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360" yWindow="60" windowWidth="20940" windowHeight="10110" firstSheet="1" activeTab="1"/>
  </bookViews>
  <sheets>
    <sheet name="Playoffs" sheetId="1" state="hidden" r:id="rId1"/>
    <sheet name="Table" sheetId="2" r:id="rId2"/>
    <sheet name="Rankings" sheetId="3" state="hidden" r:id="rId3"/>
    <sheet name="Regular Season" sheetId="4" state="hidden" r:id="rId4"/>
    <sheet name="Playoff Summary" sheetId="5" state="hidden" r:id="rId5"/>
    <sheet name="Adjusted" sheetId="7" state="hidden" r:id="rId6"/>
    <sheet name="Playoff - Adjusted" sheetId="8" state="hidden" r:id="rId7"/>
  </sheets>
  <definedNames>
    <definedName name="_xlnm._FilterDatabase" localSheetId="0" hidden="1">Playoffs!$A$1:$CN$192</definedName>
    <definedName name="_xlnm._FilterDatabase" localSheetId="2" hidden="1">Rankings!$AM$3:$AO$200</definedName>
    <definedName name="playoffs" localSheetId="0">Playoffs!$A$1:$CN$199</definedName>
    <definedName name="Ranks">Rankings!$AM$3:$AO$200</definedName>
    <definedName name="Ranks_Adj">'Playoff - Adjusted'!$DA$3:$DC$200</definedName>
    <definedName name="Tbl">Playoffs!$A$1:$F$199</definedName>
    <definedName name="test" localSheetId="0">Playoffs!$A$193:$CN$196</definedName>
  </definedNames>
  <calcPr calcId="125725" iterate="1" iterateCount="10000" iterateDelta="9.9999999999999995E-8"/>
</workbook>
</file>

<file path=xl/calcChain.xml><?xml version="1.0" encoding="utf-8"?>
<calcChain xmlns="http://schemas.openxmlformats.org/spreadsheetml/2006/main">
  <c r="AY33" i="2"/>
  <c r="AY34"/>
  <c r="AY35"/>
  <c r="AY36"/>
  <c r="AY37"/>
  <c r="AY38"/>
  <c r="AY39"/>
  <c r="AY40"/>
  <c r="AY32"/>
  <c r="CP199" i="1"/>
  <c r="CQ199"/>
  <c r="CR199"/>
  <c r="CS199"/>
  <c r="CT199"/>
  <c r="CU199"/>
  <c r="CV199"/>
  <c r="CW199"/>
  <c r="CX199"/>
  <c r="CY199"/>
  <c r="CZ199"/>
  <c r="DA199"/>
  <c r="DB199"/>
  <c r="DC199"/>
  <c r="DD199"/>
  <c r="DE199"/>
  <c r="DF199"/>
  <c r="DG199"/>
  <c r="DH199"/>
  <c r="DI199"/>
  <c r="DJ199"/>
  <c r="DK199"/>
  <c r="DL199"/>
  <c r="DM199"/>
  <c r="DN199"/>
  <c r="DO199"/>
  <c r="DP199"/>
  <c r="DQ199"/>
  <c r="DR199"/>
  <c r="DS199"/>
  <c r="DT199"/>
  <c r="DU199"/>
  <c r="AX21" i="2"/>
  <c r="AX29"/>
  <c r="AX22"/>
  <c r="AX6"/>
  <c r="AX9"/>
  <c r="AX28"/>
  <c r="AX25"/>
  <c r="AX11"/>
  <c r="AX3"/>
  <c r="AX26"/>
  <c r="AX10"/>
  <c r="AX23"/>
  <c r="AX13"/>
  <c r="AX5"/>
  <c r="AX24"/>
  <c r="AX12"/>
  <c r="AX4"/>
  <c r="AX7"/>
  <c r="AX19"/>
  <c r="AX27"/>
  <c r="AX20"/>
  <c r="AX8"/>
  <c r="C33" i="4" l="1"/>
  <c r="CJ33" s="1"/>
  <c r="D33"/>
  <c r="E33"/>
  <c r="CL33" s="1"/>
  <c r="F33"/>
  <c r="G33"/>
  <c r="DF33" s="1"/>
  <c r="H33"/>
  <c r="I33"/>
  <c r="DL33" s="1"/>
  <c r="J33"/>
  <c r="K33"/>
  <c r="L33"/>
  <c r="CX33" s="1"/>
  <c r="M33"/>
  <c r="N33"/>
  <c r="O33"/>
  <c r="P33"/>
  <c r="CN33" s="1"/>
  <c r="Q33"/>
  <c r="R33"/>
  <c r="S33"/>
  <c r="T33"/>
  <c r="U33"/>
  <c r="DH33" s="1"/>
  <c r="V33"/>
  <c r="DN33" s="1"/>
  <c r="W33"/>
  <c r="X33"/>
  <c r="Y33"/>
  <c r="DD33" s="1"/>
  <c r="Z33"/>
  <c r="AA33"/>
  <c r="AB33"/>
  <c r="AC33"/>
  <c r="AD33"/>
  <c r="AE33"/>
  <c r="AF33"/>
  <c r="AG33"/>
  <c r="AH33"/>
  <c r="AI33"/>
  <c r="AJ33"/>
  <c r="AK33"/>
  <c r="AL33"/>
  <c r="DJ33" s="1"/>
  <c r="AM33"/>
  <c r="AN33"/>
  <c r="AO33"/>
  <c r="CZ33" s="1"/>
  <c r="AP33"/>
  <c r="DB33" s="1"/>
  <c r="AQ33"/>
  <c r="CR33" s="1"/>
  <c r="AR33"/>
  <c r="AS33"/>
  <c r="CK33" s="1"/>
  <c r="AT33"/>
  <c r="AU33"/>
  <c r="CM33" s="1"/>
  <c r="AV33"/>
  <c r="AW33"/>
  <c r="DG33" s="1"/>
  <c r="AX33"/>
  <c r="AY33"/>
  <c r="DM33" s="1"/>
  <c r="AZ33"/>
  <c r="BA33"/>
  <c r="BB33"/>
  <c r="CY33" s="1"/>
  <c r="BC33"/>
  <c r="BD33"/>
  <c r="BE33"/>
  <c r="BF33"/>
  <c r="CO33" s="1"/>
  <c r="BG33"/>
  <c r="BH33"/>
  <c r="BI33"/>
  <c r="BJ33"/>
  <c r="BK33"/>
  <c r="DI33" s="1"/>
  <c r="BL33"/>
  <c r="DO33" s="1"/>
  <c r="BM33"/>
  <c r="BN33"/>
  <c r="BO33"/>
  <c r="DE33" s="1"/>
  <c r="BP33"/>
  <c r="BQ33"/>
  <c r="BR33"/>
  <c r="BS33"/>
  <c r="BT33"/>
  <c r="BU33"/>
  <c r="BV33"/>
  <c r="BW33"/>
  <c r="BX33"/>
  <c r="BY33"/>
  <c r="BZ33"/>
  <c r="CA33"/>
  <c r="CB33"/>
  <c r="DK33" s="1"/>
  <c r="CC33"/>
  <c r="CD33"/>
  <c r="CE33"/>
  <c r="DA33" s="1"/>
  <c r="CF33"/>
  <c r="DC33" s="1"/>
  <c r="CG33"/>
  <c r="CS33" s="1"/>
  <c r="CH33"/>
  <c r="B33"/>
  <c r="AJ18" i="2"/>
  <c r="AI18"/>
  <c r="AH18"/>
  <c r="AG18"/>
  <c r="AJ17"/>
  <c r="AI17"/>
  <c r="AH17"/>
  <c r="AG17"/>
  <c r="AJ16"/>
  <c r="AI16"/>
  <c r="AH16"/>
  <c r="AG16"/>
  <c r="AJ15"/>
  <c r="AI15"/>
  <c r="AH15"/>
  <c r="AG15"/>
  <c r="AJ14"/>
  <c r="AI14"/>
  <c r="AH14"/>
  <c r="AG14"/>
  <c r="AJ13"/>
  <c r="AI13"/>
  <c r="AH13"/>
  <c r="AG13"/>
  <c r="AJ12"/>
  <c r="AI12"/>
  <c r="AH12"/>
  <c r="AG12"/>
  <c r="AJ11"/>
  <c r="AI11"/>
  <c r="AH11"/>
  <c r="AG11"/>
  <c r="AJ10"/>
  <c r="AI10"/>
  <c r="AH10"/>
  <c r="AG10"/>
  <c r="AJ9"/>
  <c r="AI9"/>
  <c r="AH9"/>
  <c r="AG9"/>
  <c r="AJ8"/>
  <c r="AI8"/>
  <c r="AH8"/>
  <c r="AG8"/>
  <c r="AJ7"/>
  <c r="AI7"/>
  <c r="AH7"/>
  <c r="AG7"/>
  <c r="AJ6"/>
  <c r="AI6"/>
  <c r="AH6"/>
  <c r="AG6"/>
  <c r="AJ5"/>
  <c r="AI5"/>
  <c r="AH5"/>
  <c r="AG5"/>
  <c r="AJ4"/>
  <c r="AI4"/>
  <c r="AH4"/>
  <c r="AG4"/>
  <c r="AJ3"/>
  <c r="AI3"/>
  <c r="AH3"/>
  <c r="AG3"/>
  <c r="EC403" i="1"/>
  <c r="EB403"/>
  <c r="EA403"/>
  <c r="DZ403"/>
  <c r="DY403"/>
  <c r="DX403"/>
  <c r="DW403"/>
  <c r="DV403"/>
  <c r="DU403"/>
  <c r="DT403"/>
  <c r="DS403"/>
  <c r="DR403"/>
  <c r="DQ403"/>
  <c r="DP403"/>
  <c r="DO403"/>
  <c r="DN403"/>
  <c r="DM403"/>
  <c r="DL403"/>
  <c r="DK403"/>
  <c r="DJ403"/>
  <c r="DI403"/>
  <c r="DH403"/>
  <c r="DG403"/>
  <c r="DF403"/>
  <c r="DE403"/>
  <c r="DD403"/>
  <c r="DC403"/>
  <c r="DB403"/>
  <c r="DA403"/>
  <c r="CZ403"/>
  <c r="CY403"/>
  <c r="CX403"/>
  <c r="CW403"/>
  <c r="CV403"/>
  <c r="CU403"/>
  <c r="CT403"/>
  <c r="CS403"/>
  <c r="CR403"/>
  <c r="CQ403"/>
  <c r="CP403"/>
  <c r="CP401"/>
  <c r="CR401"/>
  <c r="CT401"/>
  <c r="CV401"/>
  <c r="CX401"/>
  <c r="CZ401"/>
  <c r="DB401"/>
  <c r="DD401"/>
  <c r="DF401"/>
  <c r="DH401"/>
  <c r="DJ401"/>
  <c r="DL401"/>
  <c r="DN401"/>
  <c r="DP401"/>
  <c r="DR401"/>
  <c r="DT401"/>
  <c r="DV401"/>
  <c r="DX401"/>
  <c r="DZ401"/>
  <c r="EB401"/>
  <c r="CP402"/>
  <c r="CR402"/>
  <c r="CT402"/>
  <c r="CV402"/>
  <c r="CX402"/>
  <c r="CZ402"/>
  <c r="DB402"/>
  <c r="DD402"/>
  <c r="DF402"/>
  <c r="DH402"/>
  <c r="DJ402"/>
  <c r="DL402"/>
  <c r="DN402"/>
  <c r="DP402"/>
  <c r="DR402"/>
  <c r="DT402"/>
  <c r="DV402"/>
  <c r="DX402"/>
  <c r="DZ402"/>
  <c r="EB402"/>
  <c r="A199" i="8"/>
  <c r="B199"/>
  <c r="C199" s="1"/>
  <c r="BQ199" s="1"/>
  <c r="E199"/>
  <c r="BS199" s="1"/>
  <c r="G199"/>
  <c r="BU199" s="1"/>
  <c r="I199"/>
  <c r="BW199" s="1"/>
  <c r="K199"/>
  <c r="BY199" s="1"/>
  <c r="M199"/>
  <c r="CA199" s="1"/>
  <c r="O199"/>
  <c r="CC199" s="1"/>
  <c r="Q199"/>
  <c r="CE199" s="1"/>
  <c r="S199"/>
  <c r="CG199" s="1"/>
  <c r="U199"/>
  <c r="CI199" s="1"/>
  <c r="W199"/>
  <c r="CK199" s="1"/>
  <c r="Y199"/>
  <c r="CM199" s="1"/>
  <c r="AA199"/>
  <c r="CO199" s="1"/>
  <c r="AC199"/>
  <c r="CQ199" s="1"/>
  <c r="AE199"/>
  <c r="CS199" s="1"/>
  <c r="AG199"/>
  <c r="CU199" s="1"/>
  <c r="DE199"/>
  <c r="A200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DE200"/>
  <c r="A199" i="3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Q199"/>
  <c r="A200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Q200"/>
  <c r="FR198" i="1"/>
  <c r="FQ198"/>
  <c r="FP198"/>
  <c r="FO198"/>
  <c r="FN198"/>
  <c r="FM198"/>
  <c r="FL198"/>
  <c r="FK198"/>
  <c r="FJ198"/>
  <c r="FI198"/>
  <c r="FH198"/>
  <c r="FG198"/>
  <c r="FF198"/>
  <c r="FE198"/>
  <c r="FD198"/>
  <c r="FC198"/>
  <c r="FB198"/>
  <c r="FA198"/>
  <c r="EZ198"/>
  <c r="EY198"/>
  <c r="EX198"/>
  <c r="EW198"/>
  <c r="EV198"/>
  <c r="EU198"/>
  <c r="ET198"/>
  <c r="ES198"/>
  <c r="ER198"/>
  <c r="EQ198"/>
  <c r="EP198"/>
  <c r="EO198"/>
  <c r="EN198"/>
  <c r="EM198"/>
  <c r="EL198"/>
  <c r="EK198"/>
  <c r="EJ198"/>
  <c r="EI198"/>
  <c r="EH198"/>
  <c r="EG198"/>
  <c r="EF198"/>
  <c r="EE198"/>
  <c r="FR197"/>
  <c r="FQ197"/>
  <c r="FP197"/>
  <c r="FO197"/>
  <c r="FN197"/>
  <c r="FM197"/>
  <c r="FL197"/>
  <c r="FK197"/>
  <c r="FJ197"/>
  <c r="FI197"/>
  <c r="FH197"/>
  <c r="FG197"/>
  <c r="FF197"/>
  <c r="FE197"/>
  <c r="FD197"/>
  <c r="FC197"/>
  <c r="FB197"/>
  <c r="FA197"/>
  <c r="EZ197"/>
  <c r="EY197"/>
  <c r="EX197"/>
  <c r="EW197"/>
  <c r="EV197"/>
  <c r="EU197"/>
  <c r="ET197"/>
  <c r="ES197"/>
  <c r="ER197"/>
  <c r="EQ197"/>
  <c r="EP197"/>
  <c r="EO197"/>
  <c r="EN197"/>
  <c r="EM197"/>
  <c r="EL197"/>
  <c r="EK197"/>
  <c r="EJ197"/>
  <c r="EI197"/>
  <c r="EH197"/>
  <c r="EG197"/>
  <c r="EF197"/>
  <c r="EE197"/>
  <c r="FR196"/>
  <c r="FQ196"/>
  <c r="FP196"/>
  <c r="FO196"/>
  <c r="FN196"/>
  <c r="FM196"/>
  <c r="FL196"/>
  <c r="FK196"/>
  <c r="FJ196"/>
  <c r="FI196"/>
  <c r="FH196"/>
  <c r="FG196"/>
  <c r="FF196"/>
  <c r="FE196"/>
  <c r="FD196"/>
  <c r="FC196"/>
  <c r="FB196"/>
  <c r="FA196"/>
  <c r="EZ196"/>
  <c r="EY196"/>
  <c r="EX196"/>
  <c r="EW196"/>
  <c r="EV196"/>
  <c r="EU196"/>
  <c r="ET196"/>
  <c r="ES196"/>
  <c r="ER196"/>
  <c r="EQ196"/>
  <c r="EP196"/>
  <c r="EO196"/>
  <c r="EN196"/>
  <c r="EM196"/>
  <c r="EL196"/>
  <c r="EK196"/>
  <c r="EJ196"/>
  <c r="EI196"/>
  <c r="EH196"/>
  <c r="EG196"/>
  <c r="EF196"/>
  <c r="EE196"/>
  <c r="FR195"/>
  <c r="FQ195"/>
  <c r="FP195"/>
  <c r="FO195"/>
  <c r="FN195"/>
  <c r="FM195"/>
  <c r="FL195"/>
  <c r="FK195"/>
  <c r="FJ195"/>
  <c r="FI195"/>
  <c r="FH195"/>
  <c r="FG195"/>
  <c r="FF195"/>
  <c r="FE195"/>
  <c r="FD195"/>
  <c r="FC195"/>
  <c r="FB195"/>
  <c r="FA195"/>
  <c r="EZ195"/>
  <c r="EY195"/>
  <c r="EX195"/>
  <c r="EW195"/>
  <c r="EV195"/>
  <c r="EU195"/>
  <c r="ET195"/>
  <c r="ES195"/>
  <c r="ER195"/>
  <c r="EQ195"/>
  <c r="EP195"/>
  <c r="EO195"/>
  <c r="EN195"/>
  <c r="EM195"/>
  <c r="EL195"/>
  <c r="EK195"/>
  <c r="EJ195"/>
  <c r="EI195"/>
  <c r="EH195"/>
  <c r="EG195"/>
  <c r="EF195"/>
  <c r="EE195"/>
  <c r="FR194"/>
  <c r="FQ194"/>
  <c r="FP194"/>
  <c r="FO194"/>
  <c r="FN194"/>
  <c r="FM194"/>
  <c r="FL194"/>
  <c r="FK194"/>
  <c r="FJ194"/>
  <c r="FI194"/>
  <c r="FH194"/>
  <c r="FG194"/>
  <c r="FF194"/>
  <c r="FE194"/>
  <c r="FD194"/>
  <c r="FC194"/>
  <c r="FB194"/>
  <c r="FA194"/>
  <c r="EZ194"/>
  <c r="EY194"/>
  <c r="EX194"/>
  <c r="EW194"/>
  <c r="EV194"/>
  <c r="EU194"/>
  <c r="ET194"/>
  <c r="ES194"/>
  <c r="ER194"/>
  <c r="EQ194"/>
  <c r="EP194"/>
  <c r="EO194"/>
  <c r="EN194"/>
  <c r="EM194"/>
  <c r="EL194"/>
  <c r="EK194"/>
  <c r="EJ194"/>
  <c r="EI194"/>
  <c r="EH194"/>
  <c r="EG194"/>
  <c r="EF194"/>
  <c r="EE194"/>
  <c r="FR193"/>
  <c r="FQ193"/>
  <c r="FP193"/>
  <c r="FO193"/>
  <c r="FN193"/>
  <c r="FM193"/>
  <c r="FL193"/>
  <c r="FK193"/>
  <c r="FJ193"/>
  <c r="FI193"/>
  <c r="FH193"/>
  <c r="FG193"/>
  <c r="FF193"/>
  <c r="FE193"/>
  <c r="FD193"/>
  <c r="FC193"/>
  <c r="FB193"/>
  <c r="FA193"/>
  <c r="EZ193"/>
  <c r="EY193"/>
  <c r="EX193"/>
  <c r="EW193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FR192"/>
  <c r="FQ192"/>
  <c r="FP192"/>
  <c r="FO192"/>
  <c r="FN192"/>
  <c r="FM192"/>
  <c r="FL192"/>
  <c r="FK192"/>
  <c r="FJ192"/>
  <c r="FI192"/>
  <c r="FH192"/>
  <c r="FG192"/>
  <c r="FF192"/>
  <c r="FE192"/>
  <c r="FD192"/>
  <c r="FC192"/>
  <c r="FB192"/>
  <c r="FA192"/>
  <c r="EZ192"/>
  <c r="EY192"/>
  <c r="EX192"/>
  <c r="EW192"/>
  <c r="EV192"/>
  <c r="EU192"/>
  <c r="ET192"/>
  <c r="ES192"/>
  <c r="ER192"/>
  <c r="EQ192"/>
  <c r="EP192"/>
  <c r="EO192"/>
  <c r="EN192"/>
  <c r="EM192"/>
  <c r="EL192"/>
  <c r="EK192"/>
  <c r="EJ192"/>
  <c r="EI192"/>
  <c r="EH192"/>
  <c r="EG192"/>
  <c r="EF192"/>
  <c r="EE192"/>
  <c r="FR191"/>
  <c r="FQ191"/>
  <c r="FP191"/>
  <c r="FO191"/>
  <c r="FN191"/>
  <c r="FM191"/>
  <c r="FL191"/>
  <c r="FK191"/>
  <c r="FJ191"/>
  <c r="FI191"/>
  <c r="FH191"/>
  <c r="FG191"/>
  <c r="FF191"/>
  <c r="FE191"/>
  <c r="FD191"/>
  <c r="FC191"/>
  <c r="FB191"/>
  <c r="FA191"/>
  <c r="EZ191"/>
  <c r="EY191"/>
  <c r="EX191"/>
  <c r="EW191"/>
  <c r="EV191"/>
  <c r="EU191"/>
  <c r="ET191"/>
  <c r="ES191"/>
  <c r="ER191"/>
  <c r="EQ191"/>
  <c r="EP191"/>
  <c r="EO191"/>
  <c r="EN191"/>
  <c r="EM191"/>
  <c r="EL191"/>
  <c r="EK191"/>
  <c r="EJ191"/>
  <c r="EI191"/>
  <c r="EH191"/>
  <c r="EG191"/>
  <c r="EF191"/>
  <c r="EE191"/>
  <c r="FR190"/>
  <c r="FQ190"/>
  <c r="FP190"/>
  <c r="FO190"/>
  <c r="FN190"/>
  <c r="FM190"/>
  <c r="FL190"/>
  <c r="FK190"/>
  <c r="FJ190"/>
  <c r="FI190"/>
  <c r="FH190"/>
  <c r="FG190"/>
  <c r="FF190"/>
  <c r="FE190"/>
  <c r="FD190"/>
  <c r="FC190"/>
  <c r="FB190"/>
  <c r="FA190"/>
  <c r="EZ190"/>
  <c r="EY190"/>
  <c r="EX190"/>
  <c r="EW190"/>
  <c r="EV190"/>
  <c r="EU190"/>
  <c r="ET190"/>
  <c r="ES190"/>
  <c r="ER190"/>
  <c r="EQ190"/>
  <c r="EP190"/>
  <c r="EO190"/>
  <c r="EN190"/>
  <c r="EM190"/>
  <c r="EL190"/>
  <c r="EK190"/>
  <c r="EJ190"/>
  <c r="EI190"/>
  <c r="EH190"/>
  <c r="EG190"/>
  <c r="EF190"/>
  <c r="EE190"/>
  <c r="FR189"/>
  <c r="FQ189"/>
  <c r="FP189"/>
  <c r="FO189"/>
  <c r="FN189"/>
  <c r="FM189"/>
  <c r="FL189"/>
  <c r="FK189"/>
  <c r="FJ189"/>
  <c r="FI189"/>
  <c r="FH189"/>
  <c r="FG189"/>
  <c r="FF189"/>
  <c r="FE189"/>
  <c r="FD189"/>
  <c r="FC189"/>
  <c r="FB189"/>
  <c r="FA189"/>
  <c r="EZ189"/>
  <c r="EY189"/>
  <c r="EX189"/>
  <c r="EW189"/>
  <c r="EV189"/>
  <c r="EU189"/>
  <c r="ET189"/>
  <c r="ES189"/>
  <c r="ER189"/>
  <c r="EQ189"/>
  <c r="EP189"/>
  <c r="EO189"/>
  <c r="EN189"/>
  <c r="EM189"/>
  <c r="EL189"/>
  <c r="EK189"/>
  <c r="EJ189"/>
  <c r="EI189"/>
  <c r="EH189"/>
  <c r="EG189"/>
  <c r="EF189"/>
  <c r="EE189"/>
  <c r="FR188"/>
  <c r="FQ188"/>
  <c r="FP188"/>
  <c r="FO188"/>
  <c r="FN188"/>
  <c r="FM188"/>
  <c r="FL188"/>
  <c r="FK188"/>
  <c r="FJ188"/>
  <c r="FI188"/>
  <c r="FH188"/>
  <c r="FG188"/>
  <c r="FF188"/>
  <c r="FE188"/>
  <c r="FD188"/>
  <c r="FC188"/>
  <c r="FB188"/>
  <c r="FA188"/>
  <c r="EZ188"/>
  <c r="EY188"/>
  <c r="EX188"/>
  <c r="EW188"/>
  <c r="EV188"/>
  <c r="EU188"/>
  <c r="ET188"/>
  <c r="ES188"/>
  <c r="ER188"/>
  <c r="EQ188"/>
  <c r="EP188"/>
  <c r="EO188"/>
  <c r="EN188"/>
  <c r="EM188"/>
  <c r="EL188"/>
  <c r="EK188"/>
  <c r="EJ188"/>
  <c r="EI188"/>
  <c r="EH188"/>
  <c r="EG188"/>
  <c r="EF188"/>
  <c r="EE188"/>
  <c r="FR187"/>
  <c r="FQ187"/>
  <c r="FP187"/>
  <c r="FO187"/>
  <c r="FN187"/>
  <c r="FM187"/>
  <c r="FL187"/>
  <c r="FK187"/>
  <c r="FJ187"/>
  <c r="FI187"/>
  <c r="FH187"/>
  <c r="FG187"/>
  <c r="FF187"/>
  <c r="FE187"/>
  <c r="FD187"/>
  <c r="FC187"/>
  <c r="FB187"/>
  <c r="FA187"/>
  <c r="EZ187"/>
  <c r="EY187"/>
  <c r="EX187"/>
  <c r="EW187"/>
  <c r="EV187"/>
  <c r="EU187"/>
  <c r="ET187"/>
  <c r="ES187"/>
  <c r="ER187"/>
  <c r="EQ187"/>
  <c r="EP187"/>
  <c r="EO187"/>
  <c r="EN187"/>
  <c r="EM187"/>
  <c r="EL187"/>
  <c r="EK187"/>
  <c r="EJ187"/>
  <c r="EI187"/>
  <c r="EH187"/>
  <c r="EG187"/>
  <c r="EF187"/>
  <c r="EE187"/>
  <c r="FR186"/>
  <c r="FQ186"/>
  <c r="FP186"/>
  <c r="FO186"/>
  <c r="FN186"/>
  <c r="FM186"/>
  <c r="FL186"/>
  <c r="FK186"/>
  <c r="FJ186"/>
  <c r="FI186"/>
  <c r="FH186"/>
  <c r="FG186"/>
  <c r="FF186"/>
  <c r="FE186"/>
  <c r="FD186"/>
  <c r="FC186"/>
  <c r="FB186"/>
  <c r="FA186"/>
  <c r="EZ186"/>
  <c r="EY186"/>
  <c r="EX186"/>
  <c r="EW186"/>
  <c r="EV186"/>
  <c r="EU186"/>
  <c r="ET186"/>
  <c r="ES186"/>
  <c r="ER186"/>
  <c r="EQ186"/>
  <c r="EP186"/>
  <c r="EO186"/>
  <c r="EN186"/>
  <c r="EM186"/>
  <c r="EL186"/>
  <c r="EK186"/>
  <c r="EJ186"/>
  <c r="EI186"/>
  <c r="EH186"/>
  <c r="EG186"/>
  <c r="EF186"/>
  <c r="EE186"/>
  <c r="FR185"/>
  <c r="FQ185"/>
  <c r="FP185"/>
  <c r="FO185"/>
  <c r="FN185"/>
  <c r="FM185"/>
  <c r="FL185"/>
  <c r="FK185"/>
  <c r="FJ185"/>
  <c r="FI185"/>
  <c r="FH185"/>
  <c r="FG185"/>
  <c r="FF185"/>
  <c r="FE185"/>
  <c r="FD185"/>
  <c r="FC185"/>
  <c r="FB185"/>
  <c r="FA185"/>
  <c r="EZ185"/>
  <c r="EY185"/>
  <c r="EX185"/>
  <c r="EW185"/>
  <c r="EV185"/>
  <c r="EU185"/>
  <c r="ET185"/>
  <c r="ES185"/>
  <c r="ER185"/>
  <c r="EQ185"/>
  <c r="EP185"/>
  <c r="EO185"/>
  <c r="EN185"/>
  <c r="EM185"/>
  <c r="EL185"/>
  <c r="EK185"/>
  <c r="EJ185"/>
  <c r="EI185"/>
  <c r="EH185"/>
  <c r="EG185"/>
  <c r="EF185"/>
  <c r="EE185"/>
  <c r="FR184"/>
  <c r="FQ184"/>
  <c r="FP184"/>
  <c r="FO184"/>
  <c r="FN184"/>
  <c r="FM184"/>
  <c r="FL184"/>
  <c r="FK184"/>
  <c r="FJ184"/>
  <c r="FI184"/>
  <c r="FH184"/>
  <c r="FG184"/>
  <c r="FF184"/>
  <c r="FE184"/>
  <c r="FD184"/>
  <c r="FC184"/>
  <c r="FB184"/>
  <c r="FA184"/>
  <c r="EZ184"/>
  <c r="EY184"/>
  <c r="EX184"/>
  <c r="EW184"/>
  <c r="EV184"/>
  <c r="EU184"/>
  <c r="ET184"/>
  <c r="ES184"/>
  <c r="ER184"/>
  <c r="EQ184"/>
  <c r="EP184"/>
  <c r="EO184"/>
  <c r="EN184"/>
  <c r="EM184"/>
  <c r="EL184"/>
  <c r="EK184"/>
  <c r="EJ184"/>
  <c r="EI184"/>
  <c r="EH184"/>
  <c r="EG184"/>
  <c r="EF184"/>
  <c r="EE184"/>
  <c r="FR183"/>
  <c r="FQ183"/>
  <c r="FP183"/>
  <c r="FO183"/>
  <c r="FN183"/>
  <c r="FM183"/>
  <c r="FL183"/>
  <c r="FK183"/>
  <c r="FJ183"/>
  <c r="FI183"/>
  <c r="FH183"/>
  <c r="FG183"/>
  <c r="FF183"/>
  <c r="FE183"/>
  <c r="FD183"/>
  <c r="FC183"/>
  <c r="FB183"/>
  <c r="FA183"/>
  <c r="EZ183"/>
  <c r="EY183"/>
  <c r="EX183"/>
  <c r="EW183"/>
  <c r="EV183"/>
  <c r="EU183"/>
  <c r="ET183"/>
  <c r="ES183"/>
  <c r="ER183"/>
  <c r="EQ183"/>
  <c r="EP183"/>
  <c r="EO183"/>
  <c r="EN183"/>
  <c r="EM183"/>
  <c r="EL183"/>
  <c r="EK183"/>
  <c r="EJ183"/>
  <c r="EI183"/>
  <c r="EH183"/>
  <c r="EG183"/>
  <c r="EF183"/>
  <c r="EE183"/>
  <c r="FR182"/>
  <c r="FQ182"/>
  <c r="FP182"/>
  <c r="FO182"/>
  <c r="FN182"/>
  <c r="FM182"/>
  <c r="FL182"/>
  <c r="FK182"/>
  <c r="FJ182"/>
  <c r="FI182"/>
  <c r="FH182"/>
  <c r="FG182"/>
  <c r="FF182"/>
  <c r="FE182"/>
  <c r="FD182"/>
  <c r="FC182"/>
  <c r="FB182"/>
  <c r="FA182"/>
  <c r="EZ182"/>
  <c r="EY182"/>
  <c r="EX182"/>
  <c r="EW182"/>
  <c r="EV182"/>
  <c r="EU182"/>
  <c r="ET182"/>
  <c r="ES182"/>
  <c r="ER182"/>
  <c r="EQ182"/>
  <c r="EP182"/>
  <c r="EO182"/>
  <c r="EN182"/>
  <c r="EM182"/>
  <c r="EL182"/>
  <c r="EK182"/>
  <c r="EJ182"/>
  <c r="EI182"/>
  <c r="EH182"/>
  <c r="EG182"/>
  <c r="EF182"/>
  <c r="EE182"/>
  <c r="FR181"/>
  <c r="FQ181"/>
  <c r="FP181"/>
  <c r="FO181"/>
  <c r="FN181"/>
  <c r="FM181"/>
  <c r="FL181"/>
  <c r="FK181"/>
  <c r="FJ181"/>
  <c r="FI181"/>
  <c r="FH181"/>
  <c r="FG181"/>
  <c r="FF181"/>
  <c r="FE181"/>
  <c r="FD181"/>
  <c r="FC181"/>
  <c r="FB181"/>
  <c r="FA181"/>
  <c r="EZ181"/>
  <c r="EY181"/>
  <c r="EX181"/>
  <c r="EW181"/>
  <c r="EV181"/>
  <c r="EU181"/>
  <c r="ET181"/>
  <c r="ES181"/>
  <c r="ER181"/>
  <c r="EQ181"/>
  <c r="EP181"/>
  <c r="EO181"/>
  <c r="EN181"/>
  <c r="EM181"/>
  <c r="EL181"/>
  <c r="EK181"/>
  <c r="EJ181"/>
  <c r="EI181"/>
  <c r="EH181"/>
  <c r="EG181"/>
  <c r="EF181"/>
  <c r="EE181"/>
  <c r="FR180"/>
  <c r="FQ180"/>
  <c r="FP180"/>
  <c r="FO180"/>
  <c r="FN180"/>
  <c r="FM180"/>
  <c r="FL180"/>
  <c r="FK180"/>
  <c r="FJ180"/>
  <c r="FI180"/>
  <c r="FH180"/>
  <c r="FG180"/>
  <c r="FF180"/>
  <c r="FE180"/>
  <c r="FD180"/>
  <c r="FC180"/>
  <c r="FB180"/>
  <c r="FA180"/>
  <c r="EZ180"/>
  <c r="EY180"/>
  <c r="EX180"/>
  <c r="EW180"/>
  <c r="EV180"/>
  <c r="EU180"/>
  <c r="ET180"/>
  <c r="ES180"/>
  <c r="ER180"/>
  <c r="EQ180"/>
  <c r="EP180"/>
  <c r="EO180"/>
  <c r="EN180"/>
  <c r="EM180"/>
  <c r="EL180"/>
  <c r="EK180"/>
  <c r="EJ180"/>
  <c r="EI180"/>
  <c r="EH180"/>
  <c r="EG180"/>
  <c r="EF180"/>
  <c r="EE180"/>
  <c r="FR179"/>
  <c r="FQ179"/>
  <c r="FP179"/>
  <c r="FO179"/>
  <c r="FN179"/>
  <c r="FM179"/>
  <c r="FL179"/>
  <c r="FK179"/>
  <c r="FJ179"/>
  <c r="FI179"/>
  <c r="FH179"/>
  <c r="FG179"/>
  <c r="FF179"/>
  <c r="FE179"/>
  <c r="FD179"/>
  <c r="FC179"/>
  <c r="FB179"/>
  <c r="FA179"/>
  <c r="EZ179"/>
  <c r="EY179"/>
  <c r="EX179"/>
  <c r="EW179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FR178"/>
  <c r="FQ178"/>
  <c r="FP178"/>
  <c r="FO178"/>
  <c r="FN178"/>
  <c r="FM178"/>
  <c r="FL178"/>
  <c r="FK178"/>
  <c r="FJ178"/>
  <c r="FI178"/>
  <c r="FH178"/>
  <c r="FG178"/>
  <c r="FF178"/>
  <c r="FE178"/>
  <c r="FD178"/>
  <c r="FC178"/>
  <c r="FB178"/>
  <c r="FA178"/>
  <c r="EZ178"/>
  <c r="EY178"/>
  <c r="EX178"/>
  <c r="EW178"/>
  <c r="EV178"/>
  <c r="EU178"/>
  <c r="ET178"/>
  <c r="ES178"/>
  <c r="ER178"/>
  <c r="EQ178"/>
  <c r="EP178"/>
  <c r="EO178"/>
  <c r="EN178"/>
  <c r="EM178"/>
  <c r="EL178"/>
  <c r="EK178"/>
  <c r="EJ178"/>
  <c r="EI178"/>
  <c r="EH178"/>
  <c r="EG178"/>
  <c r="EF178"/>
  <c r="EE178"/>
  <c r="FR177"/>
  <c r="FQ177"/>
  <c r="FP177"/>
  <c r="FO177"/>
  <c r="FN177"/>
  <c r="FM177"/>
  <c r="FL177"/>
  <c r="FK177"/>
  <c r="FJ177"/>
  <c r="FI177"/>
  <c r="FH177"/>
  <c r="FG177"/>
  <c r="FF177"/>
  <c r="FE177"/>
  <c r="FD177"/>
  <c r="FC177"/>
  <c r="FB177"/>
  <c r="FA177"/>
  <c r="EZ177"/>
  <c r="EY177"/>
  <c r="EX177"/>
  <c r="EW177"/>
  <c r="EV177"/>
  <c r="EU177"/>
  <c r="ET177"/>
  <c r="ES177"/>
  <c r="ER177"/>
  <c r="EQ177"/>
  <c r="EP177"/>
  <c r="EO177"/>
  <c r="EN177"/>
  <c r="EM177"/>
  <c r="EL177"/>
  <c r="EK177"/>
  <c r="EJ177"/>
  <c r="EI177"/>
  <c r="EH177"/>
  <c r="EG177"/>
  <c r="EF177"/>
  <c r="EE177"/>
  <c r="FR176"/>
  <c r="FQ176"/>
  <c r="FP176"/>
  <c r="FO176"/>
  <c r="FN176"/>
  <c r="FM176"/>
  <c r="FL176"/>
  <c r="FK176"/>
  <c r="FJ176"/>
  <c r="FI176"/>
  <c r="FH176"/>
  <c r="FG176"/>
  <c r="FF176"/>
  <c r="FE176"/>
  <c r="FD176"/>
  <c r="FC176"/>
  <c r="FB176"/>
  <c r="FA176"/>
  <c r="EZ176"/>
  <c r="EY176"/>
  <c r="EX176"/>
  <c r="EW176"/>
  <c r="EV176"/>
  <c r="EU176"/>
  <c r="ET176"/>
  <c r="ES176"/>
  <c r="ER176"/>
  <c r="EQ176"/>
  <c r="EP176"/>
  <c r="EO176"/>
  <c r="EN176"/>
  <c r="EM176"/>
  <c r="EL176"/>
  <c r="EK176"/>
  <c r="EJ176"/>
  <c r="EI176"/>
  <c r="EH176"/>
  <c r="EG176"/>
  <c r="EF176"/>
  <c r="EE176"/>
  <c r="FR175"/>
  <c r="FQ175"/>
  <c r="FP175"/>
  <c r="FO175"/>
  <c r="FN175"/>
  <c r="FM175"/>
  <c r="FL175"/>
  <c r="FK175"/>
  <c r="FJ175"/>
  <c r="FI175"/>
  <c r="FH175"/>
  <c r="FG175"/>
  <c r="FF175"/>
  <c r="FE175"/>
  <c r="FD175"/>
  <c r="FC175"/>
  <c r="FB175"/>
  <c r="FA175"/>
  <c r="EZ175"/>
  <c r="EY175"/>
  <c r="EX175"/>
  <c r="EW175"/>
  <c r="EV175"/>
  <c r="EU175"/>
  <c r="ET175"/>
  <c r="ES175"/>
  <c r="ER175"/>
  <c r="EQ175"/>
  <c r="EP175"/>
  <c r="EO175"/>
  <c r="EN175"/>
  <c r="EM175"/>
  <c r="EL175"/>
  <c r="EK175"/>
  <c r="EJ175"/>
  <c r="EI175"/>
  <c r="EH175"/>
  <c r="EG175"/>
  <c r="EF175"/>
  <c r="EE175"/>
  <c r="FR174"/>
  <c r="FQ174"/>
  <c r="FP174"/>
  <c r="FO174"/>
  <c r="FN174"/>
  <c r="FM174"/>
  <c r="FL174"/>
  <c r="FK174"/>
  <c r="FJ174"/>
  <c r="FI174"/>
  <c r="FH174"/>
  <c r="FG174"/>
  <c r="FF174"/>
  <c r="FE174"/>
  <c r="FD174"/>
  <c r="FC174"/>
  <c r="FB174"/>
  <c r="FA174"/>
  <c r="EZ174"/>
  <c r="EY174"/>
  <c r="EX174"/>
  <c r="EW174"/>
  <c r="EV174"/>
  <c r="EU174"/>
  <c r="ET174"/>
  <c r="ES174"/>
  <c r="ER174"/>
  <c r="EQ174"/>
  <c r="EP174"/>
  <c r="EO174"/>
  <c r="EN174"/>
  <c r="EM174"/>
  <c r="EL174"/>
  <c r="EK174"/>
  <c r="EJ174"/>
  <c r="EI174"/>
  <c r="EH174"/>
  <c r="EG174"/>
  <c r="EF174"/>
  <c r="EE174"/>
  <c r="FR173"/>
  <c r="FQ173"/>
  <c r="FP173"/>
  <c r="FO173"/>
  <c r="FN173"/>
  <c r="FM173"/>
  <c r="FL173"/>
  <c r="FK173"/>
  <c r="FJ173"/>
  <c r="FI173"/>
  <c r="FH173"/>
  <c r="FG173"/>
  <c r="FF173"/>
  <c r="FE173"/>
  <c r="FD173"/>
  <c r="FC173"/>
  <c r="FB173"/>
  <c r="FA173"/>
  <c r="EZ173"/>
  <c r="EY173"/>
  <c r="EX173"/>
  <c r="EW173"/>
  <c r="EV173"/>
  <c r="EU173"/>
  <c r="ET173"/>
  <c r="ES173"/>
  <c r="ER173"/>
  <c r="EQ173"/>
  <c r="EP173"/>
  <c r="EO173"/>
  <c r="EN173"/>
  <c r="EM173"/>
  <c r="EL173"/>
  <c r="EK173"/>
  <c r="EJ173"/>
  <c r="EI173"/>
  <c r="EH173"/>
  <c r="EG173"/>
  <c r="EF173"/>
  <c r="EE173"/>
  <c r="FR172"/>
  <c r="FQ172"/>
  <c r="FP172"/>
  <c r="FO172"/>
  <c r="FN172"/>
  <c r="FM172"/>
  <c r="FL172"/>
  <c r="FK172"/>
  <c r="FJ172"/>
  <c r="FI172"/>
  <c r="FH172"/>
  <c r="FG172"/>
  <c r="FF172"/>
  <c r="FE172"/>
  <c r="FD172"/>
  <c r="FC172"/>
  <c r="FB172"/>
  <c r="FA172"/>
  <c r="EZ172"/>
  <c r="EY172"/>
  <c r="EX172"/>
  <c r="EW172"/>
  <c r="EV172"/>
  <c r="EU172"/>
  <c r="ET172"/>
  <c r="ES172"/>
  <c r="ER172"/>
  <c r="EQ172"/>
  <c r="EP172"/>
  <c r="EO172"/>
  <c r="EN172"/>
  <c r="EM172"/>
  <c r="EL172"/>
  <c r="EK172"/>
  <c r="EJ172"/>
  <c r="EI172"/>
  <c r="EH172"/>
  <c r="EG172"/>
  <c r="EF172"/>
  <c r="EE172"/>
  <c r="FR171"/>
  <c r="FQ171"/>
  <c r="FP171"/>
  <c r="FO171"/>
  <c r="FN171"/>
  <c r="FM171"/>
  <c r="FL171"/>
  <c r="FK171"/>
  <c r="FJ171"/>
  <c r="FI171"/>
  <c r="FH171"/>
  <c r="FG171"/>
  <c r="FF171"/>
  <c r="FE171"/>
  <c r="FD171"/>
  <c r="FC171"/>
  <c r="FB171"/>
  <c r="FA171"/>
  <c r="EZ171"/>
  <c r="EY171"/>
  <c r="EX171"/>
  <c r="EW171"/>
  <c r="EV171"/>
  <c r="EU171"/>
  <c r="ET171"/>
  <c r="ES171"/>
  <c r="ER171"/>
  <c r="EQ171"/>
  <c r="EP171"/>
  <c r="EO171"/>
  <c r="EN171"/>
  <c r="EM171"/>
  <c r="EL171"/>
  <c r="EK171"/>
  <c r="EJ171"/>
  <c r="EI171"/>
  <c r="EH171"/>
  <c r="EG171"/>
  <c r="EF171"/>
  <c r="EE171"/>
  <c r="FR170"/>
  <c r="FQ170"/>
  <c r="FP170"/>
  <c r="FO170"/>
  <c r="FN170"/>
  <c r="FM170"/>
  <c r="FL170"/>
  <c r="FK170"/>
  <c r="FJ170"/>
  <c r="FI170"/>
  <c r="FH170"/>
  <c r="FG170"/>
  <c r="FF170"/>
  <c r="FE170"/>
  <c r="FD170"/>
  <c r="FC170"/>
  <c r="FB170"/>
  <c r="FA170"/>
  <c r="EZ170"/>
  <c r="EY170"/>
  <c r="EX170"/>
  <c r="EW170"/>
  <c r="EV170"/>
  <c r="EU170"/>
  <c r="ET170"/>
  <c r="ES170"/>
  <c r="ER170"/>
  <c r="EQ170"/>
  <c r="EP170"/>
  <c r="EO170"/>
  <c r="EN170"/>
  <c r="EM170"/>
  <c r="EL170"/>
  <c r="EK170"/>
  <c r="EJ170"/>
  <c r="EI170"/>
  <c r="EH170"/>
  <c r="EG170"/>
  <c r="EF170"/>
  <c r="EE170"/>
  <c r="FR169"/>
  <c r="FQ169"/>
  <c r="FP169"/>
  <c r="FO169"/>
  <c r="FN169"/>
  <c r="FM169"/>
  <c r="FL169"/>
  <c r="FK169"/>
  <c r="FJ169"/>
  <c r="FI169"/>
  <c r="FH169"/>
  <c r="FG169"/>
  <c r="FF169"/>
  <c r="FE169"/>
  <c r="FD169"/>
  <c r="FC169"/>
  <c r="FB169"/>
  <c r="FA169"/>
  <c r="EZ169"/>
  <c r="EY169"/>
  <c r="EX169"/>
  <c r="EW169"/>
  <c r="EV169"/>
  <c r="EU169"/>
  <c r="ET169"/>
  <c r="ES169"/>
  <c r="ER169"/>
  <c r="EQ169"/>
  <c r="EP169"/>
  <c r="EO169"/>
  <c r="EN169"/>
  <c r="EM169"/>
  <c r="EL169"/>
  <c r="EK169"/>
  <c r="EJ169"/>
  <c r="EI169"/>
  <c r="EH169"/>
  <c r="EG169"/>
  <c r="EF169"/>
  <c r="EE169"/>
  <c r="FR168"/>
  <c r="FQ168"/>
  <c r="FP168"/>
  <c r="FO168"/>
  <c r="FN168"/>
  <c r="FM168"/>
  <c r="FL168"/>
  <c r="FK168"/>
  <c r="FJ168"/>
  <c r="FI168"/>
  <c r="FH168"/>
  <c r="FG168"/>
  <c r="FF168"/>
  <c r="FE168"/>
  <c r="FD168"/>
  <c r="FC168"/>
  <c r="FB168"/>
  <c r="FA168"/>
  <c r="EZ168"/>
  <c r="EY168"/>
  <c r="EX168"/>
  <c r="EW168"/>
  <c r="EV168"/>
  <c r="EU168"/>
  <c r="ET168"/>
  <c r="ES168"/>
  <c r="ER168"/>
  <c r="EQ168"/>
  <c r="EP168"/>
  <c r="EO168"/>
  <c r="EN168"/>
  <c r="EM168"/>
  <c r="EL168"/>
  <c r="EK168"/>
  <c r="EJ168"/>
  <c r="EI168"/>
  <c r="EH168"/>
  <c r="EG168"/>
  <c r="EF168"/>
  <c r="EE168"/>
  <c r="FR167"/>
  <c r="FQ167"/>
  <c r="FP167"/>
  <c r="FO167"/>
  <c r="FN167"/>
  <c r="FM167"/>
  <c r="FL167"/>
  <c r="FK167"/>
  <c r="FJ167"/>
  <c r="FI167"/>
  <c r="FH167"/>
  <c r="FG167"/>
  <c r="FF167"/>
  <c r="FE167"/>
  <c r="FD167"/>
  <c r="FC167"/>
  <c r="FB167"/>
  <c r="FA167"/>
  <c r="EZ167"/>
  <c r="EY167"/>
  <c r="EX167"/>
  <c r="EW167"/>
  <c r="EV167"/>
  <c r="EU167"/>
  <c r="ET167"/>
  <c r="ES167"/>
  <c r="ER167"/>
  <c r="EQ167"/>
  <c r="EP167"/>
  <c r="EO167"/>
  <c r="EN167"/>
  <c r="EM167"/>
  <c r="EL167"/>
  <c r="EK167"/>
  <c r="EJ167"/>
  <c r="EI167"/>
  <c r="EH167"/>
  <c r="EG167"/>
  <c r="EF167"/>
  <c r="EE167"/>
  <c r="FR166"/>
  <c r="FQ166"/>
  <c r="FP166"/>
  <c r="FO166"/>
  <c r="FN166"/>
  <c r="FM166"/>
  <c r="FL166"/>
  <c r="FK166"/>
  <c r="FJ166"/>
  <c r="FI166"/>
  <c r="FH166"/>
  <c r="FG166"/>
  <c r="FF166"/>
  <c r="FE166"/>
  <c r="FD166"/>
  <c r="FC166"/>
  <c r="FB166"/>
  <c r="FA166"/>
  <c r="EZ166"/>
  <c r="EY166"/>
  <c r="EX166"/>
  <c r="EW166"/>
  <c r="EV166"/>
  <c r="EU166"/>
  <c r="ET166"/>
  <c r="ES166"/>
  <c r="ER166"/>
  <c r="EQ166"/>
  <c r="EP166"/>
  <c r="EO166"/>
  <c r="EN166"/>
  <c r="EM166"/>
  <c r="EL166"/>
  <c r="EK166"/>
  <c r="EJ166"/>
  <c r="EI166"/>
  <c r="EH166"/>
  <c r="EG166"/>
  <c r="EF166"/>
  <c r="EE166"/>
  <c r="FR165"/>
  <c r="FQ165"/>
  <c r="FP165"/>
  <c r="FO165"/>
  <c r="FN165"/>
  <c r="FM165"/>
  <c r="FL165"/>
  <c r="FK165"/>
  <c r="FJ165"/>
  <c r="FI165"/>
  <c r="FH165"/>
  <c r="FG165"/>
  <c r="FF165"/>
  <c r="FE165"/>
  <c r="FD165"/>
  <c r="FC165"/>
  <c r="FB165"/>
  <c r="FA165"/>
  <c r="EZ165"/>
  <c r="EY165"/>
  <c r="EX165"/>
  <c r="EW165"/>
  <c r="EV165"/>
  <c r="EU165"/>
  <c r="ET165"/>
  <c r="ES165"/>
  <c r="ER165"/>
  <c r="EQ165"/>
  <c r="EP165"/>
  <c r="EO165"/>
  <c r="EN165"/>
  <c r="EM165"/>
  <c r="EL165"/>
  <c r="EK165"/>
  <c r="EJ165"/>
  <c r="EI165"/>
  <c r="EH165"/>
  <c r="EG165"/>
  <c r="EF165"/>
  <c r="EE165"/>
  <c r="FR164"/>
  <c r="FQ164"/>
  <c r="FP164"/>
  <c r="FO164"/>
  <c r="FN164"/>
  <c r="FM164"/>
  <c r="FL164"/>
  <c r="FK164"/>
  <c r="FJ164"/>
  <c r="FI164"/>
  <c r="FH164"/>
  <c r="FG164"/>
  <c r="FF164"/>
  <c r="FE164"/>
  <c r="FD164"/>
  <c r="FC164"/>
  <c r="FB164"/>
  <c r="FA164"/>
  <c r="EZ164"/>
  <c r="EY164"/>
  <c r="EX164"/>
  <c r="EW164"/>
  <c r="EV164"/>
  <c r="EU164"/>
  <c r="ET164"/>
  <c r="ES164"/>
  <c r="ER164"/>
  <c r="EQ164"/>
  <c r="EP164"/>
  <c r="EO164"/>
  <c r="EN164"/>
  <c r="EM164"/>
  <c r="EL164"/>
  <c r="EK164"/>
  <c r="EJ164"/>
  <c r="EI164"/>
  <c r="EH164"/>
  <c r="EG164"/>
  <c r="EF164"/>
  <c r="EE164"/>
  <c r="FR163"/>
  <c r="FQ163"/>
  <c r="FP163"/>
  <c r="FO163"/>
  <c r="FN163"/>
  <c r="FM163"/>
  <c r="FL163"/>
  <c r="FK163"/>
  <c r="FJ163"/>
  <c r="FI163"/>
  <c r="FH163"/>
  <c r="FG163"/>
  <c r="FF163"/>
  <c r="FE163"/>
  <c r="FD163"/>
  <c r="FC163"/>
  <c r="FB163"/>
  <c r="FA163"/>
  <c r="EZ163"/>
  <c r="EY163"/>
  <c r="EX163"/>
  <c r="EW163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FR162"/>
  <c r="FQ162"/>
  <c r="FP162"/>
  <c r="FO162"/>
  <c r="FN162"/>
  <c r="FM162"/>
  <c r="FL162"/>
  <c r="FK162"/>
  <c r="FJ162"/>
  <c r="FI162"/>
  <c r="FH162"/>
  <c r="FG162"/>
  <c r="FF162"/>
  <c r="FE162"/>
  <c r="FD162"/>
  <c r="FC162"/>
  <c r="FB162"/>
  <c r="FA162"/>
  <c r="EZ162"/>
  <c r="EY162"/>
  <c r="EX162"/>
  <c r="EW162"/>
  <c r="EV162"/>
  <c r="EU162"/>
  <c r="ET162"/>
  <c r="ES162"/>
  <c r="ER162"/>
  <c r="EQ162"/>
  <c r="EP162"/>
  <c r="EO162"/>
  <c r="EN162"/>
  <c r="EM162"/>
  <c r="EL162"/>
  <c r="EK162"/>
  <c r="EJ162"/>
  <c r="EI162"/>
  <c r="EH162"/>
  <c r="EG162"/>
  <c r="EF162"/>
  <c r="EE162"/>
  <c r="FR161"/>
  <c r="FQ161"/>
  <c r="FP161"/>
  <c r="FO161"/>
  <c r="FN161"/>
  <c r="FM161"/>
  <c r="FL161"/>
  <c r="FK161"/>
  <c r="FJ161"/>
  <c r="FI161"/>
  <c r="FH161"/>
  <c r="FG161"/>
  <c r="FF161"/>
  <c r="FE161"/>
  <c r="FD161"/>
  <c r="FC161"/>
  <c r="FB161"/>
  <c r="FA161"/>
  <c r="EZ161"/>
  <c r="EY161"/>
  <c r="EX161"/>
  <c r="EW161"/>
  <c r="EV161"/>
  <c r="EU161"/>
  <c r="ET161"/>
  <c r="ES161"/>
  <c r="ER161"/>
  <c r="EQ161"/>
  <c r="EP161"/>
  <c r="EO161"/>
  <c r="EN161"/>
  <c r="EM161"/>
  <c r="EL161"/>
  <c r="EK161"/>
  <c r="EJ161"/>
  <c r="EI161"/>
  <c r="EH161"/>
  <c r="EG161"/>
  <c r="EF161"/>
  <c r="EE161"/>
  <c r="FR160"/>
  <c r="FQ160"/>
  <c r="FP160"/>
  <c r="FO160"/>
  <c r="FN160"/>
  <c r="FM160"/>
  <c r="FL160"/>
  <c r="FK160"/>
  <c r="FJ160"/>
  <c r="FI160"/>
  <c r="FH160"/>
  <c r="FG160"/>
  <c r="FF160"/>
  <c r="FE160"/>
  <c r="FD160"/>
  <c r="FC160"/>
  <c r="FB160"/>
  <c r="FA160"/>
  <c r="EZ160"/>
  <c r="EY160"/>
  <c r="EX160"/>
  <c r="EW160"/>
  <c r="EV160"/>
  <c r="EU160"/>
  <c r="ET160"/>
  <c r="ES160"/>
  <c r="ER160"/>
  <c r="EQ160"/>
  <c r="EP160"/>
  <c r="EO160"/>
  <c r="EN160"/>
  <c r="EM160"/>
  <c r="EL160"/>
  <c r="EK160"/>
  <c r="EJ160"/>
  <c r="EI160"/>
  <c r="EH160"/>
  <c r="EG160"/>
  <c r="EF160"/>
  <c r="EE160"/>
  <c r="FR159"/>
  <c r="FQ159"/>
  <c r="FP159"/>
  <c r="FO159"/>
  <c r="FN159"/>
  <c r="FM159"/>
  <c r="FL159"/>
  <c r="FK159"/>
  <c r="FJ159"/>
  <c r="FI159"/>
  <c r="FH159"/>
  <c r="FG159"/>
  <c r="FF159"/>
  <c r="FE159"/>
  <c r="FD159"/>
  <c r="FC159"/>
  <c r="FB159"/>
  <c r="FA159"/>
  <c r="EZ159"/>
  <c r="EY159"/>
  <c r="EX159"/>
  <c r="EW159"/>
  <c r="EV159"/>
  <c r="EU159"/>
  <c r="ET159"/>
  <c r="ES159"/>
  <c r="ER159"/>
  <c r="EQ159"/>
  <c r="EP159"/>
  <c r="EO159"/>
  <c r="EN159"/>
  <c r="EM159"/>
  <c r="EL159"/>
  <c r="EK159"/>
  <c r="EJ159"/>
  <c r="EI159"/>
  <c r="EH159"/>
  <c r="EG159"/>
  <c r="EF159"/>
  <c r="EE159"/>
  <c r="FR158"/>
  <c r="FQ158"/>
  <c r="FP158"/>
  <c r="FO158"/>
  <c r="FN158"/>
  <c r="FM158"/>
  <c r="FL158"/>
  <c r="FK158"/>
  <c r="FJ158"/>
  <c r="FI158"/>
  <c r="FH158"/>
  <c r="FG158"/>
  <c r="FF158"/>
  <c r="FE158"/>
  <c r="FD158"/>
  <c r="FC158"/>
  <c r="FB158"/>
  <c r="FA158"/>
  <c r="EZ158"/>
  <c r="EY158"/>
  <c r="EX158"/>
  <c r="EW158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FR157"/>
  <c r="FQ157"/>
  <c r="FP157"/>
  <c r="FO157"/>
  <c r="FN157"/>
  <c r="FM157"/>
  <c r="FL157"/>
  <c r="FK157"/>
  <c r="FJ157"/>
  <c r="FI157"/>
  <c r="FH157"/>
  <c r="FG157"/>
  <c r="FF157"/>
  <c r="FE157"/>
  <c r="FD157"/>
  <c r="FC157"/>
  <c r="FB157"/>
  <c r="FA157"/>
  <c r="EZ157"/>
  <c r="EY157"/>
  <c r="EX157"/>
  <c r="EW157"/>
  <c r="EV157"/>
  <c r="EU157"/>
  <c r="ET157"/>
  <c r="ES157"/>
  <c r="ER157"/>
  <c r="EQ157"/>
  <c r="EP157"/>
  <c r="EO157"/>
  <c r="EN157"/>
  <c r="EM157"/>
  <c r="EL157"/>
  <c r="EK157"/>
  <c r="EJ157"/>
  <c r="EI157"/>
  <c r="EH157"/>
  <c r="EG157"/>
  <c r="EF157"/>
  <c r="EE157"/>
  <c r="FR156"/>
  <c r="FQ156"/>
  <c r="FP156"/>
  <c r="FO156"/>
  <c r="FN156"/>
  <c r="FM156"/>
  <c r="FL156"/>
  <c r="FK156"/>
  <c r="FJ156"/>
  <c r="FI156"/>
  <c r="FH156"/>
  <c r="FG156"/>
  <c r="FF156"/>
  <c r="FE156"/>
  <c r="FD156"/>
  <c r="FC156"/>
  <c r="FB156"/>
  <c r="FA156"/>
  <c r="EZ156"/>
  <c r="EY156"/>
  <c r="EX156"/>
  <c r="EW156"/>
  <c r="EV156"/>
  <c r="EU156"/>
  <c r="ET156"/>
  <c r="ES156"/>
  <c r="ER156"/>
  <c r="EQ156"/>
  <c r="EP156"/>
  <c r="EO156"/>
  <c r="EN156"/>
  <c r="EM156"/>
  <c r="EL156"/>
  <c r="EK156"/>
  <c r="EJ156"/>
  <c r="EI156"/>
  <c r="EH156"/>
  <c r="EG156"/>
  <c r="EF156"/>
  <c r="EE156"/>
  <c r="FR155"/>
  <c r="FQ155"/>
  <c r="FP155"/>
  <c r="FO155"/>
  <c r="FN155"/>
  <c r="FM155"/>
  <c r="FL155"/>
  <c r="FK155"/>
  <c r="FJ155"/>
  <c r="FI155"/>
  <c r="FH155"/>
  <c r="FG155"/>
  <c r="FF155"/>
  <c r="FE155"/>
  <c r="FD155"/>
  <c r="FC155"/>
  <c r="FB155"/>
  <c r="FA155"/>
  <c r="EZ155"/>
  <c r="EY155"/>
  <c r="EX155"/>
  <c r="EW155"/>
  <c r="EV155"/>
  <c r="EU155"/>
  <c r="ET155"/>
  <c r="ES155"/>
  <c r="ER155"/>
  <c r="EQ155"/>
  <c r="EP155"/>
  <c r="EO155"/>
  <c r="EN155"/>
  <c r="EM155"/>
  <c r="EL155"/>
  <c r="EK155"/>
  <c r="EJ155"/>
  <c r="EI155"/>
  <c r="EH155"/>
  <c r="EG155"/>
  <c r="EF155"/>
  <c r="EE155"/>
  <c r="FR154"/>
  <c r="FQ154"/>
  <c r="FP154"/>
  <c r="FO154"/>
  <c r="FN154"/>
  <c r="FM154"/>
  <c r="FL154"/>
  <c r="FK154"/>
  <c r="FJ154"/>
  <c r="FI154"/>
  <c r="FH154"/>
  <c r="FG154"/>
  <c r="FF154"/>
  <c r="FE154"/>
  <c r="FD154"/>
  <c r="FC154"/>
  <c r="FB154"/>
  <c r="FA154"/>
  <c r="EZ154"/>
  <c r="EY154"/>
  <c r="EX154"/>
  <c r="EW154"/>
  <c r="EV154"/>
  <c r="EU154"/>
  <c r="ET154"/>
  <c r="ES154"/>
  <c r="ER154"/>
  <c r="EQ154"/>
  <c r="EP154"/>
  <c r="EO154"/>
  <c r="EN154"/>
  <c r="EM154"/>
  <c r="EL154"/>
  <c r="EK154"/>
  <c r="EJ154"/>
  <c r="EI154"/>
  <c r="EH154"/>
  <c r="EG154"/>
  <c r="EF154"/>
  <c r="EE154"/>
  <c r="FR153"/>
  <c r="FQ153"/>
  <c r="FP153"/>
  <c r="FO153"/>
  <c r="FN153"/>
  <c r="FM153"/>
  <c r="FL153"/>
  <c r="FK153"/>
  <c r="FJ153"/>
  <c r="FI153"/>
  <c r="FH153"/>
  <c r="FG153"/>
  <c r="FF153"/>
  <c r="FE153"/>
  <c r="FD153"/>
  <c r="FC153"/>
  <c r="FB153"/>
  <c r="FA153"/>
  <c r="EZ153"/>
  <c r="EY153"/>
  <c r="EX153"/>
  <c r="EW153"/>
  <c r="EV153"/>
  <c r="EU153"/>
  <c r="ET153"/>
  <c r="ES153"/>
  <c r="ER153"/>
  <c r="EQ153"/>
  <c r="EP153"/>
  <c r="EO153"/>
  <c r="EN153"/>
  <c r="EM153"/>
  <c r="EL153"/>
  <c r="EK153"/>
  <c r="EJ153"/>
  <c r="EI153"/>
  <c r="EH153"/>
  <c r="EG153"/>
  <c r="EF153"/>
  <c r="EE153"/>
  <c r="FR152"/>
  <c r="FQ152"/>
  <c r="FP152"/>
  <c r="FO152"/>
  <c r="FN152"/>
  <c r="FM152"/>
  <c r="FL152"/>
  <c r="FK152"/>
  <c r="FJ152"/>
  <c r="FI152"/>
  <c r="FH152"/>
  <c r="FG152"/>
  <c r="FF152"/>
  <c r="FE152"/>
  <c r="FD152"/>
  <c r="FC152"/>
  <c r="FB152"/>
  <c r="FA152"/>
  <c r="EZ152"/>
  <c r="EY152"/>
  <c r="EX152"/>
  <c r="EW152"/>
  <c r="EV152"/>
  <c r="EU152"/>
  <c r="ET152"/>
  <c r="ES152"/>
  <c r="ER152"/>
  <c r="EQ152"/>
  <c r="EP152"/>
  <c r="EO152"/>
  <c r="EN152"/>
  <c r="EM152"/>
  <c r="EL152"/>
  <c r="EK152"/>
  <c r="EJ152"/>
  <c r="EI152"/>
  <c r="EH152"/>
  <c r="EG152"/>
  <c r="EF152"/>
  <c r="EE152"/>
  <c r="FR151"/>
  <c r="FQ151"/>
  <c r="FP151"/>
  <c r="FO151"/>
  <c r="FN151"/>
  <c r="FM151"/>
  <c r="FL151"/>
  <c r="FK151"/>
  <c r="FJ151"/>
  <c r="FI151"/>
  <c r="FH151"/>
  <c r="FG151"/>
  <c r="FF151"/>
  <c r="FE151"/>
  <c r="FD151"/>
  <c r="FC151"/>
  <c r="FB151"/>
  <c r="FA151"/>
  <c r="EZ151"/>
  <c r="EY151"/>
  <c r="EX151"/>
  <c r="EW151"/>
  <c r="EV151"/>
  <c r="EU151"/>
  <c r="ET151"/>
  <c r="ES151"/>
  <c r="ER151"/>
  <c r="EQ151"/>
  <c r="EP151"/>
  <c r="EO151"/>
  <c r="EN151"/>
  <c r="EM151"/>
  <c r="EL151"/>
  <c r="EK151"/>
  <c r="EJ151"/>
  <c r="EI151"/>
  <c r="EH151"/>
  <c r="EG151"/>
  <c r="EF151"/>
  <c r="EE151"/>
  <c r="FR150"/>
  <c r="FQ150"/>
  <c r="FP150"/>
  <c r="FO150"/>
  <c r="FN150"/>
  <c r="FM150"/>
  <c r="FL150"/>
  <c r="FK150"/>
  <c r="FJ150"/>
  <c r="FI150"/>
  <c r="FH150"/>
  <c r="FG150"/>
  <c r="FF150"/>
  <c r="FE150"/>
  <c r="FD150"/>
  <c r="FC150"/>
  <c r="FB150"/>
  <c r="FA150"/>
  <c r="EZ150"/>
  <c r="EY150"/>
  <c r="EX150"/>
  <c r="EW150"/>
  <c r="EV150"/>
  <c r="EU150"/>
  <c r="ET150"/>
  <c r="ES150"/>
  <c r="ER150"/>
  <c r="EQ150"/>
  <c r="EP150"/>
  <c r="EO150"/>
  <c r="EN150"/>
  <c r="EM150"/>
  <c r="EL150"/>
  <c r="EK150"/>
  <c r="EJ150"/>
  <c r="EI150"/>
  <c r="EH150"/>
  <c r="EG150"/>
  <c r="EF150"/>
  <c r="EE150"/>
  <c r="FR149"/>
  <c r="FQ149"/>
  <c r="FP149"/>
  <c r="FO149"/>
  <c r="FN149"/>
  <c r="FM149"/>
  <c r="FL149"/>
  <c r="FK149"/>
  <c r="FJ149"/>
  <c r="FI149"/>
  <c r="FH149"/>
  <c r="FG149"/>
  <c r="FF149"/>
  <c r="FE149"/>
  <c r="FD149"/>
  <c r="FC149"/>
  <c r="FB149"/>
  <c r="FA149"/>
  <c r="EZ149"/>
  <c r="EY149"/>
  <c r="EX149"/>
  <c r="EW149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FR148"/>
  <c r="FQ148"/>
  <c r="FP148"/>
  <c r="FO148"/>
  <c r="FN148"/>
  <c r="FM148"/>
  <c r="FL148"/>
  <c r="FK148"/>
  <c r="FJ148"/>
  <c r="FI148"/>
  <c r="FH148"/>
  <c r="FG148"/>
  <c r="FF148"/>
  <c r="FE148"/>
  <c r="FD148"/>
  <c r="FC148"/>
  <c r="FB148"/>
  <c r="FA148"/>
  <c r="EZ148"/>
  <c r="EY148"/>
  <c r="EX148"/>
  <c r="EW148"/>
  <c r="EV148"/>
  <c r="EU148"/>
  <c r="ET148"/>
  <c r="ES148"/>
  <c r="ER148"/>
  <c r="EQ148"/>
  <c r="EP148"/>
  <c r="EO148"/>
  <c r="EN148"/>
  <c r="EM148"/>
  <c r="EL148"/>
  <c r="EK148"/>
  <c r="EJ148"/>
  <c r="EI148"/>
  <c r="EH148"/>
  <c r="EG148"/>
  <c r="EF148"/>
  <c r="EE148"/>
  <c r="FR147"/>
  <c r="FQ147"/>
  <c r="FP147"/>
  <c r="FO147"/>
  <c r="FN147"/>
  <c r="FM147"/>
  <c r="FL147"/>
  <c r="FK147"/>
  <c r="FJ147"/>
  <c r="FI147"/>
  <c r="FH147"/>
  <c r="FG147"/>
  <c r="FF147"/>
  <c r="FE147"/>
  <c r="FD147"/>
  <c r="FC147"/>
  <c r="FB147"/>
  <c r="FA147"/>
  <c r="EZ147"/>
  <c r="EY147"/>
  <c r="EX147"/>
  <c r="EW147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FR146"/>
  <c r="FQ146"/>
  <c r="FP146"/>
  <c r="FO146"/>
  <c r="FN146"/>
  <c r="FM146"/>
  <c r="FL146"/>
  <c r="FK146"/>
  <c r="FJ146"/>
  <c r="FI146"/>
  <c r="FH146"/>
  <c r="FG146"/>
  <c r="FF146"/>
  <c r="FE146"/>
  <c r="FD146"/>
  <c r="FC146"/>
  <c r="FB146"/>
  <c r="FA146"/>
  <c r="EZ146"/>
  <c r="EY146"/>
  <c r="EX146"/>
  <c r="EW146"/>
  <c r="EV146"/>
  <c r="EU146"/>
  <c r="ET146"/>
  <c r="ES146"/>
  <c r="ER146"/>
  <c r="EQ146"/>
  <c r="EP146"/>
  <c r="EO146"/>
  <c r="EN146"/>
  <c r="EM146"/>
  <c r="EL146"/>
  <c r="EK146"/>
  <c r="EJ146"/>
  <c r="EI146"/>
  <c r="EH146"/>
  <c r="EG146"/>
  <c r="EF146"/>
  <c r="EE146"/>
  <c r="FR145"/>
  <c r="FQ145"/>
  <c r="FP145"/>
  <c r="FO145"/>
  <c r="FN145"/>
  <c r="FM145"/>
  <c r="FL145"/>
  <c r="FK145"/>
  <c r="FJ145"/>
  <c r="FI145"/>
  <c r="FH145"/>
  <c r="FG145"/>
  <c r="FF145"/>
  <c r="FE145"/>
  <c r="FD145"/>
  <c r="FC145"/>
  <c r="FB145"/>
  <c r="FA145"/>
  <c r="EZ145"/>
  <c r="EY145"/>
  <c r="EX145"/>
  <c r="EW145"/>
  <c r="EV145"/>
  <c r="EU145"/>
  <c r="ET145"/>
  <c r="ES145"/>
  <c r="ER145"/>
  <c r="EQ145"/>
  <c r="EP145"/>
  <c r="EO145"/>
  <c r="EN145"/>
  <c r="EM145"/>
  <c r="EL145"/>
  <c r="EK145"/>
  <c r="EJ145"/>
  <c r="EI145"/>
  <c r="EH145"/>
  <c r="EG145"/>
  <c r="EF145"/>
  <c r="EE145"/>
  <c r="FR144"/>
  <c r="FQ144"/>
  <c r="FP144"/>
  <c r="FO144"/>
  <c r="FN144"/>
  <c r="FM144"/>
  <c r="FL144"/>
  <c r="FK144"/>
  <c r="FJ144"/>
  <c r="FI144"/>
  <c r="FH144"/>
  <c r="FG144"/>
  <c r="FF144"/>
  <c r="FE144"/>
  <c r="FD144"/>
  <c r="FC144"/>
  <c r="FB144"/>
  <c r="FA144"/>
  <c r="EZ144"/>
  <c r="EY144"/>
  <c r="EX144"/>
  <c r="EW144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FR143"/>
  <c r="FQ143"/>
  <c r="FP143"/>
  <c r="FO143"/>
  <c r="FN143"/>
  <c r="FM143"/>
  <c r="FL143"/>
  <c r="FK143"/>
  <c r="FJ143"/>
  <c r="FI143"/>
  <c r="FH143"/>
  <c r="FG143"/>
  <c r="FF143"/>
  <c r="FE143"/>
  <c r="FD143"/>
  <c r="FC143"/>
  <c r="FB143"/>
  <c r="FA143"/>
  <c r="EZ143"/>
  <c r="EY143"/>
  <c r="EX143"/>
  <c r="EW143"/>
  <c r="EV143"/>
  <c r="EU143"/>
  <c r="ET143"/>
  <c r="ES143"/>
  <c r="ER143"/>
  <c r="EQ143"/>
  <c r="EP143"/>
  <c r="EO143"/>
  <c r="EN143"/>
  <c r="EM143"/>
  <c r="EL143"/>
  <c r="EK143"/>
  <c r="EJ143"/>
  <c r="EI143"/>
  <c r="EH143"/>
  <c r="EG143"/>
  <c r="EF143"/>
  <c r="EE143"/>
  <c r="FR142"/>
  <c r="FQ142"/>
  <c r="FP142"/>
  <c r="FO142"/>
  <c r="FN142"/>
  <c r="FM142"/>
  <c r="FL142"/>
  <c r="FK142"/>
  <c r="FJ142"/>
  <c r="FI142"/>
  <c r="FH142"/>
  <c r="FG142"/>
  <c r="FF142"/>
  <c r="FE142"/>
  <c r="FD142"/>
  <c r="FC142"/>
  <c r="FB142"/>
  <c r="FA142"/>
  <c r="EZ142"/>
  <c r="EY142"/>
  <c r="EX142"/>
  <c r="EW142"/>
  <c r="EV142"/>
  <c r="EU142"/>
  <c r="ET142"/>
  <c r="ES142"/>
  <c r="ER142"/>
  <c r="EQ142"/>
  <c r="EP142"/>
  <c r="EO142"/>
  <c r="EN142"/>
  <c r="EM142"/>
  <c r="EL142"/>
  <c r="EK142"/>
  <c r="EJ142"/>
  <c r="EI142"/>
  <c r="EH142"/>
  <c r="EG142"/>
  <c r="EF142"/>
  <c r="EE142"/>
  <c r="FR141"/>
  <c r="FQ141"/>
  <c r="FP141"/>
  <c r="FO141"/>
  <c r="FN141"/>
  <c r="FM141"/>
  <c r="FL141"/>
  <c r="FK141"/>
  <c r="FJ141"/>
  <c r="FI141"/>
  <c r="FH141"/>
  <c r="FG141"/>
  <c r="FF141"/>
  <c r="FE141"/>
  <c r="FD141"/>
  <c r="FC141"/>
  <c r="FB141"/>
  <c r="FA141"/>
  <c r="EZ141"/>
  <c r="EY141"/>
  <c r="EX141"/>
  <c r="EW141"/>
  <c r="EV141"/>
  <c r="EU141"/>
  <c r="ET141"/>
  <c r="ES141"/>
  <c r="ER141"/>
  <c r="EQ141"/>
  <c r="EP141"/>
  <c r="EO141"/>
  <c r="EN141"/>
  <c r="EM141"/>
  <c r="EL141"/>
  <c r="EK141"/>
  <c r="EJ141"/>
  <c r="EI141"/>
  <c r="EH141"/>
  <c r="EG141"/>
  <c r="EF141"/>
  <c r="EE141"/>
  <c r="FR140"/>
  <c r="FQ140"/>
  <c r="FP140"/>
  <c r="FO140"/>
  <c r="FN140"/>
  <c r="FM140"/>
  <c r="FL140"/>
  <c r="FK140"/>
  <c r="FJ140"/>
  <c r="FI140"/>
  <c r="FH140"/>
  <c r="FG140"/>
  <c r="FF140"/>
  <c r="FE140"/>
  <c r="FD140"/>
  <c r="FC140"/>
  <c r="FB140"/>
  <c r="FA140"/>
  <c r="EZ140"/>
  <c r="EY140"/>
  <c r="EX140"/>
  <c r="EW140"/>
  <c r="EV140"/>
  <c r="EU140"/>
  <c r="ET140"/>
  <c r="ES140"/>
  <c r="ER140"/>
  <c r="EQ140"/>
  <c r="EP140"/>
  <c r="EO140"/>
  <c r="EN140"/>
  <c r="EM140"/>
  <c r="EL140"/>
  <c r="EK140"/>
  <c r="EJ140"/>
  <c r="EI140"/>
  <c r="EH140"/>
  <c r="EG140"/>
  <c r="EF140"/>
  <c r="EE140"/>
  <c r="FR139"/>
  <c r="FQ139"/>
  <c r="FP139"/>
  <c r="FO139"/>
  <c r="FN139"/>
  <c r="FM139"/>
  <c r="FL139"/>
  <c r="FK139"/>
  <c r="FJ139"/>
  <c r="FI139"/>
  <c r="FH139"/>
  <c r="FG139"/>
  <c r="FF139"/>
  <c r="FE139"/>
  <c r="FD139"/>
  <c r="FC139"/>
  <c r="FB139"/>
  <c r="FA139"/>
  <c r="EZ139"/>
  <c r="EY139"/>
  <c r="EX139"/>
  <c r="EW139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FR138"/>
  <c r="FQ138"/>
  <c r="FP138"/>
  <c r="FO138"/>
  <c r="FN138"/>
  <c r="FM138"/>
  <c r="FL138"/>
  <c r="FK138"/>
  <c r="FJ138"/>
  <c r="FI138"/>
  <c r="FH138"/>
  <c r="FG138"/>
  <c r="FF138"/>
  <c r="FE138"/>
  <c r="FD138"/>
  <c r="FC138"/>
  <c r="FB138"/>
  <c r="FA138"/>
  <c r="EZ138"/>
  <c r="EY138"/>
  <c r="EX138"/>
  <c r="EW138"/>
  <c r="EV138"/>
  <c r="EU138"/>
  <c r="ET138"/>
  <c r="ES138"/>
  <c r="ER138"/>
  <c r="EQ138"/>
  <c r="EP138"/>
  <c r="EO138"/>
  <c r="EN138"/>
  <c r="EM138"/>
  <c r="EL138"/>
  <c r="EK138"/>
  <c r="EJ138"/>
  <c r="EI138"/>
  <c r="EH138"/>
  <c r="EG138"/>
  <c r="EF138"/>
  <c r="EE138"/>
  <c r="FR137"/>
  <c r="FQ137"/>
  <c r="FP137"/>
  <c r="FO137"/>
  <c r="FN137"/>
  <c r="FM137"/>
  <c r="FL137"/>
  <c r="FK137"/>
  <c r="FJ137"/>
  <c r="FI137"/>
  <c r="FH137"/>
  <c r="FG137"/>
  <c r="FF137"/>
  <c r="FE137"/>
  <c r="FD137"/>
  <c r="FC137"/>
  <c r="FB137"/>
  <c r="FA137"/>
  <c r="EZ137"/>
  <c r="EY137"/>
  <c r="EX137"/>
  <c r="EW137"/>
  <c r="EV137"/>
  <c r="EU137"/>
  <c r="ET137"/>
  <c r="ES137"/>
  <c r="ER137"/>
  <c r="EQ137"/>
  <c r="EP137"/>
  <c r="EO137"/>
  <c r="EN137"/>
  <c r="EM137"/>
  <c r="EL137"/>
  <c r="EK137"/>
  <c r="EJ137"/>
  <c r="EI137"/>
  <c r="EH137"/>
  <c r="EG137"/>
  <c r="EF137"/>
  <c r="EE137"/>
  <c r="FR136"/>
  <c r="FQ136"/>
  <c r="FP136"/>
  <c r="FO136"/>
  <c r="FN136"/>
  <c r="FM136"/>
  <c r="FL136"/>
  <c r="FK136"/>
  <c r="FJ136"/>
  <c r="FI136"/>
  <c r="FH136"/>
  <c r="FG136"/>
  <c r="FF136"/>
  <c r="FE136"/>
  <c r="FD136"/>
  <c r="FC136"/>
  <c r="FB136"/>
  <c r="FA136"/>
  <c r="EZ136"/>
  <c r="EY136"/>
  <c r="EX136"/>
  <c r="EW136"/>
  <c r="EV136"/>
  <c r="EU136"/>
  <c r="ET136"/>
  <c r="ES136"/>
  <c r="ER136"/>
  <c r="EQ136"/>
  <c r="EP136"/>
  <c r="EO136"/>
  <c r="EN136"/>
  <c r="EM136"/>
  <c r="EL136"/>
  <c r="EK136"/>
  <c r="EJ136"/>
  <c r="EI136"/>
  <c r="EH136"/>
  <c r="EG136"/>
  <c r="EF136"/>
  <c r="EE136"/>
  <c r="FR135"/>
  <c r="FQ135"/>
  <c r="FP135"/>
  <c r="FO135"/>
  <c r="FN135"/>
  <c r="FM135"/>
  <c r="FL135"/>
  <c r="FK135"/>
  <c r="FJ135"/>
  <c r="FI135"/>
  <c r="FH135"/>
  <c r="FG135"/>
  <c r="FF135"/>
  <c r="FE135"/>
  <c r="FD135"/>
  <c r="FC135"/>
  <c r="FB135"/>
  <c r="FA135"/>
  <c r="EZ135"/>
  <c r="EY135"/>
  <c r="EX135"/>
  <c r="EW135"/>
  <c r="EV135"/>
  <c r="EU135"/>
  <c r="ET135"/>
  <c r="ES135"/>
  <c r="ER135"/>
  <c r="EQ135"/>
  <c r="EP135"/>
  <c r="EO135"/>
  <c r="EN135"/>
  <c r="EM135"/>
  <c r="EL135"/>
  <c r="EK135"/>
  <c r="EJ135"/>
  <c r="EI135"/>
  <c r="EH135"/>
  <c r="EG135"/>
  <c r="EF135"/>
  <c r="EE135"/>
  <c r="FR134"/>
  <c r="FQ134"/>
  <c r="FP134"/>
  <c r="FO134"/>
  <c r="FN134"/>
  <c r="FM134"/>
  <c r="FL134"/>
  <c r="FK134"/>
  <c r="FJ134"/>
  <c r="FI134"/>
  <c r="FH134"/>
  <c r="FG134"/>
  <c r="FF134"/>
  <c r="FE134"/>
  <c r="FD134"/>
  <c r="FC134"/>
  <c r="FB134"/>
  <c r="FA134"/>
  <c r="EZ134"/>
  <c r="EY134"/>
  <c r="EX134"/>
  <c r="EW134"/>
  <c r="EV134"/>
  <c r="EU134"/>
  <c r="ET134"/>
  <c r="ES134"/>
  <c r="ER134"/>
  <c r="EQ134"/>
  <c r="EP134"/>
  <c r="EO134"/>
  <c r="EN134"/>
  <c r="EM134"/>
  <c r="EL134"/>
  <c r="EK134"/>
  <c r="EJ134"/>
  <c r="EI134"/>
  <c r="EH134"/>
  <c r="EG134"/>
  <c r="EF134"/>
  <c r="EE134"/>
  <c r="FR133"/>
  <c r="FQ133"/>
  <c r="FP133"/>
  <c r="FO133"/>
  <c r="FN133"/>
  <c r="FM133"/>
  <c r="FL133"/>
  <c r="FK133"/>
  <c r="FJ133"/>
  <c r="FI133"/>
  <c r="FH133"/>
  <c r="FG133"/>
  <c r="FF133"/>
  <c r="FE133"/>
  <c r="FD133"/>
  <c r="FC133"/>
  <c r="FB133"/>
  <c r="FA133"/>
  <c r="EZ133"/>
  <c r="EY133"/>
  <c r="EX133"/>
  <c r="EW133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FR132"/>
  <c r="FQ132"/>
  <c r="FP132"/>
  <c r="FO132"/>
  <c r="FN132"/>
  <c r="FM132"/>
  <c r="FL132"/>
  <c r="FK132"/>
  <c r="FJ132"/>
  <c r="FI132"/>
  <c r="FH132"/>
  <c r="FG132"/>
  <c r="FF132"/>
  <c r="FE132"/>
  <c r="FD132"/>
  <c r="FC132"/>
  <c r="FB132"/>
  <c r="FA132"/>
  <c r="EZ132"/>
  <c r="EY132"/>
  <c r="EX132"/>
  <c r="EW132"/>
  <c r="EV132"/>
  <c r="EU132"/>
  <c r="ET132"/>
  <c r="ES132"/>
  <c r="ER132"/>
  <c r="EQ132"/>
  <c r="EP132"/>
  <c r="EO132"/>
  <c r="EN132"/>
  <c r="EM132"/>
  <c r="EL132"/>
  <c r="EK132"/>
  <c r="EJ132"/>
  <c r="EI132"/>
  <c r="EH132"/>
  <c r="EG132"/>
  <c r="EF132"/>
  <c r="EE132"/>
  <c r="FR131"/>
  <c r="FQ131"/>
  <c r="FP131"/>
  <c r="FO131"/>
  <c r="FN131"/>
  <c r="FM131"/>
  <c r="FL131"/>
  <c r="FK131"/>
  <c r="FJ131"/>
  <c r="FI131"/>
  <c r="FH131"/>
  <c r="FG131"/>
  <c r="FF131"/>
  <c r="FE131"/>
  <c r="FD131"/>
  <c r="FC131"/>
  <c r="FB131"/>
  <c r="FA131"/>
  <c r="EZ131"/>
  <c r="EY131"/>
  <c r="EX131"/>
  <c r="EW131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FR130"/>
  <c r="FQ130"/>
  <c r="FP130"/>
  <c r="FO130"/>
  <c r="FN130"/>
  <c r="FM130"/>
  <c r="FL130"/>
  <c r="FK130"/>
  <c r="FJ130"/>
  <c r="FI130"/>
  <c r="FH130"/>
  <c r="FG130"/>
  <c r="FF130"/>
  <c r="FE130"/>
  <c r="FD130"/>
  <c r="FC130"/>
  <c r="FB130"/>
  <c r="FA130"/>
  <c r="EZ130"/>
  <c r="EY130"/>
  <c r="EX130"/>
  <c r="EW130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FR129"/>
  <c r="FQ129"/>
  <c r="FP129"/>
  <c r="FO129"/>
  <c r="FN129"/>
  <c r="FM129"/>
  <c r="FL129"/>
  <c r="FK129"/>
  <c r="FJ129"/>
  <c r="FI129"/>
  <c r="FH129"/>
  <c r="FG129"/>
  <c r="FF129"/>
  <c r="FE129"/>
  <c r="FD129"/>
  <c r="FC129"/>
  <c r="FB129"/>
  <c r="FA129"/>
  <c r="EZ129"/>
  <c r="EY129"/>
  <c r="EX129"/>
  <c r="EW129"/>
  <c r="EV129"/>
  <c r="EU129"/>
  <c r="ET129"/>
  <c r="ES129"/>
  <c r="ER129"/>
  <c r="EQ129"/>
  <c r="EP129"/>
  <c r="EO129"/>
  <c r="EN129"/>
  <c r="EM129"/>
  <c r="EL129"/>
  <c r="EK129"/>
  <c r="EJ129"/>
  <c r="EI129"/>
  <c r="EH129"/>
  <c r="EG129"/>
  <c r="EF129"/>
  <c r="EE129"/>
  <c r="FR128"/>
  <c r="FQ128"/>
  <c r="FP128"/>
  <c r="FO128"/>
  <c r="FN128"/>
  <c r="FM128"/>
  <c r="FL128"/>
  <c r="FK128"/>
  <c r="FJ128"/>
  <c r="FI128"/>
  <c r="FH128"/>
  <c r="FG128"/>
  <c r="FF128"/>
  <c r="FE128"/>
  <c r="FD128"/>
  <c r="FC128"/>
  <c r="FB128"/>
  <c r="FA128"/>
  <c r="EZ128"/>
  <c r="EY128"/>
  <c r="EX128"/>
  <c r="EW128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FR127"/>
  <c r="FQ127"/>
  <c r="FP127"/>
  <c r="FO127"/>
  <c r="FN127"/>
  <c r="FM127"/>
  <c r="FL127"/>
  <c r="FK127"/>
  <c r="FJ127"/>
  <c r="FI127"/>
  <c r="FH127"/>
  <c r="FG127"/>
  <c r="FF127"/>
  <c r="FE127"/>
  <c r="FD127"/>
  <c r="FC127"/>
  <c r="FB127"/>
  <c r="FA127"/>
  <c r="EZ127"/>
  <c r="EY127"/>
  <c r="EX127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FR126"/>
  <c r="FQ126"/>
  <c r="FP126"/>
  <c r="FO126"/>
  <c r="FN126"/>
  <c r="FM126"/>
  <c r="FL126"/>
  <c r="FK126"/>
  <c r="FJ126"/>
  <c r="FI126"/>
  <c r="FH126"/>
  <c r="FG126"/>
  <c r="FF126"/>
  <c r="FE126"/>
  <c r="FD126"/>
  <c r="FC126"/>
  <c r="FB126"/>
  <c r="FA126"/>
  <c r="EZ126"/>
  <c r="EY126"/>
  <c r="EX126"/>
  <c r="EW126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FR125"/>
  <c r="FQ125"/>
  <c r="FP125"/>
  <c r="FO125"/>
  <c r="FN125"/>
  <c r="FM125"/>
  <c r="FL125"/>
  <c r="FK125"/>
  <c r="FJ125"/>
  <c r="FI125"/>
  <c r="FH125"/>
  <c r="FG125"/>
  <c r="FF125"/>
  <c r="FE125"/>
  <c r="FD125"/>
  <c r="FC125"/>
  <c r="FB125"/>
  <c r="FA125"/>
  <c r="EZ125"/>
  <c r="EY125"/>
  <c r="EX125"/>
  <c r="EW125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FR124"/>
  <c r="FQ124"/>
  <c r="FP124"/>
  <c r="FO124"/>
  <c r="FN124"/>
  <c r="FM124"/>
  <c r="FL124"/>
  <c r="FK124"/>
  <c r="FJ124"/>
  <c r="FI124"/>
  <c r="FH124"/>
  <c r="FG124"/>
  <c r="FF124"/>
  <c r="FE124"/>
  <c r="FD124"/>
  <c r="FC124"/>
  <c r="FB124"/>
  <c r="FA124"/>
  <c r="EZ124"/>
  <c r="EY124"/>
  <c r="EX124"/>
  <c r="EW124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FR123"/>
  <c r="FQ123"/>
  <c r="FP123"/>
  <c r="FO123"/>
  <c r="FN123"/>
  <c r="FM123"/>
  <c r="FL123"/>
  <c r="FK123"/>
  <c r="FJ123"/>
  <c r="FI123"/>
  <c r="FH123"/>
  <c r="FG123"/>
  <c r="FF123"/>
  <c r="FE123"/>
  <c r="FD123"/>
  <c r="FC123"/>
  <c r="FB123"/>
  <c r="FA123"/>
  <c r="EZ123"/>
  <c r="EY123"/>
  <c r="EX123"/>
  <c r="EW123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FR122"/>
  <c r="FQ122"/>
  <c r="FP122"/>
  <c r="FO122"/>
  <c r="FN122"/>
  <c r="FM122"/>
  <c r="FL122"/>
  <c r="FK122"/>
  <c r="FJ122"/>
  <c r="FI122"/>
  <c r="FH122"/>
  <c r="FG122"/>
  <c r="FF122"/>
  <c r="FE122"/>
  <c r="FD122"/>
  <c r="FC122"/>
  <c r="FB122"/>
  <c r="FA122"/>
  <c r="EZ122"/>
  <c r="EY122"/>
  <c r="EX122"/>
  <c r="EW122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FR121"/>
  <c r="FQ121"/>
  <c r="FP121"/>
  <c r="FO121"/>
  <c r="FN121"/>
  <c r="FM121"/>
  <c r="FL121"/>
  <c r="FK121"/>
  <c r="FJ121"/>
  <c r="FI121"/>
  <c r="FH121"/>
  <c r="FG121"/>
  <c r="FF121"/>
  <c r="FE121"/>
  <c r="FD121"/>
  <c r="FC121"/>
  <c r="FB121"/>
  <c r="FA121"/>
  <c r="EZ121"/>
  <c r="EY121"/>
  <c r="EX121"/>
  <c r="EW121"/>
  <c r="EV121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FR120"/>
  <c r="FQ120"/>
  <c r="FP120"/>
  <c r="FO120"/>
  <c r="FN120"/>
  <c r="FM120"/>
  <c r="FL120"/>
  <c r="FK120"/>
  <c r="FJ120"/>
  <c r="FI120"/>
  <c r="FH120"/>
  <c r="FG120"/>
  <c r="FF120"/>
  <c r="FE120"/>
  <c r="FD120"/>
  <c r="FC120"/>
  <c r="FB120"/>
  <c r="FA120"/>
  <c r="EZ120"/>
  <c r="EY120"/>
  <c r="EX120"/>
  <c r="EW120"/>
  <c r="EV120"/>
  <c r="EU120"/>
  <c r="ET120"/>
  <c r="ES120"/>
  <c r="ER120"/>
  <c r="EQ120"/>
  <c r="EP120"/>
  <c r="EO120"/>
  <c r="EN120"/>
  <c r="EM120"/>
  <c r="EL120"/>
  <c r="EK120"/>
  <c r="EJ120"/>
  <c r="EI120"/>
  <c r="EH120"/>
  <c r="EG120"/>
  <c r="EF120"/>
  <c r="EE120"/>
  <c r="FR119"/>
  <c r="FQ119"/>
  <c r="FP119"/>
  <c r="FO119"/>
  <c r="FN119"/>
  <c r="FM119"/>
  <c r="FL119"/>
  <c r="FK119"/>
  <c r="FJ119"/>
  <c r="FI119"/>
  <c r="FH119"/>
  <c r="FG119"/>
  <c r="FF119"/>
  <c r="FE119"/>
  <c r="FD119"/>
  <c r="FC119"/>
  <c r="FB119"/>
  <c r="FA119"/>
  <c r="EZ119"/>
  <c r="EY119"/>
  <c r="EX119"/>
  <c r="EW119"/>
  <c r="EV119"/>
  <c r="EU119"/>
  <c r="ET119"/>
  <c r="ES119"/>
  <c r="ER119"/>
  <c r="EQ119"/>
  <c r="EP119"/>
  <c r="EO119"/>
  <c r="EN119"/>
  <c r="EM119"/>
  <c r="EL119"/>
  <c r="EK119"/>
  <c r="EJ119"/>
  <c r="EI119"/>
  <c r="EH119"/>
  <c r="EG119"/>
  <c r="EF119"/>
  <c r="EE119"/>
  <c r="FR118"/>
  <c r="FQ118"/>
  <c r="FP118"/>
  <c r="FO118"/>
  <c r="FN118"/>
  <c r="FM118"/>
  <c r="FL118"/>
  <c r="FK118"/>
  <c r="FJ118"/>
  <c r="FI118"/>
  <c r="FH118"/>
  <c r="FG118"/>
  <c r="FF118"/>
  <c r="FE118"/>
  <c r="FD118"/>
  <c r="FC118"/>
  <c r="FB118"/>
  <c r="FA118"/>
  <c r="EZ118"/>
  <c r="EY118"/>
  <c r="EX118"/>
  <c r="EW118"/>
  <c r="EV118"/>
  <c r="EU118"/>
  <c r="ET118"/>
  <c r="ES118"/>
  <c r="ER118"/>
  <c r="EQ118"/>
  <c r="EP118"/>
  <c r="EO118"/>
  <c r="EN118"/>
  <c r="EM118"/>
  <c r="EL118"/>
  <c r="EK118"/>
  <c r="EJ118"/>
  <c r="EI118"/>
  <c r="EH118"/>
  <c r="EG118"/>
  <c r="EF118"/>
  <c r="EE118"/>
  <c r="FR117"/>
  <c r="FQ117"/>
  <c r="FP117"/>
  <c r="FO117"/>
  <c r="FN117"/>
  <c r="FM117"/>
  <c r="FL117"/>
  <c r="FK117"/>
  <c r="FJ117"/>
  <c r="FI117"/>
  <c r="FH117"/>
  <c r="FG117"/>
  <c r="FF117"/>
  <c r="FE117"/>
  <c r="FD117"/>
  <c r="FC117"/>
  <c r="FB117"/>
  <c r="FA117"/>
  <c r="EZ117"/>
  <c r="EY117"/>
  <c r="EX117"/>
  <c r="EW117"/>
  <c r="EV117"/>
  <c r="EU117"/>
  <c r="ET117"/>
  <c r="ES117"/>
  <c r="ER117"/>
  <c r="EQ117"/>
  <c r="EP117"/>
  <c r="EO117"/>
  <c r="EN117"/>
  <c r="EM117"/>
  <c r="EL117"/>
  <c r="EK117"/>
  <c r="EJ117"/>
  <c r="EI117"/>
  <c r="EH117"/>
  <c r="EG117"/>
  <c r="EF117"/>
  <c r="EE117"/>
  <c r="FR116"/>
  <c r="FQ116"/>
  <c r="FP116"/>
  <c r="FO116"/>
  <c r="FN116"/>
  <c r="FM116"/>
  <c r="FL116"/>
  <c r="FK116"/>
  <c r="FJ116"/>
  <c r="FI116"/>
  <c r="FH116"/>
  <c r="FG116"/>
  <c r="FF116"/>
  <c r="FE116"/>
  <c r="FD116"/>
  <c r="FC116"/>
  <c r="FB116"/>
  <c r="FA116"/>
  <c r="EZ116"/>
  <c r="EY116"/>
  <c r="EX116"/>
  <c r="EW116"/>
  <c r="EV116"/>
  <c r="EU116"/>
  <c r="ET116"/>
  <c r="ES116"/>
  <c r="ER116"/>
  <c r="EQ116"/>
  <c r="EP116"/>
  <c r="EO116"/>
  <c r="EN116"/>
  <c r="EM116"/>
  <c r="EL116"/>
  <c r="EK116"/>
  <c r="EJ116"/>
  <c r="EI116"/>
  <c r="EH116"/>
  <c r="EG116"/>
  <c r="EF116"/>
  <c r="EE116"/>
  <c r="FR115"/>
  <c r="FQ115"/>
  <c r="FP115"/>
  <c r="FO115"/>
  <c r="FN115"/>
  <c r="FM115"/>
  <c r="FL115"/>
  <c r="FK115"/>
  <c r="FJ115"/>
  <c r="FI115"/>
  <c r="FH115"/>
  <c r="FG115"/>
  <c r="FF115"/>
  <c r="FE115"/>
  <c r="FD115"/>
  <c r="FC115"/>
  <c r="FB115"/>
  <c r="FA115"/>
  <c r="EZ115"/>
  <c r="EY115"/>
  <c r="EX115"/>
  <c r="EW115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FR114"/>
  <c r="FQ114"/>
  <c r="FP114"/>
  <c r="FO114"/>
  <c r="FN114"/>
  <c r="FM114"/>
  <c r="FL114"/>
  <c r="FK114"/>
  <c r="FJ114"/>
  <c r="FI114"/>
  <c r="FH114"/>
  <c r="FG114"/>
  <c r="FF114"/>
  <c r="FE114"/>
  <c r="FD114"/>
  <c r="FC114"/>
  <c r="FB114"/>
  <c r="FA114"/>
  <c r="EZ114"/>
  <c r="EY114"/>
  <c r="EX114"/>
  <c r="EW114"/>
  <c r="EV114"/>
  <c r="EU114"/>
  <c r="ET114"/>
  <c r="ES114"/>
  <c r="ER114"/>
  <c r="EQ114"/>
  <c r="EP114"/>
  <c r="EO114"/>
  <c r="EN114"/>
  <c r="EM114"/>
  <c r="EL114"/>
  <c r="EK114"/>
  <c r="EJ114"/>
  <c r="EI114"/>
  <c r="EH114"/>
  <c r="EG114"/>
  <c r="EF114"/>
  <c r="EE114"/>
  <c r="FR113"/>
  <c r="FQ113"/>
  <c r="FP113"/>
  <c r="FO113"/>
  <c r="FN113"/>
  <c r="FM113"/>
  <c r="FL113"/>
  <c r="FK113"/>
  <c r="FJ113"/>
  <c r="FI113"/>
  <c r="FH113"/>
  <c r="FG113"/>
  <c r="FF113"/>
  <c r="FE113"/>
  <c r="FD113"/>
  <c r="FC113"/>
  <c r="FB113"/>
  <c r="FA113"/>
  <c r="EZ113"/>
  <c r="EY113"/>
  <c r="EX113"/>
  <c r="EW113"/>
  <c r="EV113"/>
  <c r="EU113"/>
  <c r="ET113"/>
  <c r="ES113"/>
  <c r="ER113"/>
  <c r="EQ113"/>
  <c r="EP113"/>
  <c r="EO113"/>
  <c r="EN113"/>
  <c r="EM113"/>
  <c r="EL113"/>
  <c r="EK113"/>
  <c r="EJ113"/>
  <c r="EI113"/>
  <c r="EH113"/>
  <c r="EG113"/>
  <c r="EF113"/>
  <c r="EE113"/>
  <c r="FR112"/>
  <c r="FQ112"/>
  <c r="FP112"/>
  <c r="FO112"/>
  <c r="FN112"/>
  <c r="FM112"/>
  <c r="FL112"/>
  <c r="FK112"/>
  <c r="FJ112"/>
  <c r="FI112"/>
  <c r="FH112"/>
  <c r="FG112"/>
  <c r="FF112"/>
  <c r="FE112"/>
  <c r="FD112"/>
  <c r="FC112"/>
  <c r="FB112"/>
  <c r="FA112"/>
  <c r="EZ112"/>
  <c r="EY112"/>
  <c r="EX112"/>
  <c r="EW112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FR111"/>
  <c r="FQ111"/>
  <c r="FP111"/>
  <c r="FO111"/>
  <c r="FN111"/>
  <c r="FM111"/>
  <c r="FL111"/>
  <c r="FK111"/>
  <c r="FJ111"/>
  <c r="FI111"/>
  <c r="FH111"/>
  <c r="FG111"/>
  <c r="FF111"/>
  <c r="FE111"/>
  <c r="FD111"/>
  <c r="FC111"/>
  <c r="FB111"/>
  <c r="FA111"/>
  <c r="EZ111"/>
  <c r="EY111"/>
  <c r="EX111"/>
  <c r="EW111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FR110"/>
  <c r="FQ110"/>
  <c r="FP110"/>
  <c r="FO110"/>
  <c r="FN110"/>
  <c r="FM110"/>
  <c r="FL110"/>
  <c r="FK110"/>
  <c r="FJ110"/>
  <c r="FI110"/>
  <c r="FH110"/>
  <c r="FG110"/>
  <c r="FF110"/>
  <c r="FE110"/>
  <c r="FD110"/>
  <c r="FC110"/>
  <c r="FB110"/>
  <c r="FA110"/>
  <c r="EZ110"/>
  <c r="EY110"/>
  <c r="EX110"/>
  <c r="EW110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FR109"/>
  <c r="FQ109"/>
  <c r="FP109"/>
  <c r="FO109"/>
  <c r="FN109"/>
  <c r="FM109"/>
  <c r="FL109"/>
  <c r="FK109"/>
  <c r="FJ109"/>
  <c r="FI109"/>
  <c r="FH109"/>
  <c r="FG109"/>
  <c r="FF109"/>
  <c r="FE109"/>
  <c r="FD109"/>
  <c r="FC109"/>
  <c r="FB109"/>
  <c r="FA109"/>
  <c r="EZ109"/>
  <c r="EY109"/>
  <c r="EX109"/>
  <c r="EW109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FR108"/>
  <c r="FQ108"/>
  <c r="FP108"/>
  <c r="FO108"/>
  <c r="FN108"/>
  <c r="FM108"/>
  <c r="FL108"/>
  <c r="FK108"/>
  <c r="FJ108"/>
  <c r="FI108"/>
  <c r="FH108"/>
  <c r="FG108"/>
  <c r="FF108"/>
  <c r="FE108"/>
  <c r="FD108"/>
  <c r="FC108"/>
  <c r="FB108"/>
  <c r="FA108"/>
  <c r="EZ108"/>
  <c r="EY108"/>
  <c r="EX108"/>
  <c r="EW108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FR107"/>
  <c r="FQ107"/>
  <c r="FP107"/>
  <c r="FO107"/>
  <c r="FN107"/>
  <c r="FM107"/>
  <c r="FL107"/>
  <c r="FK107"/>
  <c r="FJ107"/>
  <c r="FI107"/>
  <c r="FH107"/>
  <c r="FG107"/>
  <c r="FF107"/>
  <c r="FE107"/>
  <c r="FD107"/>
  <c r="FC107"/>
  <c r="FB107"/>
  <c r="FA107"/>
  <c r="EZ107"/>
  <c r="EY107"/>
  <c r="EX107"/>
  <c r="EW107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FR106"/>
  <c r="FQ106"/>
  <c r="FP106"/>
  <c r="FO106"/>
  <c r="FN106"/>
  <c r="FM106"/>
  <c r="FL106"/>
  <c r="FK106"/>
  <c r="FJ106"/>
  <c r="FI106"/>
  <c r="FH106"/>
  <c r="FG106"/>
  <c r="FF106"/>
  <c r="FE106"/>
  <c r="FD106"/>
  <c r="FC106"/>
  <c r="FB106"/>
  <c r="FA106"/>
  <c r="EZ106"/>
  <c r="EY106"/>
  <c r="EX106"/>
  <c r="EW106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FR105"/>
  <c r="FQ105"/>
  <c r="FP105"/>
  <c r="FO105"/>
  <c r="FN105"/>
  <c r="FM105"/>
  <c r="FL105"/>
  <c r="FK105"/>
  <c r="FJ105"/>
  <c r="FI105"/>
  <c r="FH105"/>
  <c r="FG105"/>
  <c r="FF105"/>
  <c r="FE105"/>
  <c r="FD105"/>
  <c r="FC105"/>
  <c r="FB105"/>
  <c r="FA105"/>
  <c r="EZ105"/>
  <c r="EY105"/>
  <c r="EX105"/>
  <c r="EW105"/>
  <c r="EV105"/>
  <c r="EU105"/>
  <c r="ET105"/>
  <c r="ES105"/>
  <c r="ER105"/>
  <c r="EQ105"/>
  <c r="EP105"/>
  <c r="EO105"/>
  <c r="EN105"/>
  <c r="EM105"/>
  <c r="EL105"/>
  <c r="EK105"/>
  <c r="EJ105"/>
  <c r="EI105"/>
  <c r="EH105"/>
  <c r="EG105"/>
  <c r="EF105"/>
  <c r="EE105"/>
  <c r="FR104"/>
  <c r="FQ104"/>
  <c r="FP104"/>
  <c r="FO104"/>
  <c r="FN104"/>
  <c r="FM104"/>
  <c r="FL104"/>
  <c r="FK104"/>
  <c r="FJ104"/>
  <c r="FI104"/>
  <c r="FH104"/>
  <c r="FG104"/>
  <c r="FF104"/>
  <c r="FE104"/>
  <c r="FD104"/>
  <c r="FC104"/>
  <c r="FB104"/>
  <c r="FA104"/>
  <c r="EZ104"/>
  <c r="EY104"/>
  <c r="EX104"/>
  <c r="EW104"/>
  <c r="EV104"/>
  <c r="EU104"/>
  <c r="ET104"/>
  <c r="ES104"/>
  <c r="ER104"/>
  <c r="EQ104"/>
  <c r="EP104"/>
  <c r="EO104"/>
  <c r="EN104"/>
  <c r="EM104"/>
  <c r="EL104"/>
  <c r="EK104"/>
  <c r="EJ104"/>
  <c r="EI104"/>
  <c r="EH104"/>
  <c r="EG104"/>
  <c r="EF104"/>
  <c r="EE104"/>
  <c r="FR103"/>
  <c r="FQ103"/>
  <c r="FP103"/>
  <c r="FO103"/>
  <c r="FN103"/>
  <c r="FM103"/>
  <c r="FL103"/>
  <c r="FK103"/>
  <c r="FJ103"/>
  <c r="FI103"/>
  <c r="FH103"/>
  <c r="FG103"/>
  <c r="FF103"/>
  <c r="FE103"/>
  <c r="FD103"/>
  <c r="FC103"/>
  <c r="FB103"/>
  <c r="FA103"/>
  <c r="EZ103"/>
  <c r="EY103"/>
  <c r="EX103"/>
  <c r="EW103"/>
  <c r="EV103"/>
  <c r="EU103"/>
  <c r="ET103"/>
  <c r="ES103"/>
  <c r="ER103"/>
  <c r="EQ103"/>
  <c r="EP103"/>
  <c r="EO103"/>
  <c r="EN103"/>
  <c r="EM103"/>
  <c r="EL103"/>
  <c r="EK103"/>
  <c r="EJ103"/>
  <c r="EI103"/>
  <c r="EH103"/>
  <c r="EG103"/>
  <c r="EF103"/>
  <c r="EE103"/>
  <c r="FR102"/>
  <c r="FQ102"/>
  <c r="FP102"/>
  <c r="FO102"/>
  <c r="FN102"/>
  <c r="FM102"/>
  <c r="FL102"/>
  <c r="FK102"/>
  <c r="FJ102"/>
  <c r="FI102"/>
  <c r="FH102"/>
  <c r="FG102"/>
  <c r="FF102"/>
  <c r="FE102"/>
  <c r="FD102"/>
  <c r="FC102"/>
  <c r="FB102"/>
  <c r="FA102"/>
  <c r="EZ102"/>
  <c r="EY102"/>
  <c r="EX102"/>
  <c r="EW102"/>
  <c r="EV102"/>
  <c r="EU102"/>
  <c r="ET102"/>
  <c r="ES102"/>
  <c r="ER102"/>
  <c r="EQ102"/>
  <c r="EP102"/>
  <c r="EO102"/>
  <c r="EN102"/>
  <c r="EM102"/>
  <c r="EL102"/>
  <c r="EK102"/>
  <c r="EJ102"/>
  <c r="EI102"/>
  <c r="EH102"/>
  <c r="EG102"/>
  <c r="EF102"/>
  <c r="EE102"/>
  <c r="FR101"/>
  <c r="FQ101"/>
  <c r="FP101"/>
  <c r="FO101"/>
  <c r="FN101"/>
  <c r="FM101"/>
  <c r="FL101"/>
  <c r="FK101"/>
  <c r="FJ101"/>
  <c r="FI101"/>
  <c r="FH101"/>
  <c r="FG101"/>
  <c r="FF101"/>
  <c r="FE101"/>
  <c r="FD101"/>
  <c r="FC101"/>
  <c r="FB101"/>
  <c r="FA101"/>
  <c r="EZ101"/>
  <c r="EY101"/>
  <c r="EX101"/>
  <c r="EW101"/>
  <c r="EV101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FR100"/>
  <c r="FQ100"/>
  <c r="FP100"/>
  <c r="FO100"/>
  <c r="FN100"/>
  <c r="FM100"/>
  <c r="FL100"/>
  <c r="FK100"/>
  <c r="FJ100"/>
  <c r="FI100"/>
  <c r="FH100"/>
  <c r="FG100"/>
  <c r="FF100"/>
  <c r="FE100"/>
  <c r="FD100"/>
  <c r="FC100"/>
  <c r="FB100"/>
  <c r="FA100"/>
  <c r="EZ100"/>
  <c r="EY100"/>
  <c r="EX100"/>
  <c r="EW100"/>
  <c r="EV100"/>
  <c r="EU100"/>
  <c r="ET100"/>
  <c r="ES100"/>
  <c r="ER100"/>
  <c r="EQ100"/>
  <c r="EP100"/>
  <c r="EO100"/>
  <c r="EN100"/>
  <c r="EM100"/>
  <c r="EL100"/>
  <c r="EK100"/>
  <c r="EJ100"/>
  <c r="EI100"/>
  <c r="EH100"/>
  <c r="EG100"/>
  <c r="EF100"/>
  <c r="EE100"/>
  <c r="FR99"/>
  <c r="FQ99"/>
  <c r="FP99"/>
  <c r="FO99"/>
  <c r="FN99"/>
  <c r="FM99"/>
  <c r="FL99"/>
  <c r="FK99"/>
  <c r="FJ99"/>
  <c r="FI99"/>
  <c r="FH99"/>
  <c r="FG99"/>
  <c r="FF99"/>
  <c r="FE99"/>
  <c r="FD99"/>
  <c r="FC99"/>
  <c r="FB99"/>
  <c r="FA99"/>
  <c r="EZ99"/>
  <c r="EY99"/>
  <c r="EX99"/>
  <c r="EW99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FR98"/>
  <c r="FQ98"/>
  <c r="FP98"/>
  <c r="FO98"/>
  <c r="FN98"/>
  <c r="FM98"/>
  <c r="FL98"/>
  <c r="FK98"/>
  <c r="FJ98"/>
  <c r="FI98"/>
  <c r="FH98"/>
  <c r="FG98"/>
  <c r="FF98"/>
  <c r="FE98"/>
  <c r="FD98"/>
  <c r="FC98"/>
  <c r="FB98"/>
  <c r="FA98"/>
  <c r="EZ98"/>
  <c r="EY98"/>
  <c r="EX98"/>
  <c r="EW98"/>
  <c r="EV98"/>
  <c r="EU98"/>
  <c r="ET98"/>
  <c r="ES98"/>
  <c r="ER98"/>
  <c r="EQ98"/>
  <c r="EP98"/>
  <c r="EO98"/>
  <c r="EN98"/>
  <c r="EM98"/>
  <c r="EL98"/>
  <c r="EK98"/>
  <c r="EJ98"/>
  <c r="EI98"/>
  <c r="EH98"/>
  <c r="EG98"/>
  <c r="EF98"/>
  <c r="EE98"/>
  <c r="FR97"/>
  <c r="FQ97"/>
  <c r="FP97"/>
  <c r="FO97"/>
  <c r="FN97"/>
  <c r="FM97"/>
  <c r="FL97"/>
  <c r="FK97"/>
  <c r="FJ97"/>
  <c r="FI97"/>
  <c r="FH97"/>
  <c r="FG97"/>
  <c r="FF97"/>
  <c r="FE97"/>
  <c r="FD97"/>
  <c r="FC97"/>
  <c r="FB97"/>
  <c r="FA97"/>
  <c r="EZ97"/>
  <c r="EY97"/>
  <c r="EX97"/>
  <c r="EW97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FR96"/>
  <c r="FQ96"/>
  <c r="FP96"/>
  <c r="FO96"/>
  <c r="FN96"/>
  <c r="FM96"/>
  <c r="FL96"/>
  <c r="FK96"/>
  <c r="FJ96"/>
  <c r="FI96"/>
  <c r="FH96"/>
  <c r="FG96"/>
  <c r="FF96"/>
  <c r="FE96"/>
  <c r="FD96"/>
  <c r="FC96"/>
  <c r="FB96"/>
  <c r="FA96"/>
  <c r="EZ96"/>
  <c r="EY96"/>
  <c r="EX96"/>
  <c r="EW96"/>
  <c r="EV96"/>
  <c r="EU96"/>
  <c r="ET96"/>
  <c r="ES96"/>
  <c r="ER96"/>
  <c r="EQ96"/>
  <c r="EP96"/>
  <c r="EO96"/>
  <c r="EN96"/>
  <c r="EM96"/>
  <c r="EL96"/>
  <c r="EK96"/>
  <c r="EJ96"/>
  <c r="EI96"/>
  <c r="EH96"/>
  <c r="EG96"/>
  <c r="EF96"/>
  <c r="EE96"/>
  <c r="FR95"/>
  <c r="FQ95"/>
  <c r="FP95"/>
  <c r="FO95"/>
  <c r="FN95"/>
  <c r="FM95"/>
  <c r="FL95"/>
  <c r="FK95"/>
  <c r="FJ95"/>
  <c r="FI95"/>
  <c r="FH95"/>
  <c r="FG95"/>
  <c r="FF95"/>
  <c r="FE95"/>
  <c r="FD95"/>
  <c r="FC95"/>
  <c r="FB95"/>
  <c r="FA95"/>
  <c r="EZ95"/>
  <c r="EY95"/>
  <c r="EX95"/>
  <c r="EW95"/>
  <c r="EV95"/>
  <c r="EU95"/>
  <c r="ET95"/>
  <c r="ES95"/>
  <c r="ER95"/>
  <c r="EQ95"/>
  <c r="EP95"/>
  <c r="EO95"/>
  <c r="EN95"/>
  <c r="EM95"/>
  <c r="EL95"/>
  <c r="EK95"/>
  <c r="EJ95"/>
  <c r="EI95"/>
  <c r="EH95"/>
  <c r="EG95"/>
  <c r="EF95"/>
  <c r="EE95"/>
  <c r="FR94"/>
  <c r="FQ94"/>
  <c r="FP94"/>
  <c r="FO94"/>
  <c r="FN94"/>
  <c r="FM94"/>
  <c r="FL94"/>
  <c r="FK94"/>
  <c r="FJ94"/>
  <c r="FI94"/>
  <c r="FH94"/>
  <c r="FG94"/>
  <c r="FF94"/>
  <c r="FE94"/>
  <c r="FD94"/>
  <c r="FC94"/>
  <c r="FB94"/>
  <c r="FA94"/>
  <c r="EZ94"/>
  <c r="EY94"/>
  <c r="EX94"/>
  <c r="EW94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FR93"/>
  <c r="FQ93"/>
  <c r="FP93"/>
  <c r="FO93"/>
  <c r="FN93"/>
  <c r="FM93"/>
  <c r="FL93"/>
  <c r="FK93"/>
  <c r="FJ93"/>
  <c r="FI93"/>
  <c r="FH93"/>
  <c r="FG93"/>
  <c r="FF93"/>
  <c r="FE93"/>
  <c r="FD93"/>
  <c r="FC93"/>
  <c r="FB93"/>
  <c r="FA93"/>
  <c r="EZ93"/>
  <c r="EY93"/>
  <c r="EX93"/>
  <c r="EW93"/>
  <c r="EV93"/>
  <c r="EU93"/>
  <c r="ET93"/>
  <c r="ES93"/>
  <c r="ER93"/>
  <c r="EQ93"/>
  <c r="EP93"/>
  <c r="EO93"/>
  <c r="EN93"/>
  <c r="EM93"/>
  <c r="EL93"/>
  <c r="EK93"/>
  <c r="EJ93"/>
  <c r="EI93"/>
  <c r="EH93"/>
  <c r="EG93"/>
  <c r="EF93"/>
  <c r="EE93"/>
  <c r="FR92"/>
  <c r="FQ92"/>
  <c r="FP92"/>
  <c r="FO92"/>
  <c r="FN92"/>
  <c r="FM92"/>
  <c r="FL92"/>
  <c r="FK92"/>
  <c r="FJ92"/>
  <c r="FI92"/>
  <c r="FH92"/>
  <c r="FG92"/>
  <c r="FF92"/>
  <c r="FE92"/>
  <c r="FD92"/>
  <c r="FC92"/>
  <c r="FB92"/>
  <c r="FA92"/>
  <c r="EZ92"/>
  <c r="EY92"/>
  <c r="EX92"/>
  <c r="EW92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FR91"/>
  <c r="FQ91"/>
  <c r="FP91"/>
  <c r="FO91"/>
  <c r="FN91"/>
  <c r="FM91"/>
  <c r="FL91"/>
  <c r="FK91"/>
  <c r="FJ91"/>
  <c r="FI91"/>
  <c r="FH91"/>
  <c r="FG91"/>
  <c r="FF91"/>
  <c r="FE91"/>
  <c r="FD91"/>
  <c r="FC91"/>
  <c r="FB91"/>
  <c r="FA91"/>
  <c r="EZ91"/>
  <c r="EY91"/>
  <c r="EX91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FR90"/>
  <c r="FQ90"/>
  <c r="FP90"/>
  <c r="FO90"/>
  <c r="FN90"/>
  <c r="FM90"/>
  <c r="FL90"/>
  <c r="FK90"/>
  <c r="FJ90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FR89"/>
  <c r="FQ89"/>
  <c r="FP89"/>
  <c r="FO89"/>
  <c r="FN89"/>
  <c r="FM89"/>
  <c r="FL89"/>
  <c r="FK89"/>
  <c r="FJ89"/>
  <c r="FI89"/>
  <c r="FH89"/>
  <c r="FG89"/>
  <c r="FF89"/>
  <c r="FE89"/>
  <c r="FD89"/>
  <c r="FC89"/>
  <c r="FB89"/>
  <c r="FA89"/>
  <c r="EZ89"/>
  <c r="EY89"/>
  <c r="EX89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FR86"/>
  <c r="FQ86"/>
  <c r="FP86"/>
  <c r="FO86"/>
  <c r="FN86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FR82"/>
  <c r="FQ82"/>
  <c r="FP82"/>
  <c r="FO82"/>
  <c r="FN82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FR74"/>
  <c r="FQ74"/>
  <c r="FP74"/>
  <c r="FO74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FR70"/>
  <c r="FQ70"/>
  <c r="FP70"/>
  <c r="FO70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FR62"/>
  <c r="FQ62"/>
  <c r="FP62"/>
  <c r="FO62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FR58"/>
  <c r="FQ58"/>
  <c r="FP58"/>
  <c r="FO58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FR57"/>
  <c r="FQ57"/>
  <c r="FP57"/>
  <c r="FO57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FR56"/>
  <c r="FQ56"/>
  <c r="FP56"/>
  <c r="FO56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FR54"/>
  <c r="FQ54"/>
  <c r="FP54"/>
  <c r="FO54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FR53"/>
  <c r="FQ53"/>
  <c r="FP53"/>
  <c r="FO53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FR52"/>
  <c r="FQ52"/>
  <c r="FP52"/>
  <c r="FO52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FR50"/>
  <c r="FQ50"/>
  <c r="FP50"/>
  <c r="FO50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FR49"/>
  <c r="FQ49"/>
  <c r="FP49"/>
  <c r="FO49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FR47"/>
  <c r="FQ47"/>
  <c r="FP47"/>
  <c r="FO47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FR5"/>
  <c r="FQ5"/>
  <c r="FP5"/>
  <c r="FO5"/>
  <c r="FN5"/>
  <c r="FM5"/>
  <c r="FL5"/>
  <c r="FK5"/>
  <c r="FJ5"/>
  <c r="FI5"/>
  <c r="FH5"/>
  <c r="FG5"/>
  <c r="FF5"/>
  <c r="FE5"/>
  <c r="FD5"/>
  <c r="FC5"/>
  <c r="FB5"/>
  <c r="FA5"/>
  <c r="EZ5"/>
  <c r="EY5"/>
  <c r="EX5"/>
  <c r="EW5"/>
  <c r="EV5"/>
  <c r="EU5"/>
  <c r="ET5"/>
  <c r="ES5"/>
  <c r="ER5"/>
  <c r="EQ5"/>
  <c r="EP5"/>
  <c r="EO5"/>
  <c r="EN5"/>
  <c r="EM5"/>
  <c r="EL5"/>
  <c r="EK5"/>
  <c r="EJ5"/>
  <c r="EI5"/>
  <c r="EH5"/>
  <c r="EG5"/>
  <c r="EF5"/>
  <c r="EE5"/>
  <c r="FR4"/>
  <c r="FQ4"/>
  <c r="FP4"/>
  <c r="FO4"/>
  <c r="FN4"/>
  <c r="FM4"/>
  <c r="FL4"/>
  <c r="FK4"/>
  <c r="FJ4"/>
  <c r="FI4"/>
  <c r="FH4"/>
  <c r="FG4"/>
  <c r="FF4"/>
  <c r="FE4"/>
  <c r="FD4"/>
  <c r="FC4"/>
  <c r="FB4"/>
  <c r="FA4"/>
  <c r="EZ4"/>
  <c r="EY4"/>
  <c r="EX4"/>
  <c r="EW4"/>
  <c r="EV4"/>
  <c r="EU4"/>
  <c r="ET4"/>
  <c r="ES4"/>
  <c r="ER4"/>
  <c r="EQ4"/>
  <c r="EP4"/>
  <c r="EO4"/>
  <c r="EN4"/>
  <c r="EM4"/>
  <c r="EL4"/>
  <c r="EK4"/>
  <c r="EJ4"/>
  <c r="EI4"/>
  <c r="EH4"/>
  <c r="EG4"/>
  <c r="EF4"/>
  <c r="EE4"/>
  <c r="FR3"/>
  <c r="FQ3"/>
  <c r="FP3"/>
  <c r="FO3"/>
  <c r="FN3"/>
  <c r="FM3"/>
  <c r="FL3"/>
  <c r="FK3"/>
  <c r="FJ3"/>
  <c r="FI3"/>
  <c r="FH3"/>
  <c r="FG3"/>
  <c r="FF3"/>
  <c r="FE3"/>
  <c r="FD3"/>
  <c r="FC3"/>
  <c r="FB3"/>
  <c r="FA3"/>
  <c r="EZ3"/>
  <c r="EY3"/>
  <c r="EX3"/>
  <c r="EW3"/>
  <c r="EV3"/>
  <c r="EU3"/>
  <c r="ET3"/>
  <c r="ES3"/>
  <c r="ER3"/>
  <c r="EQ3"/>
  <c r="EP3"/>
  <c r="EO3"/>
  <c r="EN3"/>
  <c r="EM3"/>
  <c r="EL3"/>
  <c r="EK3"/>
  <c r="EJ3"/>
  <c r="EI3"/>
  <c r="EH3"/>
  <c r="EG3"/>
  <c r="EF3"/>
  <c r="EE3"/>
  <c r="FR2"/>
  <c r="FQ2"/>
  <c r="FP2"/>
  <c r="FO2"/>
  <c r="FN2"/>
  <c r="FM2"/>
  <c r="FL2"/>
  <c r="FK2"/>
  <c r="FJ2"/>
  <c r="FI2"/>
  <c r="FH2"/>
  <c r="FG2"/>
  <c r="FF2"/>
  <c r="FE2"/>
  <c r="FD2"/>
  <c r="FC2"/>
  <c r="FB2"/>
  <c r="FA2"/>
  <c r="EZ2"/>
  <c r="EY2"/>
  <c r="EX2"/>
  <c r="EW2"/>
  <c r="EV2"/>
  <c r="EU2"/>
  <c r="ET2"/>
  <c r="ES2"/>
  <c r="ER2"/>
  <c r="EQ2"/>
  <c r="EP2"/>
  <c r="EO2"/>
  <c r="EN2"/>
  <c r="EM2"/>
  <c r="EL2"/>
  <c r="EK2"/>
  <c r="EJ2"/>
  <c r="EI2"/>
  <c r="EH2"/>
  <c r="EG2"/>
  <c r="EF2"/>
  <c r="EE2"/>
  <c r="FR1"/>
  <c r="FQ1"/>
  <c r="FP1"/>
  <c r="FO1"/>
  <c r="FN1"/>
  <c r="FM1"/>
  <c r="FL1"/>
  <c r="FK1"/>
  <c r="FJ1"/>
  <c r="FI1"/>
  <c r="FH1"/>
  <c r="FG1"/>
  <c r="FF1"/>
  <c r="FE1"/>
  <c r="FD1"/>
  <c r="FC1"/>
  <c r="FB1"/>
  <c r="FA1"/>
  <c r="EZ1"/>
  <c r="EY1"/>
  <c r="EX1"/>
  <c r="EW1"/>
  <c r="EV1"/>
  <c r="EU1"/>
  <c r="ET1"/>
  <c r="ES1"/>
  <c r="ER1"/>
  <c r="EQ1"/>
  <c r="EP1"/>
  <c r="EO1"/>
  <c r="EN1"/>
  <c r="EM1"/>
  <c r="EL1"/>
  <c r="EK1"/>
  <c r="EJ1"/>
  <c r="EI1"/>
  <c r="EH1"/>
  <c r="EG1"/>
  <c r="EF1"/>
  <c r="EE1"/>
  <c r="CP197"/>
  <c r="CQ197"/>
  <c r="CR197"/>
  <c r="CS197"/>
  <c r="CT197"/>
  <c r="CU197"/>
  <c r="CV197"/>
  <c r="CW197"/>
  <c r="CX197"/>
  <c r="CY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W197"/>
  <c r="DX197"/>
  <c r="DY197"/>
  <c r="DZ197"/>
  <c r="EA197"/>
  <c r="EB197"/>
  <c r="EC197"/>
  <c r="CP198"/>
  <c r="CQ198"/>
  <c r="CR198"/>
  <c r="CS198"/>
  <c r="CT198"/>
  <c r="CU198"/>
  <c r="CV198"/>
  <c r="CW198"/>
  <c r="CX198"/>
  <c r="CY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W198"/>
  <c r="DX198"/>
  <c r="DY198"/>
  <c r="DZ198"/>
  <c r="EA198"/>
  <c r="EB198"/>
  <c r="EC198"/>
  <c r="G197"/>
  <c r="G198"/>
  <c r="AS6" i="2"/>
  <c r="AS10"/>
  <c r="AQ19"/>
  <c r="AR26"/>
  <c r="AR22"/>
  <c r="AQ5"/>
  <c r="AS9"/>
  <c r="AQ13"/>
  <c r="AR27"/>
  <c r="AR23"/>
  <c r="AQ3"/>
  <c r="AQ6"/>
  <c r="AQ10"/>
  <c r="AS19"/>
  <c r="AT26"/>
  <c r="AT22"/>
  <c r="AS5"/>
  <c r="AQ9"/>
  <c r="AS13"/>
  <c r="AT27"/>
  <c r="AT23"/>
  <c r="AR3"/>
  <c r="AT6"/>
  <c r="AT10"/>
  <c r="AT19"/>
  <c r="AQ26"/>
  <c r="AQ22"/>
  <c r="AT5"/>
  <c r="AT9"/>
  <c r="AT13"/>
  <c r="AQ27"/>
  <c r="AQ23"/>
  <c r="AS3"/>
  <c r="AR6"/>
  <c r="AR10"/>
  <c r="AR19"/>
  <c r="AS26"/>
  <c r="AS22"/>
  <c r="AR5"/>
  <c r="AR9"/>
  <c r="AR13"/>
  <c r="AS27"/>
  <c r="AS23"/>
  <c r="AQ4"/>
  <c r="AS8"/>
  <c r="AS12"/>
  <c r="AR28"/>
  <c r="AR24"/>
  <c r="AR20"/>
  <c r="AS7"/>
  <c r="AS11"/>
  <c r="AR29"/>
  <c r="AR25"/>
  <c r="AR21"/>
  <c r="AS4"/>
  <c r="AQ8"/>
  <c r="AQ12"/>
  <c r="AT28"/>
  <c r="AT24"/>
  <c r="AT20"/>
  <c r="AQ7"/>
  <c r="AQ11"/>
  <c r="AT29"/>
  <c r="AT25"/>
  <c r="AT21"/>
  <c r="AT4"/>
  <c r="AT8"/>
  <c r="AT12"/>
  <c r="AQ28"/>
  <c r="AQ24"/>
  <c r="AQ20"/>
  <c r="AT7"/>
  <c r="AT11"/>
  <c r="AQ29"/>
  <c r="AQ25"/>
  <c r="AQ21"/>
  <c r="AR4"/>
  <c r="AR8"/>
  <c r="AR12"/>
  <c r="AS28"/>
  <c r="AS24"/>
  <c r="AS20"/>
  <c r="AR7"/>
  <c r="AR11"/>
  <c r="AS29"/>
  <c r="AS25"/>
  <c r="AS21"/>
  <c r="AT3"/>
  <c r="AH199" i="8" l="1"/>
  <c r="CV199" s="1"/>
  <c r="AF199"/>
  <c r="CT199" s="1"/>
  <c r="AD199"/>
  <c r="CR199" s="1"/>
  <c r="AB199"/>
  <c r="CP199" s="1"/>
  <c r="Z199"/>
  <c r="CN199" s="1"/>
  <c r="X199"/>
  <c r="CL199" s="1"/>
  <c r="V199"/>
  <c r="CJ199" s="1"/>
  <c r="T199"/>
  <c r="CH199" s="1"/>
  <c r="R199"/>
  <c r="CF199" s="1"/>
  <c r="P199"/>
  <c r="CD199" s="1"/>
  <c r="N199"/>
  <c r="CB199" s="1"/>
  <c r="L199"/>
  <c r="BZ199" s="1"/>
  <c r="J199"/>
  <c r="BX199" s="1"/>
  <c r="H199"/>
  <c r="BV199" s="1"/>
  <c r="F199"/>
  <c r="BT199" s="1"/>
  <c r="D199"/>
  <c r="BR199" s="1"/>
  <c r="CV33" i="4"/>
  <c r="CT33"/>
  <c r="CP33"/>
  <c r="CW33"/>
  <c r="CU33"/>
  <c r="CQ33"/>
  <c r="AF41" i="2" l="1"/>
  <c r="BS204" i="1"/>
  <c r="G203"/>
  <c r="R26" i="2"/>
  <c r="C12" i="7"/>
  <c r="C11"/>
  <c r="C10"/>
  <c r="C9"/>
  <c r="C8"/>
  <c r="C7"/>
  <c r="C6"/>
  <c r="C5"/>
  <c r="C4"/>
  <c r="C3"/>
  <c r="C2"/>
  <c r="C1"/>
  <c r="C24" l="1"/>
  <c r="C23"/>
  <c r="C22"/>
  <c r="C21"/>
  <c r="C20"/>
  <c r="C19"/>
  <c r="C18"/>
  <c r="C17"/>
  <c r="C16"/>
  <c r="C15"/>
  <c r="C14"/>
  <c r="C13"/>
  <c r="C36"/>
  <c r="C35"/>
  <c r="C34"/>
  <c r="C33"/>
  <c r="C32"/>
  <c r="C31"/>
  <c r="C30"/>
  <c r="C29"/>
  <c r="C28"/>
  <c r="C27"/>
  <c r="C26"/>
  <c r="C25"/>
  <c r="C48" l="1"/>
  <c r="C47"/>
  <c r="C46"/>
  <c r="C45"/>
  <c r="C44"/>
  <c r="C43"/>
  <c r="C42"/>
  <c r="C41"/>
  <c r="C40"/>
  <c r="C39"/>
  <c r="C38"/>
  <c r="C37"/>
  <c r="C60" l="1"/>
  <c r="C59"/>
  <c r="C58"/>
  <c r="C57"/>
  <c r="C56"/>
  <c r="C55"/>
  <c r="C54"/>
  <c r="C53"/>
  <c r="C52"/>
  <c r="C51"/>
  <c r="C50"/>
  <c r="C49"/>
  <c r="C72" l="1"/>
  <c r="C71"/>
  <c r="C70"/>
  <c r="C69"/>
  <c r="C68"/>
  <c r="C67"/>
  <c r="C66"/>
  <c r="C65"/>
  <c r="C64"/>
  <c r="C63"/>
  <c r="C62"/>
  <c r="C61"/>
  <c r="C84" l="1"/>
  <c r="C83"/>
  <c r="C82"/>
  <c r="C81"/>
  <c r="C80"/>
  <c r="C79"/>
  <c r="C78"/>
  <c r="C77"/>
  <c r="C76"/>
  <c r="C75"/>
  <c r="C74"/>
  <c r="C73"/>
  <c r="C96" l="1"/>
  <c r="C95"/>
  <c r="C94"/>
  <c r="C93"/>
  <c r="C92"/>
  <c r="C91"/>
  <c r="C90"/>
  <c r="C89"/>
  <c r="C88"/>
  <c r="C87"/>
  <c r="C86"/>
  <c r="C85"/>
  <c r="A4" i="8" l="1"/>
  <c r="DE4" s="1"/>
  <c r="B4"/>
  <c r="A5"/>
  <c r="DE5" s="1"/>
  <c r="B5"/>
  <c r="A6"/>
  <c r="DE6" s="1"/>
  <c r="B6"/>
  <c r="A7"/>
  <c r="DE7" s="1"/>
  <c r="B7"/>
  <c r="A8"/>
  <c r="DE8" s="1"/>
  <c r="B8"/>
  <c r="A9"/>
  <c r="DE9" s="1"/>
  <c r="B9"/>
  <c r="A10"/>
  <c r="DE10" s="1"/>
  <c r="B10"/>
  <c r="A11"/>
  <c r="DE11" s="1"/>
  <c r="B11"/>
  <c r="A12"/>
  <c r="DE12" s="1"/>
  <c r="B12"/>
  <c r="A13"/>
  <c r="DE13" s="1"/>
  <c r="B13"/>
  <c r="A14"/>
  <c r="DE14" s="1"/>
  <c r="B14"/>
  <c r="A15"/>
  <c r="DE15" s="1"/>
  <c r="B15"/>
  <c r="A16"/>
  <c r="DE16" s="1"/>
  <c r="B16"/>
  <c r="A17"/>
  <c r="DE17" s="1"/>
  <c r="B17"/>
  <c r="A18"/>
  <c r="DE18" s="1"/>
  <c r="B18"/>
  <c r="A19"/>
  <c r="DE19" s="1"/>
  <c r="B19"/>
  <c r="A20"/>
  <c r="DE20" s="1"/>
  <c r="B20"/>
  <c r="A21"/>
  <c r="DE21" s="1"/>
  <c r="B21"/>
  <c r="A22"/>
  <c r="DE22" s="1"/>
  <c r="B22"/>
  <c r="A23"/>
  <c r="DE23" s="1"/>
  <c r="B23"/>
  <c r="A24"/>
  <c r="DE24" s="1"/>
  <c r="B24"/>
  <c r="A25"/>
  <c r="DE25" s="1"/>
  <c r="B25"/>
  <c r="A26"/>
  <c r="DE26" s="1"/>
  <c r="B26"/>
  <c r="A27"/>
  <c r="DE27" s="1"/>
  <c r="B27"/>
  <c r="A28"/>
  <c r="DE28" s="1"/>
  <c r="B28"/>
  <c r="A29"/>
  <c r="DE29" s="1"/>
  <c r="B29"/>
  <c r="A30"/>
  <c r="DE30" s="1"/>
  <c r="B30"/>
  <c r="A31"/>
  <c r="DE31" s="1"/>
  <c r="B31"/>
  <c r="A32"/>
  <c r="DE32" s="1"/>
  <c r="B32"/>
  <c r="A33"/>
  <c r="DE33" s="1"/>
  <c r="B33"/>
  <c r="A34"/>
  <c r="DE34" s="1"/>
  <c r="B34"/>
  <c r="A35"/>
  <c r="DE35" s="1"/>
  <c r="B35"/>
  <c r="A36"/>
  <c r="DE36" s="1"/>
  <c r="B36"/>
  <c r="A37"/>
  <c r="DE37" s="1"/>
  <c r="B37"/>
  <c r="A38"/>
  <c r="DE38" s="1"/>
  <c r="B38"/>
  <c r="A39"/>
  <c r="DE39" s="1"/>
  <c r="B39"/>
  <c r="A40"/>
  <c r="DE40" s="1"/>
  <c r="B40"/>
  <c r="A41"/>
  <c r="DE41" s="1"/>
  <c r="B41"/>
  <c r="A42"/>
  <c r="DE42" s="1"/>
  <c r="B42"/>
  <c r="A43"/>
  <c r="DE43" s="1"/>
  <c r="B43"/>
  <c r="A44"/>
  <c r="DE44" s="1"/>
  <c r="B44"/>
  <c r="A45"/>
  <c r="DE45" s="1"/>
  <c r="B45"/>
  <c r="A46"/>
  <c r="DE46" s="1"/>
  <c r="B46"/>
  <c r="A47"/>
  <c r="DE47" s="1"/>
  <c r="B47"/>
  <c r="A48"/>
  <c r="DE48" s="1"/>
  <c r="B48"/>
  <c r="A49"/>
  <c r="DE49" s="1"/>
  <c r="B49"/>
  <c r="A50"/>
  <c r="DE50" s="1"/>
  <c r="B50"/>
  <c r="A51"/>
  <c r="DE51" s="1"/>
  <c r="B51"/>
  <c r="A52"/>
  <c r="DE52" s="1"/>
  <c r="B52"/>
  <c r="A53"/>
  <c r="DE53" s="1"/>
  <c r="B53"/>
  <c r="A54"/>
  <c r="DE54" s="1"/>
  <c r="B54"/>
  <c r="A55"/>
  <c r="DE55" s="1"/>
  <c r="B55"/>
  <c r="A56"/>
  <c r="DE56" s="1"/>
  <c r="B56"/>
  <c r="A57"/>
  <c r="DE57" s="1"/>
  <c r="B57"/>
  <c r="A58"/>
  <c r="DE58" s="1"/>
  <c r="B58"/>
  <c r="A59"/>
  <c r="DE59" s="1"/>
  <c r="B59"/>
  <c r="A60"/>
  <c r="DE60" s="1"/>
  <c r="B60"/>
  <c r="A61"/>
  <c r="DE61" s="1"/>
  <c r="B61"/>
  <c r="A62"/>
  <c r="DE62" s="1"/>
  <c r="B62"/>
  <c r="A63"/>
  <c r="DE63" s="1"/>
  <c r="B63"/>
  <c r="A64"/>
  <c r="DE64" s="1"/>
  <c r="B64"/>
  <c r="A65"/>
  <c r="DE65" s="1"/>
  <c r="B65"/>
  <c r="A66"/>
  <c r="DE66" s="1"/>
  <c r="B66"/>
  <c r="A67"/>
  <c r="DE67" s="1"/>
  <c r="B67"/>
  <c r="A68"/>
  <c r="DE68" s="1"/>
  <c r="B68"/>
  <c r="A69"/>
  <c r="DE69" s="1"/>
  <c r="B69"/>
  <c r="A70"/>
  <c r="DE70" s="1"/>
  <c r="B70"/>
  <c r="A71"/>
  <c r="DE71" s="1"/>
  <c r="B71"/>
  <c r="A72"/>
  <c r="DE72" s="1"/>
  <c r="B72"/>
  <c r="A73"/>
  <c r="DE73" s="1"/>
  <c r="B73"/>
  <c r="A74"/>
  <c r="DE74" s="1"/>
  <c r="B74"/>
  <c r="A75"/>
  <c r="DE75" s="1"/>
  <c r="B75"/>
  <c r="A76"/>
  <c r="DE76" s="1"/>
  <c r="B76"/>
  <c r="A77"/>
  <c r="DE77" s="1"/>
  <c r="B77"/>
  <c r="A78"/>
  <c r="DE78" s="1"/>
  <c r="B78"/>
  <c r="A79"/>
  <c r="DE79" s="1"/>
  <c r="B79"/>
  <c r="A80"/>
  <c r="DE80" s="1"/>
  <c r="B80"/>
  <c r="A81"/>
  <c r="DE81" s="1"/>
  <c r="B81"/>
  <c r="A82"/>
  <c r="DE82" s="1"/>
  <c r="B82"/>
  <c r="A83"/>
  <c r="DE83" s="1"/>
  <c r="B83"/>
  <c r="A84"/>
  <c r="DE84" s="1"/>
  <c r="B84"/>
  <c r="A85"/>
  <c r="DE85" s="1"/>
  <c r="B85"/>
  <c r="A86"/>
  <c r="DE86" s="1"/>
  <c r="B86"/>
  <c r="A87"/>
  <c r="DE87" s="1"/>
  <c r="B87"/>
  <c r="A88"/>
  <c r="DE88" s="1"/>
  <c r="B88"/>
  <c r="A89"/>
  <c r="DE89" s="1"/>
  <c r="B89"/>
  <c r="A90"/>
  <c r="DE90" s="1"/>
  <c r="B90"/>
  <c r="A91"/>
  <c r="DE91" s="1"/>
  <c r="B91"/>
  <c r="A92"/>
  <c r="DE92" s="1"/>
  <c r="B92"/>
  <c r="A93"/>
  <c r="DE93" s="1"/>
  <c r="B93"/>
  <c r="A94"/>
  <c r="DE94" s="1"/>
  <c r="B94"/>
  <c r="A95"/>
  <c r="DE95" s="1"/>
  <c r="B95"/>
  <c r="A96"/>
  <c r="DE96" s="1"/>
  <c r="B96"/>
  <c r="A97"/>
  <c r="DE97" s="1"/>
  <c r="B97"/>
  <c r="A98"/>
  <c r="DE98" s="1"/>
  <c r="B98"/>
  <c r="A99"/>
  <c r="DE99" s="1"/>
  <c r="B99"/>
  <c r="A100"/>
  <c r="DE100" s="1"/>
  <c r="B100"/>
  <c r="A101"/>
  <c r="DE101" s="1"/>
  <c r="B101"/>
  <c r="A102"/>
  <c r="DE102" s="1"/>
  <c r="B102"/>
  <c r="A103"/>
  <c r="DE103" s="1"/>
  <c r="B103"/>
  <c r="A104"/>
  <c r="DE104" s="1"/>
  <c r="B104"/>
  <c r="A105"/>
  <c r="DE105" s="1"/>
  <c r="B105"/>
  <c r="A106"/>
  <c r="DE106" s="1"/>
  <c r="B106"/>
  <c r="A107"/>
  <c r="DE107" s="1"/>
  <c r="B107"/>
  <c r="A108"/>
  <c r="DE108" s="1"/>
  <c r="B108"/>
  <c r="A109"/>
  <c r="DE109" s="1"/>
  <c r="B109"/>
  <c r="A110"/>
  <c r="DE110" s="1"/>
  <c r="B110"/>
  <c r="A111"/>
  <c r="DE111" s="1"/>
  <c r="B111"/>
  <c r="A112"/>
  <c r="DE112" s="1"/>
  <c r="B112"/>
  <c r="A113"/>
  <c r="DE113" s="1"/>
  <c r="B113"/>
  <c r="A114"/>
  <c r="DE114" s="1"/>
  <c r="B114"/>
  <c r="A115"/>
  <c r="DE115" s="1"/>
  <c r="B115"/>
  <c r="A116"/>
  <c r="DE116" s="1"/>
  <c r="B116"/>
  <c r="A117"/>
  <c r="DE117" s="1"/>
  <c r="B117"/>
  <c r="A118"/>
  <c r="DE118" s="1"/>
  <c r="B118"/>
  <c r="A119"/>
  <c r="DE119" s="1"/>
  <c r="B119"/>
  <c r="A120"/>
  <c r="DE120" s="1"/>
  <c r="B120"/>
  <c r="A121"/>
  <c r="DE121" s="1"/>
  <c r="B121"/>
  <c r="A122"/>
  <c r="DE122" s="1"/>
  <c r="B122"/>
  <c r="A123"/>
  <c r="DE123" s="1"/>
  <c r="B123"/>
  <c r="A124"/>
  <c r="DE124" s="1"/>
  <c r="B124"/>
  <c r="A125"/>
  <c r="DE125" s="1"/>
  <c r="B125"/>
  <c r="A126"/>
  <c r="DE126" s="1"/>
  <c r="B126"/>
  <c r="A127"/>
  <c r="DE127" s="1"/>
  <c r="B127"/>
  <c r="A128"/>
  <c r="DE128" s="1"/>
  <c r="B128"/>
  <c r="A129"/>
  <c r="DE129" s="1"/>
  <c r="B129"/>
  <c r="A130"/>
  <c r="DE130" s="1"/>
  <c r="B130"/>
  <c r="A131"/>
  <c r="DE131" s="1"/>
  <c r="B131"/>
  <c r="A132"/>
  <c r="DE132" s="1"/>
  <c r="B132"/>
  <c r="A133"/>
  <c r="DE133" s="1"/>
  <c r="B133"/>
  <c r="A134"/>
  <c r="DE134" s="1"/>
  <c r="B134"/>
  <c r="A135"/>
  <c r="DE135" s="1"/>
  <c r="B135"/>
  <c r="A136"/>
  <c r="DE136" s="1"/>
  <c r="B136"/>
  <c r="A137"/>
  <c r="DE137" s="1"/>
  <c r="B137"/>
  <c r="A138"/>
  <c r="DE138" s="1"/>
  <c r="B138"/>
  <c r="A139"/>
  <c r="DE139" s="1"/>
  <c r="B139"/>
  <c r="A140"/>
  <c r="DE140" s="1"/>
  <c r="B140"/>
  <c r="A141"/>
  <c r="DE141" s="1"/>
  <c r="B141"/>
  <c r="A142"/>
  <c r="DE142" s="1"/>
  <c r="B142"/>
  <c r="A143"/>
  <c r="DE143" s="1"/>
  <c r="B143"/>
  <c r="A144"/>
  <c r="DE144" s="1"/>
  <c r="B144"/>
  <c r="A145"/>
  <c r="DE145" s="1"/>
  <c r="B145"/>
  <c r="A146"/>
  <c r="DE146" s="1"/>
  <c r="B146"/>
  <c r="A147"/>
  <c r="DE147" s="1"/>
  <c r="B147"/>
  <c r="A148"/>
  <c r="DE148" s="1"/>
  <c r="B148"/>
  <c r="A149"/>
  <c r="DE149" s="1"/>
  <c r="B149"/>
  <c r="A150"/>
  <c r="DE150" s="1"/>
  <c r="B150"/>
  <c r="A151"/>
  <c r="DE151" s="1"/>
  <c r="B151"/>
  <c r="A152"/>
  <c r="DE152" s="1"/>
  <c r="B152"/>
  <c r="A153"/>
  <c r="DE153" s="1"/>
  <c r="B153"/>
  <c r="A154"/>
  <c r="DE154" s="1"/>
  <c r="B154"/>
  <c r="A155"/>
  <c r="DE155" s="1"/>
  <c r="B155"/>
  <c r="A156"/>
  <c r="DE156" s="1"/>
  <c r="B156"/>
  <c r="A157"/>
  <c r="DE157" s="1"/>
  <c r="B157"/>
  <c r="A158"/>
  <c r="DE158" s="1"/>
  <c r="B158"/>
  <c r="A159"/>
  <c r="DE159" s="1"/>
  <c r="B159"/>
  <c r="A160"/>
  <c r="DE160" s="1"/>
  <c r="B160"/>
  <c r="A161"/>
  <c r="DE161" s="1"/>
  <c r="B161"/>
  <c r="A162"/>
  <c r="DE162" s="1"/>
  <c r="B162"/>
  <c r="A163"/>
  <c r="DE163" s="1"/>
  <c r="B163"/>
  <c r="A164"/>
  <c r="DE164" s="1"/>
  <c r="B164"/>
  <c r="A165"/>
  <c r="DE165" s="1"/>
  <c r="B165"/>
  <c r="A166"/>
  <c r="DE166" s="1"/>
  <c r="B166"/>
  <c r="A167"/>
  <c r="DE167" s="1"/>
  <c r="B167"/>
  <c r="A168"/>
  <c r="DE168" s="1"/>
  <c r="B168"/>
  <c r="A169"/>
  <c r="DE169" s="1"/>
  <c r="B169"/>
  <c r="A170"/>
  <c r="DE170" s="1"/>
  <c r="B170"/>
  <c r="A171"/>
  <c r="DE171" s="1"/>
  <c r="B171"/>
  <c r="A172"/>
  <c r="DE172" s="1"/>
  <c r="B172"/>
  <c r="A173"/>
  <c r="DE173" s="1"/>
  <c r="B173"/>
  <c r="A174"/>
  <c r="DE174" s="1"/>
  <c r="B174"/>
  <c r="A175"/>
  <c r="DE175" s="1"/>
  <c r="B175"/>
  <c r="A176"/>
  <c r="DE176" s="1"/>
  <c r="B176"/>
  <c r="A177"/>
  <c r="DE177" s="1"/>
  <c r="B177"/>
  <c r="A178"/>
  <c r="DE178" s="1"/>
  <c r="B178"/>
  <c r="A179"/>
  <c r="DE179" s="1"/>
  <c r="B179"/>
  <c r="A180"/>
  <c r="DE180" s="1"/>
  <c r="B180"/>
  <c r="A181"/>
  <c r="DE181" s="1"/>
  <c r="B181"/>
  <c r="A182"/>
  <c r="DE182" s="1"/>
  <c r="B182"/>
  <c r="A183"/>
  <c r="DE183" s="1"/>
  <c r="B183"/>
  <c r="A184"/>
  <c r="DE184" s="1"/>
  <c r="B184"/>
  <c r="A185"/>
  <c r="DE185" s="1"/>
  <c r="B185"/>
  <c r="A186"/>
  <c r="DE186" s="1"/>
  <c r="B186"/>
  <c r="A187"/>
  <c r="DE187" s="1"/>
  <c r="B187"/>
  <c r="A188"/>
  <c r="DE188" s="1"/>
  <c r="B188"/>
  <c r="A189"/>
  <c r="DE189" s="1"/>
  <c r="B189"/>
  <c r="A190"/>
  <c r="DE190" s="1"/>
  <c r="B190"/>
  <c r="A191"/>
  <c r="DE191" s="1"/>
  <c r="B191"/>
  <c r="A192"/>
  <c r="DE192" s="1"/>
  <c r="B192"/>
  <c r="A193"/>
  <c r="DE193" s="1"/>
  <c r="B193"/>
  <c r="A194"/>
  <c r="DE194" s="1"/>
  <c r="B194"/>
  <c r="A195"/>
  <c r="DE195" s="1"/>
  <c r="B195"/>
  <c r="A196"/>
  <c r="DE196" s="1"/>
  <c r="B196"/>
  <c r="A197"/>
  <c r="DE197" s="1"/>
  <c r="B197"/>
  <c r="A198"/>
  <c r="DE198" s="1"/>
  <c r="B198"/>
  <c r="B3"/>
  <c r="A1" s="1"/>
  <c r="A3"/>
  <c r="C98" i="7"/>
  <c r="C99"/>
  <c r="C100"/>
  <c r="C101"/>
  <c r="C102"/>
  <c r="C103"/>
  <c r="C104"/>
  <c r="C105"/>
  <c r="C106"/>
  <c r="C107"/>
  <c r="C108"/>
  <c r="C97"/>
  <c r="AI40" i="2" l="1"/>
  <c r="AI39"/>
  <c r="AI38"/>
  <c r="AI37"/>
  <c r="AI36"/>
  <c r="AI35"/>
  <c r="AI34"/>
  <c r="AI33"/>
  <c r="AI32"/>
  <c r="AI31"/>
  <c r="AI30"/>
  <c r="AI29"/>
  <c r="AI28"/>
  <c r="AI27"/>
  <c r="AI26"/>
  <c r="AI25"/>
  <c r="AG40"/>
  <c r="AG39"/>
  <c r="AG38"/>
  <c r="AG37"/>
  <c r="AG36"/>
  <c r="AG35"/>
  <c r="AG34"/>
  <c r="AG33"/>
  <c r="AG32"/>
  <c r="AG31"/>
  <c r="AG30"/>
  <c r="AG29"/>
  <c r="AG28"/>
  <c r="AG27"/>
  <c r="AG26"/>
  <c r="AG25"/>
  <c r="DE3" i="8"/>
  <c r="C198"/>
  <c r="E198"/>
  <c r="G198"/>
  <c r="I198"/>
  <c r="K198"/>
  <c r="M198"/>
  <c r="O198"/>
  <c r="Q198"/>
  <c r="S198"/>
  <c r="U198"/>
  <c r="W198"/>
  <c r="Y198"/>
  <c r="AA198"/>
  <c r="AC198"/>
  <c r="AE198"/>
  <c r="AG198"/>
  <c r="D198"/>
  <c r="F198"/>
  <c r="H198"/>
  <c r="J198"/>
  <c r="L198"/>
  <c r="N198"/>
  <c r="P198"/>
  <c r="R198"/>
  <c r="T198"/>
  <c r="V198"/>
  <c r="X198"/>
  <c r="Z198"/>
  <c r="AB198"/>
  <c r="AD198"/>
  <c r="AF198"/>
  <c r="AH198"/>
  <c r="C196"/>
  <c r="E196"/>
  <c r="G196"/>
  <c r="I196"/>
  <c r="K196"/>
  <c r="M196"/>
  <c r="O196"/>
  <c r="Q196"/>
  <c r="S196"/>
  <c r="U196"/>
  <c r="W196"/>
  <c r="Y196"/>
  <c r="AA196"/>
  <c r="AC196"/>
  <c r="AE196"/>
  <c r="AG196"/>
  <c r="D196"/>
  <c r="F196"/>
  <c r="H196"/>
  <c r="J196"/>
  <c r="L196"/>
  <c r="N196"/>
  <c r="P196"/>
  <c r="R196"/>
  <c r="T196"/>
  <c r="V196"/>
  <c r="X196"/>
  <c r="Z196"/>
  <c r="AB196"/>
  <c r="AD196"/>
  <c r="AF196"/>
  <c r="AH196"/>
  <c r="C194"/>
  <c r="E194"/>
  <c r="G194"/>
  <c r="I194"/>
  <c r="K194"/>
  <c r="M194"/>
  <c r="O194"/>
  <c r="Q194"/>
  <c r="S194"/>
  <c r="U194"/>
  <c r="W194"/>
  <c r="Y194"/>
  <c r="AA194"/>
  <c r="AC194"/>
  <c r="AE194"/>
  <c r="AG194"/>
  <c r="D194"/>
  <c r="F194"/>
  <c r="H194"/>
  <c r="J194"/>
  <c r="L194"/>
  <c r="N194"/>
  <c r="P194"/>
  <c r="R194"/>
  <c r="T194"/>
  <c r="V194"/>
  <c r="X194"/>
  <c r="Z194"/>
  <c r="AB194"/>
  <c r="AD194"/>
  <c r="AF194"/>
  <c r="AH194"/>
  <c r="C192"/>
  <c r="E192"/>
  <c r="G192"/>
  <c r="I192"/>
  <c r="K192"/>
  <c r="M192"/>
  <c r="O192"/>
  <c r="Q192"/>
  <c r="S192"/>
  <c r="U192"/>
  <c r="W192"/>
  <c r="Y192"/>
  <c r="AA192"/>
  <c r="AC192"/>
  <c r="AE192"/>
  <c r="AG192"/>
  <c r="D192"/>
  <c r="F192"/>
  <c r="H192"/>
  <c r="J192"/>
  <c r="L192"/>
  <c r="N192"/>
  <c r="P192"/>
  <c r="R192"/>
  <c r="T192"/>
  <c r="V192"/>
  <c r="X192"/>
  <c r="Z192"/>
  <c r="AB192"/>
  <c r="AD192"/>
  <c r="AF192"/>
  <c r="AH192"/>
  <c r="C190"/>
  <c r="E190"/>
  <c r="G190"/>
  <c r="I190"/>
  <c r="K190"/>
  <c r="M190"/>
  <c r="O190"/>
  <c r="Q190"/>
  <c r="S190"/>
  <c r="U190"/>
  <c r="W190"/>
  <c r="Y190"/>
  <c r="AA190"/>
  <c r="AC190"/>
  <c r="AE190"/>
  <c r="AG190"/>
  <c r="D190"/>
  <c r="F190"/>
  <c r="H190"/>
  <c r="J190"/>
  <c r="L190"/>
  <c r="N190"/>
  <c r="P190"/>
  <c r="R190"/>
  <c r="T190"/>
  <c r="V190"/>
  <c r="X190"/>
  <c r="Z190"/>
  <c r="AB190"/>
  <c r="AD190"/>
  <c r="AF190"/>
  <c r="AH190"/>
  <c r="C188"/>
  <c r="E188"/>
  <c r="G188"/>
  <c r="I188"/>
  <c r="K188"/>
  <c r="M188"/>
  <c r="O188"/>
  <c r="Q188"/>
  <c r="S188"/>
  <c r="U188"/>
  <c r="W188"/>
  <c r="Y188"/>
  <c r="AA188"/>
  <c r="AC188"/>
  <c r="AE188"/>
  <c r="AG188"/>
  <c r="D188"/>
  <c r="F188"/>
  <c r="H188"/>
  <c r="J188"/>
  <c r="L188"/>
  <c r="N188"/>
  <c r="P188"/>
  <c r="R188"/>
  <c r="T188"/>
  <c r="V188"/>
  <c r="X188"/>
  <c r="Z188"/>
  <c r="AB188"/>
  <c r="AD188"/>
  <c r="AF188"/>
  <c r="AH188"/>
  <c r="C186"/>
  <c r="E186"/>
  <c r="D186"/>
  <c r="G186"/>
  <c r="I186"/>
  <c r="K186"/>
  <c r="M186"/>
  <c r="O186"/>
  <c r="Q186"/>
  <c r="S186"/>
  <c r="U186"/>
  <c r="W186"/>
  <c r="Y186"/>
  <c r="AA186"/>
  <c r="AC186"/>
  <c r="AE186"/>
  <c r="AG186"/>
  <c r="F186"/>
  <c r="H186"/>
  <c r="J186"/>
  <c r="L186"/>
  <c r="N186"/>
  <c r="P186"/>
  <c r="R186"/>
  <c r="T186"/>
  <c r="V186"/>
  <c r="X186"/>
  <c r="Z186"/>
  <c r="AB186"/>
  <c r="AD186"/>
  <c r="AF186"/>
  <c r="AH186"/>
  <c r="C184"/>
  <c r="E184"/>
  <c r="G184"/>
  <c r="I184"/>
  <c r="K184"/>
  <c r="M184"/>
  <c r="O184"/>
  <c r="Q184"/>
  <c r="S184"/>
  <c r="U184"/>
  <c r="W184"/>
  <c r="Y184"/>
  <c r="AA184"/>
  <c r="AC184"/>
  <c r="AE184"/>
  <c r="AG184"/>
  <c r="D184"/>
  <c r="H184"/>
  <c r="L184"/>
  <c r="P184"/>
  <c r="T184"/>
  <c r="X184"/>
  <c r="AB184"/>
  <c r="AF184"/>
  <c r="F184"/>
  <c r="J184"/>
  <c r="N184"/>
  <c r="R184"/>
  <c r="V184"/>
  <c r="Z184"/>
  <c r="AD184"/>
  <c r="AH184"/>
  <c r="C182"/>
  <c r="E182"/>
  <c r="G182"/>
  <c r="I182"/>
  <c r="K182"/>
  <c r="M182"/>
  <c r="O182"/>
  <c r="Q182"/>
  <c r="S182"/>
  <c r="U182"/>
  <c r="W182"/>
  <c r="Y182"/>
  <c r="AA182"/>
  <c r="AC182"/>
  <c r="AE182"/>
  <c r="AG182"/>
  <c r="D182"/>
  <c r="H182"/>
  <c r="L182"/>
  <c r="P182"/>
  <c r="T182"/>
  <c r="X182"/>
  <c r="AB182"/>
  <c r="AF182"/>
  <c r="F182"/>
  <c r="J182"/>
  <c r="N182"/>
  <c r="R182"/>
  <c r="V182"/>
  <c r="Z182"/>
  <c r="AD182"/>
  <c r="AH182"/>
  <c r="C180"/>
  <c r="E180"/>
  <c r="G180"/>
  <c r="I180"/>
  <c r="K180"/>
  <c r="M180"/>
  <c r="O180"/>
  <c r="Q180"/>
  <c r="S180"/>
  <c r="U180"/>
  <c r="W180"/>
  <c r="Y180"/>
  <c r="AA180"/>
  <c r="AC180"/>
  <c r="AE180"/>
  <c r="AG180"/>
  <c r="D180"/>
  <c r="H180"/>
  <c r="L180"/>
  <c r="P180"/>
  <c r="T180"/>
  <c r="X180"/>
  <c r="AB180"/>
  <c r="AF180"/>
  <c r="F180"/>
  <c r="J180"/>
  <c r="N180"/>
  <c r="R180"/>
  <c r="V180"/>
  <c r="Z180"/>
  <c r="AD180"/>
  <c r="AH180"/>
  <c r="C178"/>
  <c r="E178"/>
  <c r="G178"/>
  <c r="I178"/>
  <c r="K178"/>
  <c r="M178"/>
  <c r="O178"/>
  <c r="Q178"/>
  <c r="S178"/>
  <c r="U178"/>
  <c r="W178"/>
  <c r="Y178"/>
  <c r="AA178"/>
  <c r="AC178"/>
  <c r="AE178"/>
  <c r="AG178"/>
  <c r="D178"/>
  <c r="H178"/>
  <c r="L178"/>
  <c r="P178"/>
  <c r="T178"/>
  <c r="X178"/>
  <c r="AB178"/>
  <c r="AF178"/>
  <c r="F178"/>
  <c r="J178"/>
  <c r="N178"/>
  <c r="R178"/>
  <c r="V178"/>
  <c r="Z178"/>
  <c r="AD178"/>
  <c r="AH178"/>
  <c r="C176"/>
  <c r="E176"/>
  <c r="G176"/>
  <c r="I176"/>
  <c r="K176"/>
  <c r="M176"/>
  <c r="O176"/>
  <c r="Q176"/>
  <c r="S176"/>
  <c r="U176"/>
  <c r="W176"/>
  <c r="Y176"/>
  <c r="AA176"/>
  <c r="AC176"/>
  <c r="AE176"/>
  <c r="AG176"/>
  <c r="D176"/>
  <c r="H176"/>
  <c r="L176"/>
  <c r="P176"/>
  <c r="T176"/>
  <c r="X176"/>
  <c r="AB176"/>
  <c r="AF176"/>
  <c r="F176"/>
  <c r="J176"/>
  <c r="N176"/>
  <c r="R176"/>
  <c r="V176"/>
  <c r="Z176"/>
  <c r="AD176"/>
  <c r="AH176"/>
  <c r="C174"/>
  <c r="E174"/>
  <c r="G174"/>
  <c r="I174"/>
  <c r="K174"/>
  <c r="M174"/>
  <c r="O174"/>
  <c r="Q174"/>
  <c r="S174"/>
  <c r="U174"/>
  <c r="W174"/>
  <c r="Y174"/>
  <c r="AA174"/>
  <c r="AC174"/>
  <c r="AE174"/>
  <c r="AG174"/>
  <c r="D174"/>
  <c r="H174"/>
  <c r="L174"/>
  <c r="P174"/>
  <c r="T174"/>
  <c r="X174"/>
  <c r="AB174"/>
  <c r="AF174"/>
  <c r="F174"/>
  <c r="J174"/>
  <c r="N174"/>
  <c r="R174"/>
  <c r="V174"/>
  <c r="Z174"/>
  <c r="AD174"/>
  <c r="AH174"/>
  <c r="C172"/>
  <c r="E172"/>
  <c r="G172"/>
  <c r="I172"/>
  <c r="K172"/>
  <c r="M172"/>
  <c r="O172"/>
  <c r="Q172"/>
  <c r="S172"/>
  <c r="U172"/>
  <c r="W172"/>
  <c r="Y172"/>
  <c r="AA172"/>
  <c r="AC172"/>
  <c r="AE172"/>
  <c r="AG172"/>
  <c r="D172"/>
  <c r="H172"/>
  <c r="L172"/>
  <c r="P172"/>
  <c r="T172"/>
  <c r="X172"/>
  <c r="AB172"/>
  <c r="AF172"/>
  <c r="F172"/>
  <c r="J172"/>
  <c r="N172"/>
  <c r="R172"/>
  <c r="V172"/>
  <c r="Z172"/>
  <c r="AD172"/>
  <c r="AH172"/>
  <c r="C170"/>
  <c r="E170"/>
  <c r="G170"/>
  <c r="I170"/>
  <c r="K170"/>
  <c r="M170"/>
  <c r="O170"/>
  <c r="Q170"/>
  <c r="S170"/>
  <c r="U170"/>
  <c r="W170"/>
  <c r="Y170"/>
  <c r="AA170"/>
  <c r="AC170"/>
  <c r="AE170"/>
  <c r="AG170"/>
  <c r="D170"/>
  <c r="H170"/>
  <c r="L170"/>
  <c r="P170"/>
  <c r="T170"/>
  <c r="X170"/>
  <c r="AB170"/>
  <c r="AF170"/>
  <c r="F170"/>
  <c r="J170"/>
  <c r="N170"/>
  <c r="R170"/>
  <c r="V170"/>
  <c r="Z170"/>
  <c r="AD170"/>
  <c r="AH170"/>
  <c r="C168"/>
  <c r="E168"/>
  <c r="G168"/>
  <c r="I168"/>
  <c r="K168"/>
  <c r="M168"/>
  <c r="O168"/>
  <c r="Q168"/>
  <c r="S168"/>
  <c r="U168"/>
  <c r="W168"/>
  <c r="Y168"/>
  <c r="AA168"/>
  <c r="AC168"/>
  <c r="AE168"/>
  <c r="AG168"/>
  <c r="D168"/>
  <c r="H168"/>
  <c r="L168"/>
  <c r="P168"/>
  <c r="T168"/>
  <c r="X168"/>
  <c r="AB168"/>
  <c r="AF168"/>
  <c r="F168"/>
  <c r="J168"/>
  <c r="N168"/>
  <c r="R168"/>
  <c r="V168"/>
  <c r="Z168"/>
  <c r="AD168"/>
  <c r="AH168"/>
  <c r="C166"/>
  <c r="E166"/>
  <c r="G166"/>
  <c r="I166"/>
  <c r="K166"/>
  <c r="M166"/>
  <c r="O166"/>
  <c r="Q166"/>
  <c r="S166"/>
  <c r="U166"/>
  <c r="W166"/>
  <c r="Y166"/>
  <c r="AA166"/>
  <c r="AC166"/>
  <c r="AE166"/>
  <c r="AG166"/>
  <c r="D166"/>
  <c r="H166"/>
  <c r="L166"/>
  <c r="P166"/>
  <c r="T166"/>
  <c r="X166"/>
  <c r="AB166"/>
  <c r="AF166"/>
  <c r="F166"/>
  <c r="J166"/>
  <c r="N166"/>
  <c r="R166"/>
  <c r="V166"/>
  <c r="Z166"/>
  <c r="AD166"/>
  <c r="AH166"/>
  <c r="C164"/>
  <c r="E164"/>
  <c r="G164"/>
  <c r="I164"/>
  <c r="K164"/>
  <c r="M164"/>
  <c r="O164"/>
  <c r="Q164"/>
  <c r="S164"/>
  <c r="U164"/>
  <c r="W164"/>
  <c r="Y164"/>
  <c r="AA164"/>
  <c r="AC164"/>
  <c r="AE164"/>
  <c r="AG164"/>
  <c r="D164"/>
  <c r="H164"/>
  <c r="L164"/>
  <c r="P164"/>
  <c r="T164"/>
  <c r="X164"/>
  <c r="AB164"/>
  <c r="AF164"/>
  <c r="F164"/>
  <c r="J164"/>
  <c r="N164"/>
  <c r="R164"/>
  <c r="V164"/>
  <c r="Z164"/>
  <c r="AD164"/>
  <c r="AH164"/>
  <c r="C162"/>
  <c r="E162"/>
  <c r="G162"/>
  <c r="I162"/>
  <c r="K162"/>
  <c r="M162"/>
  <c r="O162"/>
  <c r="Q162"/>
  <c r="S162"/>
  <c r="U162"/>
  <c r="W162"/>
  <c r="Y162"/>
  <c r="AA162"/>
  <c r="AC162"/>
  <c r="AE162"/>
  <c r="AG162"/>
  <c r="D162"/>
  <c r="H162"/>
  <c r="L162"/>
  <c r="P162"/>
  <c r="T162"/>
  <c r="X162"/>
  <c r="AB162"/>
  <c r="AF162"/>
  <c r="F162"/>
  <c r="J162"/>
  <c r="N162"/>
  <c r="R162"/>
  <c r="V162"/>
  <c r="Z162"/>
  <c r="AD162"/>
  <c r="AH162"/>
  <c r="C160"/>
  <c r="E160"/>
  <c r="G160"/>
  <c r="I160"/>
  <c r="K160"/>
  <c r="M160"/>
  <c r="O160"/>
  <c r="Q160"/>
  <c r="S160"/>
  <c r="U160"/>
  <c r="W160"/>
  <c r="Y160"/>
  <c r="AA160"/>
  <c r="AC160"/>
  <c r="AE160"/>
  <c r="AG160"/>
  <c r="D160"/>
  <c r="H160"/>
  <c r="L160"/>
  <c r="P160"/>
  <c r="T160"/>
  <c r="X160"/>
  <c r="AB160"/>
  <c r="AF160"/>
  <c r="F160"/>
  <c r="J160"/>
  <c r="N160"/>
  <c r="R160"/>
  <c r="V160"/>
  <c r="Z160"/>
  <c r="AD160"/>
  <c r="AH160"/>
  <c r="C158"/>
  <c r="E158"/>
  <c r="G158"/>
  <c r="I158"/>
  <c r="K158"/>
  <c r="M158"/>
  <c r="O158"/>
  <c r="Q158"/>
  <c r="S158"/>
  <c r="U158"/>
  <c r="W158"/>
  <c r="Y158"/>
  <c r="AA158"/>
  <c r="AC158"/>
  <c r="AE158"/>
  <c r="AG158"/>
  <c r="D158"/>
  <c r="H158"/>
  <c r="L158"/>
  <c r="P158"/>
  <c r="T158"/>
  <c r="X158"/>
  <c r="AB158"/>
  <c r="AF158"/>
  <c r="F158"/>
  <c r="J158"/>
  <c r="N158"/>
  <c r="R158"/>
  <c r="V158"/>
  <c r="Z158"/>
  <c r="AD158"/>
  <c r="AH158"/>
  <c r="C156"/>
  <c r="E156"/>
  <c r="G156"/>
  <c r="I156"/>
  <c r="K156"/>
  <c r="M156"/>
  <c r="O156"/>
  <c r="Q156"/>
  <c r="S156"/>
  <c r="U156"/>
  <c r="W156"/>
  <c r="Y156"/>
  <c r="AA156"/>
  <c r="AC156"/>
  <c r="AE156"/>
  <c r="AG156"/>
  <c r="D156"/>
  <c r="H156"/>
  <c r="L156"/>
  <c r="P156"/>
  <c r="T156"/>
  <c r="X156"/>
  <c r="AB156"/>
  <c r="AF156"/>
  <c r="F156"/>
  <c r="J156"/>
  <c r="N156"/>
  <c r="R156"/>
  <c r="V156"/>
  <c r="Z156"/>
  <c r="AD156"/>
  <c r="AH156"/>
  <c r="C154"/>
  <c r="E154"/>
  <c r="G154"/>
  <c r="I154"/>
  <c r="K154"/>
  <c r="M154"/>
  <c r="O154"/>
  <c r="Q154"/>
  <c r="S154"/>
  <c r="U154"/>
  <c r="W154"/>
  <c r="Y154"/>
  <c r="AA154"/>
  <c r="AC154"/>
  <c r="AE154"/>
  <c r="AG154"/>
  <c r="D154"/>
  <c r="H154"/>
  <c r="L154"/>
  <c r="P154"/>
  <c r="T154"/>
  <c r="X154"/>
  <c r="AB154"/>
  <c r="AF154"/>
  <c r="F154"/>
  <c r="J154"/>
  <c r="N154"/>
  <c r="R154"/>
  <c r="V154"/>
  <c r="Z154"/>
  <c r="AD154"/>
  <c r="AH154"/>
  <c r="C152"/>
  <c r="E152"/>
  <c r="G152"/>
  <c r="I152"/>
  <c r="K152"/>
  <c r="M152"/>
  <c r="O152"/>
  <c r="Q152"/>
  <c r="S152"/>
  <c r="U152"/>
  <c r="W152"/>
  <c r="Y152"/>
  <c r="AA152"/>
  <c r="AC152"/>
  <c r="AE152"/>
  <c r="AG152"/>
  <c r="D152"/>
  <c r="H152"/>
  <c r="L152"/>
  <c r="P152"/>
  <c r="T152"/>
  <c r="X152"/>
  <c r="AB152"/>
  <c r="AF152"/>
  <c r="F152"/>
  <c r="J152"/>
  <c r="N152"/>
  <c r="R152"/>
  <c r="V152"/>
  <c r="Z152"/>
  <c r="AD152"/>
  <c r="AH152"/>
  <c r="C150"/>
  <c r="E150"/>
  <c r="G150"/>
  <c r="I150"/>
  <c r="K150"/>
  <c r="M150"/>
  <c r="O150"/>
  <c r="Q150"/>
  <c r="S150"/>
  <c r="U150"/>
  <c r="W150"/>
  <c r="Y150"/>
  <c r="AA150"/>
  <c r="AC150"/>
  <c r="AE150"/>
  <c r="AG150"/>
  <c r="D150"/>
  <c r="H150"/>
  <c r="L150"/>
  <c r="P150"/>
  <c r="T150"/>
  <c r="X150"/>
  <c r="AB150"/>
  <c r="AF150"/>
  <c r="F150"/>
  <c r="J150"/>
  <c r="N150"/>
  <c r="R150"/>
  <c r="V150"/>
  <c r="Z150"/>
  <c r="AD150"/>
  <c r="AH150"/>
  <c r="C148"/>
  <c r="E148"/>
  <c r="G148"/>
  <c r="I148"/>
  <c r="K148"/>
  <c r="M148"/>
  <c r="O148"/>
  <c r="Q148"/>
  <c r="S148"/>
  <c r="U148"/>
  <c r="W148"/>
  <c r="Y148"/>
  <c r="AA148"/>
  <c r="AC148"/>
  <c r="AE148"/>
  <c r="AG148"/>
  <c r="D148"/>
  <c r="H148"/>
  <c r="L148"/>
  <c r="P148"/>
  <c r="T148"/>
  <c r="X148"/>
  <c r="AB148"/>
  <c r="AF148"/>
  <c r="F148"/>
  <c r="J148"/>
  <c r="N148"/>
  <c r="R148"/>
  <c r="V148"/>
  <c r="Z148"/>
  <c r="AD148"/>
  <c r="AH148"/>
  <c r="C146"/>
  <c r="E146"/>
  <c r="G146"/>
  <c r="I146"/>
  <c r="K146"/>
  <c r="M146"/>
  <c r="O146"/>
  <c r="Q146"/>
  <c r="S146"/>
  <c r="U146"/>
  <c r="W146"/>
  <c r="Y146"/>
  <c r="AA146"/>
  <c r="AC146"/>
  <c r="AE146"/>
  <c r="AG146"/>
  <c r="D146"/>
  <c r="H146"/>
  <c r="L146"/>
  <c r="P146"/>
  <c r="T146"/>
  <c r="X146"/>
  <c r="AB146"/>
  <c r="AF146"/>
  <c r="F146"/>
  <c r="J146"/>
  <c r="N146"/>
  <c r="R146"/>
  <c r="V146"/>
  <c r="Z146"/>
  <c r="AD146"/>
  <c r="AH146"/>
  <c r="C144"/>
  <c r="E144"/>
  <c r="G144"/>
  <c r="F144"/>
  <c r="I144"/>
  <c r="K144"/>
  <c r="M144"/>
  <c r="O144"/>
  <c r="Q144"/>
  <c r="S144"/>
  <c r="U144"/>
  <c r="W144"/>
  <c r="Y144"/>
  <c r="AA144"/>
  <c r="AC144"/>
  <c r="AE144"/>
  <c r="AG144"/>
  <c r="H144"/>
  <c r="L144"/>
  <c r="P144"/>
  <c r="T144"/>
  <c r="X144"/>
  <c r="AB144"/>
  <c r="AF144"/>
  <c r="D144"/>
  <c r="J144"/>
  <c r="N144"/>
  <c r="R144"/>
  <c r="V144"/>
  <c r="Z144"/>
  <c r="AD144"/>
  <c r="AH144"/>
  <c r="C142"/>
  <c r="E142"/>
  <c r="G142"/>
  <c r="I142"/>
  <c r="K142"/>
  <c r="M142"/>
  <c r="O142"/>
  <c r="Q142"/>
  <c r="S142"/>
  <c r="U142"/>
  <c r="W142"/>
  <c r="Y142"/>
  <c r="AA142"/>
  <c r="AC142"/>
  <c r="AE142"/>
  <c r="AG142"/>
  <c r="F142"/>
  <c r="J142"/>
  <c r="N142"/>
  <c r="R142"/>
  <c r="V142"/>
  <c r="Z142"/>
  <c r="AD142"/>
  <c r="AH142"/>
  <c r="H142"/>
  <c r="P142"/>
  <c r="X142"/>
  <c r="AF142"/>
  <c r="D142"/>
  <c r="L142"/>
  <c r="T142"/>
  <c r="AB142"/>
  <c r="C140"/>
  <c r="E140"/>
  <c r="G140"/>
  <c r="I140"/>
  <c r="K140"/>
  <c r="M140"/>
  <c r="O140"/>
  <c r="Q140"/>
  <c r="S140"/>
  <c r="U140"/>
  <c r="W140"/>
  <c r="Y140"/>
  <c r="AA140"/>
  <c r="AC140"/>
  <c r="AE140"/>
  <c r="AG140"/>
  <c r="F140"/>
  <c r="J140"/>
  <c r="N140"/>
  <c r="R140"/>
  <c r="V140"/>
  <c r="Z140"/>
  <c r="AD140"/>
  <c r="AH140"/>
  <c r="H140"/>
  <c r="P140"/>
  <c r="X140"/>
  <c r="AF140"/>
  <c r="D140"/>
  <c r="L140"/>
  <c r="T140"/>
  <c r="AB140"/>
  <c r="C138"/>
  <c r="E138"/>
  <c r="G138"/>
  <c r="I138"/>
  <c r="K138"/>
  <c r="M138"/>
  <c r="O138"/>
  <c r="Q138"/>
  <c r="S138"/>
  <c r="U138"/>
  <c r="W138"/>
  <c r="Y138"/>
  <c r="AA138"/>
  <c r="AC138"/>
  <c r="AE138"/>
  <c r="AG138"/>
  <c r="F138"/>
  <c r="J138"/>
  <c r="N138"/>
  <c r="R138"/>
  <c r="V138"/>
  <c r="Z138"/>
  <c r="AD138"/>
  <c r="AH138"/>
  <c r="H138"/>
  <c r="P138"/>
  <c r="X138"/>
  <c r="AF138"/>
  <c r="D138"/>
  <c r="L138"/>
  <c r="T138"/>
  <c r="AB138"/>
  <c r="C136"/>
  <c r="E136"/>
  <c r="G136"/>
  <c r="I136"/>
  <c r="K136"/>
  <c r="M136"/>
  <c r="O136"/>
  <c r="Q136"/>
  <c r="S136"/>
  <c r="U136"/>
  <c r="W136"/>
  <c r="Y136"/>
  <c r="AA136"/>
  <c r="AC136"/>
  <c r="AE136"/>
  <c r="AG136"/>
  <c r="F136"/>
  <c r="J136"/>
  <c r="N136"/>
  <c r="R136"/>
  <c r="V136"/>
  <c r="Z136"/>
  <c r="AD136"/>
  <c r="AH136"/>
  <c r="H136"/>
  <c r="P136"/>
  <c r="X136"/>
  <c r="AF136"/>
  <c r="D136"/>
  <c r="L136"/>
  <c r="T136"/>
  <c r="AB136"/>
  <c r="C134"/>
  <c r="E134"/>
  <c r="G134"/>
  <c r="I134"/>
  <c r="K134"/>
  <c r="M134"/>
  <c r="O134"/>
  <c r="Q134"/>
  <c r="S134"/>
  <c r="U134"/>
  <c r="W134"/>
  <c r="Y134"/>
  <c r="AA134"/>
  <c r="AC134"/>
  <c r="AE134"/>
  <c r="AG134"/>
  <c r="F134"/>
  <c r="J134"/>
  <c r="N134"/>
  <c r="R134"/>
  <c r="V134"/>
  <c r="Z134"/>
  <c r="AD134"/>
  <c r="AH134"/>
  <c r="H134"/>
  <c r="P134"/>
  <c r="X134"/>
  <c r="AF134"/>
  <c r="D134"/>
  <c r="L134"/>
  <c r="T134"/>
  <c r="AB134"/>
  <c r="C132"/>
  <c r="E132"/>
  <c r="G132"/>
  <c r="I132"/>
  <c r="K132"/>
  <c r="M132"/>
  <c r="O132"/>
  <c r="Q132"/>
  <c r="S132"/>
  <c r="U132"/>
  <c r="W132"/>
  <c r="Y132"/>
  <c r="AA132"/>
  <c r="AC132"/>
  <c r="AE132"/>
  <c r="AG132"/>
  <c r="F132"/>
  <c r="J132"/>
  <c r="N132"/>
  <c r="R132"/>
  <c r="V132"/>
  <c r="Z132"/>
  <c r="AD132"/>
  <c r="AH132"/>
  <c r="H132"/>
  <c r="P132"/>
  <c r="X132"/>
  <c r="AF132"/>
  <c r="D132"/>
  <c r="L132"/>
  <c r="T132"/>
  <c r="AB132"/>
  <c r="C130"/>
  <c r="E130"/>
  <c r="G130"/>
  <c r="I130"/>
  <c r="K130"/>
  <c r="M130"/>
  <c r="O130"/>
  <c r="Q130"/>
  <c r="S130"/>
  <c r="U130"/>
  <c r="W130"/>
  <c r="Y130"/>
  <c r="AA130"/>
  <c r="AC130"/>
  <c r="AE130"/>
  <c r="AG130"/>
  <c r="F130"/>
  <c r="J130"/>
  <c r="N130"/>
  <c r="R130"/>
  <c r="V130"/>
  <c r="Z130"/>
  <c r="AD130"/>
  <c r="AH130"/>
  <c r="H130"/>
  <c r="P130"/>
  <c r="X130"/>
  <c r="AF130"/>
  <c r="D130"/>
  <c r="L130"/>
  <c r="T130"/>
  <c r="AB130"/>
  <c r="C128"/>
  <c r="E128"/>
  <c r="G128"/>
  <c r="I128"/>
  <c r="K128"/>
  <c r="M128"/>
  <c r="O128"/>
  <c r="Q128"/>
  <c r="S128"/>
  <c r="U128"/>
  <c r="W128"/>
  <c r="Y128"/>
  <c r="AA128"/>
  <c r="AC128"/>
  <c r="AE128"/>
  <c r="AG128"/>
  <c r="F128"/>
  <c r="J128"/>
  <c r="N128"/>
  <c r="R128"/>
  <c r="V128"/>
  <c r="Z128"/>
  <c r="AD128"/>
  <c r="AH128"/>
  <c r="H128"/>
  <c r="P128"/>
  <c r="X128"/>
  <c r="AF128"/>
  <c r="D128"/>
  <c r="L128"/>
  <c r="T128"/>
  <c r="AB128"/>
  <c r="C126"/>
  <c r="E126"/>
  <c r="G126"/>
  <c r="I126"/>
  <c r="K126"/>
  <c r="M126"/>
  <c r="O126"/>
  <c r="Q126"/>
  <c r="S126"/>
  <c r="U126"/>
  <c r="W126"/>
  <c r="Y126"/>
  <c r="AA126"/>
  <c r="AC126"/>
  <c r="AE126"/>
  <c r="AG126"/>
  <c r="F126"/>
  <c r="J126"/>
  <c r="N126"/>
  <c r="R126"/>
  <c r="V126"/>
  <c r="Z126"/>
  <c r="AD126"/>
  <c r="AH126"/>
  <c r="H126"/>
  <c r="P126"/>
  <c r="X126"/>
  <c r="AF126"/>
  <c r="D126"/>
  <c r="L126"/>
  <c r="T126"/>
  <c r="AB126"/>
  <c r="C124"/>
  <c r="E124"/>
  <c r="G124"/>
  <c r="I124"/>
  <c r="K124"/>
  <c r="M124"/>
  <c r="O124"/>
  <c r="Q124"/>
  <c r="S124"/>
  <c r="U124"/>
  <c r="W124"/>
  <c r="Y124"/>
  <c r="AA124"/>
  <c r="AC124"/>
  <c r="AE124"/>
  <c r="AG124"/>
  <c r="F124"/>
  <c r="J124"/>
  <c r="N124"/>
  <c r="R124"/>
  <c r="V124"/>
  <c r="Z124"/>
  <c r="AD124"/>
  <c r="AH124"/>
  <c r="H124"/>
  <c r="P124"/>
  <c r="X124"/>
  <c r="AF124"/>
  <c r="D124"/>
  <c r="L124"/>
  <c r="T124"/>
  <c r="AB124"/>
  <c r="C122"/>
  <c r="E122"/>
  <c r="G122"/>
  <c r="I122"/>
  <c r="K122"/>
  <c r="M122"/>
  <c r="O122"/>
  <c r="Q122"/>
  <c r="S122"/>
  <c r="U122"/>
  <c r="W122"/>
  <c r="Y122"/>
  <c r="AA122"/>
  <c r="AC122"/>
  <c r="AE122"/>
  <c r="AG122"/>
  <c r="F122"/>
  <c r="J122"/>
  <c r="N122"/>
  <c r="R122"/>
  <c r="V122"/>
  <c r="Z122"/>
  <c r="AD122"/>
  <c r="AH122"/>
  <c r="H122"/>
  <c r="P122"/>
  <c r="X122"/>
  <c r="AF122"/>
  <c r="D122"/>
  <c r="L122"/>
  <c r="T122"/>
  <c r="AB122"/>
  <c r="C120"/>
  <c r="E120"/>
  <c r="G120"/>
  <c r="I120"/>
  <c r="K120"/>
  <c r="M120"/>
  <c r="O120"/>
  <c r="Q120"/>
  <c r="S120"/>
  <c r="U120"/>
  <c r="W120"/>
  <c r="Y120"/>
  <c r="AA120"/>
  <c r="AC120"/>
  <c r="AE120"/>
  <c r="AG120"/>
  <c r="F120"/>
  <c r="J120"/>
  <c r="N120"/>
  <c r="R120"/>
  <c r="V120"/>
  <c r="Z120"/>
  <c r="AD120"/>
  <c r="AH120"/>
  <c r="H120"/>
  <c r="P120"/>
  <c r="X120"/>
  <c r="AF120"/>
  <c r="D120"/>
  <c r="L120"/>
  <c r="T120"/>
  <c r="AB120"/>
  <c r="C118"/>
  <c r="E118"/>
  <c r="G118"/>
  <c r="I118"/>
  <c r="K118"/>
  <c r="M118"/>
  <c r="O118"/>
  <c r="Q118"/>
  <c r="S118"/>
  <c r="U118"/>
  <c r="W118"/>
  <c r="Y118"/>
  <c r="AA118"/>
  <c r="AC118"/>
  <c r="AE118"/>
  <c r="AG118"/>
  <c r="F118"/>
  <c r="J118"/>
  <c r="N118"/>
  <c r="R118"/>
  <c r="V118"/>
  <c r="Z118"/>
  <c r="AD118"/>
  <c r="AH118"/>
  <c r="H118"/>
  <c r="P118"/>
  <c r="X118"/>
  <c r="AF118"/>
  <c r="D118"/>
  <c r="L118"/>
  <c r="T118"/>
  <c r="AB118"/>
  <c r="C117"/>
  <c r="E117"/>
  <c r="G117"/>
  <c r="I117"/>
  <c r="K117"/>
  <c r="M117"/>
  <c r="O117"/>
  <c r="Q117"/>
  <c r="S117"/>
  <c r="U117"/>
  <c r="W117"/>
  <c r="Y117"/>
  <c r="AA117"/>
  <c r="AC117"/>
  <c r="AE117"/>
  <c r="AG117"/>
  <c r="F117"/>
  <c r="J117"/>
  <c r="N117"/>
  <c r="R117"/>
  <c r="V117"/>
  <c r="Z117"/>
  <c r="AD117"/>
  <c r="AH117"/>
  <c r="H117"/>
  <c r="P117"/>
  <c r="X117"/>
  <c r="AF117"/>
  <c r="D117"/>
  <c r="L117"/>
  <c r="T117"/>
  <c r="AB117"/>
  <c r="C115"/>
  <c r="E115"/>
  <c r="G115"/>
  <c r="I115"/>
  <c r="K115"/>
  <c r="M115"/>
  <c r="O115"/>
  <c r="Q115"/>
  <c r="S115"/>
  <c r="U115"/>
  <c r="W115"/>
  <c r="Y115"/>
  <c r="AA115"/>
  <c r="AC115"/>
  <c r="AE115"/>
  <c r="AG115"/>
  <c r="F115"/>
  <c r="J115"/>
  <c r="N115"/>
  <c r="R115"/>
  <c r="V115"/>
  <c r="Z115"/>
  <c r="AD115"/>
  <c r="AH115"/>
  <c r="H115"/>
  <c r="P115"/>
  <c r="X115"/>
  <c r="AF115"/>
  <c r="D115"/>
  <c r="L115"/>
  <c r="T115"/>
  <c r="AB115"/>
  <c r="C114"/>
  <c r="E114"/>
  <c r="G114"/>
  <c r="I114"/>
  <c r="K114"/>
  <c r="M114"/>
  <c r="O114"/>
  <c r="Q114"/>
  <c r="S114"/>
  <c r="U114"/>
  <c r="W114"/>
  <c r="Y114"/>
  <c r="AA114"/>
  <c r="AC114"/>
  <c r="AE114"/>
  <c r="AG114"/>
  <c r="F114"/>
  <c r="J114"/>
  <c r="N114"/>
  <c r="R114"/>
  <c r="V114"/>
  <c r="Z114"/>
  <c r="AD114"/>
  <c r="AH114"/>
  <c r="H114"/>
  <c r="P114"/>
  <c r="X114"/>
  <c r="AF114"/>
  <c r="D114"/>
  <c r="L114"/>
  <c r="T114"/>
  <c r="AB114"/>
  <c r="C113"/>
  <c r="E113"/>
  <c r="G113"/>
  <c r="I113"/>
  <c r="K113"/>
  <c r="M113"/>
  <c r="O113"/>
  <c r="Q113"/>
  <c r="S113"/>
  <c r="U113"/>
  <c r="W113"/>
  <c r="Y113"/>
  <c r="AA113"/>
  <c r="AC113"/>
  <c r="AE113"/>
  <c r="AG113"/>
  <c r="F113"/>
  <c r="J113"/>
  <c r="N113"/>
  <c r="R113"/>
  <c r="V113"/>
  <c r="Z113"/>
  <c r="AD113"/>
  <c r="AH113"/>
  <c r="H113"/>
  <c r="P113"/>
  <c r="X113"/>
  <c r="AF113"/>
  <c r="D113"/>
  <c r="L113"/>
  <c r="T113"/>
  <c r="AB113"/>
  <c r="C112"/>
  <c r="E112"/>
  <c r="G112"/>
  <c r="I112"/>
  <c r="K112"/>
  <c r="M112"/>
  <c r="O112"/>
  <c r="Q112"/>
  <c r="S112"/>
  <c r="U112"/>
  <c r="W112"/>
  <c r="Y112"/>
  <c r="AA112"/>
  <c r="AC112"/>
  <c r="AE112"/>
  <c r="AG112"/>
  <c r="F112"/>
  <c r="J112"/>
  <c r="N112"/>
  <c r="R112"/>
  <c r="V112"/>
  <c r="Z112"/>
  <c r="AD112"/>
  <c r="AH112"/>
  <c r="H112"/>
  <c r="P112"/>
  <c r="X112"/>
  <c r="AF112"/>
  <c r="D112"/>
  <c r="L112"/>
  <c r="T112"/>
  <c r="AB112"/>
  <c r="C111"/>
  <c r="E111"/>
  <c r="G111"/>
  <c r="I111"/>
  <c r="K111"/>
  <c r="M111"/>
  <c r="O111"/>
  <c r="Q111"/>
  <c r="S111"/>
  <c r="U111"/>
  <c r="W111"/>
  <c r="Y111"/>
  <c r="AA111"/>
  <c r="AC111"/>
  <c r="AE111"/>
  <c r="AG111"/>
  <c r="F111"/>
  <c r="J111"/>
  <c r="N111"/>
  <c r="R111"/>
  <c r="V111"/>
  <c r="Z111"/>
  <c r="AD111"/>
  <c r="AH111"/>
  <c r="H111"/>
  <c r="P111"/>
  <c r="X111"/>
  <c r="AF111"/>
  <c r="D111"/>
  <c r="L111"/>
  <c r="T111"/>
  <c r="AB111"/>
  <c r="C110"/>
  <c r="E110"/>
  <c r="G110"/>
  <c r="I110"/>
  <c r="K110"/>
  <c r="M110"/>
  <c r="O110"/>
  <c r="Q110"/>
  <c r="S110"/>
  <c r="U110"/>
  <c r="W110"/>
  <c r="Y110"/>
  <c r="AA110"/>
  <c r="AC110"/>
  <c r="AE110"/>
  <c r="AG110"/>
  <c r="F110"/>
  <c r="J110"/>
  <c r="N110"/>
  <c r="R110"/>
  <c r="V110"/>
  <c r="Z110"/>
  <c r="AD110"/>
  <c r="AH110"/>
  <c r="H110"/>
  <c r="P110"/>
  <c r="X110"/>
  <c r="AF110"/>
  <c r="D110"/>
  <c r="L110"/>
  <c r="T110"/>
  <c r="AB110"/>
  <c r="C109"/>
  <c r="E109"/>
  <c r="G109"/>
  <c r="I109"/>
  <c r="K109"/>
  <c r="M109"/>
  <c r="O109"/>
  <c r="Q109"/>
  <c r="S109"/>
  <c r="U109"/>
  <c r="W109"/>
  <c r="Y109"/>
  <c r="AA109"/>
  <c r="AC109"/>
  <c r="AE109"/>
  <c r="AG109"/>
  <c r="F109"/>
  <c r="J109"/>
  <c r="N109"/>
  <c r="R109"/>
  <c r="V109"/>
  <c r="Z109"/>
  <c r="AD109"/>
  <c r="AH109"/>
  <c r="H109"/>
  <c r="P109"/>
  <c r="X109"/>
  <c r="AF109"/>
  <c r="D109"/>
  <c r="L109"/>
  <c r="T109"/>
  <c r="AB109"/>
  <c r="C108"/>
  <c r="E108"/>
  <c r="G108"/>
  <c r="I108"/>
  <c r="K108"/>
  <c r="M108"/>
  <c r="O108"/>
  <c r="Q108"/>
  <c r="S108"/>
  <c r="U108"/>
  <c r="W108"/>
  <c r="Y108"/>
  <c r="AA108"/>
  <c r="AC108"/>
  <c r="AE108"/>
  <c r="AG108"/>
  <c r="F108"/>
  <c r="J108"/>
  <c r="N108"/>
  <c r="R108"/>
  <c r="V108"/>
  <c r="Z108"/>
  <c r="AD108"/>
  <c r="AH108"/>
  <c r="H108"/>
  <c r="P108"/>
  <c r="X108"/>
  <c r="AF108"/>
  <c r="D108"/>
  <c r="L108"/>
  <c r="T108"/>
  <c r="AB108"/>
  <c r="C107"/>
  <c r="E107"/>
  <c r="G107"/>
  <c r="I107"/>
  <c r="K107"/>
  <c r="M107"/>
  <c r="O107"/>
  <c r="Q107"/>
  <c r="S107"/>
  <c r="U107"/>
  <c r="W107"/>
  <c r="Y107"/>
  <c r="AA107"/>
  <c r="AC107"/>
  <c r="AE107"/>
  <c r="AG107"/>
  <c r="F107"/>
  <c r="J107"/>
  <c r="N107"/>
  <c r="R107"/>
  <c r="V107"/>
  <c r="Z107"/>
  <c r="AD107"/>
  <c r="AH107"/>
  <c r="H107"/>
  <c r="P107"/>
  <c r="X107"/>
  <c r="AF107"/>
  <c r="D107"/>
  <c r="L107"/>
  <c r="T107"/>
  <c r="AB107"/>
  <c r="C106"/>
  <c r="E106"/>
  <c r="G106"/>
  <c r="I106"/>
  <c r="K106"/>
  <c r="M106"/>
  <c r="O106"/>
  <c r="Q106"/>
  <c r="S106"/>
  <c r="U106"/>
  <c r="W106"/>
  <c r="Y106"/>
  <c r="AA106"/>
  <c r="AC106"/>
  <c r="AE106"/>
  <c r="AG106"/>
  <c r="F106"/>
  <c r="J106"/>
  <c r="N106"/>
  <c r="R106"/>
  <c r="V106"/>
  <c r="Z106"/>
  <c r="AD106"/>
  <c r="AH106"/>
  <c r="H106"/>
  <c r="P106"/>
  <c r="X106"/>
  <c r="AF106"/>
  <c r="D106"/>
  <c r="L106"/>
  <c r="T106"/>
  <c r="AB106"/>
  <c r="C105"/>
  <c r="E105"/>
  <c r="G105"/>
  <c r="I105"/>
  <c r="K105"/>
  <c r="M105"/>
  <c r="O105"/>
  <c r="Q105"/>
  <c r="S105"/>
  <c r="U105"/>
  <c r="W105"/>
  <c r="Y105"/>
  <c r="AA105"/>
  <c r="AC105"/>
  <c r="AE105"/>
  <c r="AG105"/>
  <c r="F105"/>
  <c r="J105"/>
  <c r="N105"/>
  <c r="R105"/>
  <c r="V105"/>
  <c r="Z105"/>
  <c r="AD105"/>
  <c r="AH105"/>
  <c r="H105"/>
  <c r="P105"/>
  <c r="X105"/>
  <c r="AF105"/>
  <c r="D105"/>
  <c r="L105"/>
  <c r="T105"/>
  <c r="AB105"/>
  <c r="C104"/>
  <c r="E104"/>
  <c r="G104"/>
  <c r="I104"/>
  <c r="K104"/>
  <c r="M104"/>
  <c r="O104"/>
  <c r="Q104"/>
  <c r="S104"/>
  <c r="U104"/>
  <c r="W104"/>
  <c r="Y104"/>
  <c r="AA104"/>
  <c r="AC104"/>
  <c r="AE104"/>
  <c r="AG104"/>
  <c r="F104"/>
  <c r="J104"/>
  <c r="N104"/>
  <c r="R104"/>
  <c r="V104"/>
  <c r="Z104"/>
  <c r="AD104"/>
  <c r="AH104"/>
  <c r="H104"/>
  <c r="P104"/>
  <c r="X104"/>
  <c r="AF104"/>
  <c r="D104"/>
  <c r="L104"/>
  <c r="T104"/>
  <c r="AB104"/>
  <c r="C103"/>
  <c r="E103"/>
  <c r="G103"/>
  <c r="I103"/>
  <c r="K103"/>
  <c r="M103"/>
  <c r="O103"/>
  <c r="Q103"/>
  <c r="S103"/>
  <c r="U103"/>
  <c r="W103"/>
  <c r="Y103"/>
  <c r="AA103"/>
  <c r="AC103"/>
  <c r="AE103"/>
  <c r="AG103"/>
  <c r="F103"/>
  <c r="J103"/>
  <c r="N103"/>
  <c r="R103"/>
  <c r="V103"/>
  <c r="Z103"/>
  <c r="AD103"/>
  <c r="AH103"/>
  <c r="H103"/>
  <c r="P103"/>
  <c r="X103"/>
  <c r="AF103"/>
  <c r="D103"/>
  <c r="L103"/>
  <c r="T103"/>
  <c r="AB103"/>
  <c r="C102"/>
  <c r="E102"/>
  <c r="G102"/>
  <c r="I102"/>
  <c r="K102"/>
  <c r="M102"/>
  <c r="O102"/>
  <c r="Q102"/>
  <c r="S102"/>
  <c r="U102"/>
  <c r="W102"/>
  <c r="Y102"/>
  <c r="AA102"/>
  <c r="AC102"/>
  <c r="AE102"/>
  <c r="AG102"/>
  <c r="F102"/>
  <c r="J102"/>
  <c r="N102"/>
  <c r="R102"/>
  <c r="V102"/>
  <c r="Z102"/>
  <c r="AD102"/>
  <c r="AH102"/>
  <c r="H102"/>
  <c r="P102"/>
  <c r="X102"/>
  <c r="AF102"/>
  <c r="D102"/>
  <c r="L102"/>
  <c r="T102"/>
  <c r="AB102"/>
  <c r="C101"/>
  <c r="E101"/>
  <c r="G101"/>
  <c r="I101"/>
  <c r="K101"/>
  <c r="M101"/>
  <c r="O101"/>
  <c r="Q101"/>
  <c r="S101"/>
  <c r="U101"/>
  <c r="W101"/>
  <c r="Y101"/>
  <c r="AA101"/>
  <c r="AC101"/>
  <c r="AE101"/>
  <c r="AG101"/>
  <c r="F101"/>
  <c r="J101"/>
  <c r="N101"/>
  <c r="R101"/>
  <c r="V101"/>
  <c r="Z101"/>
  <c r="AD101"/>
  <c r="AH101"/>
  <c r="H101"/>
  <c r="P101"/>
  <c r="X101"/>
  <c r="AF101"/>
  <c r="D101"/>
  <c r="L101"/>
  <c r="T101"/>
  <c r="AB101"/>
  <c r="C100"/>
  <c r="E100"/>
  <c r="G100"/>
  <c r="I100"/>
  <c r="K100"/>
  <c r="M100"/>
  <c r="O100"/>
  <c r="Q100"/>
  <c r="S100"/>
  <c r="U100"/>
  <c r="W100"/>
  <c r="Y100"/>
  <c r="AA100"/>
  <c r="AC100"/>
  <c r="AE100"/>
  <c r="AG100"/>
  <c r="F100"/>
  <c r="J100"/>
  <c r="N100"/>
  <c r="R100"/>
  <c r="V100"/>
  <c r="Z100"/>
  <c r="AD100"/>
  <c r="AH100"/>
  <c r="H100"/>
  <c r="P100"/>
  <c r="X100"/>
  <c r="AF100"/>
  <c r="D100"/>
  <c r="L100"/>
  <c r="T100"/>
  <c r="AB100"/>
  <c r="C99"/>
  <c r="E99"/>
  <c r="G99"/>
  <c r="I99"/>
  <c r="K99"/>
  <c r="M99"/>
  <c r="O99"/>
  <c r="Q99"/>
  <c r="S99"/>
  <c r="U99"/>
  <c r="W99"/>
  <c r="Y99"/>
  <c r="AA99"/>
  <c r="AC99"/>
  <c r="AE99"/>
  <c r="AG99"/>
  <c r="F99"/>
  <c r="J99"/>
  <c r="N99"/>
  <c r="R99"/>
  <c r="V99"/>
  <c r="Z99"/>
  <c r="AD99"/>
  <c r="AH99"/>
  <c r="D99"/>
  <c r="H99"/>
  <c r="L99"/>
  <c r="P99"/>
  <c r="T99"/>
  <c r="X99"/>
  <c r="AB99"/>
  <c r="AF99"/>
  <c r="C98"/>
  <c r="E98"/>
  <c r="G98"/>
  <c r="I98"/>
  <c r="K98"/>
  <c r="M98"/>
  <c r="O98"/>
  <c r="Q98"/>
  <c r="S98"/>
  <c r="U98"/>
  <c r="W98"/>
  <c r="Y98"/>
  <c r="AA98"/>
  <c r="AC98"/>
  <c r="AE98"/>
  <c r="AG98"/>
  <c r="F98"/>
  <c r="J98"/>
  <c r="N98"/>
  <c r="R98"/>
  <c r="V98"/>
  <c r="Z98"/>
  <c r="AD98"/>
  <c r="AH98"/>
  <c r="D98"/>
  <c r="H98"/>
  <c r="L98"/>
  <c r="P98"/>
  <c r="T98"/>
  <c r="X98"/>
  <c r="AB98"/>
  <c r="AF98"/>
  <c r="C97"/>
  <c r="E97"/>
  <c r="G97"/>
  <c r="I97"/>
  <c r="K97"/>
  <c r="M97"/>
  <c r="O97"/>
  <c r="Q97"/>
  <c r="S97"/>
  <c r="U97"/>
  <c r="W97"/>
  <c r="Y97"/>
  <c r="AA97"/>
  <c r="AC97"/>
  <c r="AE97"/>
  <c r="AG97"/>
  <c r="F97"/>
  <c r="J97"/>
  <c r="N97"/>
  <c r="R97"/>
  <c r="V97"/>
  <c r="Z97"/>
  <c r="AD97"/>
  <c r="AH97"/>
  <c r="D97"/>
  <c r="H97"/>
  <c r="L97"/>
  <c r="P97"/>
  <c r="T97"/>
  <c r="X97"/>
  <c r="AB97"/>
  <c r="AF97"/>
  <c r="C96"/>
  <c r="E96"/>
  <c r="G96"/>
  <c r="I96"/>
  <c r="K96"/>
  <c r="M96"/>
  <c r="O96"/>
  <c r="Q96"/>
  <c r="S96"/>
  <c r="U96"/>
  <c r="W96"/>
  <c r="Y96"/>
  <c r="AA96"/>
  <c r="AC96"/>
  <c r="AE96"/>
  <c r="AG96"/>
  <c r="F96"/>
  <c r="J96"/>
  <c r="N96"/>
  <c r="R96"/>
  <c r="V96"/>
  <c r="Z96"/>
  <c r="AD96"/>
  <c r="AH96"/>
  <c r="D96"/>
  <c r="H96"/>
  <c r="L96"/>
  <c r="P96"/>
  <c r="T96"/>
  <c r="X96"/>
  <c r="AB96"/>
  <c r="AF96"/>
  <c r="C95"/>
  <c r="E95"/>
  <c r="G95"/>
  <c r="I95"/>
  <c r="K95"/>
  <c r="M95"/>
  <c r="O95"/>
  <c r="Q95"/>
  <c r="S95"/>
  <c r="U95"/>
  <c r="W95"/>
  <c r="Y95"/>
  <c r="AA95"/>
  <c r="AC95"/>
  <c r="AE95"/>
  <c r="AG95"/>
  <c r="F95"/>
  <c r="J95"/>
  <c r="N95"/>
  <c r="R95"/>
  <c r="V95"/>
  <c r="Z95"/>
  <c r="AD95"/>
  <c r="AH95"/>
  <c r="D95"/>
  <c r="H95"/>
  <c r="L95"/>
  <c r="P95"/>
  <c r="T95"/>
  <c r="X95"/>
  <c r="AB95"/>
  <c r="AF95"/>
  <c r="C94"/>
  <c r="E94"/>
  <c r="G94"/>
  <c r="I94"/>
  <c r="K94"/>
  <c r="M94"/>
  <c r="O94"/>
  <c r="Q94"/>
  <c r="S94"/>
  <c r="U94"/>
  <c r="W94"/>
  <c r="Y94"/>
  <c r="AA94"/>
  <c r="AC94"/>
  <c r="AE94"/>
  <c r="AG94"/>
  <c r="F94"/>
  <c r="J94"/>
  <c r="N94"/>
  <c r="R94"/>
  <c r="V94"/>
  <c r="Z94"/>
  <c r="AD94"/>
  <c r="AH94"/>
  <c r="D94"/>
  <c r="H94"/>
  <c r="L94"/>
  <c r="P94"/>
  <c r="T94"/>
  <c r="X94"/>
  <c r="AB94"/>
  <c r="AF94"/>
  <c r="C93"/>
  <c r="E93"/>
  <c r="G93"/>
  <c r="I93"/>
  <c r="K93"/>
  <c r="M93"/>
  <c r="O93"/>
  <c r="Q93"/>
  <c r="S93"/>
  <c r="U93"/>
  <c r="W93"/>
  <c r="Y93"/>
  <c r="AA93"/>
  <c r="AC93"/>
  <c r="AE93"/>
  <c r="AG93"/>
  <c r="F93"/>
  <c r="J93"/>
  <c r="N93"/>
  <c r="R93"/>
  <c r="V93"/>
  <c r="Z93"/>
  <c r="AD93"/>
  <c r="AH93"/>
  <c r="D93"/>
  <c r="H93"/>
  <c r="L93"/>
  <c r="P93"/>
  <c r="T93"/>
  <c r="X93"/>
  <c r="AB93"/>
  <c r="AF93"/>
  <c r="C92"/>
  <c r="E92"/>
  <c r="G92"/>
  <c r="I92"/>
  <c r="K92"/>
  <c r="M92"/>
  <c r="O92"/>
  <c r="Q92"/>
  <c r="S92"/>
  <c r="U92"/>
  <c r="W92"/>
  <c r="Y92"/>
  <c r="AA92"/>
  <c r="AC92"/>
  <c r="AE92"/>
  <c r="AG92"/>
  <c r="F92"/>
  <c r="J92"/>
  <c r="N92"/>
  <c r="R92"/>
  <c r="V92"/>
  <c r="Z92"/>
  <c r="AD92"/>
  <c r="AH92"/>
  <c r="D92"/>
  <c r="H92"/>
  <c r="L92"/>
  <c r="P92"/>
  <c r="T92"/>
  <c r="X92"/>
  <c r="AB92"/>
  <c r="AF92"/>
  <c r="C91"/>
  <c r="E91"/>
  <c r="G91"/>
  <c r="I91"/>
  <c r="K91"/>
  <c r="M91"/>
  <c r="O91"/>
  <c r="Q91"/>
  <c r="S91"/>
  <c r="U91"/>
  <c r="W91"/>
  <c r="Y91"/>
  <c r="AA91"/>
  <c r="AC91"/>
  <c r="AE91"/>
  <c r="AG91"/>
  <c r="F91"/>
  <c r="J91"/>
  <c r="N91"/>
  <c r="R91"/>
  <c r="V91"/>
  <c r="Z91"/>
  <c r="AD91"/>
  <c r="AH91"/>
  <c r="D91"/>
  <c r="H91"/>
  <c r="L91"/>
  <c r="P91"/>
  <c r="T91"/>
  <c r="X91"/>
  <c r="AB91"/>
  <c r="AF91"/>
  <c r="C90"/>
  <c r="E90"/>
  <c r="G90"/>
  <c r="I90"/>
  <c r="K90"/>
  <c r="M90"/>
  <c r="O90"/>
  <c r="Q90"/>
  <c r="S90"/>
  <c r="U90"/>
  <c r="W90"/>
  <c r="Y90"/>
  <c r="AA90"/>
  <c r="AC90"/>
  <c r="AE90"/>
  <c r="AG90"/>
  <c r="F90"/>
  <c r="J90"/>
  <c r="N90"/>
  <c r="R90"/>
  <c r="V90"/>
  <c r="Z90"/>
  <c r="AD90"/>
  <c r="AH90"/>
  <c r="D90"/>
  <c r="H90"/>
  <c r="L90"/>
  <c r="P90"/>
  <c r="T90"/>
  <c r="X90"/>
  <c r="AB90"/>
  <c r="AF90"/>
  <c r="C89"/>
  <c r="E89"/>
  <c r="G89"/>
  <c r="I89"/>
  <c r="K89"/>
  <c r="M89"/>
  <c r="O89"/>
  <c r="Q89"/>
  <c r="S89"/>
  <c r="U89"/>
  <c r="W89"/>
  <c r="Y89"/>
  <c r="AA89"/>
  <c r="AC89"/>
  <c r="AE89"/>
  <c r="AG89"/>
  <c r="F89"/>
  <c r="J89"/>
  <c r="N89"/>
  <c r="R89"/>
  <c r="V89"/>
  <c r="Z89"/>
  <c r="AD89"/>
  <c r="AH89"/>
  <c r="D89"/>
  <c r="H89"/>
  <c r="L89"/>
  <c r="P89"/>
  <c r="T89"/>
  <c r="X89"/>
  <c r="AB89"/>
  <c r="AF89"/>
  <c r="C88"/>
  <c r="E88"/>
  <c r="G88"/>
  <c r="I88"/>
  <c r="K88"/>
  <c r="M88"/>
  <c r="O88"/>
  <c r="Q88"/>
  <c r="S88"/>
  <c r="U88"/>
  <c r="W88"/>
  <c r="Y88"/>
  <c r="AA88"/>
  <c r="AC88"/>
  <c r="AE88"/>
  <c r="AG88"/>
  <c r="F88"/>
  <c r="J88"/>
  <c r="N88"/>
  <c r="R88"/>
  <c r="V88"/>
  <c r="Z88"/>
  <c r="AD88"/>
  <c r="AH88"/>
  <c r="D88"/>
  <c r="H88"/>
  <c r="L88"/>
  <c r="P88"/>
  <c r="T88"/>
  <c r="X88"/>
  <c r="AB88"/>
  <c r="AF88"/>
  <c r="C87"/>
  <c r="E87"/>
  <c r="G87"/>
  <c r="I87"/>
  <c r="K87"/>
  <c r="M87"/>
  <c r="O87"/>
  <c r="Q87"/>
  <c r="S87"/>
  <c r="U87"/>
  <c r="W87"/>
  <c r="Y87"/>
  <c r="AA87"/>
  <c r="AC87"/>
  <c r="AE87"/>
  <c r="AG87"/>
  <c r="F87"/>
  <c r="J87"/>
  <c r="N87"/>
  <c r="R87"/>
  <c r="V87"/>
  <c r="Z87"/>
  <c r="AD87"/>
  <c r="AH87"/>
  <c r="D87"/>
  <c r="H87"/>
  <c r="L87"/>
  <c r="P87"/>
  <c r="T87"/>
  <c r="X87"/>
  <c r="AB87"/>
  <c r="AF87"/>
  <c r="C86"/>
  <c r="E86"/>
  <c r="G86"/>
  <c r="I86"/>
  <c r="K86"/>
  <c r="M86"/>
  <c r="O86"/>
  <c r="Q86"/>
  <c r="S86"/>
  <c r="U86"/>
  <c r="W86"/>
  <c r="Y86"/>
  <c r="AA86"/>
  <c r="AC86"/>
  <c r="AE86"/>
  <c r="AG86"/>
  <c r="F86"/>
  <c r="J86"/>
  <c r="N86"/>
  <c r="R86"/>
  <c r="V86"/>
  <c r="Z86"/>
  <c r="AD86"/>
  <c r="AH86"/>
  <c r="D86"/>
  <c r="H86"/>
  <c r="L86"/>
  <c r="P86"/>
  <c r="T86"/>
  <c r="X86"/>
  <c r="AB86"/>
  <c r="AF86"/>
  <c r="C85"/>
  <c r="E85"/>
  <c r="G85"/>
  <c r="I85"/>
  <c r="K85"/>
  <c r="M85"/>
  <c r="O85"/>
  <c r="Q85"/>
  <c r="S85"/>
  <c r="U85"/>
  <c r="W85"/>
  <c r="Y85"/>
  <c r="AA85"/>
  <c r="AC85"/>
  <c r="AE85"/>
  <c r="AG85"/>
  <c r="F85"/>
  <c r="J85"/>
  <c r="N85"/>
  <c r="R85"/>
  <c r="V85"/>
  <c r="Z85"/>
  <c r="AD85"/>
  <c r="AH85"/>
  <c r="D85"/>
  <c r="H85"/>
  <c r="L85"/>
  <c r="P85"/>
  <c r="T85"/>
  <c r="X85"/>
  <c r="AB85"/>
  <c r="AF85"/>
  <c r="C84"/>
  <c r="E84"/>
  <c r="G84"/>
  <c r="I84"/>
  <c r="K84"/>
  <c r="M84"/>
  <c r="O84"/>
  <c r="Q84"/>
  <c r="S84"/>
  <c r="U84"/>
  <c r="W84"/>
  <c r="Y84"/>
  <c r="AA84"/>
  <c r="AC84"/>
  <c r="AE84"/>
  <c r="AG84"/>
  <c r="F84"/>
  <c r="J84"/>
  <c r="N84"/>
  <c r="R84"/>
  <c r="V84"/>
  <c r="Z84"/>
  <c r="AD84"/>
  <c r="AH84"/>
  <c r="D84"/>
  <c r="H84"/>
  <c r="L84"/>
  <c r="P84"/>
  <c r="T84"/>
  <c r="X84"/>
  <c r="AB84"/>
  <c r="AF84"/>
  <c r="C83"/>
  <c r="E83"/>
  <c r="G83"/>
  <c r="I83"/>
  <c r="K83"/>
  <c r="M83"/>
  <c r="O83"/>
  <c r="Q83"/>
  <c r="S83"/>
  <c r="U83"/>
  <c r="W83"/>
  <c r="Y83"/>
  <c r="AA83"/>
  <c r="AC83"/>
  <c r="AE83"/>
  <c r="AG83"/>
  <c r="F83"/>
  <c r="J83"/>
  <c r="N83"/>
  <c r="R83"/>
  <c r="V83"/>
  <c r="Z83"/>
  <c r="AD83"/>
  <c r="AH83"/>
  <c r="D83"/>
  <c r="H83"/>
  <c r="L83"/>
  <c r="P83"/>
  <c r="T83"/>
  <c r="X83"/>
  <c r="AB83"/>
  <c r="AF83"/>
  <c r="C82"/>
  <c r="E82"/>
  <c r="G82"/>
  <c r="I82"/>
  <c r="K82"/>
  <c r="M82"/>
  <c r="O82"/>
  <c r="Q82"/>
  <c r="S82"/>
  <c r="U82"/>
  <c r="W82"/>
  <c r="Y82"/>
  <c r="AA82"/>
  <c r="AC82"/>
  <c r="AE82"/>
  <c r="AG82"/>
  <c r="F82"/>
  <c r="J82"/>
  <c r="N82"/>
  <c r="R82"/>
  <c r="V82"/>
  <c r="Z82"/>
  <c r="AD82"/>
  <c r="AH82"/>
  <c r="D82"/>
  <c r="H82"/>
  <c r="L82"/>
  <c r="P82"/>
  <c r="T82"/>
  <c r="X82"/>
  <c r="AB82"/>
  <c r="AF82"/>
  <c r="C81"/>
  <c r="E81"/>
  <c r="G81"/>
  <c r="I81"/>
  <c r="K81"/>
  <c r="M81"/>
  <c r="O81"/>
  <c r="Q81"/>
  <c r="S81"/>
  <c r="U81"/>
  <c r="W81"/>
  <c r="Y81"/>
  <c r="AA81"/>
  <c r="AC81"/>
  <c r="AE81"/>
  <c r="AG81"/>
  <c r="F81"/>
  <c r="J81"/>
  <c r="N81"/>
  <c r="R81"/>
  <c r="V81"/>
  <c r="Z81"/>
  <c r="AD81"/>
  <c r="AH81"/>
  <c r="D81"/>
  <c r="H81"/>
  <c r="L81"/>
  <c r="P81"/>
  <c r="T81"/>
  <c r="X81"/>
  <c r="AB81"/>
  <c r="AF81"/>
  <c r="C80"/>
  <c r="E80"/>
  <c r="G80"/>
  <c r="I80"/>
  <c r="K80"/>
  <c r="M80"/>
  <c r="O80"/>
  <c r="Q80"/>
  <c r="S80"/>
  <c r="U80"/>
  <c r="W80"/>
  <c r="Y80"/>
  <c r="AA80"/>
  <c r="AC80"/>
  <c r="AE80"/>
  <c r="AG80"/>
  <c r="F80"/>
  <c r="J80"/>
  <c r="N80"/>
  <c r="R80"/>
  <c r="V80"/>
  <c r="Z80"/>
  <c r="AD80"/>
  <c r="AH80"/>
  <c r="D80"/>
  <c r="H80"/>
  <c r="L80"/>
  <c r="P80"/>
  <c r="T80"/>
  <c r="X80"/>
  <c r="AB80"/>
  <c r="AF80"/>
  <c r="C79"/>
  <c r="E79"/>
  <c r="G79"/>
  <c r="I79"/>
  <c r="K79"/>
  <c r="M79"/>
  <c r="O79"/>
  <c r="Q79"/>
  <c r="S79"/>
  <c r="U79"/>
  <c r="W79"/>
  <c r="Y79"/>
  <c r="AA79"/>
  <c r="AC79"/>
  <c r="AE79"/>
  <c r="AG79"/>
  <c r="F79"/>
  <c r="J79"/>
  <c r="N79"/>
  <c r="R79"/>
  <c r="V79"/>
  <c r="Z79"/>
  <c r="AD79"/>
  <c r="AH79"/>
  <c r="D79"/>
  <c r="H79"/>
  <c r="L79"/>
  <c r="P79"/>
  <c r="T79"/>
  <c r="X79"/>
  <c r="AB79"/>
  <c r="AF79"/>
  <c r="C78"/>
  <c r="E78"/>
  <c r="G78"/>
  <c r="I78"/>
  <c r="K78"/>
  <c r="M78"/>
  <c r="O78"/>
  <c r="Q78"/>
  <c r="S78"/>
  <c r="U78"/>
  <c r="W78"/>
  <c r="Y78"/>
  <c r="AA78"/>
  <c r="AC78"/>
  <c r="AE78"/>
  <c r="AG78"/>
  <c r="F78"/>
  <c r="J78"/>
  <c r="N78"/>
  <c r="R78"/>
  <c r="V78"/>
  <c r="Z78"/>
  <c r="AD78"/>
  <c r="AH78"/>
  <c r="D78"/>
  <c r="H78"/>
  <c r="L78"/>
  <c r="P78"/>
  <c r="T78"/>
  <c r="X78"/>
  <c r="AB78"/>
  <c r="AF78"/>
  <c r="C77"/>
  <c r="E77"/>
  <c r="G77"/>
  <c r="I77"/>
  <c r="K77"/>
  <c r="M77"/>
  <c r="O77"/>
  <c r="Q77"/>
  <c r="S77"/>
  <c r="U77"/>
  <c r="W77"/>
  <c r="Y77"/>
  <c r="AA77"/>
  <c r="AC77"/>
  <c r="AE77"/>
  <c r="AG77"/>
  <c r="F77"/>
  <c r="J77"/>
  <c r="N77"/>
  <c r="R77"/>
  <c r="V77"/>
  <c r="Z77"/>
  <c r="AD77"/>
  <c r="AH77"/>
  <c r="D77"/>
  <c r="H77"/>
  <c r="L77"/>
  <c r="P77"/>
  <c r="T77"/>
  <c r="X77"/>
  <c r="AB77"/>
  <c r="AF77"/>
  <c r="C76"/>
  <c r="E76"/>
  <c r="G76"/>
  <c r="I76"/>
  <c r="K76"/>
  <c r="M76"/>
  <c r="O76"/>
  <c r="Q76"/>
  <c r="S76"/>
  <c r="U76"/>
  <c r="W76"/>
  <c r="Y76"/>
  <c r="AA76"/>
  <c r="AC76"/>
  <c r="AE76"/>
  <c r="AG76"/>
  <c r="F76"/>
  <c r="J76"/>
  <c r="N76"/>
  <c r="R76"/>
  <c r="V76"/>
  <c r="Z76"/>
  <c r="AD76"/>
  <c r="AH76"/>
  <c r="D76"/>
  <c r="H76"/>
  <c r="L76"/>
  <c r="P76"/>
  <c r="T76"/>
  <c r="X76"/>
  <c r="AB76"/>
  <c r="AF76"/>
  <c r="C75"/>
  <c r="E75"/>
  <c r="G75"/>
  <c r="I75"/>
  <c r="K75"/>
  <c r="M75"/>
  <c r="O75"/>
  <c r="Q75"/>
  <c r="S75"/>
  <c r="U75"/>
  <c r="W75"/>
  <c r="Y75"/>
  <c r="AA75"/>
  <c r="AC75"/>
  <c r="AE75"/>
  <c r="AG75"/>
  <c r="F75"/>
  <c r="J75"/>
  <c r="N75"/>
  <c r="R75"/>
  <c r="V75"/>
  <c r="Z75"/>
  <c r="AD75"/>
  <c r="AH75"/>
  <c r="D75"/>
  <c r="H75"/>
  <c r="L75"/>
  <c r="P75"/>
  <c r="T75"/>
  <c r="X75"/>
  <c r="AB75"/>
  <c r="AF75"/>
  <c r="C74"/>
  <c r="E74"/>
  <c r="G74"/>
  <c r="I74"/>
  <c r="K74"/>
  <c r="M74"/>
  <c r="O74"/>
  <c r="Q74"/>
  <c r="S74"/>
  <c r="U74"/>
  <c r="W74"/>
  <c r="Y74"/>
  <c r="AA74"/>
  <c r="AC74"/>
  <c r="AE74"/>
  <c r="AG74"/>
  <c r="F74"/>
  <c r="J74"/>
  <c r="N74"/>
  <c r="R74"/>
  <c r="V74"/>
  <c r="Z74"/>
  <c r="AD74"/>
  <c r="AH74"/>
  <c r="D74"/>
  <c r="H74"/>
  <c r="L74"/>
  <c r="P74"/>
  <c r="T74"/>
  <c r="X74"/>
  <c r="AB74"/>
  <c r="AF74"/>
  <c r="C73"/>
  <c r="E73"/>
  <c r="G73"/>
  <c r="I73"/>
  <c r="K73"/>
  <c r="M73"/>
  <c r="O73"/>
  <c r="Q73"/>
  <c r="S73"/>
  <c r="U73"/>
  <c r="W73"/>
  <c r="Y73"/>
  <c r="AA73"/>
  <c r="AC73"/>
  <c r="AE73"/>
  <c r="AG73"/>
  <c r="F73"/>
  <c r="J73"/>
  <c r="N73"/>
  <c r="R73"/>
  <c r="V73"/>
  <c r="Z73"/>
  <c r="AD73"/>
  <c r="AH73"/>
  <c r="D73"/>
  <c r="H73"/>
  <c r="L73"/>
  <c r="P73"/>
  <c r="T73"/>
  <c r="X73"/>
  <c r="AB73"/>
  <c r="AF73"/>
  <c r="C72"/>
  <c r="E72"/>
  <c r="G72"/>
  <c r="I72"/>
  <c r="K72"/>
  <c r="M72"/>
  <c r="O72"/>
  <c r="Q72"/>
  <c r="S72"/>
  <c r="U72"/>
  <c r="W72"/>
  <c r="Y72"/>
  <c r="AA72"/>
  <c r="AC72"/>
  <c r="AE72"/>
  <c r="AG72"/>
  <c r="F72"/>
  <c r="J72"/>
  <c r="N72"/>
  <c r="R72"/>
  <c r="V72"/>
  <c r="Z72"/>
  <c r="AD72"/>
  <c r="AH72"/>
  <c r="D72"/>
  <c r="H72"/>
  <c r="L72"/>
  <c r="P72"/>
  <c r="T72"/>
  <c r="X72"/>
  <c r="AB72"/>
  <c r="AF72"/>
  <c r="C71"/>
  <c r="E71"/>
  <c r="G71"/>
  <c r="I71"/>
  <c r="K71"/>
  <c r="M71"/>
  <c r="O71"/>
  <c r="Q71"/>
  <c r="S71"/>
  <c r="U71"/>
  <c r="W71"/>
  <c r="Y71"/>
  <c r="AA71"/>
  <c r="AC71"/>
  <c r="AE71"/>
  <c r="AG71"/>
  <c r="F71"/>
  <c r="J71"/>
  <c r="N71"/>
  <c r="R71"/>
  <c r="V71"/>
  <c r="Z71"/>
  <c r="AD71"/>
  <c r="AH71"/>
  <c r="D71"/>
  <c r="H71"/>
  <c r="L71"/>
  <c r="P71"/>
  <c r="T71"/>
  <c r="X71"/>
  <c r="AB71"/>
  <c r="AF71"/>
  <c r="C70"/>
  <c r="E70"/>
  <c r="G70"/>
  <c r="I70"/>
  <c r="K70"/>
  <c r="M70"/>
  <c r="O70"/>
  <c r="Q70"/>
  <c r="S70"/>
  <c r="U70"/>
  <c r="W70"/>
  <c r="Y70"/>
  <c r="AA70"/>
  <c r="AC70"/>
  <c r="AE70"/>
  <c r="AG70"/>
  <c r="F70"/>
  <c r="J70"/>
  <c r="N70"/>
  <c r="R70"/>
  <c r="V70"/>
  <c r="Z70"/>
  <c r="AD70"/>
  <c r="AH70"/>
  <c r="D70"/>
  <c r="H70"/>
  <c r="L70"/>
  <c r="P70"/>
  <c r="T70"/>
  <c r="X70"/>
  <c r="AB70"/>
  <c r="AF70"/>
  <c r="C69"/>
  <c r="E69"/>
  <c r="G69"/>
  <c r="I69"/>
  <c r="K69"/>
  <c r="M69"/>
  <c r="O69"/>
  <c r="Q69"/>
  <c r="S69"/>
  <c r="U69"/>
  <c r="W69"/>
  <c r="Y69"/>
  <c r="AA69"/>
  <c r="AC69"/>
  <c r="AE69"/>
  <c r="AG69"/>
  <c r="F69"/>
  <c r="J69"/>
  <c r="N69"/>
  <c r="R69"/>
  <c r="V69"/>
  <c r="Z69"/>
  <c r="AD69"/>
  <c r="AH69"/>
  <c r="D69"/>
  <c r="H69"/>
  <c r="L69"/>
  <c r="P69"/>
  <c r="T69"/>
  <c r="X69"/>
  <c r="AB69"/>
  <c r="AF69"/>
  <c r="C68"/>
  <c r="E68"/>
  <c r="G68"/>
  <c r="I68"/>
  <c r="K68"/>
  <c r="M68"/>
  <c r="O68"/>
  <c r="Q68"/>
  <c r="S68"/>
  <c r="U68"/>
  <c r="W68"/>
  <c r="Y68"/>
  <c r="AA68"/>
  <c r="AC68"/>
  <c r="AE68"/>
  <c r="AG68"/>
  <c r="F68"/>
  <c r="J68"/>
  <c r="N68"/>
  <c r="R68"/>
  <c r="V68"/>
  <c r="Z68"/>
  <c r="AD68"/>
  <c r="AH68"/>
  <c r="D68"/>
  <c r="H68"/>
  <c r="L68"/>
  <c r="P68"/>
  <c r="T68"/>
  <c r="X68"/>
  <c r="AB68"/>
  <c r="AF68"/>
  <c r="C67"/>
  <c r="E67"/>
  <c r="G67"/>
  <c r="I67"/>
  <c r="K67"/>
  <c r="M67"/>
  <c r="O67"/>
  <c r="Q67"/>
  <c r="S67"/>
  <c r="U67"/>
  <c r="W67"/>
  <c r="Y67"/>
  <c r="AA67"/>
  <c r="AC67"/>
  <c r="AE67"/>
  <c r="AG67"/>
  <c r="F67"/>
  <c r="J67"/>
  <c r="N67"/>
  <c r="R67"/>
  <c r="V67"/>
  <c r="Z67"/>
  <c r="AD67"/>
  <c r="AH67"/>
  <c r="D67"/>
  <c r="H67"/>
  <c r="L67"/>
  <c r="P67"/>
  <c r="T67"/>
  <c r="X67"/>
  <c r="AB67"/>
  <c r="AF67"/>
  <c r="C66"/>
  <c r="E66"/>
  <c r="G66"/>
  <c r="I66"/>
  <c r="K66"/>
  <c r="M66"/>
  <c r="O66"/>
  <c r="Q66"/>
  <c r="S66"/>
  <c r="U66"/>
  <c r="W66"/>
  <c r="Y66"/>
  <c r="AA66"/>
  <c r="AC66"/>
  <c r="AE66"/>
  <c r="AG66"/>
  <c r="F66"/>
  <c r="J66"/>
  <c r="N66"/>
  <c r="R66"/>
  <c r="V66"/>
  <c r="Z66"/>
  <c r="AD66"/>
  <c r="AH66"/>
  <c r="D66"/>
  <c r="H66"/>
  <c r="L66"/>
  <c r="P66"/>
  <c r="T66"/>
  <c r="X66"/>
  <c r="AB66"/>
  <c r="AF66"/>
  <c r="C65"/>
  <c r="E65"/>
  <c r="G65"/>
  <c r="I65"/>
  <c r="K65"/>
  <c r="M65"/>
  <c r="O65"/>
  <c r="Q65"/>
  <c r="S65"/>
  <c r="U65"/>
  <c r="W65"/>
  <c r="Y65"/>
  <c r="AA65"/>
  <c r="AC65"/>
  <c r="AE65"/>
  <c r="AG65"/>
  <c r="F65"/>
  <c r="J65"/>
  <c r="N65"/>
  <c r="R65"/>
  <c r="V65"/>
  <c r="Z65"/>
  <c r="AD65"/>
  <c r="AH65"/>
  <c r="D65"/>
  <c r="H65"/>
  <c r="L65"/>
  <c r="P65"/>
  <c r="T65"/>
  <c r="X65"/>
  <c r="AB65"/>
  <c r="AF65"/>
  <c r="C64"/>
  <c r="E64"/>
  <c r="G64"/>
  <c r="I64"/>
  <c r="K64"/>
  <c r="M64"/>
  <c r="O64"/>
  <c r="Q64"/>
  <c r="S64"/>
  <c r="U64"/>
  <c r="W64"/>
  <c r="Y64"/>
  <c r="AA64"/>
  <c r="AC64"/>
  <c r="AE64"/>
  <c r="AG64"/>
  <c r="F64"/>
  <c r="J64"/>
  <c r="N64"/>
  <c r="R64"/>
  <c r="V64"/>
  <c r="Z64"/>
  <c r="AD64"/>
  <c r="AH64"/>
  <c r="D64"/>
  <c r="H64"/>
  <c r="L64"/>
  <c r="P64"/>
  <c r="T64"/>
  <c r="X64"/>
  <c r="AB64"/>
  <c r="AF64"/>
  <c r="C63"/>
  <c r="E63"/>
  <c r="G63"/>
  <c r="I63"/>
  <c r="K63"/>
  <c r="M63"/>
  <c r="O63"/>
  <c r="Q63"/>
  <c r="S63"/>
  <c r="U63"/>
  <c r="W63"/>
  <c r="Y63"/>
  <c r="AA63"/>
  <c r="AC63"/>
  <c r="AE63"/>
  <c r="AG63"/>
  <c r="F63"/>
  <c r="J63"/>
  <c r="N63"/>
  <c r="R63"/>
  <c r="V63"/>
  <c r="Z63"/>
  <c r="AD63"/>
  <c r="AH63"/>
  <c r="D63"/>
  <c r="H63"/>
  <c r="L63"/>
  <c r="P63"/>
  <c r="T63"/>
  <c r="X63"/>
  <c r="AB63"/>
  <c r="AF63"/>
  <c r="C62"/>
  <c r="E62"/>
  <c r="G62"/>
  <c r="I62"/>
  <c r="K62"/>
  <c r="M62"/>
  <c r="O62"/>
  <c r="Q62"/>
  <c r="S62"/>
  <c r="U62"/>
  <c r="W62"/>
  <c r="Y62"/>
  <c r="AA62"/>
  <c r="AC62"/>
  <c r="AE62"/>
  <c r="AG62"/>
  <c r="F62"/>
  <c r="J62"/>
  <c r="N62"/>
  <c r="R62"/>
  <c r="V62"/>
  <c r="Z62"/>
  <c r="AD62"/>
  <c r="AH62"/>
  <c r="D62"/>
  <c r="H62"/>
  <c r="L62"/>
  <c r="P62"/>
  <c r="T62"/>
  <c r="X62"/>
  <c r="AB62"/>
  <c r="AF62"/>
  <c r="C61"/>
  <c r="E61"/>
  <c r="G61"/>
  <c r="I61"/>
  <c r="K61"/>
  <c r="M61"/>
  <c r="O61"/>
  <c r="Q61"/>
  <c r="S61"/>
  <c r="U61"/>
  <c r="W61"/>
  <c r="Y61"/>
  <c r="AA61"/>
  <c r="AC61"/>
  <c r="AE61"/>
  <c r="AG61"/>
  <c r="F61"/>
  <c r="J61"/>
  <c r="N61"/>
  <c r="R61"/>
  <c r="V61"/>
  <c r="Z61"/>
  <c r="AD61"/>
  <c r="AH61"/>
  <c r="D61"/>
  <c r="H61"/>
  <c r="L61"/>
  <c r="P61"/>
  <c r="T61"/>
  <c r="X61"/>
  <c r="AB61"/>
  <c r="AF61"/>
  <c r="C60"/>
  <c r="E60"/>
  <c r="G60"/>
  <c r="I60"/>
  <c r="K60"/>
  <c r="M60"/>
  <c r="O60"/>
  <c r="Q60"/>
  <c r="S60"/>
  <c r="U60"/>
  <c r="W60"/>
  <c r="Y60"/>
  <c r="AA60"/>
  <c r="AC60"/>
  <c r="AE60"/>
  <c r="AG60"/>
  <c r="F60"/>
  <c r="J60"/>
  <c r="N60"/>
  <c r="R60"/>
  <c r="V60"/>
  <c r="Z60"/>
  <c r="AD60"/>
  <c r="AH60"/>
  <c r="D60"/>
  <c r="H60"/>
  <c r="L60"/>
  <c r="P60"/>
  <c r="T60"/>
  <c r="X60"/>
  <c r="AB60"/>
  <c r="AF60"/>
  <c r="C59"/>
  <c r="E59"/>
  <c r="G59"/>
  <c r="I59"/>
  <c r="K59"/>
  <c r="M59"/>
  <c r="O59"/>
  <c r="Q59"/>
  <c r="S59"/>
  <c r="U59"/>
  <c r="W59"/>
  <c r="Y59"/>
  <c r="AA59"/>
  <c r="AC59"/>
  <c r="AE59"/>
  <c r="AG59"/>
  <c r="F59"/>
  <c r="J59"/>
  <c r="N59"/>
  <c r="R59"/>
  <c r="V59"/>
  <c r="Z59"/>
  <c r="AD59"/>
  <c r="AH59"/>
  <c r="D59"/>
  <c r="H59"/>
  <c r="L59"/>
  <c r="P59"/>
  <c r="T59"/>
  <c r="X59"/>
  <c r="AB59"/>
  <c r="AF59"/>
  <c r="C58"/>
  <c r="E58"/>
  <c r="G58"/>
  <c r="I58"/>
  <c r="K58"/>
  <c r="M58"/>
  <c r="O58"/>
  <c r="Q58"/>
  <c r="S58"/>
  <c r="U58"/>
  <c r="W58"/>
  <c r="Y58"/>
  <c r="AA58"/>
  <c r="AC58"/>
  <c r="AE58"/>
  <c r="AG58"/>
  <c r="F58"/>
  <c r="J58"/>
  <c r="N58"/>
  <c r="R58"/>
  <c r="V58"/>
  <c r="Z58"/>
  <c r="AD58"/>
  <c r="AH58"/>
  <c r="D58"/>
  <c r="H58"/>
  <c r="L58"/>
  <c r="P58"/>
  <c r="T58"/>
  <c r="X58"/>
  <c r="AB58"/>
  <c r="AF58"/>
  <c r="C57"/>
  <c r="E57"/>
  <c r="G57"/>
  <c r="I57"/>
  <c r="K57"/>
  <c r="M57"/>
  <c r="O57"/>
  <c r="Q57"/>
  <c r="S57"/>
  <c r="U57"/>
  <c r="W57"/>
  <c r="Y57"/>
  <c r="AA57"/>
  <c r="AC57"/>
  <c r="AE57"/>
  <c r="AG57"/>
  <c r="F57"/>
  <c r="J57"/>
  <c r="N57"/>
  <c r="R57"/>
  <c r="V57"/>
  <c r="Z57"/>
  <c r="AD57"/>
  <c r="AH57"/>
  <c r="D57"/>
  <c r="H57"/>
  <c r="L57"/>
  <c r="P57"/>
  <c r="T57"/>
  <c r="X57"/>
  <c r="AB57"/>
  <c r="AF57"/>
  <c r="C56"/>
  <c r="E56"/>
  <c r="G56"/>
  <c r="I56"/>
  <c r="K56"/>
  <c r="M56"/>
  <c r="O56"/>
  <c r="Q56"/>
  <c r="S56"/>
  <c r="U56"/>
  <c r="W56"/>
  <c r="Y56"/>
  <c r="AA56"/>
  <c r="AC56"/>
  <c r="AE56"/>
  <c r="AG56"/>
  <c r="F56"/>
  <c r="J56"/>
  <c r="N56"/>
  <c r="R56"/>
  <c r="V56"/>
  <c r="Z56"/>
  <c r="AD56"/>
  <c r="AH56"/>
  <c r="D56"/>
  <c r="H56"/>
  <c r="L56"/>
  <c r="P56"/>
  <c r="T56"/>
  <c r="X56"/>
  <c r="AB56"/>
  <c r="AF56"/>
  <c r="C55"/>
  <c r="E55"/>
  <c r="G55"/>
  <c r="I55"/>
  <c r="K55"/>
  <c r="M55"/>
  <c r="O55"/>
  <c r="Q55"/>
  <c r="S55"/>
  <c r="U55"/>
  <c r="W55"/>
  <c r="Y55"/>
  <c r="AA55"/>
  <c r="AC55"/>
  <c r="AE55"/>
  <c r="AG55"/>
  <c r="F55"/>
  <c r="J55"/>
  <c r="N55"/>
  <c r="R55"/>
  <c r="V55"/>
  <c r="Z55"/>
  <c r="AD55"/>
  <c r="AH55"/>
  <c r="D55"/>
  <c r="H55"/>
  <c r="L55"/>
  <c r="P55"/>
  <c r="T55"/>
  <c r="X55"/>
  <c r="AB55"/>
  <c r="AF55"/>
  <c r="C54"/>
  <c r="E54"/>
  <c r="G54"/>
  <c r="I54"/>
  <c r="K54"/>
  <c r="M54"/>
  <c r="O54"/>
  <c r="Q54"/>
  <c r="S54"/>
  <c r="U54"/>
  <c r="W54"/>
  <c r="Y54"/>
  <c r="AA54"/>
  <c r="AC54"/>
  <c r="AE54"/>
  <c r="AG54"/>
  <c r="F54"/>
  <c r="J54"/>
  <c r="N54"/>
  <c r="R54"/>
  <c r="V54"/>
  <c r="Z54"/>
  <c r="AD54"/>
  <c r="AH54"/>
  <c r="D54"/>
  <c r="H54"/>
  <c r="L54"/>
  <c r="P54"/>
  <c r="T54"/>
  <c r="X54"/>
  <c r="AB54"/>
  <c r="AF54"/>
  <c r="C53"/>
  <c r="E53"/>
  <c r="G53"/>
  <c r="I53"/>
  <c r="K53"/>
  <c r="M53"/>
  <c r="O53"/>
  <c r="Q53"/>
  <c r="S53"/>
  <c r="U53"/>
  <c r="W53"/>
  <c r="Y53"/>
  <c r="AA53"/>
  <c r="AC53"/>
  <c r="AE53"/>
  <c r="AG53"/>
  <c r="F53"/>
  <c r="J53"/>
  <c r="N53"/>
  <c r="R53"/>
  <c r="V53"/>
  <c r="Z53"/>
  <c r="AD53"/>
  <c r="AH53"/>
  <c r="D53"/>
  <c r="H53"/>
  <c r="L53"/>
  <c r="P53"/>
  <c r="T53"/>
  <c r="X53"/>
  <c r="AB53"/>
  <c r="AF53"/>
  <c r="C52"/>
  <c r="E52"/>
  <c r="G52"/>
  <c r="I52"/>
  <c r="K52"/>
  <c r="M52"/>
  <c r="O52"/>
  <c r="Q52"/>
  <c r="S52"/>
  <c r="U52"/>
  <c r="W52"/>
  <c r="Y52"/>
  <c r="AA52"/>
  <c r="AC52"/>
  <c r="AE52"/>
  <c r="AG52"/>
  <c r="F52"/>
  <c r="J52"/>
  <c r="N52"/>
  <c r="R52"/>
  <c r="V52"/>
  <c r="Z52"/>
  <c r="AD52"/>
  <c r="AH52"/>
  <c r="D52"/>
  <c r="H52"/>
  <c r="L52"/>
  <c r="P52"/>
  <c r="T52"/>
  <c r="X52"/>
  <c r="AB52"/>
  <c r="AF52"/>
  <c r="C51"/>
  <c r="E51"/>
  <c r="G51"/>
  <c r="I51"/>
  <c r="K51"/>
  <c r="M51"/>
  <c r="O51"/>
  <c r="Q51"/>
  <c r="S51"/>
  <c r="U51"/>
  <c r="W51"/>
  <c r="Y51"/>
  <c r="AA51"/>
  <c r="AC51"/>
  <c r="AE51"/>
  <c r="AG51"/>
  <c r="D51"/>
  <c r="H51"/>
  <c r="L51"/>
  <c r="P51"/>
  <c r="T51"/>
  <c r="X51"/>
  <c r="AB51"/>
  <c r="AF51"/>
  <c r="J51"/>
  <c r="R51"/>
  <c r="Z51"/>
  <c r="AH51"/>
  <c r="F51"/>
  <c r="N51"/>
  <c r="V51"/>
  <c r="AD51"/>
  <c r="C50"/>
  <c r="E50"/>
  <c r="G50"/>
  <c r="I50"/>
  <c r="K50"/>
  <c r="M50"/>
  <c r="O50"/>
  <c r="Q50"/>
  <c r="S50"/>
  <c r="U50"/>
  <c r="W50"/>
  <c r="Y50"/>
  <c r="AA50"/>
  <c r="AC50"/>
  <c r="AE50"/>
  <c r="AG50"/>
  <c r="D50"/>
  <c r="H50"/>
  <c r="L50"/>
  <c r="P50"/>
  <c r="T50"/>
  <c r="X50"/>
  <c r="AB50"/>
  <c r="AF50"/>
  <c r="J50"/>
  <c r="R50"/>
  <c r="Z50"/>
  <c r="AH50"/>
  <c r="F50"/>
  <c r="N50"/>
  <c r="V50"/>
  <c r="AD50"/>
  <c r="C49"/>
  <c r="E49"/>
  <c r="G49"/>
  <c r="I49"/>
  <c r="K49"/>
  <c r="M49"/>
  <c r="O49"/>
  <c r="Q49"/>
  <c r="S49"/>
  <c r="U49"/>
  <c r="W49"/>
  <c r="Y49"/>
  <c r="AA49"/>
  <c r="AC49"/>
  <c r="AE49"/>
  <c r="AG49"/>
  <c r="D49"/>
  <c r="H49"/>
  <c r="L49"/>
  <c r="P49"/>
  <c r="T49"/>
  <c r="X49"/>
  <c r="AB49"/>
  <c r="AF49"/>
  <c r="J49"/>
  <c r="R49"/>
  <c r="Z49"/>
  <c r="AH49"/>
  <c r="F49"/>
  <c r="N49"/>
  <c r="V49"/>
  <c r="AD49"/>
  <c r="C48"/>
  <c r="E48"/>
  <c r="G48"/>
  <c r="I48"/>
  <c r="K48"/>
  <c r="M48"/>
  <c r="O48"/>
  <c r="Q48"/>
  <c r="S48"/>
  <c r="U48"/>
  <c r="W48"/>
  <c r="Y48"/>
  <c r="AA48"/>
  <c r="AC48"/>
  <c r="AE48"/>
  <c r="AG48"/>
  <c r="D48"/>
  <c r="H48"/>
  <c r="L48"/>
  <c r="P48"/>
  <c r="T48"/>
  <c r="X48"/>
  <c r="AB48"/>
  <c r="AF48"/>
  <c r="J48"/>
  <c r="R48"/>
  <c r="Z48"/>
  <c r="AH48"/>
  <c r="F48"/>
  <c r="N48"/>
  <c r="V48"/>
  <c r="AD48"/>
  <c r="C47"/>
  <c r="E47"/>
  <c r="G47"/>
  <c r="I47"/>
  <c r="K47"/>
  <c r="M47"/>
  <c r="O47"/>
  <c r="Q47"/>
  <c r="S47"/>
  <c r="U47"/>
  <c r="W47"/>
  <c r="Y47"/>
  <c r="AA47"/>
  <c r="AC47"/>
  <c r="AE47"/>
  <c r="AG47"/>
  <c r="D47"/>
  <c r="H47"/>
  <c r="L47"/>
  <c r="P47"/>
  <c r="T47"/>
  <c r="X47"/>
  <c r="AB47"/>
  <c r="AF47"/>
  <c r="J47"/>
  <c r="R47"/>
  <c r="Z47"/>
  <c r="AH47"/>
  <c r="F47"/>
  <c r="N47"/>
  <c r="V47"/>
  <c r="AD47"/>
  <c r="C46"/>
  <c r="E46"/>
  <c r="G46"/>
  <c r="I46"/>
  <c r="K46"/>
  <c r="M46"/>
  <c r="O46"/>
  <c r="Q46"/>
  <c r="S46"/>
  <c r="U46"/>
  <c r="W46"/>
  <c r="Y46"/>
  <c r="AA46"/>
  <c r="AC46"/>
  <c r="AE46"/>
  <c r="AG46"/>
  <c r="D46"/>
  <c r="H46"/>
  <c r="L46"/>
  <c r="P46"/>
  <c r="T46"/>
  <c r="X46"/>
  <c r="AB46"/>
  <c r="AF46"/>
  <c r="J46"/>
  <c r="R46"/>
  <c r="Z46"/>
  <c r="AH46"/>
  <c r="F46"/>
  <c r="N46"/>
  <c r="V46"/>
  <c r="AD46"/>
  <c r="C45"/>
  <c r="E45"/>
  <c r="G45"/>
  <c r="I45"/>
  <c r="K45"/>
  <c r="M45"/>
  <c r="O45"/>
  <c r="Q45"/>
  <c r="S45"/>
  <c r="U45"/>
  <c r="W45"/>
  <c r="Y45"/>
  <c r="AA45"/>
  <c r="AC45"/>
  <c r="AE45"/>
  <c r="AG45"/>
  <c r="D45"/>
  <c r="H45"/>
  <c r="L45"/>
  <c r="P45"/>
  <c r="T45"/>
  <c r="X45"/>
  <c r="AB45"/>
  <c r="AF45"/>
  <c r="J45"/>
  <c r="R45"/>
  <c r="Z45"/>
  <c r="AH45"/>
  <c r="F45"/>
  <c r="N45"/>
  <c r="V45"/>
  <c r="AD45"/>
  <c r="C44"/>
  <c r="E44"/>
  <c r="G44"/>
  <c r="I44"/>
  <c r="K44"/>
  <c r="M44"/>
  <c r="O44"/>
  <c r="Q44"/>
  <c r="S44"/>
  <c r="U44"/>
  <c r="W44"/>
  <c r="Y44"/>
  <c r="AA44"/>
  <c r="AC44"/>
  <c r="AE44"/>
  <c r="AG44"/>
  <c r="D44"/>
  <c r="H44"/>
  <c r="L44"/>
  <c r="P44"/>
  <c r="T44"/>
  <c r="X44"/>
  <c r="AB44"/>
  <c r="AF44"/>
  <c r="J44"/>
  <c r="R44"/>
  <c r="Z44"/>
  <c r="AH44"/>
  <c r="F44"/>
  <c r="N44"/>
  <c r="V44"/>
  <c r="AD44"/>
  <c r="C43"/>
  <c r="E43"/>
  <c r="G43"/>
  <c r="I43"/>
  <c r="K43"/>
  <c r="M43"/>
  <c r="O43"/>
  <c r="Q43"/>
  <c r="S43"/>
  <c r="U43"/>
  <c r="W43"/>
  <c r="Y43"/>
  <c r="AA43"/>
  <c r="AC43"/>
  <c r="AE43"/>
  <c r="AG43"/>
  <c r="D43"/>
  <c r="H43"/>
  <c r="L43"/>
  <c r="P43"/>
  <c r="T43"/>
  <c r="X43"/>
  <c r="AB43"/>
  <c r="AF43"/>
  <c r="J43"/>
  <c r="R43"/>
  <c r="Z43"/>
  <c r="AH43"/>
  <c r="F43"/>
  <c r="N43"/>
  <c r="V43"/>
  <c r="AD43"/>
  <c r="C42"/>
  <c r="E42"/>
  <c r="G42"/>
  <c r="I42"/>
  <c r="K42"/>
  <c r="M42"/>
  <c r="O42"/>
  <c r="Q42"/>
  <c r="S42"/>
  <c r="U42"/>
  <c r="W42"/>
  <c r="Y42"/>
  <c r="AA42"/>
  <c r="AC42"/>
  <c r="AE42"/>
  <c r="AG42"/>
  <c r="D42"/>
  <c r="H42"/>
  <c r="L42"/>
  <c r="P42"/>
  <c r="T42"/>
  <c r="X42"/>
  <c r="AB42"/>
  <c r="AF42"/>
  <c r="J42"/>
  <c r="R42"/>
  <c r="Z42"/>
  <c r="AH42"/>
  <c r="F42"/>
  <c r="N42"/>
  <c r="V42"/>
  <c r="AD42"/>
  <c r="C41"/>
  <c r="E41"/>
  <c r="G41"/>
  <c r="I41"/>
  <c r="K41"/>
  <c r="M41"/>
  <c r="O41"/>
  <c r="Q41"/>
  <c r="S41"/>
  <c r="U41"/>
  <c r="W41"/>
  <c r="Y41"/>
  <c r="AA41"/>
  <c r="AC41"/>
  <c r="AE41"/>
  <c r="AG41"/>
  <c r="D41"/>
  <c r="H41"/>
  <c r="L41"/>
  <c r="P41"/>
  <c r="T41"/>
  <c r="X41"/>
  <c r="AB41"/>
  <c r="AF41"/>
  <c r="J41"/>
  <c r="R41"/>
  <c r="Z41"/>
  <c r="AH41"/>
  <c r="F41"/>
  <c r="N41"/>
  <c r="V41"/>
  <c r="AD41"/>
  <c r="C40"/>
  <c r="E40"/>
  <c r="G40"/>
  <c r="I40"/>
  <c r="K40"/>
  <c r="M40"/>
  <c r="O40"/>
  <c r="Q40"/>
  <c r="S40"/>
  <c r="U40"/>
  <c r="W40"/>
  <c r="Y40"/>
  <c r="AA40"/>
  <c r="AC40"/>
  <c r="AE40"/>
  <c r="AG40"/>
  <c r="D40"/>
  <c r="H40"/>
  <c r="L40"/>
  <c r="P40"/>
  <c r="T40"/>
  <c r="X40"/>
  <c r="AB40"/>
  <c r="AF40"/>
  <c r="J40"/>
  <c r="R40"/>
  <c r="Z40"/>
  <c r="AH40"/>
  <c r="F40"/>
  <c r="N40"/>
  <c r="V40"/>
  <c r="AD40"/>
  <c r="C39"/>
  <c r="E39"/>
  <c r="G39"/>
  <c r="I39"/>
  <c r="K39"/>
  <c r="M39"/>
  <c r="O39"/>
  <c r="Q39"/>
  <c r="S39"/>
  <c r="U39"/>
  <c r="W39"/>
  <c r="Y39"/>
  <c r="AA39"/>
  <c r="AC39"/>
  <c r="AE39"/>
  <c r="AG39"/>
  <c r="D39"/>
  <c r="H39"/>
  <c r="L39"/>
  <c r="P39"/>
  <c r="T39"/>
  <c r="X39"/>
  <c r="AB39"/>
  <c r="AF39"/>
  <c r="J39"/>
  <c r="R39"/>
  <c r="Z39"/>
  <c r="AH39"/>
  <c r="F39"/>
  <c r="N39"/>
  <c r="V39"/>
  <c r="AD39"/>
  <c r="C38"/>
  <c r="E38"/>
  <c r="G38"/>
  <c r="I38"/>
  <c r="K38"/>
  <c r="M38"/>
  <c r="O38"/>
  <c r="Q38"/>
  <c r="S38"/>
  <c r="U38"/>
  <c r="W38"/>
  <c r="Y38"/>
  <c r="AA38"/>
  <c r="AC38"/>
  <c r="AE38"/>
  <c r="AG38"/>
  <c r="D38"/>
  <c r="H38"/>
  <c r="L38"/>
  <c r="P38"/>
  <c r="T38"/>
  <c r="X38"/>
  <c r="AB38"/>
  <c r="AF38"/>
  <c r="J38"/>
  <c r="R38"/>
  <c r="Z38"/>
  <c r="AH38"/>
  <c r="F38"/>
  <c r="N38"/>
  <c r="V38"/>
  <c r="AD38"/>
  <c r="C37"/>
  <c r="E37"/>
  <c r="G37"/>
  <c r="I37"/>
  <c r="K37"/>
  <c r="M37"/>
  <c r="O37"/>
  <c r="Q37"/>
  <c r="S37"/>
  <c r="U37"/>
  <c r="W37"/>
  <c r="Y37"/>
  <c r="AA37"/>
  <c r="AC37"/>
  <c r="AE37"/>
  <c r="AG37"/>
  <c r="D37"/>
  <c r="H37"/>
  <c r="L37"/>
  <c r="P37"/>
  <c r="T37"/>
  <c r="X37"/>
  <c r="AB37"/>
  <c r="AF37"/>
  <c r="J37"/>
  <c r="R37"/>
  <c r="Z37"/>
  <c r="AH37"/>
  <c r="F37"/>
  <c r="N37"/>
  <c r="V37"/>
  <c r="AD37"/>
  <c r="C36"/>
  <c r="E36"/>
  <c r="G36"/>
  <c r="I36"/>
  <c r="K36"/>
  <c r="M36"/>
  <c r="O36"/>
  <c r="Q36"/>
  <c r="S36"/>
  <c r="U36"/>
  <c r="W36"/>
  <c r="Y36"/>
  <c r="AA36"/>
  <c r="AC36"/>
  <c r="AE36"/>
  <c r="AG36"/>
  <c r="D36"/>
  <c r="H36"/>
  <c r="L36"/>
  <c r="P36"/>
  <c r="T36"/>
  <c r="X36"/>
  <c r="AB36"/>
  <c r="AF36"/>
  <c r="J36"/>
  <c r="R36"/>
  <c r="Z36"/>
  <c r="AH36"/>
  <c r="F36"/>
  <c r="N36"/>
  <c r="V36"/>
  <c r="AD36"/>
  <c r="C35"/>
  <c r="E35"/>
  <c r="G35"/>
  <c r="I35"/>
  <c r="K35"/>
  <c r="M35"/>
  <c r="O35"/>
  <c r="Q35"/>
  <c r="S35"/>
  <c r="U35"/>
  <c r="W35"/>
  <c r="Y35"/>
  <c r="AA35"/>
  <c r="AC35"/>
  <c r="AE35"/>
  <c r="AG35"/>
  <c r="D35"/>
  <c r="H35"/>
  <c r="L35"/>
  <c r="P35"/>
  <c r="T35"/>
  <c r="X35"/>
  <c r="AB35"/>
  <c r="AF35"/>
  <c r="J35"/>
  <c r="R35"/>
  <c r="Z35"/>
  <c r="AH35"/>
  <c r="F35"/>
  <c r="N35"/>
  <c r="V35"/>
  <c r="AD35"/>
  <c r="C34"/>
  <c r="E34"/>
  <c r="G34"/>
  <c r="I34"/>
  <c r="K34"/>
  <c r="M34"/>
  <c r="O34"/>
  <c r="Q34"/>
  <c r="S34"/>
  <c r="U34"/>
  <c r="W34"/>
  <c r="Y34"/>
  <c r="AA34"/>
  <c r="AC34"/>
  <c r="AE34"/>
  <c r="AG34"/>
  <c r="D34"/>
  <c r="H34"/>
  <c r="L34"/>
  <c r="P34"/>
  <c r="T34"/>
  <c r="X34"/>
  <c r="AB34"/>
  <c r="AF34"/>
  <c r="J34"/>
  <c r="R34"/>
  <c r="Z34"/>
  <c r="AH34"/>
  <c r="F34"/>
  <c r="N34"/>
  <c r="V34"/>
  <c r="AD34"/>
  <c r="C33"/>
  <c r="E33"/>
  <c r="G33"/>
  <c r="I33"/>
  <c r="K33"/>
  <c r="M33"/>
  <c r="O33"/>
  <c r="Q33"/>
  <c r="S33"/>
  <c r="U33"/>
  <c r="W33"/>
  <c r="Y33"/>
  <c r="AA33"/>
  <c r="AC33"/>
  <c r="AE33"/>
  <c r="AG33"/>
  <c r="D33"/>
  <c r="H33"/>
  <c r="L33"/>
  <c r="P33"/>
  <c r="T33"/>
  <c r="X33"/>
  <c r="AB33"/>
  <c r="AF33"/>
  <c r="J33"/>
  <c r="R33"/>
  <c r="Z33"/>
  <c r="AH33"/>
  <c r="F33"/>
  <c r="N33"/>
  <c r="V33"/>
  <c r="AD33"/>
  <c r="C32"/>
  <c r="E32"/>
  <c r="G32"/>
  <c r="I32"/>
  <c r="K32"/>
  <c r="M32"/>
  <c r="O32"/>
  <c r="Q32"/>
  <c r="S32"/>
  <c r="U32"/>
  <c r="W32"/>
  <c r="Y32"/>
  <c r="AA32"/>
  <c r="AC32"/>
  <c r="AE32"/>
  <c r="AG32"/>
  <c r="D32"/>
  <c r="H32"/>
  <c r="L32"/>
  <c r="P32"/>
  <c r="T32"/>
  <c r="X32"/>
  <c r="AB32"/>
  <c r="AF32"/>
  <c r="J32"/>
  <c r="R32"/>
  <c r="Z32"/>
  <c r="AH32"/>
  <c r="F32"/>
  <c r="N32"/>
  <c r="V32"/>
  <c r="AD32"/>
  <c r="C31"/>
  <c r="E31"/>
  <c r="G31"/>
  <c r="I31"/>
  <c r="K31"/>
  <c r="M31"/>
  <c r="O31"/>
  <c r="Q31"/>
  <c r="S31"/>
  <c r="U31"/>
  <c r="W31"/>
  <c r="Y31"/>
  <c r="AA31"/>
  <c r="AC31"/>
  <c r="AE31"/>
  <c r="AG31"/>
  <c r="D31"/>
  <c r="H31"/>
  <c r="L31"/>
  <c r="P31"/>
  <c r="T31"/>
  <c r="X31"/>
  <c r="AB31"/>
  <c r="AF31"/>
  <c r="J31"/>
  <c r="R31"/>
  <c r="Z31"/>
  <c r="AH31"/>
  <c r="F31"/>
  <c r="N31"/>
  <c r="V31"/>
  <c r="AD31"/>
  <c r="C30"/>
  <c r="E30"/>
  <c r="G30"/>
  <c r="I30"/>
  <c r="K30"/>
  <c r="M30"/>
  <c r="O30"/>
  <c r="Q30"/>
  <c r="S30"/>
  <c r="U30"/>
  <c r="W30"/>
  <c r="Y30"/>
  <c r="AA30"/>
  <c r="AC30"/>
  <c r="AE30"/>
  <c r="AG30"/>
  <c r="D30"/>
  <c r="H30"/>
  <c r="L30"/>
  <c r="P30"/>
  <c r="T30"/>
  <c r="X30"/>
  <c r="AB30"/>
  <c r="AF30"/>
  <c r="J30"/>
  <c r="R30"/>
  <c r="Z30"/>
  <c r="AH30"/>
  <c r="F30"/>
  <c r="N30"/>
  <c r="V30"/>
  <c r="AD30"/>
  <c r="C29"/>
  <c r="E29"/>
  <c r="G29"/>
  <c r="I29"/>
  <c r="K29"/>
  <c r="M29"/>
  <c r="O29"/>
  <c r="Q29"/>
  <c r="S29"/>
  <c r="U29"/>
  <c r="W29"/>
  <c r="Y29"/>
  <c r="AA29"/>
  <c r="AC29"/>
  <c r="AE29"/>
  <c r="AG29"/>
  <c r="D29"/>
  <c r="H29"/>
  <c r="L29"/>
  <c r="P29"/>
  <c r="T29"/>
  <c r="X29"/>
  <c r="AB29"/>
  <c r="AF29"/>
  <c r="J29"/>
  <c r="R29"/>
  <c r="Z29"/>
  <c r="AH29"/>
  <c r="F29"/>
  <c r="N29"/>
  <c r="V29"/>
  <c r="AD29"/>
  <c r="C28"/>
  <c r="E28"/>
  <c r="G28"/>
  <c r="I28"/>
  <c r="K28"/>
  <c r="M28"/>
  <c r="O28"/>
  <c r="Q28"/>
  <c r="S28"/>
  <c r="U28"/>
  <c r="W28"/>
  <c r="Y28"/>
  <c r="AA28"/>
  <c r="AC28"/>
  <c r="AE28"/>
  <c r="AG28"/>
  <c r="D28"/>
  <c r="H28"/>
  <c r="L28"/>
  <c r="P28"/>
  <c r="T28"/>
  <c r="X28"/>
  <c r="AB28"/>
  <c r="AF28"/>
  <c r="J28"/>
  <c r="R28"/>
  <c r="Z28"/>
  <c r="F28"/>
  <c r="N28"/>
  <c r="V28"/>
  <c r="AD28"/>
  <c r="C27"/>
  <c r="E27"/>
  <c r="G27"/>
  <c r="I27"/>
  <c r="K27"/>
  <c r="M27"/>
  <c r="O27"/>
  <c r="Q27"/>
  <c r="S27"/>
  <c r="U27"/>
  <c r="W27"/>
  <c r="Y27"/>
  <c r="AA27"/>
  <c r="AC27"/>
  <c r="AE27"/>
  <c r="D27"/>
  <c r="H27"/>
  <c r="L27"/>
  <c r="P27"/>
  <c r="T27"/>
  <c r="X27"/>
  <c r="AB27"/>
  <c r="AF27"/>
  <c r="F27"/>
  <c r="N27"/>
  <c r="V27"/>
  <c r="AD27"/>
  <c r="R27"/>
  <c r="AH27"/>
  <c r="J27"/>
  <c r="Z27"/>
  <c r="C26"/>
  <c r="E26"/>
  <c r="G26"/>
  <c r="I26"/>
  <c r="K26"/>
  <c r="M26"/>
  <c r="O26"/>
  <c r="Q26"/>
  <c r="S26"/>
  <c r="U26"/>
  <c r="W26"/>
  <c r="Y26"/>
  <c r="AA26"/>
  <c r="AC26"/>
  <c r="AE26"/>
  <c r="AG26"/>
  <c r="D26"/>
  <c r="H26"/>
  <c r="L26"/>
  <c r="P26"/>
  <c r="T26"/>
  <c r="X26"/>
  <c r="AB26"/>
  <c r="AF26"/>
  <c r="F26"/>
  <c r="N26"/>
  <c r="V26"/>
  <c r="AD26"/>
  <c r="R26"/>
  <c r="AH26"/>
  <c r="J26"/>
  <c r="Z26"/>
  <c r="C25"/>
  <c r="E25"/>
  <c r="G25"/>
  <c r="I25"/>
  <c r="K25"/>
  <c r="M25"/>
  <c r="O25"/>
  <c r="Q25"/>
  <c r="S25"/>
  <c r="U25"/>
  <c r="W25"/>
  <c r="Y25"/>
  <c r="AA25"/>
  <c r="AC25"/>
  <c r="AE25"/>
  <c r="AG25"/>
  <c r="D25"/>
  <c r="H25"/>
  <c r="L25"/>
  <c r="P25"/>
  <c r="T25"/>
  <c r="X25"/>
  <c r="AB25"/>
  <c r="AF25"/>
  <c r="F25"/>
  <c r="N25"/>
  <c r="V25"/>
  <c r="AD25"/>
  <c r="R25"/>
  <c r="AH25"/>
  <c r="J25"/>
  <c r="Z25"/>
  <c r="C24"/>
  <c r="E24"/>
  <c r="G24"/>
  <c r="I24"/>
  <c r="K24"/>
  <c r="M24"/>
  <c r="O24"/>
  <c r="Q24"/>
  <c r="S24"/>
  <c r="U24"/>
  <c r="W24"/>
  <c r="Y24"/>
  <c r="AA24"/>
  <c r="AC24"/>
  <c r="AE24"/>
  <c r="AG24"/>
  <c r="D24"/>
  <c r="H24"/>
  <c r="L24"/>
  <c r="P24"/>
  <c r="T24"/>
  <c r="X24"/>
  <c r="AB24"/>
  <c r="AF24"/>
  <c r="F24"/>
  <c r="N24"/>
  <c r="V24"/>
  <c r="AD24"/>
  <c r="R24"/>
  <c r="AH24"/>
  <c r="J24"/>
  <c r="Z24"/>
  <c r="C23"/>
  <c r="E23"/>
  <c r="G23"/>
  <c r="I23"/>
  <c r="K23"/>
  <c r="M23"/>
  <c r="O23"/>
  <c r="Q23"/>
  <c r="S23"/>
  <c r="U23"/>
  <c r="W23"/>
  <c r="Y23"/>
  <c r="AA23"/>
  <c r="AC23"/>
  <c r="AE23"/>
  <c r="AG23"/>
  <c r="D23"/>
  <c r="H23"/>
  <c r="L23"/>
  <c r="P23"/>
  <c r="T23"/>
  <c r="X23"/>
  <c r="AB23"/>
  <c r="AF23"/>
  <c r="F23"/>
  <c r="N23"/>
  <c r="V23"/>
  <c r="AD23"/>
  <c r="R23"/>
  <c r="AH23"/>
  <c r="J23"/>
  <c r="Z23"/>
  <c r="C22"/>
  <c r="E22"/>
  <c r="G22"/>
  <c r="I22"/>
  <c r="K22"/>
  <c r="M22"/>
  <c r="O22"/>
  <c r="Q22"/>
  <c r="S22"/>
  <c r="U22"/>
  <c r="W22"/>
  <c r="Y22"/>
  <c r="AA22"/>
  <c r="AC22"/>
  <c r="AE22"/>
  <c r="AG22"/>
  <c r="D22"/>
  <c r="H22"/>
  <c r="L22"/>
  <c r="P22"/>
  <c r="T22"/>
  <c r="X22"/>
  <c r="AB22"/>
  <c r="AF22"/>
  <c r="F22"/>
  <c r="N22"/>
  <c r="V22"/>
  <c r="AD22"/>
  <c r="R22"/>
  <c r="AH22"/>
  <c r="J22"/>
  <c r="Z22"/>
  <c r="C21"/>
  <c r="E21"/>
  <c r="G21"/>
  <c r="I21"/>
  <c r="K21"/>
  <c r="M21"/>
  <c r="O21"/>
  <c r="Q21"/>
  <c r="S21"/>
  <c r="U21"/>
  <c r="W21"/>
  <c r="Y21"/>
  <c r="AA21"/>
  <c r="AC21"/>
  <c r="AE21"/>
  <c r="AG21"/>
  <c r="D21"/>
  <c r="H21"/>
  <c r="L21"/>
  <c r="P21"/>
  <c r="T21"/>
  <c r="X21"/>
  <c r="AB21"/>
  <c r="AF21"/>
  <c r="F21"/>
  <c r="N21"/>
  <c r="V21"/>
  <c r="AD21"/>
  <c r="R21"/>
  <c r="AH21"/>
  <c r="J21"/>
  <c r="Z21"/>
  <c r="C20"/>
  <c r="E20"/>
  <c r="G20"/>
  <c r="I20"/>
  <c r="K20"/>
  <c r="M20"/>
  <c r="O20"/>
  <c r="Q20"/>
  <c r="S20"/>
  <c r="U20"/>
  <c r="W20"/>
  <c r="Y20"/>
  <c r="AA20"/>
  <c r="AC20"/>
  <c r="AE20"/>
  <c r="AG20"/>
  <c r="D20"/>
  <c r="H20"/>
  <c r="L20"/>
  <c r="P20"/>
  <c r="T20"/>
  <c r="X20"/>
  <c r="AB20"/>
  <c r="AF20"/>
  <c r="F20"/>
  <c r="N20"/>
  <c r="V20"/>
  <c r="AD20"/>
  <c r="R20"/>
  <c r="AH20"/>
  <c r="J20"/>
  <c r="Z20"/>
  <c r="D19"/>
  <c r="F19"/>
  <c r="H19"/>
  <c r="J19"/>
  <c r="L19"/>
  <c r="N19"/>
  <c r="P19"/>
  <c r="R19"/>
  <c r="T19"/>
  <c r="V19"/>
  <c r="X19"/>
  <c r="Z19"/>
  <c r="AB19"/>
  <c r="AD19"/>
  <c r="AF19"/>
  <c r="AH19"/>
  <c r="C19"/>
  <c r="G19"/>
  <c r="K19"/>
  <c r="O19"/>
  <c r="S19"/>
  <c r="W19"/>
  <c r="AA19"/>
  <c r="AE19"/>
  <c r="E19"/>
  <c r="M19"/>
  <c r="U19"/>
  <c r="AC19"/>
  <c r="I19"/>
  <c r="Y19"/>
  <c r="AG19"/>
  <c r="Q19"/>
  <c r="D18"/>
  <c r="F18"/>
  <c r="H18"/>
  <c r="J18"/>
  <c r="L18"/>
  <c r="N18"/>
  <c r="P18"/>
  <c r="R18"/>
  <c r="T18"/>
  <c r="V18"/>
  <c r="X18"/>
  <c r="Z18"/>
  <c r="AB18"/>
  <c r="AD18"/>
  <c r="AF18"/>
  <c r="AH18"/>
  <c r="C18"/>
  <c r="G18"/>
  <c r="K18"/>
  <c r="O18"/>
  <c r="S18"/>
  <c r="W18"/>
  <c r="AA18"/>
  <c r="AE18"/>
  <c r="E18"/>
  <c r="M18"/>
  <c r="U18"/>
  <c r="AC18"/>
  <c r="I18"/>
  <c r="Y18"/>
  <c r="AG18"/>
  <c r="Q18"/>
  <c r="D17"/>
  <c r="F17"/>
  <c r="H17"/>
  <c r="J17"/>
  <c r="L17"/>
  <c r="N17"/>
  <c r="P17"/>
  <c r="R17"/>
  <c r="T17"/>
  <c r="V17"/>
  <c r="X17"/>
  <c r="Z17"/>
  <c r="AB17"/>
  <c r="AD17"/>
  <c r="AF17"/>
  <c r="AH17"/>
  <c r="C17"/>
  <c r="G17"/>
  <c r="K17"/>
  <c r="O17"/>
  <c r="S17"/>
  <c r="W17"/>
  <c r="AA17"/>
  <c r="AE17"/>
  <c r="E17"/>
  <c r="M17"/>
  <c r="U17"/>
  <c r="AC17"/>
  <c r="I17"/>
  <c r="Y17"/>
  <c r="AG17"/>
  <c r="Q17"/>
  <c r="D16"/>
  <c r="F16"/>
  <c r="H16"/>
  <c r="J16"/>
  <c r="L16"/>
  <c r="N16"/>
  <c r="P16"/>
  <c r="R16"/>
  <c r="T16"/>
  <c r="V16"/>
  <c r="X16"/>
  <c r="Z16"/>
  <c r="AB16"/>
  <c r="AD16"/>
  <c r="AF16"/>
  <c r="AH16"/>
  <c r="C16"/>
  <c r="G16"/>
  <c r="K16"/>
  <c r="O16"/>
  <c r="S16"/>
  <c r="W16"/>
  <c r="AA16"/>
  <c r="AE16"/>
  <c r="E16"/>
  <c r="M16"/>
  <c r="U16"/>
  <c r="AC16"/>
  <c r="I16"/>
  <c r="Y16"/>
  <c r="AG16"/>
  <c r="Q16"/>
  <c r="D15"/>
  <c r="F15"/>
  <c r="H15"/>
  <c r="J15"/>
  <c r="L15"/>
  <c r="N15"/>
  <c r="P15"/>
  <c r="R15"/>
  <c r="T15"/>
  <c r="V15"/>
  <c r="X15"/>
  <c r="Z15"/>
  <c r="AB15"/>
  <c r="AD15"/>
  <c r="AF15"/>
  <c r="AH15"/>
  <c r="C15"/>
  <c r="G15"/>
  <c r="K15"/>
  <c r="O15"/>
  <c r="S15"/>
  <c r="W15"/>
  <c r="AA15"/>
  <c r="AE15"/>
  <c r="E15"/>
  <c r="M15"/>
  <c r="U15"/>
  <c r="AC15"/>
  <c r="I15"/>
  <c r="Y15"/>
  <c r="AG15"/>
  <c r="Q15"/>
  <c r="D14"/>
  <c r="F14"/>
  <c r="H14"/>
  <c r="J14"/>
  <c r="L14"/>
  <c r="N14"/>
  <c r="P14"/>
  <c r="R14"/>
  <c r="T14"/>
  <c r="V14"/>
  <c r="X14"/>
  <c r="Z14"/>
  <c r="AB14"/>
  <c r="AD14"/>
  <c r="AF14"/>
  <c r="AH14"/>
  <c r="C14"/>
  <c r="G14"/>
  <c r="K14"/>
  <c r="O14"/>
  <c r="S14"/>
  <c r="W14"/>
  <c r="AA14"/>
  <c r="AE14"/>
  <c r="E14"/>
  <c r="M14"/>
  <c r="U14"/>
  <c r="AC14"/>
  <c r="I14"/>
  <c r="Y14"/>
  <c r="AG14"/>
  <c r="Q14"/>
  <c r="D13"/>
  <c r="F13"/>
  <c r="H13"/>
  <c r="J13"/>
  <c r="L13"/>
  <c r="N13"/>
  <c r="P13"/>
  <c r="R13"/>
  <c r="T13"/>
  <c r="V13"/>
  <c r="X13"/>
  <c r="Z13"/>
  <c r="AB13"/>
  <c r="AD13"/>
  <c r="AF13"/>
  <c r="AH13"/>
  <c r="C13"/>
  <c r="G13"/>
  <c r="K13"/>
  <c r="O13"/>
  <c r="S13"/>
  <c r="W13"/>
  <c r="AA13"/>
  <c r="AE13"/>
  <c r="E13"/>
  <c r="M13"/>
  <c r="U13"/>
  <c r="AC13"/>
  <c r="I13"/>
  <c r="Y13"/>
  <c r="AG13"/>
  <c r="Q13"/>
  <c r="D12"/>
  <c r="F12"/>
  <c r="H12"/>
  <c r="J12"/>
  <c r="L12"/>
  <c r="N12"/>
  <c r="P12"/>
  <c r="R12"/>
  <c r="T12"/>
  <c r="V12"/>
  <c r="X12"/>
  <c r="Z12"/>
  <c r="AB12"/>
  <c r="AD12"/>
  <c r="AF12"/>
  <c r="AH12"/>
  <c r="C12"/>
  <c r="G12"/>
  <c r="K12"/>
  <c r="O12"/>
  <c r="S12"/>
  <c r="W12"/>
  <c r="AA12"/>
  <c r="AE12"/>
  <c r="E12"/>
  <c r="M12"/>
  <c r="U12"/>
  <c r="AC12"/>
  <c r="I12"/>
  <c r="Y12"/>
  <c r="AG12"/>
  <c r="Q12"/>
  <c r="D11"/>
  <c r="F11"/>
  <c r="H11"/>
  <c r="J11"/>
  <c r="L11"/>
  <c r="N11"/>
  <c r="P11"/>
  <c r="R11"/>
  <c r="T11"/>
  <c r="V11"/>
  <c r="X11"/>
  <c r="Z11"/>
  <c r="AB11"/>
  <c r="AD11"/>
  <c r="AF11"/>
  <c r="AH11"/>
  <c r="C11"/>
  <c r="G11"/>
  <c r="K11"/>
  <c r="O11"/>
  <c r="S11"/>
  <c r="W11"/>
  <c r="AA11"/>
  <c r="AE11"/>
  <c r="E11"/>
  <c r="M11"/>
  <c r="U11"/>
  <c r="AC11"/>
  <c r="I11"/>
  <c r="Y11"/>
  <c r="AG11"/>
  <c r="Q11"/>
  <c r="D10"/>
  <c r="F10"/>
  <c r="H10"/>
  <c r="J10"/>
  <c r="L10"/>
  <c r="N10"/>
  <c r="P10"/>
  <c r="R10"/>
  <c r="T10"/>
  <c r="V10"/>
  <c r="X10"/>
  <c r="Z10"/>
  <c r="AB10"/>
  <c r="AD10"/>
  <c r="AF10"/>
  <c r="AH10"/>
  <c r="C10"/>
  <c r="G10"/>
  <c r="K10"/>
  <c r="O10"/>
  <c r="S10"/>
  <c r="W10"/>
  <c r="AA10"/>
  <c r="AE10"/>
  <c r="E10"/>
  <c r="M10"/>
  <c r="U10"/>
  <c r="AC10"/>
  <c r="I10"/>
  <c r="Y10"/>
  <c r="AG10"/>
  <c r="Q10"/>
  <c r="D9"/>
  <c r="F9"/>
  <c r="H9"/>
  <c r="J9"/>
  <c r="L9"/>
  <c r="N9"/>
  <c r="P9"/>
  <c r="R9"/>
  <c r="T9"/>
  <c r="V9"/>
  <c r="X9"/>
  <c r="Z9"/>
  <c r="AB9"/>
  <c r="AD9"/>
  <c r="AF9"/>
  <c r="AH9"/>
  <c r="C9"/>
  <c r="G9"/>
  <c r="K9"/>
  <c r="O9"/>
  <c r="S9"/>
  <c r="W9"/>
  <c r="AA9"/>
  <c r="AE9"/>
  <c r="E9"/>
  <c r="M9"/>
  <c r="U9"/>
  <c r="AC9"/>
  <c r="I9"/>
  <c r="Y9"/>
  <c r="AG9"/>
  <c r="Q9"/>
  <c r="D8"/>
  <c r="F8"/>
  <c r="H8"/>
  <c r="J8"/>
  <c r="L8"/>
  <c r="N8"/>
  <c r="P8"/>
  <c r="R8"/>
  <c r="T8"/>
  <c r="V8"/>
  <c r="X8"/>
  <c r="Z8"/>
  <c r="AB8"/>
  <c r="AD8"/>
  <c r="AF8"/>
  <c r="AH8"/>
  <c r="C8"/>
  <c r="G8"/>
  <c r="K8"/>
  <c r="O8"/>
  <c r="S8"/>
  <c r="W8"/>
  <c r="AA8"/>
  <c r="AE8"/>
  <c r="E8"/>
  <c r="M8"/>
  <c r="U8"/>
  <c r="AC8"/>
  <c r="I8"/>
  <c r="Y8"/>
  <c r="AG8"/>
  <c r="Q8"/>
  <c r="D7"/>
  <c r="F7"/>
  <c r="H7"/>
  <c r="J7"/>
  <c r="L7"/>
  <c r="N7"/>
  <c r="P7"/>
  <c r="R7"/>
  <c r="T7"/>
  <c r="V7"/>
  <c r="X7"/>
  <c r="Z7"/>
  <c r="AB7"/>
  <c r="AD7"/>
  <c r="AF7"/>
  <c r="AH7"/>
  <c r="C7"/>
  <c r="G7"/>
  <c r="K7"/>
  <c r="O7"/>
  <c r="S7"/>
  <c r="W7"/>
  <c r="AA7"/>
  <c r="AE7"/>
  <c r="E7"/>
  <c r="M7"/>
  <c r="U7"/>
  <c r="AC7"/>
  <c r="I7"/>
  <c r="Y7"/>
  <c r="AG7"/>
  <c r="Q7"/>
  <c r="D6"/>
  <c r="F6"/>
  <c r="H6"/>
  <c r="J6"/>
  <c r="L6"/>
  <c r="N6"/>
  <c r="P6"/>
  <c r="R6"/>
  <c r="T6"/>
  <c r="V6"/>
  <c r="X6"/>
  <c r="Z6"/>
  <c r="AB6"/>
  <c r="AD6"/>
  <c r="AF6"/>
  <c r="AH6"/>
  <c r="C6"/>
  <c r="G6"/>
  <c r="K6"/>
  <c r="O6"/>
  <c r="S6"/>
  <c r="W6"/>
  <c r="AA6"/>
  <c r="AE6"/>
  <c r="E6"/>
  <c r="M6"/>
  <c r="U6"/>
  <c r="AC6"/>
  <c r="I6"/>
  <c r="Y6"/>
  <c r="AG6"/>
  <c r="Q6"/>
  <c r="D5"/>
  <c r="F5"/>
  <c r="H5"/>
  <c r="J5"/>
  <c r="L5"/>
  <c r="N5"/>
  <c r="P5"/>
  <c r="R5"/>
  <c r="T5"/>
  <c r="V5"/>
  <c r="X5"/>
  <c r="Z5"/>
  <c r="AB5"/>
  <c r="AD5"/>
  <c r="AF5"/>
  <c r="AH5"/>
  <c r="C5"/>
  <c r="G5"/>
  <c r="K5"/>
  <c r="O5"/>
  <c r="S5"/>
  <c r="W5"/>
  <c r="AA5"/>
  <c r="AE5"/>
  <c r="E5"/>
  <c r="M5"/>
  <c r="U5"/>
  <c r="AC5"/>
  <c r="I5"/>
  <c r="Y5"/>
  <c r="AG5"/>
  <c r="Q5"/>
  <c r="D4"/>
  <c r="F4"/>
  <c r="H4"/>
  <c r="J4"/>
  <c r="L4"/>
  <c r="N4"/>
  <c r="P4"/>
  <c r="R4"/>
  <c r="T4"/>
  <c r="V4"/>
  <c r="X4"/>
  <c r="Z4"/>
  <c r="AB4"/>
  <c r="AD4"/>
  <c r="AF4"/>
  <c r="AH4"/>
  <c r="C4"/>
  <c r="G4"/>
  <c r="K4"/>
  <c r="O4"/>
  <c r="S4"/>
  <c r="W4"/>
  <c r="AA4"/>
  <c r="AE4"/>
  <c r="E4"/>
  <c r="M4"/>
  <c r="U4"/>
  <c r="AC4"/>
  <c r="I4"/>
  <c r="Y4"/>
  <c r="AG4"/>
  <c r="Q4"/>
  <c r="C197"/>
  <c r="E197"/>
  <c r="G197"/>
  <c r="I197"/>
  <c r="K197"/>
  <c r="M197"/>
  <c r="O197"/>
  <c r="Q197"/>
  <c r="S197"/>
  <c r="U197"/>
  <c r="W197"/>
  <c r="Y197"/>
  <c r="AA197"/>
  <c r="AC197"/>
  <c r="AE197"/>
  <c r="AG197"/>
  <c r="D197"/>
  <c r="F197"/>
  <c r="H197"/>
  <c r="J197"/>
  <c r="L197"/>
  <c r="N197"/>
  <c r="P197"/>
  <c r="R197"/>
  <c r="T197"/>
  <c r="V197"/>
  <c r="X197"/>
  <c r="Z197"/>
  <c r="AB197"/>
  <c r="AD197"/>
  <c r="AF197"/>
  <c r="AH197"/>
  <c r="C195"/>
  <c r="E195"/>
  <c r="G195"/>
  <c r="I195"/>
  <c r="K195"/>
  <c r="M195"/>
  <c r="O195"/>
  <c r="Q195"/>
  <c r="S195"/>
  <c r="U195"/>
  <c r="W195"/>
  <c r="Y195"/>
  <c r="AA195"/>
  <c r="AC195"/>
  <c r="AE195"/>
  <c r="AG195"/>
  <c r="D195"/>
  <c r="F195"/>
  <c r="H195"/>
  <c r="J195"/>
  <c r="L195"/>
  <c r="N195"/>
  <c r="P195"/>
  <c r="R195"/>
  <c r="T195"/>
  <c r="V195"/>
  <c r="X195"/>
  <c r="Z195"/>
  <c r="AB195"/>
  <c r="AD195"/>
  <c r="AF195"/>
  <c r="AH195"/>
  <c r="C193"/>
  <c r="E193"/>
  <c r="G193"/>
  <c r="I193"/>
  <c r="K193"/>
  <c r="M193"/>
  <c r="O193"/>
  <c r="Q193"/>
  <c r="S193"/>
  <c r="U193"/>
  <c r="W193"/>
  <c r="Y193"/>
  <c r="AA193"/>
  <c r="AC193"/>
  <c r="AE193"/>
  <c r="AG193"/>
  <c r="D193"/>
  <c r="F193"/>
  <c r="H193"/>
  <c r="J193"/>
  <c r="L193"/>
  <c r="N193"/>
  <c r="P193"/>
  <c r="R193"/>
  <c r="T193"/>
  <c r="V193"/>
  <c r="X193"/>
  <c r="Z193"/>
  <c r="AB193"/>
  <c r="AD193"/>
  <c r="AF193"/>
  <c r="AH193"/>
  <c r="C191"/>
  <c r="E191"/>
  <c r="G191"/>
  <c r="I191"/>
  <c r="K191"/>
  <c r="M191"/>
  <c r="O191"/>
  <c r="Q191"/>
  <c r="S191"/>
  <c r="U191"/>
  <c r="W191"/>
  <c r="Y191"/>
  <c r="AA191"/>
  <c r="AC191"/>
  <c r="AE191"/>
  <c r="AG191"/>
  <c r="D191"/>
  <c r="F191"/>
  <c r="H191"/>
  <c r="J191"/>
  <c r="L191"/>
  <c r="N191"/>
  <c r="P191"/>
  <c r="R191"/>
  <c r="T191"/>
  <c r="V191"/>
  <c r="X191"/>
  <c r="Z191"/>
  <c r="AB191"/>
  <c r="AD191"/>
  <c r="AF191"/>
  <c r="AH191"/>
  <c r="C189"/>
  <c r="E189"/>
  <c r="G189"/>
  <c r="I189"/>
  <c r="K189"/>
  <c r="M189"/>
  <c r="O189"/>
  <c r="Q189"/>
  <c r="S189"/>
  <c r="U189"/>
  <c r="W189"/>
  <c r="Y189"/>
  <c r="AA189"/>
  <c r="AC189"/>
  <c r="AE189"/>
  <c r="AG189"/>
  <c r="D189"/>
  <c r="F189"/>
  <c r="H189"/>
  <c r="J189"/>
  <c r="L189"/>
  <c r="N189"/>
  <c r="P189"/>
  <c r="R189"/>
  <c r="T189"/>
  <c r="V189"/>
  <c r="X189"/>
  <c r="Z189"/>
  <c r="AB189"/>
  <c r="AD189"/>
  <c r="AF189"/>
  <c r="AH189"/>
  <c r="C187"/>
  <c r="E187"/>
  <c r="G187"/>
  <c r="I187"/>
  <c r="K187"/>
  <c r="M187"/>
  <c r="O187"/>
  <c r="Q187"/>
  <c r="S187"/>
  <c r="U187"/>
  <c r="W187"/>
  <c r="Y187"/>
  <c r="AA187"/>
  <c r="AC187"/>
  <c r="AE187"/>
  <c r="AG187"/>
  <c r="D187"/>
  <c r="F187"/>
  <c r="H187"/>
  <c r="J187"/>
  <c r="L187"/>
  <c r="N187"/>
  <c r="P187"/>
  <c r="R187"/>
  <c r="T187"/>
  <c r="V187"/>
  <c r="X187"/>
  <c r="Z187"/>
  <c r="AB187"/>
  <c r="AD187"/>
  <c r="AF187"/>
  <c r="AH187"/>
  <c r="C185"/>
  <c r="E185"/>
  <c r="G185"/>
  <c r="I185"/>
  <c r="K185"/>
  <c r="M185"/>
  <c r="O185"/>
  <c r="Q185"/>
  <c r="S185"/>
  <c r="U185"/>
  <c r="W185"/>
  <c r="Y185"/>
  <c r="AA185"/>
  <c r="AC185"/>
  <c r="AE185"/>
  <c r="AG185"/>
  <c r="D185"/>
  <c r="H185"/>
  <c r="L185"/>
  <c r="P185"/>
  <c r="T185"/>
  <c r="X185"/>
  <c r="AB185"/>
  <c r="AF185"/>
  <c r="F185"/>
  <c r="J185"/>
  <c r="N185"/>
  <c r="R185"/>
  <c r="V185"/>
  <c r="Z185"/>
  <c r="AD185"/>
  <c r="AH185"/>
  <c r="C183"/>
  <c r="E183"/>
  <c r="G183"/>
  <c r="I183"/>
  <c r="K183"/>
  <c r="M183"/>
  <c r="O183"/>
  <c r="Q183"/>
  <c r="S183"/>
  <c r="U183"/>
  <c r="W183"/>
  <c r="Y183"/>
  <c r="AA183"/>
  <c r="AC183"/>
  <c r="AE183"/>
  <c r="AG183"/>
  <c r="D183"/>
  <c r="H183"/>
  <c r="L183"/>
  <c r="P183"/>
  <c r="T183"/>
  <c r="X183"/>
  <c r="AB183"/>
  <c r="AF183"/>
  <c r="F183"/>
  <c r="J183"/>
  <c r="N183"/>
  <c r="R183"/>
  <c r="V183"/>
  <c r="Z183"/>
  <c r="AD183"/>
  <c r="AH183"/>
  <c r="C181"/>
  <c r="E181"/>
  <c r="G181"/>
  <c r="I181"/>
  <c r="K181"/>
  <c r="M181"/>
  <c r="O181"/>
  <c r="Q181"/>
  <c r="S181"/>
  <c r="U181"/>
  <c r="W181"/>
  <c r="Y181"/>
  <c r="AA181"/>
  <c r="AC181"/>
  <c r="AE181"/>
  <c r="AG181"/>
  <c r="D181"/>
  <c r="H181"/>
  <c r="L181"/>
  <c r="P181"/>
  <c r="T181"/>
  <c r="X181"/>
  <c r="AB181"/>
  <c r="AF181"/>
  <c r="F181"/>
  <c r="J181"/>
  <c r="N181"/>
  <c r="R181"/>
  <c r="V181"/>
  <c r="Z181"/>
  <c r="AD181"/>
  <c r="AH181"/>
  <c r="C179"/>
  <c r="E179"/>
  <c r="G179"/>
  <c r="I179"/>
  <c r="K179"/>
  <c r="M179"/>
  <c r="O179"/>
  <c r="Q179"/>
  <c r="S179"/>
  <c r="U179"/>
  <c r="W179"/>
  <c r="Y179"/>
  <c r="AA179"/>
  <c r="AC179"/>
  <c r="AE179"/>
  <c r="AG179"/>
  <c r="D179"/>
  <c r="H179"/>
  <c r="L179"/>
  <c r="P179"/>
  <c r="T179"/>
  <c r="X179"/>
  <c r="AB179"/>
  <c r="AF179"/>
  <c r="F179"/>
  <c r="J179"/>
  <c r="N179"/>
  <c r="R179"/>
  <c r="V179"/>
  <c r="Z179"/>
  <c r="AD179"/>
  <c r="AH179"/>
  <c r="C177"/>
  <c r="E177"/>
  <c r="G177"/>
  <c r="I177"/>
  <c r="K177"/>
  <c r="M177"/>
  <c r="O177"/>
  <c r="Q177"/>
  <c r="S177"/>
  <c r="U177"/>
  <c r="W177"/>
  <c r="Y177"/>
  <c r="AA177"/>
  <c r="AC177"/>
  <c r="AE177"/>
  <c r="AG177"/>
  <c r="D177"/>
  <c r="H177"/>
  <c r="L177"/>
  <c r="P177"/>
  <c r="T177"/>
  <c r="X177"/>
  <c r="AB177"/>
  <c r="AF177"/>
  <c r="F177"/>
  <c r="J177"/>
  <c r="N177"/>
  <c r="R177"/>
  <c r="V177"/>
  <c r="Z177"/>
  <c r="AD177"/>
  <c r="AH177"/>
  <c r="C175"/>
  <c r="E175"/>
  <c r="G175"/>
  <c r="I175"/>
  <c r="K175"/>
  <c r="M175"/>
  <c r="O175"/>
  <c r="Q175"/>
  <c r="S175"/>
  <c r="U175"/>
  <c r="W175"/>
  <c r="Y175"/>
  <c r="AA175"/>
  <c r="AC175"/>
  <c r="AE175"/>
  <c r="AG175"/>
  <c r="D175"/>
  <c r="H175"/>
  <c r="L175"/>
  <c r="P175"/>
  <c r="T175"/>
  <c r="X175"/>
  <c r="AB175"/>
  <c r="AF175"/>
  <c r="F175"/>
  <c r="J175"/>
  <c r="N175"/>
  <c r="R175"/>
  <c r="V175"/>
  <c r="Z175"/>
  <c r="AD175"/>
  <c r="AH175"/>
  <c r="C173"/>
  <c r="E173"/>
  <c r="G173"/>
  <c r="I173"/>
  <c r="K173"/>
  <c r="M173"/>
  <c r="O173"/>
  <c r="Q173"/>
  <c r="S173"/>
  <c r="U173"/>
  <c r="W173"/>
  <c r="Y173"/>
  <c r="AA173"/>
  <c r="AC173"/>
  <c r="AE173"/>
  <c r="AG173"/>
  <c r="D173"/>
  <c r="H173"/>
  <c r="L173"/>
  <c r="P173"/>
  <c r="T173"/>
  <c r="X173"/>
  <c r="AB173"/>
  <c r="AF173"/>
  <c r="F173"/>
  <c r="J173"/>
  <c r="N173"/>
  <c r="R173"/>
  <c r="V173"/>
  <c r="Z173"/>
  <c r="AD173"/>
  <c r="AH173"/>
  <c r="C171"/>
  <c r="E171"/>
  <c r="G171"/>
  <c r="I171"/>
  <c r="K171"/>
  <c r="M171"/>
  <c r="O171"/>
  <c r="Q171"/>
  <c r="S171"/>
  <c r="U171"/>
  <c r="W171"/>
  <c r="Y171"/>
  <c r="AA171"/>
  <c r="AC171"/>
  <c r="AE171"/>
  <c r="AG171"/>
  <c r="D171"/>
  <c r="H171"/>
  <c r="L171"/>
  <c r="P171"/>
  <c r="T171"/>
  <c r="X171"/>
  <c r="AB171"/>
  <c r="AF171"/>
  <c r="F171"/>
  <c r="J171"/>
  <c r="N171"/>
  <c r="R171"/>
  <c r="V171"/>
  <c r="Z171"/>
  <c r="AD171"/>
  <c r="AH171"/>
  <c r="C169"/>
  <c r="E169"/>
  <c r="G169"/>
  <c r="I169"/>
  <c r="K169"/>
  <c r="M169"/>
  <c r="O169"/>
  <c r="Q169"/>
  <c r="S169"/>
  <c r="U169"/>
  <c r="W169"/>
  <c r="Y169"/>
  <c r="AA169"/>
  <c r="AC169"/>
  <c r="AE169"/>
  <c r="AG169"/>
  <c r="D169"/>
  <c r="H169"/>
  <c r="L169"/>
  <c r="P169"/>
  <c r="T169"/>
  <c r="X169"/>
  <c r="AB169"/>
  <c r="AF169"/>
  <c r="F169"/>
  <c r="J169"/>
  <c r="N169"/>
  <c r="R169"/>
  <c r="V169"/>
  <c r="Z169"/>
  <c r="AD169"/>
  <c r="AH169"/>
  <c r="C167"/>
  <c r="E167"/>
  <c r="G167"/>
  <c r="I167"/>
  <c r="K167"/>
  <c r="M167"/>
  <c r="O167"/>
  <c r="Q167"/>
  <c r="S167"/>
  <c r="U167"/>
  <c r="W167"/>
  <c r="Y167"/>
  <c r="AA167"/>
  <c r="AC167"/>
  <c r="AE167"/>
  <c r="AG167"/>
  <c r="D167"/>
  <c r="H167"/>
  <c r="L167"/>
  <c r="P167"/>
  <c r="T167"/>
  <c r="X167"/>
  <c r="AB167"/>
  <c r="AF167"/>
  <c r="F167"/>
  <c r="J167"/>
  <c r="N167"/>
  <c r="R167"/>
  <c r="V167"/>
  <c r="Z167"/>
  <c r="AD167"/>
  <c r="AH167"/>
  <c r="C165"/>
  <c r="E165"/>
  <c r="G165"/>
  <c r="I165"/>
  <c r="K165"/>
  <c r="M165"/>
  <c r="O165"/>
  <c r="Q165"/>
  <c r="S165"/>
  <c r="U165"/>
  <c r="W165"/>
  <c r="Y165"/>
  <c r="AA165"/>
  <c r="AC165"/>
  <c r="AE165"/>
  <c r="AG165"/>
  <c r="D165"/>
  <c r="H165"/>
  <c r="L165"/>
  <c r="P165"/>
  <c r="T165"/>
  <c r="X165"/>
  <c r="AB165"/>
  <c r="AF165"/>
  <c r="F165"/>
  <c r="J165"/>
  <c r="N165"/>
  <c r="R165"/>
  <c r="V165"/>
  <c r="Z165"/>
  <c r="AD165"/>
  <c r="AH165"/>
  <c r="C163"/>
  <c r="E163"/>
  <c r="G163"/>
  <c r="I163"/>
  <c r="K163"/>
  <c r="M163"/>
  <c r="O163"/>
  <c r="Q163"/>
  <c r="S163"/>
  <c r="U163"/>
  <c r="W163"/>
  <c r="Y163"/>
  <c r="AA163"/>
  <c r="AC163"/>
  <c r="AE163"/>
  <c r="AG163"/>
  <c r="D163"/>
  <c r="H163"/>
  <c r="L163"/>
  <c r="P163"/>
  <c r="T163"/>
  <c r="X163"/>
  <c r="AB163"/>
  <c r="AF163"/>
  <c r="F163"/>
  <c r="J163"/>
  <c r="N163"/>
  <c r="R163"/>
  <c r="V163"/>
  <c r="Z163"/>
  <c r="AD163"/>
  <c r="AH163"/>
  <c r="C161"/>
  <c r="E161"/>
  <c r="G161"/>
  <c r="I161"/>
  <c r="K161"/>
  <c r="M161"/>
  <c r="O161"/>
  <c r="Q161"/>
  <c r="S161"/>
  <c r="U161"/>
  <c r="W161"/>
  <c r="Y161"/>
  <c r="AA161"/>
  <c r="AC161"/>
  <c r="AE161"/>
  <c r="AG161"/>
  <c r="D161"/>
  <c r="H161"/>
  <c r="L161"/>
  <c r="P161"/>
  <c r="T161"/>
  <c r="X161"/>
  <c r="AB161"/>
  <c r="AF161"/>
  <c r="F161"/>
  <c r="J161"/>
  <c r="N161"/>
  <c r="R161"/>
  <c r="V161"/>
  <c r="Z161"/>
  <c r="AD161"/>
  <c r="AH161"/>
  <c r="C159"/>
  <c r="E159"/>
  <c r="G159"/>
  <c r="I159"/>
  <c r="K159"/>
  <c r="M159"/>
  <c r="O159"/>
  <c r="Q159"/>
  <c r="S159"/>
  <c r="U159"/>
  <c r="W159"/>
  <c r="Y159"/>
  <c r="AA159"/>
  <c r="AC159"/>
  <c r="AE159"/>
  <c r="AG159"/>
  <c r="D159"/>
  <c r="H159"/>
  <c r="L159"/>
  <c r="P159"/>
  <c r="T159"/>
  <c r="X159"/>
  <c r="AB159"/>
  <c r="AF159"/>
  <c r="F159"/>
  <c r="J159"/>
  <c r="N159"/>
  <c r="R159"/>
  <c r="V159"/>
  <c r="Z159"/>
  <c r="AD159"/>
  <c r="AH159"/>
  <c r="C157"/>
  <c r="E157"/>
  <c r="G157"/>
  <c r="I157"/>
  <c r="K157"/>
  <c r="M157"/>
  <c r="O157"/>
  <c r="Q157"/>
  <c r="S157"/>
  <c r="U157"/>
  <c r="W157"/>
  <c r="Y157"/>
  <c r="AA157"/>
  <c r="AC157"/>
  <c r="AE157"/>
  <c r="AG157"/>
  <c r="D157"/>
  <c r="H157"/>
  <c r="L157"/>
  <c r="P157"/>
  <c r="T157"/>
  <c r="X157"/>
  <c r="AB157"/>
  <c r="AF157"/>
  <c r="F157"/>
  <c r="J157"/>
  <c r="N157"/>
  <c r="R157"/>
  <c r="V157"/>
  <c r="Z157"/>
  <c r="AD157"/>
  <c r="AH157"/>
  <c r="C155"/>
  <c r="E155"/>
  <c r="G155"/>
  <c r="I155"/>
  <c r="K155"/>
  <c r="M155"/>
  <c r="O155"/>
  <c r="Q155"/>
  <c r="S155"/>
  <c r="U155"/>
  <c r="W155"/>
  <c r="Y155"/>
  <c r="AA155"/>
  <c r="AC155"/>
  <c r="AE155"/>
  <c r="AG155"/>
  <c r="D155"/>
  <c r="H155"/>
  <c r="L155"/>
  <c r="P155"/>
  <c r="T155"/>
  <c r="X155"/>
  <c r="AB155"/>
  <c r="AF155"/>
  <c r="F155"/>
  <c r="J155"/>
  <c r="N155"/>
  <c r="R155"/>
  <c r="V155"/>
  <c r="Z155"/>
  <c r="AD155"/>
  <c r="AH155"/>
  <c r="C153"/>
  <c r="E153"/>
  <c r="G153"/>
  <c r="I153"/>
  <c r="K153"/>
  <c r="M153"/>
  <c r="O153"/>
  <c r="Q153"/>
  <c r="S153"/>
  <c r="U153"/>
  <c r="W153"/>
  <c r="Y153"/>
  <c r="AA153"/>
  <c r="AC153"/>
  <c r="AE153"/>
  <c r="AG153"/>
  <c r="D153"/>
  <c r="H153"/>
  <c r="L153"/>
  <c r="P153"/>
  <c r="T153"/>
  <c r="X153"/>
  <c r="AB153"/>
  <c r="AF153"/>
  <c r="F153"/>
  <c r="J153"/>
  <c r="N153"/>
  <c r="R153"/>
  <c r="V153"/>
  <c r="Z153"/>
  <c r="AD153"/>
  <c r="AH153"/>
  <c r="C151"/>
  <c r="E151"/>
  <c r="G151"/>
  <c r="I151"/>
  <c r="K151"/>
  <c r="M151"/>
  <c r="O151"/>
  <c r="Q151"/>
  <c r="S151"/>
  <c r="U151"/>
  <c r="W151"/>
  <c r="Y151"/>
  <c r="AA151"/>
  <c r="AC151"/>
  <c r="AE151"/>
  <c r="AG151"/>
  <c r="D151"/>
  <c r="H151"/>
  <c r="L151"/>
  <c r="P151"/>
  <c r="T151"/>
  <c r="X151"/>
  <c r="AB151"/>
  <c r="AF151"/>
  <c r="F151"/>
  <c r="J151"/>
  <c r="N151"/>
  <c r="R151"/>
  <c r="V151"/>
  <c r="Z151"/>
  <c r="AD151"/>
  <c r="AH151"/>
  <c r="C149"/>
  <c r="E149"/>
  <c r="G149"/>
  <c r="I149"/>
  <c r="K149"/>
  <c r="M149"/>
  <c r="O149"/>
  <c r="Q149"/>
  <c r="S149"/>
  <c r="U149"/>
  <c r="W149"/>
  <c r="Y149"/>
  <c r="AA149"/>
  <c r="AC149"/>
  <c r="AE149"/>
  <c r="AG149"/>
  <c r="D149"/>
  <c r="H149"/>
  <c r="L149"/>
  <c r="P149"/>
  <c r="T149"/>
  <c r="X149"/>
  <c r="AB149"/>
  <c r="AF149"/>
  <c r="F149"/>
  <c r="J149"/>
  <c r="N149"/>
  <c r="R149"/>
  <c r="V149"/>
  <c r="Z149"/>
  <c r="AD149"/>
  <c r="AH149"/>
  <c r="C147"/>
  <c r="E147"/>
  <c r="G147"/>
  <c r="I147"/>
  <c r="K147"/>
  <c r="M147"/>
  <c r="O147"/>
  <c r="Q147"/>
  <c r="S147"/>
  <c r="U147"/>
  <c r="W147"/>
  <c r="Y147"/>
  <c r="AA147"/>
  <c r="AC147"/>
  <c r="AE147"/>
  <c r="AG147"/>
  <c r="D147"/>
  <c r="H147"/>
  <c r="L147"/>
  <c r="P147"/>
  <c r="T147"/>
  <c r="X147"/>
  <c r="AB147"/>
  <c r="AF147"/>
  <c r="F147"/>
  <c r="J147"/>
  <c r="N147"/>
  <c r="R147"/>
  <c r="V147"/>
  <c r="Z147"/>
  <c r="AD147"/>
  <c r="AH147"/>
  <c r="C145"/>
  <c r="E145"/>
  <c r="G145"/>
  <c r="I145"/>
  <c r="K145"/>
  <c r="M145"/>
  <c r="O145"/>
  <c r="Q145"/>
  <c r="S145"/>
  <c r="U145"/>
  <c r="W145"/>
  <c r="Y145"/>
  <c r="AA145"/>
  <c r="AC145"/>
  <c r="AE145"/>
  <c r="AG145"/>
  <c r="D145"/>
  <c r="H145"/>
  <c r="L145"/>
  <c r="P145"/>
  <c r="T145"/>
  <c r="X145"/>
  <c r="AB145"/>
  <c r="AF145"/>
  <c r="F145"/>
  <c r="J145"/>
  <c r="N145"/>
  <c r="R145"/>
  <c r="V145"/>
  <c r="Z145"/>
  <c r="AD145"/>
  <c r="AH145"/>
  <c r="C143"/>
  <c r="E143"/>
  <c r="G143"/>
  <c r="I143"/>
  <c r="K143"/>
  <c r="M143"/>
  <c r="O143"/>
  <c r="Q143"/>
  <c r="S143"/>
  <c r="U143"/>
  <c r="W143"/>
  <c r="Y143"/>
  <c r="AA143"/>
  <c r="AC143"/>
  <c r="AE143"/>
  <c r="AG143"/>
  <c r="F143"/>
  <c r="J143"/>
  <c r="N143"/>
  <c r="R143"/>
  <c r="V143"/>
  <c r="Z143"/>
  <c r="AD143"/>
  <c r="AH143"/>
  <c r="H143"/>
  <c r="P143"/>
  <c r="X143"/>
  <c r="AF143"/>
  <c r="D143"/>
  <c r="L143"/>
  <c r="T143"/>
  <c r="AB143"/>
  <c r="C141"/>
  <c r="E141"/>
  <c r="G141"/>
  <c r="I141"/>
  <c r="K141"/>
  <c r="M141"/>
  <c r="O141"/>
  <c r="Q141"/>
  <c r="S141"/>
  <c r="U141"/>
  <c r="W141"/>
  <c r="Y141"/>
  <c r="AA141"/>
  <c r="AC141"/>
  <c r="AE141"/>
  <c r="AG141"/>
  <c r="F141"/>
  <c r="J141"/>
  <c r="N141"/>
  <c r="R141"/>
  <c r="V141"/>
  <c r="Z141"/>
  <c r="AD141"/>
  <c r="AH141"/>
  <c r="H141"/>
  <c r="P141"/>
  <c r="X141"/>
  <c r="AF141"/>
  <c r="D141"/>
  <c r="L141"/>
  <c r="T141"/>
  <c r="AB141"/>
  <c r="C139"/>
  <c r="E139"/>
  <c r="G139"/>
  <c r="I139"/>
  <c r="K139"/>
  <c r="M139"/>
  <c r="O139"/>
  <c r="Q139"/>
  <c r="S139"/>
  <c r="U139"/>
  <c r="W139"/>
  <c r="Y139"/>
  <c r="AA139"/>
  <c r="AC139"/>
  <c r="AE139"/>
  <c r="AG139"/>
  <c r="F139"/>
  <c r="J139"/>
  <c r="N139"/>
  <c r="R139"/>
  <c r="V139"/>
  <c r="Z139"/>
  <c r="AD139"/>
  <c r="AH139"/>
  <c r="H139"/>
  <c r="P139"/>
  <c r="X139"/>
  <c r="AF139"/>
  <c r="D139"/>
  <c r="L139"/>
  <c r="T139"/>
  <c r="AB139"/>
  <c r="C137"/>
  <c r="E137"/>
  <c r="G137"/>
  <c r="I137"/>
  <c r="K137"/>
  <c r="M137"/>
  <c r="O137"/>
  <c r="Q137"/>
  <c r="S137"/>
  <c r="U137"/>
  <c r="W137"/>
  <c r="Y137"/>
  <c r="AA137"/>
  <c r="AC137"/>
  <c r="AE137"/>
  <c r="AG137"/>
  <c r="F137"/>
  <c r="J137"/>
  <c r="N137"/>
  <c r="R137"/>
  <c r="V137"/>
  <c r="Z137"/>
  <c r="AD137"/>
  <c r="AH137"/>
  <c r="H137"/>
  <c r="P137"/>
  <c r="X137"/>
  <c r="AF137"/>
  <c r="D137"/>
  <c r="L137"/>
  <c r="T137"/>
  <c r="AB137"/>
  <c r="C135"/>
  <c r="E135"/>
  <c r="G135"/>
  <c r="I135"/>
  <c r="K135"/>
  <c r="M135"/>
  <c r="O135"/>
  <c r="Q135"/>
  <c r="S135"/>
  <c r="U135"/>
  <c r="W135"/>
  <c r="Y135"/>
  <c r="AA135"/>
  <c r="AC135"/>
  <c r="AE135"/>
  <c r="AG135"/>
  <c r="F135"/>
  <c r="J135"/>
  <c r="N135"/>
  <c r="R135"/>
  <c r="V135"/>
  <c r="Z135"/>
  <c r="AD135"/>
  <c r="AH135"/>
  <c r="H135"/>
  <c r="P135"/>
  <c r="X135"/>
  <c r="AF135"/>
  <c r="D135"/>
  <c r="L135"/>
  <c r="T135"/>
  <c r="AB135"/>
  <c r="C133"/>
  <c r="E133"/>
  <c r="G133"/>
  <c r="I133"/>
  <c r="K133"/>
  <c r="M133"/>
  <c r="O133"/>
  <c r="Q133"/>
  <c r="S133"/>
  <c r="U133"/>
  <c r="W133"/>
  <c r="Y133"/>
  <c r="AA133"/>
  <c r="AC133"/>
  <c r="AE133"/>
  <c r="AG133"/>
  <c r="F133"/>
  <c r="J133"/>
  <c r="N133"/>
  <c r="R133"/>
  <c r="V133"/>
  <c r="Z133"/>
  <c r="AD133"/>
  <c r="AH133"/>
  <c r="H133"/>
  <c r="P133"/>
  <c r="X133"/>
  <c r="AF133"/>
  <c r="D133"/>
  <c r="L133"/>
  <c r="T133"/>
  <c r="AB133"/>
  <c r="C131"/>
  <c r="E131"/>
  <c r="G131"/>
  <c r="I131"/>
  <c r="K131"/>
  <c r="M131"/>
  <c r="O131"/>
  <c r="Q131"/>
  <c r="S131"/>
  <c r="U131"/>
  <c r="W131"/>
  <c r="Y131"/>
  <c r="AA131"/>
  <c r="AC131"/>
  <c r="AE131"/>
  <c r="AG131"/>
  <c r="F131"/>
  <c r="J131"/>
  <c r="N131"/>
  <c r="R131"/>
  <c r="V131"/>
  <c r="Z131"/>
  <c r="AD131"/>
  <c r="AH131"/>
  <c r="H131"/>
  <c r="P131"/>
  <c r="X131"/>
  <c r="AF131"/>
  <c r="D131"/>
  <c r="L131"/>
  <c r="T131"/>
  <c r="AB131"/>
  <c r="C129"/>
  <c r="E129"/>
  <c r="G129"/>
  <c r="I129"/>
  <c r="K129"/>
  <c r="M129"/>
  <c r="O129"/>
  <c r="Q129"/>
  <c r="S129"/>
  <c r="U129"/>
  <c r="W129"/>
  <c r="Y129"/>
  <c r="AA129"/>
  <c r="AC129"/>
  <c r="AE129"/>
  <c r="AG129"/>
  <c r="F129"/>
  <c r="J129"/>
  <c r="N129"/>
  <c r="R129"/>
  <c r="V129"/>
  <c r="Z129"/>
  <c r="AD129"/>
  <c r="AH129"/>
  <c r="H129"/>
  <c r="P129"/>
  <c r="X129"/>
  <c r="AF129"/>
  <c r="D129"/>
  <c r="L129"/>
  <c r="T129"/>
  <c r="AB129"/>
  <c r="C127"/>
  <c r="E127"/>
  <c r="G127"/>
  <c r="I127"/>
  <c r="K127"/>
  <c r="M127"/>
  <c r="O127"/>
  <c r="Q127"/>
  <c r="S127"/>
  <c r="U127"/>
  <c r="W127"/>
  <c r="Y127"/>
  <c r="AA127"/>
  <c r="AC127"/>
  <c r="AE127"/>
  <c r="AG127"/>
  <c r="F127"/>
  <c r="J127"/>
  <c r="N127"/>
  <c r="R127"/>
  <c r="V127"/>
  <c r="Z127"/>
  <c r="AD127"/>
  <c r="AH127"/>
  <c r="H127"/>
  <c r="P127"/>
  <c r="X127"/>
  <c r="AF127"/>
  <c r="D127"/>
  <c r="L127"/>
  <c r="T127"/>
  <c r="AB127"/>
  <c r="C125"/>
  <c r="E125"/>
  <c r="G125"/>
  <c r="I125"/>
  <c r="K125"/>
  <c r="M125"/>
  <c r="O125"/>
  <c r="Q125"/>
  <c r="S125"/>
  <c r="U125"/>
  <c r="W125"/>
  <c r="Y125"/>
  <c r="AA125"/>
  <c r="AC125"/>
  <c r="AE125"/>
  <c r="AG125"/>
  <c r="F125"/>
  <c r="J125"/>
  <c r="N125"/>
  <c r="R125"/>
  <c r="V125"/>
  <c r="Z125"/>
  <c r="AD125"/>
  <c r="AH125"/>
  <c r="H125"/>
  <c r="P125"/>
  <c r="X125"/>
  <c r="AF125"/>
  <c r="D125"/>
  <c r="L125"/>
  <c r="T125"/>
  <c r="AB125"/>
  <c r="C123"/>
  <c r="E123"/>
  <c r="G123"/>
  <c r="I123"/>
  <c r="K123"/>
  <c r="M123"/>
  <c r="O123"/>
  <c r="Q123"/>
  <c r="S123"/>
  <c r="U123"/>
  <c r="W123"/>
  <c r="Y123"/>
  <c r="AA123"/>
  <c r="AC123"/>
  <c r="AE123"/>
  <c r="AG123"/>
  <c r="F123"/>
  <c r="J123"/>
  <c r="N123"/>
  <c r="R123"/>
  <c r="V123"/>
  <c r="Z123"/>
  <c r="AD123"/>
  <c r="AH123"/>
  <c r="H123"/>
  <c r="P123"/>
  <c r="X123"/>
  <c r="AF123"/>
  <c r="D123"/>
  <c r="L123"/>
  <c r="T123"/>
  <c r="AB123"/>
  <c r="C121"/>
  <c r="E121"/>
  <c r="G121"/>
  <c r="I121"/>
  <c r="K121"/>
  <c r="M121"/>
  <c r="O121"/>
  <c r="Q121"/>
  <c r="S121"/>
  <c r="U121"/>
  <c r="W121"/>
  <c r="Y121"/>
  <c r="AA121"/>
  <c r="AC121"/>
  <c r="AE121"/>
  <c r="AG121"/>
  <c r="F121"/>
  <c r="J121"/>
  <c r="N121"/>
  <c r="R121"/>
  <c r="V121"/>
  <c r="Z121"/>
  <c r="AD121"/>
  <c r="AH121"/>
  <c r="H121"/>
  <c r="P121"/>
  <c r="X121"/>
  <c r="AF121"/>
  <c r="D121"/>
  <c r="L121"/>
  <c r="T121"/>
  <c r="AB121"/>
  <c r="C119"/>
  <c r="E119"/>
  <c r="G119"/>
  <c r="I119"/>
  <c r="K119"/>
  <c r="M119"/>
  <c r="O119"/>
  <c r="Q119"/>
  <c r="S119"/>
  <c r="U119"/>
  <c r="W119"/>
  <c r="Y119"/>
  <c r="AA119"/>
  <c r="AC119"/>
  <c r="AE119"/>
  <c r="AG119"/>
  <c r="F119"/>
  <c r="J119"/>
  <c r="N119"/>
  <c r="R119"/>
  <c r="V119"/>
  <c r="Z119"/>
  <c r="AD119"/>
  <c r="AH119"/>
  <c r="H119"/>
  <c r="P119"/>
  <c r="X119"/>
  <c r="AF119"/>
  <c r="D119"/>
  <c r="L119"/>
  <c r="T119"/>
  <c r="AB119"/>
  <c r="C116"/>
  <c r="E116"/>
  <c r="G116"/>
  <c r="I116"/>
  <c r="K116"/>
  <c r="M116"/>
  <c r="O116"/>
  <c r="Q116"/>
  <c r="S116"/>
  <c r="U116"/>
  <c r="W116"/>
  <c r="Y116"/>
  <c r="AA116"/>
  <c r="AC116"/>
  <c r="AE116"/>
  <c r="AG116"/>
  <c r="F116"/>
  <c r="J116"/>
  <c r="N116"/>
  <c r="R116"/>
  <c r="V116"/>
  <c r="Z116"/>
  <c r="AD116"/>
  <c r="AH116"/>
  <c r="H116"/>
  <c r="P116"/>
  <c r="X116"/>
  <c r="AF116"/>
  <c r="D116"/>
  <c r="L116"/>
  <c r="T116"/>
  <c r="AB116"/>
  <c r="D3"/>
  <c r="F3"/>
  <c r="H3"/>
  <c r="J3"/>
  <c r="L3"/>
  <c r="N3"/>
  <c r="P3"/>
  <c r="R3"/>
  <c r="T3"/>
  <c r="V3"/>
  <c r="X3"/>
  <c r="Z3"/>
  <c r="AB3"/>
  <c r="AD3"/>
  <c r="AF3"/>
  <c r="AH3"/>
  <c r="E3"/>
  <c r="G3"/>
  <c r="I3"/>
  <c r="K3"/>
  <c r="M3"/>
  <c r="O3"/>
  <c r="Q3"/>
  <c r="S3"/>
  <c r="U3"/>
  <c r="W3"/>
  <c r="Y3"/>
  <c r="AA3"/>
  <c r="AC3"/>
  <c r="AE3"/>
  <c r="AG3"/>
  <c r="C3"/>
  <c r="BX4"/>
  <c r="CB4"/>
  <c r="CF4"/>
  <c r="CJ4"/>
  <c r="CN4"/>
  <c r="CR4"/>
  <c r="CV4"/>
  <c r="BX5"/>
  <c r="CB5"/>
  <c r="CF5"/>
  <c r="CJ5"/>
  <c r="CN5"/>
  <c r="CR5"/>
  <c r="CV5"/>
  <c r="BX6"/>
  <c r="CF6"/>
  <c r="CN6"/>
  <c r="CV6"/>
  <c r="BX7"/>
  <c r="CF7"/>
  <c r="CN7"/>
  <c r="CV7"/>
  <c r="BX8"/>
  <c r="CF8"/>
  <c r="CN8"/>
  <c r="CV8"/>
  <c r="BX9"/>
  <c r="CF9"/>
  <c r="CN9"/>
  <c r="CV9"/>
  <c r="BX10"/>
  <c r="CF10"/>
  <c r="CN10"/>
  <c r="CV10"/>
  <c r="BX11"/>
  <c r="CF11"/>
  <c r="CN11"/>
  <c r="CV11"/>
  <c r="BX12"/>
  <c r="CF12"/>
  <c r="CN12"/>
  <c r="CV12"/>
  <c r="BX13"/>
  <c r="CF13"/>
  <c r="CN13"/>
  <c r="CV13"/>
  <c r="CF14"/>
  <c r="CV14"/>
  <c r="CF15"/>
  <c r="CV15"/>
  <c r="CF16"/>
  <c r="CV16"/>
  <c r="CF17"/>
  <c r="CV17"/>
  <c r="CF18"/>
  <c r="CV18"/>
  <c r="CF19"/>
  <c r="CV19"/>
  <c r="BX20"/>
  <c r="CF20"/>
  <c r="CN20"/>
  <c r="CV20"/>
  <c r="BX21"/>
  <c r="CF21"/>
  <c r="CN21"/>
  <c r="CV21"/>
  <c r="BX22"/>
  <c r="CF22"/>
  <c r="CN22"/>
  <c r="CV22"/>
  <c r="BX23"/>
  <c r="CF23"/>
  <c r="CN23"/>
  <c r="CV23"/>
  <c r="BX24"/>
  <c r="CF24"/>
  <c r="CN24"/>
  <c r="CV24"/>
  <c r="BX25"/>
  <c r="CF25"/>
  <c r="CN25"/>
  <c r="CV25"/>
  <c r="BX26"/>
  <c r="CF26"/>
  <c r="CN26"/>
  <c r="CV26"/>
  <c r="BX27"/>
  <c r="CF27"/>
  <c r="CN27"/>
  <c r="CV27"/>
  <c r="BX28"/>
  <c r="CF28"/>
  <c r="CN28"/>
  <c r="BX29"/>
  <c r="CF29"/>
  <c r="CN29"/>
  <c r="CV29"/>
  <c r="CF30"/>
  <c r="CV30"/>
  <c r="CF31"/>
  <c r="CV31"/>
  <c r="CF32"/>
  <c r="CV32"/>
  <c r="CF33"/>
  <c r="CV33"/>
  <c r="CF34"/>
  <c r="CV34"/>
  <c r="CF35"/>
  <c r="CV35"/>
  <c r="CF36"/>
  <c r="CV36"/>
  <c r="CF37"/>
  <c r="CV37"/>
  <c r="CF38"/>
  <c r="CV38"/>
  <c r="CF39"/>
  <c r="CV39"/>
  <c r="CF40"/>
  <c r="CV40"/>
  <c r="CF41"/>
  <c r="CV41"/>
  <c r="CF42"/>
  <c r="CV42"/>
  <c r="CF43"/>
  <c r="CV43"/>
  <c r="CF44"/>
  <c r="CV44"/>
  <c r="BX45"/>
  <c r="CF45"/>
  <c r="CN45"/>
  <c r="CV45"/>
  <c r="BX46"/>
  <c r="CF46"/>
  <c r="CN46"/>
  <c r="CV46"/>
  <c r="BX47"/>
  <c r="CF47"/>
  <c r="CN47"/>
  <c r="CV47"/>
  <c r="BX48"/>
  <c r="CF48"/>
  <c r="CN48"/>
  <c r="CV48"/>
  <c r="BX49"/>
  <c r="CF49"/>
  <c r="CN49"/>
  <c r="CV49"/>
  <c r="BX50"/>
  <c r="CF50"/>
  <c r="CN50"/>
  <c r="CV50"/>
  <c r="BX51"/>
  <c r="CF51"/>
  <c r="CN51"/>
  <c r="CV51"/>
  <c r="BX52"/>
  <c r="CF52"/>
  <c r="CN52"/>
  <c r="CV52"/>
  <c r="BX53"/>
  <c r="CF53"/>
  <c r="CN53"/>
  <c r="CV53"/>
  <c r="BX54"/>
  <c r="CF54"/>
  <c r="CN54"/>
  <c r="CV54"/>
  <c r="BX55"/>
  <c r="CF55"/>
  <c r="CN55"/>
  <c r="CV55"/>
  <c r="BX56"/>
  <c r="CF56"/>
  <c r="CN56"/>
  <c r="CV56"/>
  <c r="BX57"/>
  <c r="CF57"/>
  <c r="CN57"/>
  <c r="CV57"/>
  <c r="BX58"/>
  <c r="CF58"/>
  <c r="CN58"/>
  <c r="CV58"/>
  <c r="BX59"/>
  <c r="CF59"/>
  <c r="CN59"/>
  <c r="CV59"/>
  <c r="BX60"/>
  <c r="CF60"/>
  <c r="CN60"/>
  <c r="CV60"/>
  <c r="BX61"/>
  <c r="CF61"/>
  <c r="CN61"/>
  <c r="CV61"/>
  <c r="BX62"/>
  <c r="CF62"/>
  <c r="CN62"/>
  <c r="CV62"/>
  <c r="BX63"/>
  <c r="CF63"/>
  <c r="CN63"/>
  <c r="CV63"/>
  <c r="BX64"/>
  <c r="CF64"/>
  <c r="CN64"/>
  <c r="CV64"/>
  <c r="BX65"/>
  <c r="CF65"/>
  <c r="CN65"/>
  <c r="CV65"/>
  <c r="CF66"/>
  <c r="CV66"/>
  <c r="CF67"/>
  <c r="CV67"/>
  <c r="CF68"/>
  <c r="CV68"/>
  <c r="CF69"/>
  <c r="CV69"/>
  <c r="CF70"/>
  <c r="CV70"/>
  <c r="CF71"/>
  <c r="CV71"/>
  <c r="CF72"/>
  <c r="CV72"/>
  <c r="CF73"/>
  <c r="CV73"/>
  <c r="CF74"/>
  <c r="CV74"/>
  <c r="CF75"/>
  <c r="CV75"/>
  <c r="CF76"/>
  <c r="CV76"/>
  <c r="CF77"/>
  <c r="CV77"/>
  <c r="CF78"/>
  <c r="CV78"/>
  <c r="CF79"/>
  <c r="CV79"/>
  <c r="CF80"/>
  <c r="CV80"/>
  <c r="CF81"/>
  <c r="CV81"/>
  <c r="CF82"/>
  <c r="CV82"/>
  <c r="CF83"/>
  <c r="CV83"/>
  <c r="CF84"/>
  <c r="CV84"/>
  <c r="CF85"/>
  <c r="CV85"/>
  <c r="CF86"/>
  <c r="CV86"/>
  <c r="CF87"/>
  <c r="CV87"/>
  <c r="CF88"/>
  <c r="CV88"/>
  <c r="CF89"/>
  <c r="CV89"/>
  <c r="CF90"/>
  <c r="CV90"/>
  <c r="CF91"/>
  <c r="CV91"/>
  <c r="CF92"/>
  <c r="CV92"/>
  <c r="CF93"/>
  <c r="CV93"/>
  <c r="CF94"/>
  <c r="CV94"/>
  <c r="BX95"/>
  <c r="CF95"/>
  <c r="CN95"/>
  <c r="CV95"/>
  <c r="BX96"/>
  <c r="CF96"/>
  <c r="CN96"/>
  <c r="CV96"/>
  <c r="BX97"/>
  <c r="CF97"/>
  <c r="CN97"/>
  <c r="CV97"/>
  <c r="BX98"/>
  <c r="CF98"/>
  <c r="CN98"/>
  <c r="CV98"/>
  <c r="BX99"/>
  <c r="CF99"/>
  <c r="CN99"/>
  <c r="CV99"/>
  <c r="BX100"/>
  <c r="CF100"/>
  <c r="CN100"/>
  <c r="CV100"/>
  <c r="BX101"/>
  <c r="CF101"/>
  <c r="CN101"/>
  <c r="CV101"/>
  <c r="BX102"/>
  <c r="CF102"/>
  <c r="CN102"/>
  <c r="CV102"/>
  <c r="BX103"/>
  <c r="CF103"/>
  <c r="CN103"/>
  <c r="CV103"/>
  <c r="BX104"/>
  <c r="BV4"/>
  <c r="BZ4"/>
  <c r="CD4"/>
  <c r="CH4"/>
  <c r="CL4"/>
  <c r="CP4"/>
  <c r="CT4"/>
  <c r="BV5"/>
  <c r="BZ5"/>
  <c r="CD5"/>
  <c r="CH5"/>
  <c r="CL5"/>
  <c r="CP5"/>
  <c r="CT5"/>
  <c r="CB6"/>
  <c r="CJ6"/>
  <c r="CR6"/>
  <c r="CB7"/>
  <c r="CJ7"/>
  <c r="CR7"/>
  <c r="CB8"/>
  <c r="CJ8"/>
  <c r="CR8"/>
  <c r="CB9"/>
  <c r="CJ9"/>
  <c r="CR9"/>
  <c r="CB10"/>
  <c r="CJ10"/>
  <c r="CR10"/>
  <c r="CB11"/>
  <c r="CJ11"/>
  <c r="CR11"/>
  <c r="CB12"/>
  <c r="CJ12"/>
  <c r="CR12"/>
  <c r="CB13"/>
  <c r="CJ13"/>
  <c r="CR13"/>
  <c r="BX14"/>
  <c r="CN14"/>
  <c r="BX15"/>
  <c r="CN15"/>
  <c r="BX16"/>
  <c r="CN16"/>
  <c r="BX17"/>
  <c r="CN17"/>
  <c r="BX18"/>
  <c r="CN18"/>
  <c r="BX19"/>
  <c r="CN19"/>
  <c r="CB20"/>
  <c r="CJ20"/>
  <c r="CR20"/>
  <c r="CB21"/>
  <c r="CJ21"/>
  <c r="CR21"/>
  <c r="CB22"/>
  <c r="CJ22"/>
  <c r="CR22"/>
  <c r="CB23"/>
  <c r="CJ23"/>
  <c r="CR23"/>
  <c r="CB24"/>
  <c r="CJ24"/>
  <c r="CR24"/>
  <c r="CB25"/>
  <c r="CJ25"/>
  <c r="CR25"/>
  <c r="CB26"/>
  <c r="CJ26"/>
  <c r="CR26"/>
  <c r="CB27"/>
  <c r="CJ27"/>
  <c r="CR27"/>
  <c r="CB28"/>
  <c r="CJ28"/>
  <c r="CR28"/>
  <c r="CB29"/>
  <c r="CJ29"/>
  <c r="CR29"/>
  <c r="BX30"/>
  <c r="CN30"/>
  <c r="BX31"/>
  <c r="CN31"/>
  <c r="BX32"/>
  <c r="CN32"/>
  <c r="BX33"/>
  <c r="CN33"/>
  <c r="BX34"/>
  <c r="CN34"/>
  <c r="BX35"/>
  <c r="CN35"/>
  <c r="BX36"/>
  <c r="CN36"/>
  <c r="BX37"/>
  <c r="CN37"/>
  <c r="BX38"/>
  <c r="CN38"/>
  <c r="BX39"/>
  <c r="CN39"/>
  <c r="BX40"/>
  <c r="CN40"/>
  <c r="BX41"/>
  <c r="CN41"/>
  <c r="BX42"/>
  <c r="CN42"/>
  <c r="BX43"/>
  <c r="CN43"/>
  <c r="BX44"/>
  <c r="CN44"/>
  <c r="CB45"/>
  <c r="CJ45"/>
  <c r="CR45"/>
  <c r="CB46"/>
  <c r="CJ46"/>
  <c r="CR46"/>
  <c r="CB47"/>
  <c r="CJ47"/>
  <c r="CR47"/>
  <c r="CB48"/>
  <c r="CJ48"/>
  <c r="CR48"/>
  <c r="CB49"/>
  <c r="CJ49"/>
  <c r="CR49"/>
  <c r="CB50"/>
  <c r="CJ50"/>
  <c r="CR50"/>
  <c r="CB51"/>
  <c r="CJ51"/>
  <c r="CR51"/>
  <c r="CB52"/>
  <c r="CJ52"/>
  <c r="CR52"/>
  <c r="CB53"/>
  <c r="CJ53"/>
  <c r="CR53"/>
  <c r="CB54"/>
  <c r="CJ54"/>
  <c r="CR54"/>
  <c r="CB55"/>
  <c r="CJ55"/>
  <c r="CR55"/>
  <c r="CB56"/>
  <c r="CJ56"/>
  <c r="CR56"/>
  <c r="CB57"/>
  <c r="CJ57"/>
  <c r="CR57"/>
  <c r="CB58"/>
  <c r="CJ58"/>
  <c r="CR58"/>
  <c r="CB59"/>
  <c r="CJ59"/>
  <c r="CR59"/>
  <c r="CB60"/>
  <c r="CJ60"/>
  <c r="CR60"/>
  <c r="CB61"/>
  <c r="CJ61"/>
  <c r="CR61"/>
  <c r="CB62"/>
  <c r="CJ62"/>
  <c r="CR62"/>
  <c r="CB63"/>
  <c r="CJ63"/>
  <c r="CR63"/>
  <c r="CB64"/>
  <c r="CJ64"/>
  <c r="CR64"/>
  <c r="CB65"/>
  <c r="CJ65"/>
  <c r="CR65"/>
  <c r="BX66"/>
  <c r="CN66"/>
  <c r="BX67"/>
  <c r="CN67"/>
  <c r="BX68"/>
  <c r="CN68"/>
  <c r="BX69"/>
  <c r="CN69"/>
  <c r="BX70"/>
  <c r="CN70"/>
  <c r="BX71"/>
  <c r="CN71"/>
  <c r="BX72"/>
  <c r="CN72"/>
  <c r="BX73"/>
  <c r="CN73"/>
  <c r="BX74"/>
  <c r="CN74"/>
  <c r="BX75"/>
  <c r="CN75"/>
  <c r="BX76"/>
  <c r="CN76"/>
  <c r="BX77"/>
  <c r="CN77"/>
  <c r="BX78"/>
  <c r="CN78"/>
  <c r="BX79"/>
  <c r="CN79"/>
  <c r="BX80"/>
  <c r="CN80"/>
  <c r="BX81"/>
  <c r="CN81"/>
  <c r="BX82"/>
  <c r="CN82"/>
  <c r="BX83"/>
  <c r="CN83"/>
  <c r="BX84"/>
  <c r="CN84"/>
  <c r="BX85"/>
  <c r="CN85"/>
  <c r="BX86"/>
  <c r="CN86"/>
  <c r="BX87"/>
  <c r="CN87"/>
  <c r="BX88"/>
  <c r="CN88"/>
  <c r="BX89"/>
  <c r="CN89"/>
  <c r="BX90"/>
  <c r="CN90"/>
  <c r="BX91"/>
  <c r="CN91"/>
  <c r="BX92"/>
  <c r="CN92"/>
  <c r="BX93"/>
  <c r="CN93"/>
  <c r="BX94"/>
  <c r="CN94"/>
  <c r="CB95"/>
  <c r="CJ95"/>
  <c r="CR95"/>
  <c r="CB96"/>
  <c r="CJ96"/>
  <c r="CR96"/>
  <c r="CB97"/>
  <c r="CJ97"/>
  <c r="CR97"/>
  <c r="CB98"/>
  <c r="CJ98"/>
  <c r="CR98"/>
  <c r="CB99"/>
  <c r="CJ99"/>
  <c r="CR99"/>
  <c r="CB100"/>
  <c r="CJ100"/>
  <c r="CR100"/>
  <c r="CB101"/>
  <c r="CJ101"/>
  <c r="CR101"/>
  <c r="CB102"/>
  <c r="CJ102"/>
  <c r="CR102"/>
  <c r="CB103"/>
  <c r="CJ103"/>
  <c r="CR103"/>
  <c r="CB104"/>
  <c r="CJ104"/>
  <c r="CR104"/>
  <c r="CB105"/>
  <c r="CJ105"/>
  <c r="CR105"/>
  <c r="CO3"/>
  <c r="CG3"/>
  <c r="BY3"/>
  <c r="CV198"/>
  <c r="CR198"/>
  <c r="CN198"/>
  <c r="CJ198"/>
  <c r="CF198"/>
  <c r="CB198"/>
  <c r="BX198"/>
  <c r="CV197"/>
  <c r="CR197"/>
  <c r="CN197"/>
  <c r="CJ197"/>
  <c r="CF197"/>
  <c r="CB197"/>
  <c r="BX197"/>
  <c r="CV196"/>
  <c r="CR196"/>
  <c r="CN196"/>
  <c r="CJ196"/>
  <c r="CF196"/>
  <c r="CB196"/>
  <c r="BX196"/>
  <c r="CV195"/>
  <c r="CR195"/>
  <c r="CN195"/>
  <c r="CJ195"/>
  <c r="CF195"/>
  <c r="CB195"/>
  <c r="BX195"/>
  <c r="CV194"/>
  <c r="CR194"/>
  <c r="CN194"/>
  <c r="CJ194"/>
  <c r="CF194"/>
  <c r="CB194"/>
  <c r="BX194"/>
  <c r="CV193"/>
  <c r="CN193"/>
  <c r="CF193"/>
  <c r="BX193"/>
  <c r="CV192"/>
  <c r="CN192"/>
  <c r="CF192"/>
  <c r="BX192"/>
  <c r="CV191"/>
  <c r="CN191"/>
  <c r="CF191"/>
  <c r="BX191"/>
  <c r="CV190"/>
  <c r="CN190"/>
  <c r="CF190"/>
  <c r="BX190"/>
  <c r="CV189"/>
  <c r="CN189"/>
  <c r="CF189"/>
  <c r="BX189"/>
  <c r="CV188"/>
  <c r="CN188"/>
  <c r="CF188"/>
  <c r="BX188"/>
  <c r="CV187"/>
  <c r="CN187"/>
  <c r="CF187"/>
  <c r="BX187"/>
  <c r="CV186"/>
  <c r="CN186"/>
  <c r="CF186"/>
  <c r="BX186"/>
  <c r="CV185"/>
  <c r="CN185"/>
  <c r="CF185"/>
  <c r="BX185"/>
  <c r="CV184"/>
  <c r="CN184"/>
  <c r="CF184"/>
  <c r="BX184"/>
  <c r="CV183"/>
  <c r="CN183"/>
  <c r="CF183"/>
  <c r="BX183"/>
  <c r="CV182"/>
  <c r="CN182"/>
  <c r="CF182"/>
  <c r="BX182"/>
  <c r="CV181"/>
  <c r="CN181"/>
  <c r="CF181"/>
  <c r="BX181"/>
  <c r="CV180"/>
  <c r="CN180"/>
  <c r="CF180"/>
  <c r="BX180"/>
  <c r="CV179"/>
  <c r="CN179"/>
  <c r="CF179"/>
  <c r="BX179"/>
  <c r="CV178"/>
  <c r="CN178"/>
  <c r="CF178"/>
  <c r="BX178"/>
  <c r="CV177"/>
  <c r="CN177"/>
  <c r="CF177"/>
  <c r="BX177"/>
  <c r="CV176"/>
  <c r="CN176"/>
  <c r="CF176"/>
  <c r="BX176"/>
  <c r="CV175"/>
  <c r="CN175"/>
  <c r="CF175"/>
  <c r="BX175"/>
  <c r="CV174"/>
  <c r="CN174"/>
  <c r="CF174"/>
  <c r="BX174"/>
  <c r="CV173"/>
  <c r="CN173"/>
  <c r="CF173"/>
  <c r="BX173"/>
  <c r="CV172"/>
  <c r="CN172"/>
  <c r="CF172"/>
  <c r="BX172"/>
  <c r="CV171"/>
  <c r="CN171"/>
  <c r="CF171"/>
  <c r="BX171"/>
  <c r="CV170"/>
  <c r="CN170"/>
  <c r="CF170"/>
  <c r="BX170"/>
  <c r="CV169"/>
  <c r="CN169"/>
  <c r="CF169"/>
  <c r="BX169"/>
  <c r="CV168"/>
  <c r="CN168"/>
  <c r="CF168"/>
  <c r="BX168"/>
  <c r="CV167"/>
  <c r="CN167"/>
  <c r="CF167"/>
  <c r="BX167"/>
  <c r="CV166"/>
  <c r="CN166"/>
  <c r="CF166"/>
  <c r="BX166"/>
  <c r="CV165"/>
  <c r="CN165"/>
  <c r="CF165"/>
  <c r="BX165"/>
  <c r="CV164"/>
  <c r="CN164"/>
  <c r="CF164"/>
  <c r="BX164"/>
  <c r="CV163"/>
  <c r="CN163"/>
  <c r="CF163"/>
  <c r="BX163"/>
  <c r="CV162"/>
  <c r="CN162"/>
  <c r="CF162"/>
  <c r="BX162"/>
  <c r="CV161"/>
  <c r="CN161"/>
  <c r="CF161"/>
  <c r="BX161"/>
  <c r="CV160"/>
  <c r="CN160"/>
  <c r="CF160"/>
  <c r="BX160"/>
  <c r="CV159"/>
  <c r="CN159"/>
  <c r="CF159"/>
  <c r="BX159"/>
  <c r="CV158"/>
  <c r="CN158"/>
  <c r="CF158"/>
  <c r="BX158"/>
  <c r="CV157"/>
  <c r="CN157"/>
  <c r="CF157"/>
  <c r="BX157"/>
  <c r="CV156"/>
  <c r="CN156"/>
  <c r="CF156"/>
  <c r="BX156"/>
  <c r="CV155"/>
  <c r="CN155"/>
  <c r="CF155"/>
  <c r="BX155"/>
  <c r="CV154"/>
  <c r="CN154"/>
  <c r="CF154"/>
  <c r="BX154"/>
  <c r="CV153"/>
  <c r="CN153"/>
  <c r="CF153"/>
  <c r="BX153"/>
  <c r="CV152"/>
  <c r="CN152"/>
  <c r="CF152"/>
  <c r="BX152"/>
  <c r="CV151"/>
  <c r="CN151"/>
  <c r="CF151"/>
  <c r="BX151"/>
  <c r="CV150"/>
  <c r="CN150"/>
  <c r="CF150"/>
  <c r="BX150"/>
  <c r="CV149"/>
  <c r="CN149"/>
  <c r="CF149"/>
  <c r="BX149"/>
  <c r="CV148"/>
  <c r="CN148"/>
  <c r="CF148"/>
  <c r="BX148"/>
  <c r="CV147"/>
  <c r="CN147"/>
  <c r="CF147"/>
  <c r="BX147"/>
  <c r="CV146"/>
  <c r="CN146"/>
  <c r="CF146"/>
  <c r="BX146"/>
  <c r="CV145"/>
  <c r="CN145"/>
  <c r="CF145"/>
  <c r="BX145"/>
  <c r="CV144"/>
  <c r="CN144"/>
  <c r="CF144"/>
  <c r="BX144"/>
  <c r="CV143"/>
  <c r="CN143"/>
  <c r="CF143"/>
  <c r="BX143"/>
  <c r="CV142"/>
  <c r="CN142"/>
  <c r="CF142"/>
  <c r="BX142"/>
  <c r="CV141"/>
  <c r="CN141"/>
  <c r="CF141"/>
  <c r="BX141"/>
  <c r="CV140"/>
  <c r="CN140"/>
  <c r="CF140"/>
  <c r="BX140"/>
  <c r="CV139"/>
  <c r="CN139"/>
  <c r="CF139"/>
  <c r="BX139"/>
  <c r="CV138"/>
  <c r="CN138"/>
  <c r="CF138"/>
  <c r="BX138"/>
  <c r="CV137"/>
  <c r="CN137"/>
  <c r="CF137"/>
  <c r="BX137"/>
  <c r="CV136"/>
  <c r="CN136"/>
  <c r="CF136"/>
  <c r="BX136"/>
  <c r="CV135"/>
  <c r="CN135"/>
  <c r="CF135"/>
  <c r="BX135"/>
  <c r="CV134"/>
  <c r="CN134"/>
  <c r="CF134"/>
  <c r="BX134"/>
  <c r="CV133"/>
  <c r="CN133"/>
  <c r="CF133"/>
  <c r="BX133"/>
  <c r="CV132"/>
  <c r="CN132"/>
  <c r="CF132"/>
  <c r="BX132"/>
  <c r="CV131"/>
  <c r="CN131"/>
  <c r="CF131"/>
  <c r="BX131"/>
  <c r="CV130"/>
  <c r="CN130"/>
  <c r="CF130"/>
  <c r="BX130"/>
  <c r="CV129"/>
  <c r="CN129"/>
  <c r="CF129"/>
  <c r="BX129"/>
  <c r="CV128"/>
  <c r="CN128"/>
  <c r="CF128"/>
  <c r="BX128"/>
  <c r="CV127"/>
  <c r="CN127"/>
  <c r="CF127"/>
  <c r="BX127"/>
  <c r="CV126"/>
  <c r="CN126"/>
  <c r="CF126"/>
  <c r="BX126"/>
  <c r="CV125"/>
  <c r="CN125"/>
  <c r="CF125"/>
  <c r="BX125"/>
  <c r="CV124"/>
  <c r="CN124"/>
  <c r="CF124"/>
  <c r="BX124"/>
  <c r="CV123"/>
  <c r="CN123"/>
  <c r="CF123"/>
  <c r="BX123"/>
  <c r="CV122"/>
  <c r="CN122"/>
  <c r="CF122"/>
  <c r="BX122"/>
  <c r="CV121"/>
  <c r="CN121"/>
  <c r="CF121"/>
  <c r="BX121"/>
  <c r="CV120"/>
  <c r="CN120"/>
  <c r="CF120"/>
  <c r="BX120"/>
  <c r="CN119"/>
  <c r="BX119"/>
  <c r="CV118"/>
  <c r="CN118"/>
  <c r="CF118"/>
  <c r="BX118"/>
  <c r="CV117"/>
  <c r="CN117"/>
  <c r="CF117"/>
  <c r="BX117"/>
  <c r="CN116"/>
  <c r="BX116"/>
  <c r="CV115"/>
  <c r="CN115"/>
  <c r="CF115"/>
  <c r="BX115"/>
  <c r="CV114"/>
  <c r="CN114"/>
  <c r="CF114"/>
  <c r="BX114"/>
  <c r="CV113"/>
  <c r="CN113"/>
  <c r="CF113"/>
  <c r="BX113"/>
  <c r="CV112"/>
  <c r="CN112"/>
  <c r="CF112"/>
  <c r="BX112"/>
  <c r="CV111"/>
  <c r="CN111"/>
  <c r="CF111"/>
  <c r="BX111"/>
  <c r="CV110"/>
  <c r="CN110"/>
  <c r="CF110"/>
  <c r="BX110"/>
  <c r="CV109"/>
  <c r="CN109"/>
  <c r="CF109"/>
  <c r="BX109"/>
  <c r="CV108"/>
  <c r="CN108"/>
  <c r="CF108"/>
  <c r="BX108"/>
  <c r="CV107"/>
  <c r="CN107"/>
  <c r="CF107"/>
  <c r="BX107"/>
  <c r="CV106"/>
  <c r="CN106"/>
  <c r="CF106"/>
  <c r="BX106"/>
  <c r="CN105"/>
  <c r="BX105"/>
  <c r="CN104"/>
  <c r="CV3"/>
  <c r="CT3"/>
  <c r="CR3"/>
  <c r="CP3"/>
  <c r="CN3"/>
  <c r="CL3"/>
  <c r="CJ3"/>
  <c r="CH3"/>
  <c r="CF3"/>
  <c r="CD3"/>
  <c r="CB3"/>
  <c r="BZ3"/>
  <c r="BX3"/>
  <c r="BV3"/>
  <c r="CT198"/>
  <c r="CP198"/>
  <c r="CL198"/>
  <c r="CH198"/>
  <c r="CD198"/>
  <c r="BZ198"/>
  <c r="BV198"/>
  <c r="CT197"/>
  <c r="CP197"/>
  <c r="CL197"/>
  <c r="CH197"/>
  <c r="CD197"/>
  <c r="BZ197"/>
  <c r="BV197"/>
  <c r="CT196"/>
  <c r="CP196"/>
  <c r="CL196"/>
  <c r="CH196"/>
  <c r="CD196"/>
  <c r="BZ196"/>
  <c r="BV196"/>
  <c r="CT195"/>
  <c r="CP195"/>
  <c r="CL195"/>
  <c r="CH195"/>
  <c r="CD195"/>
  <c r="BZ195"/>
  <c r="BV195"/>
  <c r="CT194"/>
  <c r="CP194"/>
  <c r="CL194"/>
  <c r="CH194"/>
  <c r="CD194"/>
  <c r="BZ194"/>
  <c r="CR193"/>
  <c r="CJ193"/>
  <c r="CB193"/>
  <c r="CR192"/>
  <c r="CJ192"/>
  <c r="CB192"/>
  <c r="CR191"/>
  <c r="CJ191"/>
  <c r="CB191"/>
  <c r="CR190"/>
  <c r="CJ190"/>
  <c r="CB190"/>
  <c r="CR189"/>
  <c r="CJ189"/>
  <c r="CB189"/>
  <c r="CR188"/>
  <c r="CJ188"/>
  <c r="CB188"/>
  <c r="CR187"/>
  <c r="CJ187"/>
  <c r="CB187"/>
  <c r="CR186"/>
  <c r="CJ186"/>
  <c r="CB186"/>
  <c r="CR185"/>
  <c r="CJ185"/>
  <c r="CB185"/>
  <c r="CR184"/>
  <c r="CJ184"/>
  <c r="CB184"/>
  <c r="CR183"/>
  <c r="CJ183"/>
  <c r="CB183"/>
  <c r="CR182"/>
  <c r="CJ182"/>
  <c r="CB182"/>
  <c r="CR181"/>
  <c r="CJ181"/>
  <c r="CB181"/>
  <c r="CR180"/>
  <c r="CJ180"/>
  <c r="CB180"/>
  <c r="CR179"/>
  <c r="CJ179"/>
  <c r="CB179"/>
  <c r="CR178"/>
  <c r="CJ178"/>
  <c r="CB178"/>
  <c r="CR177"/>
  <c r="CJ177"/>
  <c r="CB177"/>
  <c r="CR176"/>
  <c r="CJ176"/>
  <c r="CB176"/>
  <c r="CR175"/>
  <c r="CJ175"/>
  <c r="CB175"/>
  <c r="CR174"/>
  <c r="CJ174"/>
  <c r="CB174"/>
  <c r="CR173"/>
  <c r="CJ173"/>
  <c r="CB173"/>
  <c r="CR172"/>
  <c r="CJ172"/>
  <c r="CB172"/>
  <c r="CR171"/>
  <c r="CJ171"/>
  <c r="CB171"/>
  <c r="CR170"/>
  <c r="CJ170"/>
  <c r="CB170"/>
  <c r="CR169"/>
  <c r="CJ169"/>
  <c r="CB169"/>
  <c r="CR168"/>
  <c r="CJ168"/>
  <c r="CB168"/>
  <c r="CR167"/>
  <c r="CJ167"/>
  <c r="CB167"/>
  <c r="CR166"/>
  <c r="CJ166"/>
  <c r="CB166"/>
  <c r="CR165"/>
  <c r="CJ165"/>
  <c r="CB165"/>
  <c r="CR164"/>
  <c r="CJ164"/>
  <c r="CB164"/>
  <c r="CR163"/>
  <c r="CJ163"/>
  <c r="CB163"/>
  <c r="CR162"/>
  <c r="CJ162"/>
  <c r="CB162"/>
  <c r="CR161"/>
  <c r="CJ161"/>
  <c r="CB161"/>
  <c r="CR160"/>
  <c r="CJ160"/>
  <c r="CB160"/>
  <c r="CR159"/>
  <c r="CJ159"/>
  <c r="CB159"/>
  <c r="CR158"/>
  <c r="CJ158"/>
  <c r="CB158"/>
  <c r="CR157"/>
  <c r="CJ157"/>
  <c r="CB157"/>
  <c r="CR156"/>
  <c r="CJ156"/>
  <c r="CB156"/>
  <c r="CR155"/>
  <c r="CJ155"/>
  <c r="CB155"/>
  <c r="CR154"/>
  <c r="CJ154"/>
  <c r="CB154"/>
  <c r="CR153"/>
  <c r="CJ153"/>
  <c r="CB153"/>
  <c r="CR152"/>
  <c r="CJ152"/>
  <c r="CB152"/>
  <c r="CR151"/>
  <c r="CJ151"/>
  <c r="CB151"/>
  <c r="CR150"/>
  <c r="CJ150"/>
  <c r="CB150"/>
  <c r="CR149"/>
  <c r="CJ149"/>
  <c r="CB149"/>
  <c r="CR148"/>
  <c r="CJ148"/>
  <c r="CB148"/>
  <c r="CR147"/>
  <c r="CJ147"/>
  <c r="CB147"/>
  <c r="CR146"/>
  <c r="CJ146"/>
  <c r="CB146"/>
  <c r="CR145"/>
  <c r="CJ145"/>
  <c r="CB145"/>
  <c r="CR144"/>
  <c r="CJ144"/>
  <c r="CB144"/>
  <c r="CR143"/>
  <c r="CJ143"/>
  <c r="CB143"/>
  <c r="CR142"/>
  <c r="CJ142"/>
  <c r="CB142"/>
  <c r="CR141"/>
  <c r="CJ141"/>
  <c r="CB141"/>
  <c r="CR140"/>
  <c r="CJ140"/>
  <c r="CB140"/>
  <c r="CJ139"/>
  <c r="CR138"/>
  <c r="CJ138"/>
  <c r="CB138"/>
  <c r="CJ137"/>
  <c r="CR136"/>
  <c r="CJ136"/>
  <c r="CB136"/>
  <c r="CJ135"/>
  <c r="CR134"/>
  <c r="CJ134"/>
  <c r="CB134"/>
  <c r="CJ133"/>
  <c r="CR132"/>
  <c r="CJ132"/>
  <c r="CB132"/>
  <c r="CJ131"/>
  <c r="CR130"/>
  <c r="CJ130"/>
  <c r="CB130"/>
  <c r="CJ129"/>
  <c r="CR128"/>
  <c r="CJ128"/>
  <c r="CB128"/>
  <c r="CJ127"/>
  <c r="CR126"/>
  <c r="CJ126"/>
  <c r="CB126"/>
  <c r="CJ125"/>
  <c r="CR124"/>
  <c r="CJ124"/>
  <c r="CB124"/>
  <c r="CJ123"/>
  <c r="CR122"/>
  <c r="CJ122"/>
  <c r="CB122"/>
  <c r="CJ121"/>
  <c r="CR120"/>
  <c r="CJ120"/>
  <c r="CB120"/>
  <c r="CJ119"/>
  <c r="CR118"/>
  <c r="CJ118"/>
  <c r="CB118"/>
  <c r="CR117"/>
  <c r="CJ117"/>
  <c r="CB117"/>
  <c r="CR116"/>
  <c r="CR115"/>
  <c r="CJ115"/>
  <c r="CB115"/>
  <c r="CR114"/>
  <c r="CJ114"/>
  <c r="CB114"/>
  <c r="CR113"/>
  <c r="CJ113"/>
  <c r="CB113"/>
  <c r="CR112"/>
  <c r="CJ112"/>
  <c r="CB112"/>
  <c r="CR111"/>
  <c r="CJ111"/>
  <c r="CB111"/>
  <c r="CR110"/>
  <c r="CJ110"/>
  <c r="CB110"/>
  <c r="CR109"/>
  <c r="CJ109"/>
  <c r="CB109"/>
  <c r="CR108"/>
  <c r="CJ108"/>
  <c r="CB108"/>
  <c r="CR107"/>
  <c r="CJ107"/>
  <c r="CB107"/>
  <c r="CR106"/>
  <c r="CJ106"/>
  <c r="CB106"/>
  <c r="CV105"/>
  <c r="CF105"/>
  <c r="CV104"/>
  <c r="CF104"/>
  <c r="CU198"/>
  <c r="CS198"/>
  <c r="CQ198"/>
  <c r="CO198"/>
  <c r="CM198"/>
  <c r="CK198"/>
  <c r="CI198"/>
  <c r="CG198"/>
  <c r="CE198"/>
  <c r="CC198"/>
  <c r="CA198"/>
  <c r="BY198"/>
  <c r="BW198"/>
  <c r="BU198"/>
  <c r="CU197"/>
  <c r="CS197"/>
  <c r="CQ197"/>
  <c r="CO197"/>
  <c r="CM197"/>
  <c r="CK197"/>
  <c r="CI197"/>
  <c r="CG197"/>
  <c r="CE197"/>
  <c r="CC197"/>
  <c r="CA197"/>
  <c r="BY197"/>
  <c r="BW197"/>
  <c r="BU197"/>
  <c r="CU196"/>
  <c r="CS196"/>
  <c r="CQ196"/>
  <c r="CO196"/>
  <c r="CM196"/>
  <c r="CK196"/>
  <c r="CI196"/>
  <c r="CG196"/>
  <c r="CE196"/>
  <c r="CC196"/>
  <c r="CA196"/>
  <c r="BY196"/>
  <c r="BW196"/>
  <c r="BU196"/>
  <c r="CU195"/>
  <c r="CS195"/>
  <c r="CQ195"/>
  <c r="CO195"/>
  <c r="CM195"/>
  <c r="CK195"/>
  <c r="CI195"/>
  <c r="CG195"/>
  <c r="CE195"/>
  <c r="CC195"/>
  <c r="CA195"/>
  <c r="BY195"/>
  <c r="BW195"/>
  <c r="BU195"/>
  <c r="CU194"/>
  <c r="CS194"/>
  <c r="CQ194"/>
  <c r="CO194"/>
  <c r="CM194"/>
  <c r="CK194"/>
  <c r="CI194"/>
  <c r="CG194"/>
  <c r="CE194"/>
  <c r="CC194"/>
  <c r="CA194"/>
  <c r="BY194"/>
  <c r="BV194"/>
  <c r="CT193"/>
  <c r="CP193"/>
  <c r="CL193"/>
  <c r="CH193"/>
  <c r="CD193"/>
  <c r="BZ193"/>
  <c r="BV193"/>
  <c r="CT192"/>
  <c r="CP192"/>
  <c r="CL192"/>
  <c r="CH192"/>
  <c r="CD192"/>
  <c r="BZ192"/>
  <c r="BV192"/>
  <c r="CT191"/>
  <c r="CP191"/>
  <c r="CL191"/>
  <c r="CH191"/>
  <c r="CD191"/>
  <c r="BZ191"/>
  <c r="BV191"/>
  <c r="CT190"/>
  <c r="CP190"/>
  <c r="CL190"/>
  <c r="CH190"/>
  <c r="CD190"/>
  <c r="BZ190"/>
  <c r="BV190"/>
  <c r="CT189"/>
  <c r="CP189"/>
  <c r="CL189"/>
  <c r="CH189"/>
  <c r="CD189"/>
  <c r="BZ189"/>
  <c r="BV189"/>
  <c r="CT188"/>
  <c r="CP188"/>
  <c r="CL188"/>
  <c r="CH188"/>
  <c r="CD188"/>
  <c r="BZ188"/>
  <c r="BV188"/>
  <c r="CT187"/>
  <c r="CP187"/>
  <c r="CL187"/>
  <c r="CH187"/>
  <c r="CD187"/>
  <c r="BZ187"/>
  <c r="BV187"/>
  <c r="CT186"/>
  <c r="CP186"/>
  <c r="CL186"/>
  <c r="CH186"/>
  <c r="CD186"/>
  <c r="BZ186"/>
  <c r="BV186"/>
  <c r="CT185"/>
  <c r="CP185"/>
  <c r="CL185"/>
  <c r="CH185"/>
  <c r="CD185"/>
  <c r="BZ185"/>
  <c r="BV185"/>
  <c r="CT184"/>
  <c r="CP184"/>
  <c r="CL184"/>
  <c r="CH184"/>
  <c r="CD184"/>
  <c r="BZ184"/>
  <c r="BV184"/>
  <c r="CT183"/>
  <c r="CP183"/>
  <c r="CL183"/>
  <c r="CH183"/>
  <c r="CD183"/>
  <c r="BZ183"/>
  <c r="BV183"/>
  <c r="CT182"/>
  <c r="CP182"/>
  <c r="CL182"/>
  <c r="CH182"/>
  <c r="CD182"/>
  <c r="BZ182"/>
  <c r="BV182"/>
  <c r="CT181"/>
  <c r="CP181"/>
  <c r="CL181"/>
  <c r="CH181"/>
  <c r="CD181"/>
  <c r="BZ181"/>
  <c r="BV181"/>
  <c r="CT180"/>
  <c r="CP180"/>
  <c r="CL180"/>
  <c r="CH180"/>
  <c r="CD180"/>
  <c r="BZ180"/>
  <c r="BV180"/>
  <c r="CT179"/>
  <c r="CP179"/>
  <c r="CL179"/>
  <c r="CH179"/>
  <c r="CD179"/>
  <c r="BZ179"/>
  <c r="BV179"/>
  <c r="CT178"/>
  <c r="CP178"/>
  <c r="CL178"/>
  <c r="CH178"/>
  <c r="CD178"/>
  <c r="BZ178"/>
  <c r="BV178"/>
  <c r="CT177"/>
  <c r="CP177"/>
  <c r="CL177"/>
  <c r="CH177"/>
  <c r="CD177"/>
  <c r="BZ177"/>
  <c r="BV177"/>
  <c r="CT176"/>
  <c r="CP176"/>
  <c r="CL176"/>
  <c r="CH176"/>
  <c r="CD176"/>
  <c r="BZ176"/>
  <c r="BV176"/>
  <c r="CT175"/>
  <c r="CP175"/>
  <c r="CL175"/>
  <c r="CH175"/>
  <c r="CD175"/>
  <c r="BZ175"/>
  <c r="BV175"/>
  <c r="CT174"/>
  <c r="CP174"/>
  <c r="CL174"/>
  <c r="CH174"/>
  <c r="CD174"/>
  <c r="BZ174"/>
  <c r="BV174"/>
  <c r="CT173"/>
  <c r="CP173"/>
  <c r="CL173"/>
  <c r="CH173"/>
  <c r="CD173"/>
  <c r="BZ173"/>
  <c r="BV173"/>
  <c r="CT172"/>
  <c r="CP172"/>
  <c r="CL172"/>
  <c r="CH172"/>
  <c r="CD172"/>
  <c r="BZ172"/>
  <c r="BV172"/>
  <c r="CT171"/>
  <c r="CP171"/>
  <c r="CL171"/>
  <c r="CH171"/>
  <c r="CD171"/>
  <c r="BZ171"/>
  <c r="BV171"/>
  <c r="CT170"/>
  <c r="CP170"/>
  <c r="CL170"/>
  <c r="CH170"/>
  <c r="CD170"/>
  <c r="BZ170"/>
  <c r="BV170"/>
  <c r="CT169"/>
  <c r="CP169"/>
  <c r="CL169"/>
  <c r="CH169"/>
  <c r="CD169"/>
  <c r="BZ169"/>
  <c r="BV169"/>
  <c r="CT168"/>
  <c r="CP168"/>
  <c r="CL168"/>
  <c r="CH168"/>
  <c r="CD168"/>
  <c r="BZ168"/>
  <c r="BV168"/>
  <c r="CT167"/>
  <c r="CP167"/>
  <c r="CL167"/>
  <c r="CH167"/>
  <c r="CD167"/>
  <c r="BZ167"/>
  <c r="BV167"/>
  <c r="CT166"/>
  <c r="CP166"/>
  <c r="CL166"/>
  <c r="CH166"/>
  <c r="CD166"/>
  <c r="BZ166"/>
  <c r="BV166"/>
  <c r="CT165"/>
  <c r="CP165"/>
  <c r="CL165"/>
  <c r="CH165"/>
  <c r="CD165"/>
  <c r="BZ165"/>
  <c r="BV165"/>
  <c r="CT164"/>
  <c r="CP164"/>
  <c r="CL164"/>
  <c r="CH164"/>
  <c r="CD164"/>
  <c r="BZ164"/>
  <c r="BV164"/>
  <c r="CT163"/>
  <c r="CP163"/>
  <c r="CL163"/>
  <c r="CH163"/>
  <c r="CD163"/>
  <c r="BZ163"/>
  <c r="BV163"/>
  <c r="CT162"/>
  <c r="CP162"/>
  <c r="CL162"/>
  <c r="CH162"/>
  <c r="CD162"/>
  <c r="BZ162"/>
  <c r="BV162"/>
  <c r="CT161"/>
  <c r="CP161"/>
  <c r="CL161"/>
  <c r="CH161"/>
  <c r="CD161"/>
  <c r="BZ161"/>
  <c r="BV161"/>
  <c r="CT160"/>
  <c r="CP160"/>
  <c r="CL160"/>
  <c r="CH160"/>
  <c r="CD160"/>
  <c r="BZ160"/>
  <c r="BV160"/>
  <c r="CT159"/>
  <c r="CP159"/>
  <c r="CL159"/>
  <c r="CH159"/>
  <c r="CD159"/>
  <c r="BZ159"/>
  <c r="BV159"/>
  <c r="CT158"/>
  <c r="CP158"/>
  <c r="CL158"/>
  <c r="CH158"/>
  <c r="CD158"/>
  <c r="BZ158"/>
  <c r="BV158"/>
  <c r="CT157"/>
  <c r="CP157"/>
  <c r="CL157"/>
  <c r="CH157"/>
  <c r="CD157"/>
  <c r="BZ157"/>
  <c r="BV157"/>
  <c r="CT156"/>
  <c r="CP156"/>
  <c r="CL156"/>
  <c r="CH156"/>
  <c r="CD156"/>
  <c r="BZ156"/>
  <c r="BV156"/>
  <c r="CT155"/>
  <c r="CP155"/>
  <c r="CL155"/>
  <c r="CH155"/>
  <c r="CD155"/>
  <c r="BZ155"/>
  <c r="BV155"/>
  <c r="CT154"/>
  <c r="CP154"/>
  <c r="CL154"/>
  <c r="CH154"/>
  <c r="CD154"/>
  <c r="BZ154"/>
  <c r="BV154"/>
  <c r="CT153"/>
  <c r="CP153"/>
  <c r="CL153"/>
  <c r="CH153"/>
  <c r="CD153"/>
  <c r="BZ153"/>
  <c r="BV153"/>
  <c r="CT152"/>
  <c r="CP152"/>
  <c r="CL152"/>
  <c r="CH152"/>
  <c r="CD152"/>
  <c r="BZ152"/>
  <c r="BV152"/>
  <c r="CT151"/>
  <c r="CP151"/>
  <c r="CL151"/>
  <c r="CH151"/>
  <c r="CD151"/>
  <c r="BZ151"/>
  <c r="BV151"/>
  <c r="CT150"/>
  <c r="CP150"/>
  <c r="CL150"/>
  <c r="CH150"/>
  <c r="CD150"/>
  <c r="BZ150"/>
  <c r="BV150"/>
  <c r="CT149"/>
  <c r="CP149"/>
  <c r="CL149"/>
  <c r="CH149"/>
  <c r="CD149"/>
  <c r="BZ149"/>
  <c r="BV149"/>
  <c r="CT148"/>
  <c r="CP148"/>
  <c r="CL148"/>
  <c r="CH148"/>
  <c r="CD148"/>
  <c r="BZ148"/>
  <c r="BV148"/>
  <c r="CT147"/>
  <c r="CP147"/>
  <c r="CL147"/>
  <c r="CH147"/>
  <c r="CD147"/>
  <c r="BZ147"/>
  <c r="BV147"/>
  <c r="CT146"/>
  <c r="CP146"/>
  <c r="CL146"/>
  <c r="CH146"/>
  <c r="CD146"/>
  <c r="BZ146"/>
  <c r="BV146"/>
  <c r="CT145"/>
  <c r="CP145"/>
  <c r="CL145"/>
  <c r="CH145"/>
  <c r="CD145"/>
  <c r="BZ145"/>
  <c r="BV145"/>
  <c r="CT144"/>
  <c r="CP144"/>
  <c r="CL144"/>
  <c r="CH144"/>
  <c r="CD144"/>
  <c r="BZ144"/>
  <c r="BV144"/>
  <c r="CT143"/>
  <c r="CP143"/>
  <c r="CL143"/>
  <c r="CH143"/>
  <c r="CD143"/>
  <c r="BZ143"/>
  <c r="BV143"/>
  <c r="CT142"/>
  <c r="CP142"/>
  <c r="CL142"/>
  <c r="CH142"/>
  <c r="CD142"/>
  <c r="BZ142"/>
  <c r="BV142"/>
  <c r="CT141"/>
  <c r="CP141"/>
  <c r="CL141"/>
  <c r="CH141"/>
  <c r="CD141"/>
  <c r="BZ141"/>
  <c r="BV141"/>
  <c r="CT140"/>
  <c r="CP140"/>
  <c r="CL140"/>
  <c r="CH140"/>
  <c r="CD140"/>
  <c r="BZ140"/>
  <c r="BV140"/>
  <c r="CT139"/>
  <c r="CP139"/>
  <c r="CL139"/>
  <c r="CH139"/>
  <c r="CD139"/>
  <c r="BZ139"/>
  <c r="BV139"/>
  <c r="CT138"/>
  <c r="CP138"/>
  <c r="CL138"/>
  <c r="CH138"/>
  <c r="CD138"/>
  <c r="BZ138"/>
  <c r="BV138"/>
  <c r="CT137"/>
  <c r="CP137"/>
  <c r="CL137"/>
  <c r="CD137"/>
  <c r="BZ137"/>
  <c r="BV137"/>
  <c r="CT136"/>
  <c r="CP136"/>
  <c r="CL136"/>
  <c r="CH136"/>
  <c r="CD136"/>
  <c r="BZ136"/>
  <c r="BV136"/>
  <c r="CT135"/>
  <c r="CP135"/>
  <c r="CL135"/>
  <c r="CD135"/>
  <c r="BZ135"/>
  <c r="BV135"/>
  <c r="CT134"/>
  <c r="CP134"/>
  <c r="CL134"/>
  <c r="CH134"/>
  <c r="CD134"/>
  <c r="BZ134"/>
  <c r="BV134"/>
  <c r="CT133"/>
  <c r="CP133"/>
  <c r="CL133"/>
  <c r="CD133"/>
  <c r="BZ133"/>
  <c r="BV133"/>
  <c r="CT132"/>
  <c r="CP132"/>
  <c r="CL132"/>
  <c r="CH132"/>
  <c r="CD132"/>
  <c r="BZ132"/>
  <c r="BV132"/>
  <c r="CT131"/>
  <c r="CP131"/>
  <c r="CL131"/>
  <c r="CD131"/>
  <c r="BZ131"/>
  <c r="BV131"/>
  <c r="CT130"/>
  <c r="CP130"/>
  <c r="CL130"/>
  <c r="CH130"/>
  <c r="CD130"/>
  <c r="BZ130"/>
  <c r="BV130"/>
  <c r="CT129"/>
  <c r="CP129"/>
  <c r="CL129"/>
  <c r="CD129"/>
  <c r="BZ129"/>
  <c r="BV129"/>
  <c r="CT128"/>
  <c r="CP128"/>
  <c r="CL128"/>
  <c r="CH128"/>
  <c r="CD128"/>
  <c r="BZ128"/>
  <c r="BV128"/>
  <c r="CT127"/>
  <c r="CP127"/>
  <c r="CL127"/>
  <c r="CD127"/>
  <c r="BZ127"/>
  <c r="BV127"/>
  <c r="CT126"/>
  <c r="CP126"/>
  <c r="CL126"/>
  <c r="CH126"/>
  <c r="CD126"/>
  <c r="BZ126"/>
  <c r="BV126"/>
  <c r="CT125"/>
  <c r="CP125"/>
  <c r="CL125"/>
  <c r="CD125"/>
  <c r="BZ125"/>
  <c r="BV125"/>
  <c r="CT124"/>
  <c r="CP124"/>
  <c r="CL124"/>
  <c r="CH124"/>
  <c r="CD124"/>
  <c r="BZ124"/>
  <c r="BV124"/>
  <c r="CT123"/>
  <c r="CP123"/>
  <c r="CL123"/>
  <c r="CD123"/>
  <c r="BZ123"/>
  <c r="BV123"/>
  <c r="CT122"/>
  <c r="CP122"/>
  <c r="CL122"/>
  <c r="CH122"/>
  <c r="CD122"/>
  <c r="BZ122"/>
  <c r="BV122"/>
  <c r="CT121"/>
  <c r="CP121"/>
  <c r="CL121"/>
  <c r="CD121"/>
  <c r="BZ121"/>
  <c r="BV121"/>
  <c r="CT120"/>
  <c r="CP120"/>
  <c r="CL120"/>
  <c r="CH120"/>
  <c r="CD120"/>
  <c r="BZ120"/>
  <c r="BV120"/>
  <c r="CT119"/>
  <c r="CP119"/>
  <c r="CL119"/>
  <c r="CD119"/>
  <c r="BZ119"/>
  <c r="BV119"/>
  <c r="CT118"/>
  <c r="CP118"/>
  <c r="CL118"/>
  <c r="CH118"/>
  <c r="CD118"/>
  <c r="BZ118"/>
  <c r="BV118"/>
  <c r="CT117"/>
  <c r="CP117"/>
  <c r="CL117"/>
  <c r="CH117"/>
  <c r="CD117"/>
  <c r="BZ117"/>
  <c r="BV117"/>
  <c r="CT116"/>
  <c r="CP116"/>
  <c r="CH116"/>
  <c r="CD116"/>
  <c r="BZ116"/>
  <c r="CT115"/>
  <c r="CP115"/>
  <c r="CL115"/>
  <c r="CH115"/>
  <c r="CD115"/>
  <c r="BZ115"/>
  <c r="BV115"/>
  <c r="CT114"/>
  <c r="CP114"/>
  <c r="CL114"/>
  <c r="CH114"/>
  <c r="CD114"/>
  <c r="BZ114"/>
  <c r="BV114"/>
  <c r="CT113"/>
  <c r="CP113"/>
  <c r="CL113"/>
  <c r="CH113"/>
  <c r="CD113"/>
  <c r="BZ113"/>
  <c r="BV113"/>
  <c r="CT112"/>
  <c r="CP112"/>
  <c r="CL112"/>
  <c r="CH112"/>
  <c r="CD112"/>
  <c r="BZ112"/>
  <c r="BV112"/>
  <c r="CT111"/>
  <c r="CP111"/>
  <c r="CL111"/>
  <c r="CH111"/>
  <c r="CD111"/>
  <c r="BZ111"/>
  <c r="BV111"/>
  <c r="CT110"/>
  <c r="CP110"/>
  <c r="CL110"/>
  <c r="CH110"/>
  <c r="CD110"/>
  <c r="BZ110"/>
  <c r="BV110"/>
  <c r="CT109"/>
  <c r="CP109"/>
  <c r="CL109"/>
  <c r="CH109"/>
  <c r="CD109"/>
  <c r="BZ109"/>
  <c r="BV109"/>
  <c r="CT108"/>
  <c r="CP108"/>
  <c r="CL108"/>
  <c r="CH108"/>
  <c r="CD108"/>
  <c r="BZ108"/>
  <c r="BV108"/>
  <c r="CT107"/>
  <c r="CP107"/>
  <c r="CL107"/>
  <c r="CH107"/>
  <c r="CD107"/>
  <c r="BZ107"/>
  <c r="BV107"/>
  <c r="CT106"/>
  <c r="CP106"/>
  <c r="CL106"/>
  <c r="CH106"/>
  <c r="CD106"/>
  <c r="BZ106"/>
  <c r="BV106"/>
  <c r="CT105"/>
  <c r="CP105"/>
  <c r="CL105"/>
  <c r="CH105"/>
  <c r="CD105"/>
  <c r="BZ105"/>
  <c r="BV105"/>
  <c r="CT104"/>
  <c r="CP104"/>
  <c r="CL104"/>
  <c r="CH104"/>
  <c r="CD104"/>
  <c r="BZ104"/>
  <c r="BV104"/>
  <c r="CT103"/>
  <c r="CP103"/>
  <c r="CL103"/>
  <c r="CH103"/>
  <c r="CD103"/>
  <c r="BZ103"/>
  <c r="BV103"/>
  <c r="CT102"/>
  <c r="CP102"/>
  <c r="CL102"/>
  <c r="CH102"/>
  <c r="CD102"/>
  <c r="BZ102"/>
  <c r="BV102"/>
  <c r="CT101"/>
  <c r="CP101"/>
  <c r="CL101"/>
  <c r="CH101"/>
  <c r="CD101"/>
  <c r="BZ101"/>
  <c r="BV101"/>
  <c r="CT100"/>
  <c r="CP100"/>
  <c r="CL100"/>
  <c r="CH100"/>
  <c r="CD100"/>
  <c r="BZ100"/>
  <c r="BV100"/>
  <c r="CT99"/>
  <c r="CP99"/>
  <c r="CL99"/>
  <c r="CH99"/>
  <c r="CD99"/>
  <c r="BZ99"/>
  <c r="BV99"/>
  <c r="CT98"/>
  <c r="CP98"/>
  <c r="CL98"/>
  <c r="CH98"/>
  <c r="CD98"/>
  <c r="BZ98"/>
  <c r="BV98"/>
  <c r="CT97"/>
  <c r="CP97"/>
  <c r="CL97"/>
  <c r="CH97"/>
  <c r="CD97"/>
  <c r="BZ97"/>
  <c r="BV97"/>
  <c r="CT96"/>
  <c r="CP96"/>
  <c r="CL96"/>
  <c r="CH96"/>
  <c r="CD96"/>
  <c r="BZ96"/>
  <c r="BV96"/>
  <c r="CT95"/>
  <c r="CP95"/>
  <c r="CL95"/>
  <c r="CH95"/>
  <c r="CD95"/>
  <c r="BZ95"/>
  <c r="BV95"/>
  <c r="CR94"/>
  <c r="CJ94"/>
  <c r="CB94"/>
  <c r="CR93"/>
  <c r="CJ93"/>
  <c r="CB93"/>
  <c r="CR92"/>
  <c r="CJ92"/>
  <c r="CB92"/>
  <c r="CR91"/>
  <c r="CJ91"/>
  <c r="CB91"/>
  <c r="CR90"/>
  <c r="CJ90"/>
  <c r="CB90"/>
  <c r="CR89"/>
  <c r="CJ89"/>
  <c r="CB89"/>
  <c r="CR88"/>
  <c r="CJ88"/>
  <c r="CB88"/>
  <c r="CR87"/>
  <c r="CJ87"/>
  <c r="CB87"/>
  <c r="CR86"/>
  <c r="CJ86"/>
  <c r="CB86"/>
  <c r="CR85"/>
  <c r="CJ85"/>
  <c r="CB85"/>
  <c r="CR84"/>
  <c r="CJ84"/>
  <c r="CB84"/>
  <c r="CR83"/>
  <c r="CJ83"/>
  <c r="CB83"/>
  <c r="CR82"/>
  <c r="CJ82"/>
  <c r="CB82"/>
  <c r="CR81"/>
  <c r="CJ81"/>
  <c r="CB81"/>
  <c r="CR80"/>
  <c r="CJ80"/>
  <c r="CB80"/>
  <c r="CR79"/>
  <c r="CJ79"/>
  <c r="CB79"/>
  <c r="CR78"/>
  <c r="CJ78"/>
  <c r="CB78"/>
  <c r="CR77"/>
  <c r="CJ77"/>
  <c r="CB77"/>
  <c r="CR76"/>
  <c r="CJ76"/>
  <c r="CB76"/>
  <c r="CR75"/>
  <c r="CJ75"/>
  <c r="CB75"/>
  <c r="CR74"/>
  <c r="CJ74"/>
  <c r="CB74"/>
  <c r="CR73"/>
  <c r="CJ73"/>
  <c r="CB73"/>
  <c r="CR72"/>
  <c r="CJ72"/>
  <c r="CB72"/>
  <c r="CR71"/>
  <c r="CJ71"/>
  <c r="CB71"/>
  <c r="CR70"/>
  <c r="CJ70"/>
  <c r="CB70"/>
  <c r="CR69"/>
  <c r="CJ69"/>
  <c r="CB69"/>
  <c r="CR68"/>
  <c r="CJ68"/>
  <c r="CB68"/>
  <c r="CR67"/>
  <c r="CJ67"/>
  <c r="CB67"/>
  <c r="CR66"/>
  <c r="CJ66"/>
  <c r="CB66"/>
  <c r="BU194"/>
  <c r="BW194"/>
  <c r="BU193"/>
  <c r="BW193"/>
  <c r="BY193"/>
  <c r="CA193"/>
  <c r="CC193"/>
  <c r="CE193"/>
  <c r="CG193"/>
  <c r="CI193"/>
  <c r="CK193"/>
  <c r="CM193"/>
  <c r="CO193"/>
  <c r="CQ193"/>
  <c r="CS193"/>
  <c r="CU193"/>
  <c r="BU192"/>
  <c r="BW192"/>
  <c r="BY192"/>
  <c r="CA192"/>
  <c r="CC192"/>
  <c r="CE192"/>
  <c r="CG192"/>
  <c r="CI192"/>
  <c r="CK192"/>
  <c r="CM192"/>
  <c r="CO192"/>
  <c r="CQ192"/>
  <c r="CS192"/>
  <c r="CU192"/>
  <c r="BU191"/>
  <c r="BW191"/>
  <c r="BY191"/>
  <c r="CA191"/>
  <c r="CC191"/>
  <c r="CE191"/>
  <c r="CG191"/>
  <c r="CI191"/>
  <c r="CK191"/>
  <c r="CM191"/>
  <c r="CO191"/>
  <c r="CQ191"/>
  <c r="CS191"/>
  <c r="CU191"/>
  <c r="BU190"/>
  <c r="BW190"/>
  <c r="BY190"/>
  <c r="CA190"/>
  <c r="CC190"/>
  <c r="CE190"/>
  <c r="CG190"/>
  <c r="CI190"/>
  <c r="CK190"/>
  <c r="CM190"/>
  <c r="CO190"/>
  <c r="CQ190"/>
  <c r="CS190"/>
  <c r="CU190"/>
  <c r="BU189"/>
  <c r="BW189"/>
  <c r="BY189"/>
  <c r="CA189"/>
  <c r="CC189"/>
  <c r="CE189"/>
  <c r="CG189"/>
  <c r="CI189"/>
  <c r="CK189"/>
  <c r="CM189"/>
  <c r="CO189"/>
  <c r="CQ189"/>
  <c r="CS189"/>
  <c r="CU189"/>
  <c r="BU188"/>
  <c r="BW188"/>
  <c r="BY188"/>
  <c r="CA188"/>
  <c r="CC188"/>
  <c r="CE188"/>
  <c r="CG188"/>
  <c r="CI188"/>
  <c r="CK188"/>
  <c r="CM188"/>
  <c r="CO188"/>
  <c r="CQ188"/>
  <c r="CS188"/>
  <c r="CU188"/>
  <c r="BU187"/>
  <c r="BW187"/>
  <c r="BY187"/>
  <c r="CA187"/>
  <c r="CC187"/>
  <c r="CE187"/>
  <c r="CG187"/>
  <c r="CI187"/>
  <c r="CK187"/>
  <c r="CM187"/>
  <c r="CO187"/>
  <c r="CQ187"/>
  <c r="CS187"/>
  <c r="CU187"/>
  <c r="BU186"/>
  <c r="BW186"/>
  <c r="BY186"/>
  <c r="CA186"/>
  <c r="CC186"/>
  <c r="CE186"/>
  <c r="CG186"/>
  <c r="CI186"/>
  <c r="CK186"/>
  <c r="CM186"/>
  <c r="CO186"/>
  <c r="CQ186"/>
  <c r="CS186"/>
  <c r="CU186"/>
  <c r="BU185"/>
  <c r="BW185"/>
  <c r="BY185"/>
  <c r="CA185"/>
  <c r="CC185"/>
  <c r="CE185"/>
  <c r="CG185"/>
  <c r="CI185"/>
  <c r="CK185"/>
  <c r="CM185"/>
  <c r="CO185"/>
  <c r="CQ185"/>
  <c r="CS185"/>
  <c r="CU185"/>
  <c r="BU184"/>
  <c r="BW184"/>
  <c r="BY184"/>
  <c r="CA184"/>
  <c r="CC184"/>
  <c r="CE184"/>
  <c r="CG184"/>
  <c r="CI184"/>
  <c r="CK184"/>
  <c r="CM184"/>
  <c r="CO184"/>
  <c r="CQ184"/>
  <c r="CS184"/>
  <c r="CU184"/>
  <c r="BU183"/>
  <c r="BW183"/>
  <c r="BY183"/>
  <c r="CA183"/>
  <c r="CC183"/>
  <c r="CE183"/>
  <c r="CG183"/>
  <c r="CI183"/>
  <c r="CK183"/>
  <c r="CM183"/>
  <c r="CO183"/>
  <c r="CQ183"/>
  <c r="CS183"/>
  <c r="CU183"/>
  <c r="BU182"/>
  <c r="BW182"/>
  <c r="BY182"/>
  <c r="CA182"/>
  <c r="CC182"/>
  <c r="CE182"/>
  <c r="CG182"/>
  <c r="CI182"/>
  <c r="CK182"/>
  <c r="CM182"/>
  <c r="CO182"/>
  <c r="CQ182"/>
  <c r="CS182"/>
  <c r="CU182"/>
  <c r="BU181"/>
  <c r="BW181"/>
  <c r="BY181"/>
  <c r="CA181"/>
  <c r="CC181"/>
  <c r="CE181"/>
  <c r="CG181"/>
  <c r="CI181"/>
  <c r="CK181"/>
  <c r="CM181"/>
  <c r="CO181"/>
  <c r="CQ181"/>
  <c r="CS181"/>
  <c r="CU181"/>
  <c r="BU180"/>
  <c r="BW180"/>
  <c r="BY180"/>
  <c r="CA180"/>
  <c r="CC180"/>
  <c r="CE180"/>
  <c r="CG180"/>
  <c r="CI180"/>
  <c r="CK180"/>
  <c r="CM180"/>
  <c r="CO180"/>
  <c r="CQ180"/>
  <c r="CS180"/>
  <c r="CU180"/>
  <c r="BU179"/>
  <c r="BW179"/>
  <c r="BY179"/>
  <c r="CA179"/>
  <c r="CC179"/>
  <c r="CE179"/>
  <c r="CG179"/>
  <c r="CI179"/>
  <c r="CK179"/>
  <c r="CM179"/>
  <c r="CO179"/>
  <c r="CQ179"/>
  <c r="CS179"/>
  <c r="CU179"/>
  <c r="BU178"/>
  <c r="BW178"/>
  <c r="BY178"/>
  <c r="CA178"/>
  <c r="CC178"/>
  <c r="CE178"/>
  <c r="CG178"/>
  <c r="CI178"/>
  <c r="CK178"/>
  <c r="CM178"/>
  <c r="CO178"/>
  <c r="CQ178"/>
  <c r="CS178"/>
  <c r="CU178"/>
  <c r="BU177"/>
  <c r="BW177"/>
  <c r="BY177"/>
  <c r="CA177"/>
  <c r="CC177"/>
  <c r="CE177"/>
  <c r="CG177"/>
  <c r="CI177"/>
  <c r="CK177"/>
  <c r="CM177"/>
  <c r="CO177"/>
  <c r="CQ177"/>
  <c r="CS177"/>
  <c r="CU177"/>
  <c r="BU176"/>
  <c r="BW176"/>
  <c r="BY176"/>
  <c r="CA176"/>
  <c r="CC176"/>
  <c r="CE176"/>
  <c r="CG176"/>
  <c r="CI176"/>
  <c r="CK176"/>
  <c r="CM176"/>
  <c r="CO176"/>
  <c r="CQ176"/>
  <c r="CS176"/>
  <c r="CU176"/>
  <c r="BU175"/>
  <c r="BW175"/>
  <c r="BY175"/>
  <c r="CA175"/>
  <c r="CC175"/>
  <c r="CE175"/>
  <c r="CG175"/>
  <c r="CI175"/>
  <c r="CK175"/>
  <c r="CM175"/>
  <c r="CO175"/>
  <c r="CQ175"/>
  <c r="CS175"/>
  <c r="CU175"/>
  <c r="BU174"/>
  <c r="BW174"/>
  <c r="BY174"/>
  <c r="CA174"/>
  <c r="CC174"/>
  <c r="CE174"/>
  <c r="CG174"/>
  <c r="CI174"/>
  <c r="CK174"/>
  <c r="CM174"/>
  <c r="CO174"/>
  <c r="CQ174"/>
  <c r="CS174"/>
  <c r="CU174"/>
  <c r="BU173"/>
  <c r="BW173"/>
  <c r="BY173"/>
  <c r="CA173"/>
  <c r="CC173"/>
  <c r="CE173"/>
  <c r="CG173"/>
  <c r="CI173"/>
  <c r="CK173"/>
  <c r="CM173"/>
  <c r="CO173"/>
  <c r="CQ173"/>
  <c r="CS173"/>
  <c r="CU173"/>
  <c r="BU172"/>
  <c r="BW172"/>
  <c r="BY172"/>
  <c r="CA172"/>
  <c r="CC172"/>
  <c r="CE172"/>
  <c r="CG172"/>
  <c r="CI172"/>
  <c r="CK172"/>
  <c r="CM172"/>
  <c r="CO172"/>
  <c r="CQ172"/>
  <c r="CS172"/>
  <c r="CU172"/>
  <c r="BU171"/>
  <c r="BW171"/>
  <c r="BY171"/>
  <c r="CA171"/>
  <c r="CC171"/>
  <c r="CE171"/>
  <c r="CG171"/>
  <c r="CI171"/>
  <c r="CK171"/>
  <c r="CM171"/>
  <c r="CO171"/>
  <c r="CQ171"/>
  <c r="CS171"/>
  <c r="CU171"/>
  <c r="BU170"/>
  <c r="BW170"/>
  <c r="BY170"/>
  <c r="CA170"/>
  <c r="CC170"/>
  <c r="CE170"/>
  <c r="CG170"/>
  <c r="CI170"/>
  <c r="CK170"/>
  <c r="CM170"/>
  <c r="CO170"/>
  <c r="CQ170"/>
  <c r="CS170"/>
  <c r="CU170"/>
  <c r="BU169"/>
  <c r="BW169"/>
  <c r="BY169"/>
  <c r="CA169"/>
  <c r="CC169"/>
  <c r="CE169"/>
  <c r="CG169"/>
  <c r="CI169"/>
  <c r="CK169"/>
  <c r="CM169"/>
  <c r="CO169"/>
  <c r="CQ169"/>
  <c r="CS169"/>
  <c r="CU169"/>
  <c r="BU168"/>
  <c r="BW168"/>
  <c r="BY168"/>
  <c r="CA168"/>
  <c r="CC168"/>
  <c r="CE168"/>
  <c r="CG168"/>
  <c r="CI168"/>
  <c r="CK168"/>
  <c r="CM168"/>
  <c r="CO168"/>
  <c r="CQ168"/>
  <c r="CS168"/>
  <c r="CU168"/>
  <c r="BU167"/>
  <c r="BW167"/>
  <c r="BY167"/>
  <c r="CA167"/>
  <c r="CC167"/>
  <c r="CE167"/>
  <c r="CG167"/>
  <c r="CI167"/>
  <c r="CK167"/>
  <c r="CM167"/>
  <c r="CO167"/>
  <c r="CQ167"/>
  <c r="CS167"/>
  <c r="CU167"/>
  <c r="BU166"/>
  <c r="BW166"/>
  <c r="BY166"/>
  <c r="CA166"/>
  <c r="CC166"/>
  <c r="CE166"/>
  <c r="CG166"/>
  <c r="CI166"/>
  <c r="CK166"/>
  <c r="CM166"/>
  <c r="CO166"/>
  <c r="CQ166"/>
  <c r="CS166"/>
  <c r="CU166"/>
  <c r="BU165"/>
  <c r="BW165"/>
  <c r="BY165"/>
  <c r="CA165"/>
  <c r="CC165"/>
  <c r="CE165"/>
  <c r="CG165"/>
  <c r="CI165"/>
  <c r="CK165"/>
  <c r="CM165"/>
  <c r="CO165"/>
  <c r="CQ165"/>
  <c r="CS165"/>
  <c r="CU165"/>
  <c r="BU164"/>
  <c r="BW164"/>
  <c r="BY164"/>
  <c r="CA164"/>
  <c r="CC164"/>
  <c r="CE164"/>
  <c r="CG164"/>
  <c r="CI164"/>
  <c r="CK164"/>
  <c r="CM164"/>
  <c r="CO164"/>
  <c r="CQ164"/>
  <c r="CS164"/>
  <c r="CU164"/>
  <c r="BU163"/>
  <c r="BW163"/>
  <c r="BY163"/>
  <c r="CA163"/>
  <c r="CC163"/>
  <c r="CE163"/>
  <c r="CG163"/>
  <c r="CI163"/>
  <c r="CK163"/>
  <c r="CM163"/>
  <c r="CO163"/>
  <c r="CQ163"/>
  <c r="CS163"/>
  <c r="CU163"/>
  <c r="BU162"/>
  <c r="BW162"/>
  <c r="BY162"/>
  <c r="CA162"/>
  <c r="CC162"/>
  <c r="CE162"/>
  <c r="CG162"/>
  <c r="CI162"/>
  <c r="CK162"/>
  <c r="CM162"/>
  <c r="CO162"/>
  <c r="CQ162"/>
  <c r="CS162"/>
  <c r="CU162"/>
  <c r="BU161"/>
  <c r="BW161"/>
  <c r="BY161"/>
  <c r="CA161"/>
  <c r="CC161"/>
  <c r="CE161"/>
  <c r="CG161"/>
  <c r="CI161"/>
  <c r="CK161"/>
  <c r="CM161"/>
  <c r="CO161"/>
  <c r="CQ161"/>
  <c r="CS161"/>
  <c r="CU161"/>
  <c r="BU160"/>
  <c r="BW160"/>
  <c r="BY160"/>
  <c r="CA160"/>
  <c r="CC160"/>
  <c r="CE160"/>
  <c r="CG160"/>
  <c r="CI160"/>
  <c r="CK160"/>
  <c r="CM160"/>
  <c r="CO160"/>
  <c r="CQ160"/>
  <c r="CS160"/>
  <c r="CU160"/>
  <c r="BU159"/>
  <c r="BW159"/>
  <c r="BY159"/>
  <c r="CA159"/>
  <c r="CC159"/>
  <c r="CE159"/>
  <c r="CG159"/>
  <c r="CI159"/>
  <c r="CK159"/>
  <c r="CM159"/>
  <c r="CO159"/>
  <c r="CQ159"/>
  <c r="CS159"/>
  <c r="CU159"/>
  <c r="BU158"/>
  <c r="BW158"/>
  <c r="BY158"/>
  <c r="CA158"/>
  <c r="CC158"/>
  <c r="CE158"/>
  <c r="CG158"/>
  <c r="CI158"/>
  <c r="CK158"/>
  <c r="CM158"/>
  <c r="CO158"/>
  <c r="CQ158"/>
  <c r="CS158"/>
  <c r="CU158"/>
  <c r="BU157"/>
  <c r="BW157"/>
  <c r="BY157"/>
  <c r="CA157"/>
  <c r="CC157"/>
  <c r="CE157"/>
  <c r="CG157"/>
  <c r="CI157"/>
  <c r="CK157"/>
  <c r="CM157"/>
  <c r="CO157"/>
  <c r="CQ157"/>
  <c r="CS157"/>
  <c r="CU157"/>
  <c r="BU156"/>
  <c r="BW156"/>
  <c r="BY156"/>
  <c r="CA156"/>
  <c r="CC156"/>
  <c r="CE156"/>
  <c r="CG156"/>
  <c r="CI156"/>
  <c r="CK156"/>
  <c r="CM156"/>
  <c r="CO156"/>
  <c r="CQ156"/>
  <c r="CS156"/>
  <c r="CU156"/>
  <c r="BU155"/>
  <c r="BW155"/>
  <c r="BY155"/>
  <c r="CA155"/>
  <c r="CC155"/>
  <c r="CE155"/>
  <c r="CG155"/>
  <c r="CI155"/>
  <c r="CK155"/>
  <c r="CM155"/>
  <c r="CO155"/>
  <c r="CQ155"/>
  <c r="CS155"/>
  <c r="CU155"/>
  <c r="BU154"/>
  <c r="BW154"/>
  <c r="BY154"/>
  <c r="CA154"/>
  <c r="CC154"/>
  <c r="CE154"/>
  <c r="CG154"/>
  <c r="CI154"/>
  <c r="CK154"/>
  <c r="CM154"/>
  <c r="CO154"/>
  <c r="CQ154"/>
  <c r="CS154"/>
  <c r="CU154"/>
  <c r="BU153"/>
  <c r="BW153"/>
  <c r="BY153"/>
  <c r="CA153"/>
  <c r="CC153"/>
  <c r="CE153"/>
  <c r="CG153"/>
  <c r="CI153"/>
  <c r="CK153"/>
  <c r="CM153"/>
  <c r="CO153"/>
  <c r="CQ153"/>
  <c r="CS153"/>
  <c r="CU153"/>
  <c r="BU152"/>
  <c r="BW152"/>
  <c r="BY152"/>
  <c r="CA152"/>
  <c r="CC152"/>
  <c r="CE152"/>
  <c r="CG152"/>
  <c r="CI152"/>
  <c r="CK152"/>
  <c r="CM152"/>
  <c r="CO152"/>
  <c r="CQ152"/>
  <c r="CS152"/>
  <c r="CU152"/>
  <c r="BU151"/>
  <c r="BW151"/>
  <c r="BY151"/>
  <c r="CA151"/>
  <c r="CC151"/>
  <c r="CE151"/>
  <c r="CG151"/>
  <c r="CI151"/>
  <c r="CK151"/>
  <c r="CM151"/>
  <c r="CO151"/>
  <c r="CQ151"/>
  <c r="CS151"/>
  <c r="CU151"/>
  <c r="BU150"/>
  <c r="BW150"/>
  <c r="BY150"/>
  <c r="CA150"/>
  <c r="CC150"/>
  <c r="CE150"/>
  <c r="CG150"/>
  <c r="CI150"/>
  <c r="CK150"/>
  <c r="CM150"/>
  <c r="CO150"/>
  <c r="CQ150"/>
  <c r="CS150"/>
  <c r="CU150"/>
  <c r="BU149"/>
  <c r="BW149"/>
  <c r="BY149"/>
  <c r="CA149"/>
  <c r="CC149"/>
  <c r="CE149"/>
  <c r="CG149"/>
  <c r="CI149"/>
  <c r="CK149"/>
  <c r="CM149"/>
  <c r="CO149"/>
  <c r="CQ149"/>
  <c r="CS149"/>
  <c r="CU149"/>
  <c r="BU148"/>
  <c r="BW148"/>
  <c r="BY148"/>
  <c r="CA148"/>
  <c r="CC148"/>
  <c r="CE148"/>
  <c r="CG148"/>
  <c r="CI148"/>
  <c r="CK148"/>
  <c r="CM148"/>
  <c r="CO148"/>
  <c r="CQ148"/>
  <c r="CS148"/>
  <c r="CU148"/>
  <c r="BU147"/>
  <c r="BW147"/>
  <c r="BY147"/>
  <c r="CA147"/>
  <c r="CC147"/>
  <c r="CE147"/>
  <c r="CG147"/>
  <c r="CI147"/>
  <c r="CK147"/>
  <c r="CM147"/>
  <c r="CO147"/>
  <c r="CQ147"/>
  <c r="CS147"/>
  <c r="CU147"/>
  <c r="BU146"/>
  <c r="BW146"/>
  <c r="BY146"/>
  <c r="CA146"/>
  <c r="CC146"/>
  <c r="CE146"/>
  <c r="CG146"/>
  <c r="CI146"/>
  <c r="CK146"/>
  <c r="CM146"/>
  <c r="CO146"/>
  <c r="CQ146"/>
  <c r="CS146"/>
  <c r="CU146"/>
  <c r="BU145"/>
  <c r="BW145"/>
  <c r="BY145"/>
  <c r="CA145"/>
  <c r="CC145"/>
  <c r="CE145"/>
  <c r="CG145"/>
  <c r="CI145"/>
  <c r="CK145"/>
  <c r="CM145"/>
  <c r="CO145"/>
  <c r="CQ145"/>
  <c r="CS145"/>
  <c r="CU145"/>
  <c r="BU144"/>
  <c r="BW144"/>
  <c r="BY144"/>
  <c r="CA144"/>
  <c r="CC144"/>
  <c r="CE144"/>
  <c r="CG144"/>
  <c r="CI144"/>
  <c r="CK144"/>
  <c r="CM144"/>
  <c r="CO144"/>
  <c r="CQ144"/>
  <c r="CS144"/>
  <c r="CU144"/>
  <c r="BU143"/>
  <c r="BW143"/>
  <c r="BY143"/>
  <c r="CA143"/>
  <c r="CC143"/>
  <c r="CE143"/>
  <c r="CG143"/>
  <c r="CI143"/>
  <c r="CK143"/>
  <c r="CM143"/>
  <c r="CO143"/>
  <c r="CQ143"/>
  <c r="CS143"/>
  <c r="CU143"/>
  <c r="BU142"/>
  <c r="BW142"/>
  <c r="BY142"/>
  <c r="CA142"/>
  <c r="CC142"/>
  <c r="CE142"/>
  <c r="CG142"/>
  <c r="CI142"/>
  <c r="CK142"/>
  <c r="CM142"/>
  <c r="CO142"/>
  <c r="CQ142"/>
  <c r="CS142"/>
  <c r="CU142"/>
  <c r="BU141"/>
  <c r="BW141"/>
  <c r="BY141"/>
  <c r="CA141"/>
  <c r="CC141"/>
  <c r="CE141"/>
  <c r="CG141"/>
  <c r="CI141"/>
  <c r="CK141"/>
  <c r="CM141"/>
  <c r="CO141"/>
  <c r="CQ141"/>
  <c r="CS141"/>
  <c r="CU141"/>
  <c r="BU140"/>
  <c r="BW140"/>
  <c r="BY140"/>
  <c r="CA140"/>
  <c r="CC140"/>
  <c r="CE140"/>
  <c r="CG140"/>
  <c r="CI140"/>
  <c r="CK140"/>
  <c r="CM140"/>
  <c r="CO140"/>
  <c r="CQ140"/>
  <c r="CS140"/>
  <c r="CU140"/>
  <c r="BU139"/>
  <c r="BW139"/>
  <c r="BY139"/>
  <c r="CA139"/>
  <c r="CC139"/>
  <c r="CE139"/>
  <c r="CG139"/>
  <c r="CI139"/>
  <c r="CK139"/>
  <c r="CM139"/>
  <c r="CO139"/>
  <c r="CQ139"/>
  <c r="CS139"/>
  <c r="CU139"/>
  <c r="BU138"/>
  <c r="BW138"/>
  <c r="BY138"/>
  <c r="CA138"/>
  <c r="CC138"/>
  <c r="CE138"/>
  <c r="CG138"/>
  <c r="CI138"/>
  <c r="CK138"/>
  <c r="CM138"/>
  <c r="CO138"/>
  <c r="CQ138"/>
  <c r="CS138"/>
  <c r="CU138"/>
  <c r="BU137"/>
  <c r="BW137"/>
  <c r="BY137"/>
  <c r="CA137"/>
  <c r="CC137"/>
  <c r="CE137"/>
  <c r="CG137"/>
  <c r="CI137"/>
  <c r="CK137"/>
  <c r="CM137"/>
  <c r="CO137"/>
  <c r="CQ137"/>
  <c r="CS137"/>
  <c r="CU137"/>
  <c r="BU136"/>
  <c r="BW136"/>
  <c r="BY136"/>
  <c r="CA136"/>
  <c r="CC136"/>
  <c r="CE136"/>
  <c r="CG136"/>
  <c r="CI136"/>
  <c r="CK136"/>
  <c r="CM136"/>
  <c r="CO136"/>
  <c r="CQ136"/>
  <c r="CS136"/>
  <c r="CU136"/>
  <c r="BU135"/>
  <c r="BW135"/>
  <c r="BY135"/>
  <c r="CA135"/>
  <c r="CC135"/>
  <c r="CE135"/>
  <c r="CG135"/>
  <c r="CI135"/>
  <c r="CK135"/>
  <c r="CM135"/>
  <c r="CO135"/>
  <c r="CQ135"/>
  <c r="CS135"/>
  <c r="CU135"/>
  <c r="BU134"/>
  <c r="BW134"/>
  <c r="BY134"/>
  <c r="CA134"/>
  <c r="CC134"/>
  <c r="CE134"/>
  <c r="CG134"/>
  <c r="CI134"/>
  <c r="CK134"/>
  <c r="CM134"/>
  <c r="CO134"/>
  <c r="CQ134"/>
  <c r="CS134"/>
  <c r="CU134"/>
  <c r="BU133"/>
  <c r="BW133"/>
  <c r="BY133"/>
  <c r="CA133"/>
  <c r="CC133"/>
  <c r="CE133"/>
  <c r="CG133"/>
  <c r="CI133"/>
  <c r="CK133"/>
  <c r="CM133"/>
  <c r="CO133"/>
  <c r="CQ133"/>
  <c r="CS133"/>
  <c r="CU133"/>
  <c r="BU132"/>
  <c r="BW132"/>
  <c r="BY132"/>
  <c r="CA132"/>
  <c r="CC132"/>
  <c r="CE132"/>
  <c r="CG132"/>
  <c r="CI132"/>
  <c r="CK132"/>
  <c r="CM132"/>
  <c r="CO132"/>
  <c r="CQ132"/>
  <c r="CS132"/>
  <c r="CU132"/>
  <c r="BU131"/>
  <c r="BW131"/>
  <c r="BY131"/>
  <c r="CA131"/>
  <c r="CC131"/>
  <c r="CE131"/>
  <c r="CG131"/>
  <c r="CI131"/>
  <c r="CK131"/>
  <c r="CM131"/>
  <c r="CO131"/>
  <c r="CQ131"/>
  <c r="CS131"/>
  <c r="CU131"/>
  <c r="BU130"/>
  <c r="BW130"/>
  <c r="BY130"/>
  <c r="CA130"/>
  <c r="CC130"/>
  <c r="CE130"/>
  <c r="CG130"/>
  <c r="CI130"/>
  <c r="CK130"/>
  <c r="CM130"/>
  <c r="CO130"/>
  <c r="CQ130"/>
  <c r="CS130"/>
  <c r="CU130"/>
  <c r="BU129"/>
  <c r="BW129"/>
  <c r="BY129"/>
  <c r="CA129"/>
  <c r="CC129"/>
  <c r="CE129"/>
  <c r="CG129"/>
  <c r="CI129"/>
  <c r="CK129"/>
  <c r="CM129"/>
  <c r="CO129"/>
  <c r="CQ129"/>
  <c r="CS129"/>
  <c r="CU129"/>
  <c r="BU128"/>
  <c r="BW128"/>
  <c r="BY128"/>
  <c r="CA128"/>
  <c r="CC128"/>
  <c r="CE128"/>
  <c r="CG128"/>
  <c r="CI128"/>
  <c r="CK128"/>
  <c r="CM128"/>
  <c r="CO128"/>
  <c r="CQ128"/>
  <c r="CS128"/>
  <c r="CU128"/>
  <c r="BU127"/>
  <c r="BW127"/>
  <c r="BY127"/>
  <c r="CA127"/>
  <c r="CC127"/>
  <c r="CE127"/>
  <c r="CG127"/>
  <c r="CI127"/>
  <c r="CK127"/>
  <c r="CM127"/>
  <c r="CO127"/>
  <c r="CQ127"/>
  <c r="CS127"/>
  <c r="CU127"/>
  <c r="BU126"/>
  <c r="BW126"/>
  <c r="BY126"/>
  <c r="CA126"/>
  <c r="CC126"/>
  <c r="CE126"/>
  <c r="CG126"/>
  <c r="CI126"/>
  <c r="CK126"/>
  <c r="CM126"/>
  <c r="CO126"/>
  <c r="CQ126"/>
  <c r="CS126"/>
  <c r="CU126"/>
  <c r="BU125"/>
  <c r="BW125"/>
  <c r="BY125"/>
  <c r="CA125"/>
  <c r="CC125"/>
  <c r="CE125"/>
  <c r="CG125"/>
  <c r="CI125"/>
  <c r="CK125"/>
  <c r="CM125"/>
  <c r="CO125"/>
  <c r="CQ125"/>
  <c r="CS125"/>
  <c r="CU125"/>
  <c r="BU124"/>
  <c r="BW124"/>
  <c r="BY124"/>
  <c r="CA124"/>
  <c r="CC124"/>
  <c r="CE124"/>
  <c r="CG124"/>
  <c r="CI124"/>
  <c r="CK124"/>
  <c r="CM124"/>
  <c r="CO124"/>
  <c r="CQ124"/>
  <c r="CS124"/>
  <c r="CU124"/>
  <c r="BU123"/>
  <c r="BW123"/>
  <c r="BY123"/>
  <c r="CA123"/>
  <c r="CC123"/>
  <c r="CE123"/>
  <c r="CG123"/>
  <c r="CI123"/>
  <c r="CK123"/>
  <c r="CM123"/>
  <c r="CO123"/>
  <c r="CQ123"/>
  <c r="CS123"/>
  <c r="CU123"/>
  <c r="BU122"/>
  <c r="BW122"/>
  <c r="BY122"/>
  <c r="CA122"/>
  <c r="CC122"/>
  <c r="CE122"/>
  <c r="CG122"/>
  <c r="CI122"/>
  <c r="CK122"/>
  <c r="CM122"/>
  <c r="CO122"/>
  <c r="CQ122"/>
  <c r="CS122"/>
  <c r="CU122"/>
  <c r="BU121"/>
  <c r="BW121"/>
  <c r="BY121"/>
  <c r="CA121"/>
  <c r="CC121"/>
  <c r="CE121"/>
  <c r="CG121"/>
  <c r="CI121"/>
  <c r="CK121"/>
  <c r="CM121"/>
  <c r="CO121"/>
  <c r="CQ121"/>
  <c r="CS121"/>
  <c r="CU121"/>
  <c r="BU120"/>
  <c r="BW120"/>
  <c r="BY120"/>
  <c r="CA120"/>
  <c r="CC120"/>
  <c r="CE120"/>
  <c r="CG120"/>
  <c r="CI120"/>
  <c r="CK120"/>
  <c r="CM120"/>
  <c r="CO120"/>
  <c r="CQ120"/>
  <c r="CS120"/>
  <c r="CU120"/>
  <c r="BU119"/>
  <c r="BW119"/>
  <c r="BY119"/>
  <c r="CA119"/>
  <c r="CC119"/>
  <c r="CE119"/>
  <c r="CG119"/>
  <c r="CI119"/>
  <c r="CK119"/>
  <c r="CM119"/>
  <c r="CO119"/>
  <c r="CQ119"/>
  <c r="CS119"/>
  <c r="CU119"/>
  <c r="BU118"/>
  <c r="BW118"/>
  <c r="BY118"/>
  <c r="CA118"/>
  <c r="CC118"/>
  <c r="CE118"/>
  <c r="CG118"/>
  <c r="CI118"/>
  <c r="CK118"/>
  <c r="CM118"/>
  <c r="CO118"/>
  <c r="CQ118"/>
  <c r="CS118"/>
  <c r="CU118"/>
  <c r="BU117"/>
  <c r="BW117"/>
  <c r="BY117"/>
  <c r="CA117"/>
  <c r="CC117"/>
  <c r="CE117"/>
  <c r="CG117"/>
  <c r="CI117"/>
  <c r="CK117"/>
  <c r="CM117"/>
  <c r="CO117"/>
  <c r="CQ117"/>
  <c r="CS117"/>
  <c r="CU117"/>
  <c r="BU116"/>
  <c r="BW116"/>
  <c r="BY116"/>
  <c r="CA116"/>
  <c r="CC116"/>
  <c r="CE116"/>
  <c r="CG116"/>
  <c r="CI116"/>
  <c r="CK116"/>
  <c r="CM116"/>
  <c r="CO116"/>
  <c r="CQ116"/>
  <c r="CS116"/>
  <c r="CU116"/>
  <c r="BU115"/>
  <c r="BW115"/>
  <c r="BY115"/>
  <c r="CA115"/>
  <c r="CC115"/>
  <c r="CE115"/>
  <c r="CG115"/>
  <c r="CI115"/>
  <c r="CK115"/>
  <c r="CM115"/>
  <c r="CO115"/>
  <c r="CQ115"/>
  <c r="CS115"/>
  <c r="CU115"/>
  <c r="BU114"/>
  <c r="BW114"/>
  <c r="BY114"/>
  <c r="CA114"/>
  <c r="CC114"/>
  <c r="CE114"/>
  <c r="CG114"/>
  <c r="CI114"/>
  <c r="CK114"/>
  <c r="CM114"/>
  <c r="CO114"/>
  <c r="CQ114"/>
  <c r="CS114"/>
  <c r="CU114"/>
  <c r="BU113"/>
  <c r="BW113"/>
  <c r="BY113"/>
  <c r="CA113"/>
  <c r="CC113"/>
  <c r="CE113"/>
  <c r="CG113"/>
  <c r="CI113"/>
  <c r="CK113"/>
  <c r="CM113"/>
  <c r="CO113"/>
  <c r="CQ113"/>
  <c r="CS113"/>
  <c r="CU113"/>
  <c r="BU112"/>
  <c r="BW112"/>
  <c r="BY112"/>
  <c r="CA112"/>
  <c r="CC112"/>
  <c r="CE112"/>
  <c r="CG112"/>
  <c r="CI112"/>
  <c r="CK112"/>
  <c r="CM112"/>
  <c r="CO112"/>
  <c r="CQ112"/>
  <c r="CS112"/>
  <c r="CU112"/>
  <c r="BU111"/>
  <c r="BW111"/>
  <c r="BY111"/>
  <c r="CA111"/>
  <c r="CC111"/>
  <c r="CE111"/>
  <c r="CG111"/>
  <c r="CI111"/>
  <c r="CK111"/>
  <c r="CM111"/>
  <c r="CO111"/>
  <c r="CQ111"/>
  <c r="CS111"/>
  <c r="CU111"/>
  <c r="BU110"/>
  <c r="BW110"/>
  <c r="BY110"/>
  <c r="CA110"/>
  <c r="CC110"/>
  <c r="CE110"/>
  <c r="CG110"/>
  <c r="CI110"/>
  <c r="CK110"/>
  <c r="CM110"/>
  <c r="CO110"/>
  <c r="CQ110"/>
  <c r="CS110"/>
  <c r="CU110"/>
  <c r="BU109"/>
  <c r="BW109"/>
  <c r="BY109"/>
  <c r="CA109"/>
  <c r="CC109"/>
  <c r="CE109"/>
  <c r="CG109"/>
  <c r="CI109"/>
  <c r="CK109"/>
  <c r="CM109"/>
  <c r="CO109"/>
  <c r="CQ109"/>
  <c r="CS109"/>
  <c r="CU109"/>
  <c r="BU108"/>
  <c r="BW108"/>
  <c r="BY108"/>
  <c r="CA108"/>
  <c r="CC108"/>
  <c r="CE108"/>
  <c r="CG108"/>
  <c r="CI108"/>
  <c r="CK108"/>
  <c r="CM108"/>
  <c r="CO108"/>
  <c r="CQ108"/>
  <c r="CS108"/>
  <c r="CU108"/>
  <c r="BU107"/>
  <c r="BW107"/>
  <c r="BY107"/>
  <c r="CA107"/>
  <c r="CC107"/>
  <c r="CE107"/>
  <c r="CG107"/>
  <c r="CI107"/>
  <c r="CK107"/>
  <c r="CM107"/>
  <c r="CO107"/>
  <c r="CQ107"/>
  <c r="CS107"/>
  <c r="CU107"/>
  <c r="BU106"/>
  <c r="BW106"/>
  <c r="BY106"/>
  <c r="CA106"/>
  <c r="CC106"/>
  <c r="CE106"/>
  <c r="CG106"/>
  <c r="CI106"/>
  <c r="CK106"/>
  <c r="CM106"/>
  <c r="CO106"/>
  <c r="CQ106"/>
  <c r="CS106"/>
  <c r="CU106"/>
  <c r="BU105"/>
  <c r="BW105"/>
  <c r="BY105"/>
  <c r="CA105"/>
  <c r="CC105"/>
  <c r="CE105"/>
  <c r="CG105"/>
  <c r="CI105"/>
  <c r="CK105"/>
  <c r="CM105"/>
  <c r="CO105"/>
  <c r="CQ105"/>
  <c r="CS105"/>
  <c r="CU105"/>
  <c r="BU104"/>
  <c r="BW104"/>
  <c r="BY104"/>
  <c r="CA104"/>
  <c r="CC104"/>
  <c r="CE104"/>
  <c r="CG104"/>
  <c r="CI104"/>
  <c r="CK104"/>
  <c r="CM104"/>
  <c r="CO104"/>
  <c r="CQ104"/>
  <c r="CS104"/>
  <c r="CU104"/>
  <c r="BU103"/>
  <c r="BW103"/>
  <c r="BY103"/>
  <c r="CA103"/>
  <c r="CC103"/>
  <c r="CE103"/>
  <c r="CG103"/>
  <c r="CI103"/>
  <c r="CK103"/>
  <c r="CM103"/>
  <c r="CO103"/>
  <c r="CQ103"/>
  <c r="CS103"/>
  <c r="CU103"/>
  <c r="BU102"/>
  <c r="BW102"/>
  <c r="BY102"/>
  <c r="CA102"/>
  <c r="CC102"/>
  <c r="CE102"/>
  <c r="CG102"/>
  <c r="CI102"/>
  <c r="CK102"/>
  <c r="CM102"/>
  <c r="CO102"/>
  <c r="CQ102"/>
  <c r="CS102"/>
  <c r="CU102"/>
  <c r="BU101"/>
  <c r="BW101"/>
  <c r="BY101"/>
  <c r="CA101"/>
  <c r="CC101"/>
  <c r="CE101"/>
  <c r="CG101"/>
  <c r="CI101"/>
  <c r="CK101"/>
  <c r="CM101"/>
  <c r="CO101"/>
  <c r="CQ101"/>
  <c r="CS101"/>
  <c r="CU101"/>
  <c r="BU100"/>
  <c r="BW100"/>
  <c r="BY100"/>
  <c r="CA100"/>
  <c r="CC100"/>
  <c r="CE100"/>
  <c r="CG100"/>
  <c r="CI100"/>
  <c r="CK100"/>
  <c r="CM100"/>
  <c r="CO100"/>
  <c r="CQ100"/>
  <c r="CS100"/>
  <c r="CU100"/>
  <c r="BU99"/>
  <c r="BW99"/>
  <c r="BY99"/>
  <c r="CA99"/>
  <c r="CC99"/>
  <c r="CE99"/>
  <c r="CG99"/>
  <c r="CI99"/>
  <c r="CK99"/>
  <c r="CM99"/>
  <c r="CO99"/>
  <c r="CQ99"/>
  <c r="CS99"/>
  <c r="CU99"/>
  <c r="BU98"/>
  <c r="BW98"/>
  <c r="BY98"/>
  <c r="CA98"/>
  <c r="CC98"/>
  <c r="CE98"/>
  <c r="CG98"/>
  <c r="CI98"/>
  <c r="CK98"/>
  <c r="CM98"/>
  <c r="CO98"/>
  <c r="CQ98"/>
  <c r="CS98"/>
  <c r="CU98"/>
  <c r="BU97"/>
  <c r="BW97"/>
  <c r="BY97"/>
  <c r="CA97"/>
  <c r="CC97"/>
  <c r="CE97"/>
  <c r="CG97"/>
  <c r="CI97"/>
  <c r="CK97"/>
  <c r="CM97"/>
  <c r="CO97"/>
  <c r="CQ97"/>
  <c r="CS97"/>
  <c r="CU97"/>
  <c r="BU96"/>
  <c r="BW96"/>
  <c r="BY96"/>
  <c r="CA96"/>
  <c r="CC96"/>
  <c r="CE96"/>
  <c r="CG96"/>
  <c r="CI96"/>
  <c r="CK96"/>
  <c r="CM96"/>
  <c r="CO96"/>
  <c r="CQ96"/>
  <c r="CS96"/>
  <c r="CU96"/>
  <c r="BU95"/>
  <c r="BW95"/>
  <c r="BY95"/>
  <c r="CA95"/>
  <c r="CC95"/>
  <c r="CE95"/>
  <c r="CG95"/>
  <c r="CI95"/>
  <c r="CK95"/>
  <c r="CM95"/>
  <c r="CO95"/>
  <c r="CQ95"/>
  <c r="CS95"/>
  <c r="CU95"/>
  <c r="BU94"/>
  <c r="BW94"/>
  <c r="BY94"/>
  <c r="CA94"/>
  <c r="CC94"/>
  <c r="CE94"/>
  <c r="CG94"/>
  <c r="CI94"/>
  <c r="CK94"/>
  <c r="CM94"/>
  <c r="CO94"/>
  <c r="CQ94"/>
  <c r="CS94"/>
  <c r="CU94"/>
  <c r="BV94"/>
  <c r="BZ94"/>
  <c r="CD94"/>
  <c r="CH94"/>
  <c r="CL94"/>
  <c r="CP94"/>
  <c r="CT94"/>
  <c r="BU93"/>
  <c r="BW93"/>
  <c r="BY93"/>
  <c r="CA93"/>
  <c r="CC93"/>
  <c r="CE93"/>
  <c r="CG93"/>
  <c r="CI93"/>
  <c r="CK93"/>
  <c r="CM93"/>
  <c r="CO93"/>
  <c r="CQ93"/>
  <c r="CS93"/>
  <c r="CU93"/>
  <c r="BV93"/>
  <c r="BZ93"/>
  <c r="CD93"/>
  <c r="CH93"/>
  <c r="CL93"/>
  <c r="CP93"/>
  <c r="CT93"/>
  <c r="BU92"/>
  <c r="BW92"/>
  <c r="BY92"/>
  <c r="CA92"/>
  <c r="CC92"/>
  <c r="CE92"/>
  <c r="CG92"/>
  <c r="CI92"/>
  <c r="CK92"/>
  <c r="CM92"/>
  <c r="CO92"/>
  <c r="CQ92"/>
  <c r="CS92"/>
  <c r="CU92"/>
  <c r="BV92"/>
  <c r="BZ92"/>
  <c r="CD92"/>
  <c r="CH92"/>
  <c r="CL92"/>
  <c r="CP92"/>
  <c r="CT92"/>
  <c r="BU91"/>
  <c r="BW91"/>
  <c r="BY91"/>
  <c r="CA91"/>
  <c r="CC91"/>
  <c r="CE91"/>
  <c r="CG91"/>
  <c r="CI91"/>
  <c r="CK91"/>
  <c r="CM91"/>
  <c r="CO91"/>
  <c r="CQ91"/>
  <c r="CS91"/>
  <c r="CU91"/>
  <c r="BV91"/>
  <c r="BZ91"/>
  <c r="CD91"/>
  <c r="CH91"/>
  <c r="CL91"/>
  <c r="CP91"/>
  <c r="CT91"/>
  <c r="BU90"/>
  <c r="BW90"/>
  <c r="BY90"/>
  <c r="CA90"/>
  <c r="CC90"/>
  <c r="CE90"/>
  <c r="CG90"/>
  <c r="CI90"/>
  <c r="CK90"/>
  <c r="CM90"/>
  <c r="CO90"/>
  <c r="CQ90"/>
  <c r="CS90"/>
  <c r="CU90"/>
  <c r="BV90"/>
  <c r="BZ90"/>
  <c r="CD90"/>
  <c r="CH90"/>
  <c r="CL90"/>
  <c r="CP90"/>
  <c r="CT90"/>
  <c r="BU89"/>
  <c r="BW89"/>
  <c r="BY89"/>
  <c r="CA89"/>
  <c r="CC89"/>
  <c r="CE89"/>
  <c r="CG89"/>
  <c r="CI89"/>
  <c r="CK89"/>
  <c r="CM89"/>
  <c r="CO89"/>
  <c r="CQ89"/>
  <c r="CS89"/>
  <c r="CU89"/>
  <c r="BV89"/>
  <c r="BZ89"/>
  <c r="CD89"/>
  <c r="CH89"/>
  <c r="CL89"/>
  <c r="CP89"/>
  <c r="CT89"/>
  <c r="BU88"/>
  <c r="BW88"/>
  <c r="BY88"/>
  <c r="CA88"/>
  <c r="CC88"/>
  <c r="CE88"/>
  <c r="CG88"/>
  <c r="CI88"/>
  <c r="CK88"/>
  <c r="CM88"/>
  <c r="CO88"/>
  <c r="CQ88"/>
  <c r="CS88"/>
  <c r="CU88"/>
  <c r="BV88"/>
  <c r="BZ88"/>
  <c r="CD88"/>
  <c r="CH88"/>
  <c r="CL88"/>
  <c r="CP88"/>
  <c r="CT88"/>
  <c r="BU87"/>
  <c r="BW87"/>
  <c r="BY87"/>
  <c r="CA87"/>
  <c r="CC87"/>
  <c r="CE87"/>
  <c r="CG87"/>
  <c r="CI87"/>
  <c r="CK87"/>
  <c r="CM87"/>
  <c r="CO87"/>
  <c r="CQ87"/>
  <c r="CS87"/>
  <c r="CU87"/>
  <c r="BV87"/>
  <c r="BZ87"/>
  <c r="CD87"/>
  <c r="CH87"/>
  <c r="CL87"/>
  <c r="CP87"/>
  <c r="CT87"/>
  <c r="BU86"/>
  <c r="BW86"/>
  <c r="BY86"/>
  <c r="CA86"/>
  <c r="CC86"/>
  <c r="CE86"/>
  <c r="CG86"/>
  <c r="CI86"/>
  <c r="CK86"/>
  <c r="CM86"/>
  <c r="CO86"/>
  <c r="CQ86"/>
  <c r="CS86"/>
  <c r="CU86"/>
  <c r="BV86"/>
  <c r="BZ86"/>
  <c r="CD86"/>
  <c r="CH86"/>
  <c r="CL86"/>
  <c r="CP86"/>
  <c r="CT86"/>
  <c r="BU85"/>
  <c r="BW85"/>
  <c r="BY85"/>
  <c r="CA85"/>
  <c r="CC85"/>
  <c r="CE85"/>
  <c r="CG85"/>
  <c r="CI85"/>
  <c r="CK85"/>
  <c r="CM85"/>
  <c r="CO85"/>
  <c r="CQ85"/>
  <c r="CS85"/>
  <c r="CU85"/>
  <c r="BV85"/>
  <c r="BZ85"/>
  <c r="CD85"/>
  <c r="CH85"/>
  <c r="CL85"/>
  <c r="CP85"/>
  <c r="CT85"/>
  <c r="BU84"/>
  <c r="BW84"/>
  <c r="BY84"/>
  <c r="CA84"/>
  <c r="CC84"/>
  <c r="CE84"/>
  <c r="CG84"/>
  <c r="CI84"/>
  <c r="CK84"/>
  <c r="CM84"/>
  <c r="CO84"/>
  <c r="CQ84"/>
  <c r="CS84"/>
  <c r="CU84"/>
  <c r="BV84"/>
  <c r="BZ84"/>
  <c r="CD84"/>
  <c r="CH84"/>
  <c r="CL84"/>
  <c r="CP84"/>
  <c r="CT84"/>
  <c r="BU83"/>
  <c r="BW83"/>
  <c r="BY83"/>
  <c r="CA83"/>
  <c r="CC83"/>
  <c r="CE83"/>
  <c r="CG83"/>
  <c r="CI83"/>
  <c r="CK83"/>
  <c r="CM83"/>
  <c r="CO83"/>
  <c r="CQ83"/>
  <c r="CS83"/>
  <c r="CU83"/>
  <c r="BV83"/>
  <c r="BZ83"/>
  <c r="CD83"/>
  <c r="CH83"/>
  <c r="CL83"/>
  <c r="CP83"/>
  <c r="CT83"/>
  <c r="BU82"/>
  <c r="BW82"/>
  <c r="BY82"/>
  <c r="CA82"/>
  <c r="CC82"/>
  <c r="CE82"/>
  <c r="CG82"/>
  <c r="CI82"/>
  <c r="CK82"/>
  <c r="CM82"/>
  <c r="CO82"/>
  <c r="CQ82"/>
  <c r="CS82"/>
  <c r="CU82"/>
  <c r="BV82"/>
  <c r="BZ82"/>
  <c r="CD82"/>
  <c r="CH82"/>
  <c r="CL82"/>
  <c r="CP82"/>
  <c r="CT82"/>
  <c r="BU81"/>
  <c r="BW81"/>
  <c r="BY81"/>
  <c r="CA81"/>
  <c r="CC81"/>
  <c r="CE81"/>
  <c r="CG81"/>
  <c r="CI81"/>
  <c r="CK81"/>
  <c r="CM81"/>
  <c r="CO81"/>
  <c r="CQ81"/>
  <c r="CS81"/>
  <c r="CU81"/>
  <c r="BV81"/>
  <c r="BZ81"/>
  <c r="CD81"/>
  <c r="CH81"/>
  <c r="CL81"/>
  <c r="CP81"/>
  <c r="CT81"/>
  <c r="BU80"/>
  <c r="BW80"/>
  <c r="BY80"/>
  <c r="CA80"/>
  <c r="CC80"/>
  <c r="CE80"/>
  <c r="CG80"/>
  <c r="CI80"/>
  <c r="CK80"/>
  <c r="CM80"/>
  <c r="CO80"/>
  <c r="CQ80"/>
  <c r="CS80"/>
  <c r="CU80"/>
  <c r="BV80"/>
  <c r="BZ80"/>
  <c r="CD80"/>
  <c r="CH80"/>
  <c r="CL80"/>
  <c r="CP80"/>
  <c r="CT80"/>
  <c r="BU79"/>
  <c r="BW79"/>
  <c r="BY79"/>
  <c r="CA79"/>
  <c r="CC79"/>
  <c r="CE79"/>
  <c r="CG79"/>
  <c r="CI79"/>
  <c r="CK79"/>
  <c r="CM79"/>
  <c r="CO79"/>
  <c r="CQ79"/>
  <c r="CS79"/>
  <c r="CU79"/>
  <c r="BV79"/>
  <c r="BZ79"/>
  <c r="CD79"/>
  <c r="CH79"/>
  <c r="CL79"/>
  <c r="CP79"/>
  <c r="CT79"/>
  <c r="BU78"/>
  <c r="BW78"/>
  <c r="BY78"/>
  <c r="CA78"/>
  <c r="CC78"/>
  <c r="CE78"/>
  <c r="CG78"/>
  <c r="CI78"/>
  <c r="CK78"/>
  <c r="CM78"/>
  <c r="CO78"/>
  <c r="CQ78"/>
  <c r="CS78"/>
  <c r="CU78"/>
  <c r="BV78"/>
  <c r="BZ78"/>
  <c r="CD78"/>
  <c r="CH78"/>
  <c r="CL78"/>
  <c r="CP78"/>
  <c r="CT78"/>
  <c r="BU77"/>
  <c r="BW77"/>
  <c r="BY77"/>
  <c r="CA77"/>
  <c r="CC77"/>
  <c r="CE77"/>
  <c r="CG77"/>
  <c r="CI77"/>
  <c r="CK77"/>
  <c r="CM77"/>
  <c r="CO77"/>
  <c r="CQ77"/>
  <c r="CS77"/>
  <c r="CU77"/>
  <c r="BV77"/>
  <c r="BZ77"/>
  <c r="CD77"/>
  <c r="CH77"/>
  <c r="CL77"/>
  <c r="CP77"/>
  <c r="CT77"/>
  <c r="BU76"/>
  <c r="BW76"/>
  <c r="BY76"/>
  <c r="CA76"/>
  <c r="CC76"/>
  <c r="CE76"/>
  <c r="CG76"/>
  <c r="CI76"/>
  <c r="CK76"/>
  <c r="CM76"/>
  <c r="CO76"/>
  <c r="CQ76"/>
  <c r="CS76"/>
  <c r="CU76"/>
  <c r="BV76"/>
  <c r="BZ76"/>
  <c r="CD76"/>
  <c r="CH76"/>
  <c r="CL76"/>
  <c r="CP76"/>
  <c r="CT76"/>
  <c r="BU75"/>
  <c r="BW75"/>
  <c r="BY75"/>
  <c r="CA75"/>
  <c r="CC75"/>
  <c r="CE75"/>
  <c r="CG75"/>
  <c r="CI75"/>
  <c r="CK75"/>
  <c r="CM75"/>
  <c r="CO75"/>
  <c r="CQ75"/>
  <c r="CS75"/>
  <c r="CU75"/>
  <c r="BV75"/>
  <c r="BZ75"/>
  <c r="CD75"/>
  <c r="CH75"/>
  <c r="CL75"/>
  <c r="CP75"/>
  <c r="CT75"/>
  <c r="BU74"/>
  <c r="BW74"/>
  <c r="BY74"/>
  <c r="CA74"/>
  <c r="CC74"/>
  <c r="CE74"/>
  <c r="CG74"/>
  <c r="CI74"/>
  <c r="CK74"/>
  <c r="CM74"/>
  <c r="CO74"/>
  <c r="CQ74"/>
  <c r="CS74"/>
  <c r="CU74"/>
  <c r="BV74"/>
  <c r="BZ74"/>
  <c r="CD74"/>
  <c r="CH74"/>
  <c r="CL74"/>
  <c r="CP74"/>
  <c r="CT74"/>
  <c r="BU73"/>
  <c r="BW73"/>
  <c r="BY73"/>
  <c r="CA73"/>
  <c r="CC73"/>
  <c r="CE73"/>
  <c r="CG73"/>
  <c r="CI73"/>
  <c r="CK73"/>
  <c r="CM73"/>
  <c r="CO73"/>
  <c r="CQ73"/>
  <c r="CS73"/>
  <c r="CU73"/>
  <c r="BV73"/>
  <c r="BZ73"/>
  <c r="CD73"/>
  <c r="CH73"/>
  <c r="CL73"/>
  <c r="CP73"/>
  <c r="CT73"/>
  <c r="BU72"/>
  <c r="BW72"/>
  <c r="BY72"/>
  <c r="CA72"/>
  <c r="CC72"/>
  <c r="CE72"/>
  <c r="CG72"/>
  <c r="CI72"/>
  <c r="CK72"/>
  <c r="CM72"/>
  <c r="CO72"/>
  <c r="CQ72"/>
  <c r="CS72"/>
  <c r="CU72"/>
  <c r="BV72"/>
  <c r="BZ72"/>
  <c r="CD72"/>
  <c r="CH72"/>
  <c r="CL72"/>
  <c r="CP72"/>
  <c r="CT72"/>
  <c r="BU71"/>
  <c r="BW71"/>
  <c r="BY71"/>
  <c r="CA71"/>
  <c r="CC71"/>
  <c r="CE71"/>
  <c r="CG71"/>
  <c r="CI71"/>
  <c r="CK71"/>
  <c r="CM71"/>
  <c r="CO71"/>
  <c r="CQ71"/>
  <c r="CS71"/>
  <c r="CU71"/>
  <c r="BV71"/>
  <c r="BZ71"/>
  <c r="CD71"/>
  <c r="CH71"/>
  <c r="CL71"/>
  <c r="CP71"/>
  <c r="CT71"/>
  <c r="BU70"/>
  <c r="BW70"/>
  <c r="BY70"/>
  <c r="CA70"/>
  <c r="CC70"/>
  <c r="CE70"/>
  <c r="CG70"/>
  <c r="CI70"/>
  <c r="CK70"/>
  <c r="CM70"/>
  <c r="CO70"/>
  <c r="CQ70"/>
  <c r="CS70"/>
  <c r="CU70"/>
  <c r="BV70"/>
  <c r="BZ70"/>
  <c r="CD70"/>
  <c r="CH70"/>
  <c r="CL70"/>
  <c r="CP70"/>
  <c r="CT70"/>
  <c r="BU69"/>
  <c r="BW69"/>
  <c r="BY69"/>
  <c r="CA69"/>
  <c r="CC69"/>
  <c r="CE69"/>
  <c r="CG69"/>
  <c r="CI69"/>
  <c r="CK69"/>
  <c r="CM69"/>
  <c r="CO69"/>
  <c r="CQ69"/>
  <c r="CS69"/>
  <c r="CU69"/>
  <c r="BV69"/>
  <c r="BZ69"/>
  <c r="CD69"/>
  <c r="CH69"/>
  <c r="CL69"/>
  <c r="CP69"/>
  <c r="CT69"/>
  <c r="BU68"/>
  <c r="BW68"/>
  <c r="BY68"/>
  <c r="CA68"/>
  <c r="CC68"/>
  <c r="CE68"/>
  <c r="CG68"/>
  <c r="CI68"/>
  <c r="CK68"/>
  <c r="CM68"/>
  <c r="CO68"/>
  <c r="CQ68"/>
  <c r="CS68"/>
  <c r="CU68"/>
  <c r="BV68"/>
  <c r="BZ68"/>
  <c r="CD68"/>
  <c r="CH68"/>
  <c r="CL68"/>
  <c r="CP68"/>
  <c r="CT68"/>
  <c r="BU67"/>
  <c r="BW67"/>
  <c r="BY67"/>
  <c r="CA67"/>
  <c r="CC67"/>
  <c r="CE67"/>
  <c r="CG67"/>
  <c r="CI67"/>
  <c r="CK67"/>
  <c r="CM67"/>
  <c r="CO67"/>
  <c r="CQ67"/>
  <c r="CS67"/>
  <c r="CU67"/>
  <c r="BV67"/>
  <c r="BZ67"/>
  <c r="CD67"/>
  <c r="CH67"/>
  <c r="CL67"/>
  <c r="CP67"/>
  <c r="CT67"/>
  <c r="BU66"/>
  <c r="BW66"/>
  <c r="BY66"/>
  <c r="CA66"/>
  <c r="CC66"/>
  <c r="CE66"/>
  <c r="CG66"/>
  <c r="CI66"/>
  <c r="CK66"/>
  <c r="CM66"/>
  <c r="CO66"/>
  <c r="CQ66"/>
  <c r="CS66"/>
  <c r="CU66"/>
  <c r="BV66"/>
  <c r="BZ66"/>
  <c r="CD66"/>
  <c r="CH66"/>
  <c r="CL66"/>
  <c r="CP66"/>
  <c r="CT66"/>
  <c r="CT65"/>
  <c r="CP65"/>
  <c r="CL65"/>
  <c r="CH65"/>
  <c r="CD65"/>
  <c r="BZ65"/>
  <c r="BV65"/>
  <c r="CT64"/>
  <c r="CP64"/>
  <c r="CL64"/>
  <c r="CH64"/>
  <c r="CD64"/>
  <c r="BZ64"/>
  <c r="BV64"/>
  <c r="CT63"/>
  <c r="CP63"/>
  <c r="CL63"/>
  <c r="CH63"/>
  <c r="CD63"/>
  <c r="BZ63"/>
  <c r="BV63"/>
  <c r="CT62"/>
  <c r="CP62"/>
  <c r="CL62"/>
  <c r="CH62"/>
  <c r="CD62"/>
  <c r="BZ62"/>
  <c r="BV62"/>
  <c r="CT61"/>
  <c r="CP61"/>
  <c r="CL61"/>
  <c r="CH61"/>
  <c r="CD61"/>
  <c r="BZ61"/>
  <c r="BV61"/>
  <c r="CT60"/>
  <c r="CP60"/>
  <c r="CL60"/>
  <c r="CH60"/>
  <c r="CD60"/>
  <c r="BZ60"/>
  <c r="BV60"/>
  <c r="CT59"/>
  <c r="CP59"/>
  <c r="CL59"/>
  <c r="CH59"/>
  <c r="CD59"/>
  <c r="BZ59"/>
  <c r="BV59"/>
  <c r="CT58"/>
  <c r="CP58"/>
  <c r="CL58"/>
  <c r="CH58"/>
  <c r="CD58"/>
  <c r="BZ58"/>
  <c r="BV58"/>
  <c r="CT57"/>
  <c r="CP57"/>
  <c r="CL57"/>
  <c r="CH57"/>
  <c r="CD57"/>
  <c r="BZ57"/>
  <c r="BV57"/>
  <c r="CT56"/>
  <c r="CP56"/>
  <c r="CL56"/>
  <c r="CH56"/>
  <c r="CD56"/>
  <c r="BZ56"/>
  <c r="BV56"/>
  <c r="CT55"/>
  <c r="CP55"/>
  <c r="CL55"/>
  <c r="CH55"/>
  <c r="CD55"/>
  <c r="BZ55"/>
  <c r="BV55"/>
  <c r="CT54"/>
  <c r="CP54"/>
  <c r="CL54"/>
  <c r="CH54"/>
  <c r="CD54"/>
  <c r="BZ54"/>
  <c r="BV54"/>
  <c r="CT53"/>
  <c r="CP53"/>
  <c r="CL53"/>
  <c r="CH53"/>
  <c r="CD53"/>
  <c r="BZ53"/>
  <c r="BV53"/>
  <c r="CT52"/>
  <c r="CP52"/>
  <c r="CL52"/>
  <c r="CH52"/>
  <c r="CD52"/>
  <c r="BZ52"/>
  <c r="BV52"/>
  <c r="CT51"/>
  <c r="CP51"/>
  <c r="CL51"/>
  <c r="CH51"/>
  <c r="CD51"/>
  <c r="BZ51"/>
  <c r="BV51"/>
  <c r="CT50"/>
  <c r="CP50"/>
  <c r="CL50"/>
  <c r="CH50"/>
  <c r="CD50"/>
  <c r="BZ50"/>
  <c r="BV50"/>
  <c r="CT49"/>
  <c r="CP49"/>
  <c r="CL49"/>
  <c r="CH49"/>
  <c r="CD49"/>
  <c r="BZ49"/>
  <c r="BV49"/>
  <c r="CT48"/>
  <c r="CP48"/>
  <c r="CL48"/>
  <c r="CH48"/>
  <c r="CD48"/>
  <c r="BZ48"/>
  <c r="BV48"/>
  <c r="CT47"/>
  <c r="CP47"/>
  <c r="CL47"/>
  <c r="CH47"/>
  <c r="CD47"/>
  <c r="BZ47"/>
  <c r="BV47"/>
  <c r="CT46"/>
  <c r="CP46"/>
  <c r="CL46"/>
  <c r="CH46"/>
  <c r="CD46"/>
  <c r="BZ46"/>
  <c r="BV46"/>
  <c r="CT45"/>
  <c r="CP45"/>
  <c r="CL45"/>
  <c r="CH45"/>
  <c r="CD45"/>
  <c r="BZ45"/>
  <c r="BV45"/>
  <c r="CR44"/>
  <c r="CJ44"/>
  <c r="CB44"/>
  <c r="CR43"/>
  <c r="CJ43"/>
  <c r="CB43"/>
  <c r="CR42"/>
  <c r="CJ42"/>
  <c r="CB42"/>
  <c r="CR41"/>
  <c r="CJ41"/>
  <c r="CB41"/>
  <c r="CR40"/>
  <c r="CJ40"/>
  <c r="CB40"/>
  <c r="CR39"/>
  <c r="CJ39"/>
  <c r="CB39"/>
  <c r="CR38"/>
  <c r="CJ38"/>
  <c r="CB38"/>
  <c r="CR37"/>
  <c r="CJ37"/>
  <c r="CB37"/>
  <c r="CR36"/>
  <c r="CJ36"/>
  <c r="CB36"/>
  <c r="CR35"/>
  <c r="CJ35"/>
  <c r="CB35"/>
  <c r="CR34"/>
  <c r="CJ34"/>
  <c r="CB34"/>
  <c r="CR33"/>
  <c r="CJ33"/>
  <c r="CB33"/>
  <c r="CR32"/>
  <c r="CJ32"/>
  <c r="CB32"/>
  <c r="CR31"/>
  <c r="CJ31"/>
  <c r="CB31"/>
  <c r="CR30"/>
  <c r="CJ30"/>
  <c r="CB30"/>
  <c r="BU65"/>
  <c r="BW65"/>
  <c r="BY65"/>
  <c r="CA65"/>
  <c r="CC65"/>
  <c r="CE65"/>
  <c r="CG65"/>
  <c r="CI65"/>
  <c r="CK65"/>
  <c r="CM65"/>
  <c r="CO65"/>
  <c r="CQ65"/>
  <c r="CS65"/>
  <c r="CU65"/>
  <c r="BU64"/>
  <c r="BW64"/>
  <c r="BY64"/>
  <c r="CA64"/>
  <c r="CC64"/>
  <c r="CE64"/>
  <c r="CG64"/>
  <c r="CI64"/>
  <c r="CK64"/>
  <c r="CM64"/>
  <c r="CO64"/>
  <c r="CQ64"/>
  <c r="CS64"/>
  <c r="CU64"/>
  <c r="BU63"/>
  <c r="BW63"/>
  <c r="BY63"/>
  <c r="CA63"/>
  <c r="CC63"/>
  <c r="CE63"/>
  <c r="CG63"/>
  <c r="CI63"/>
  <c r="CK63"/>
  <c r="CM63"/>
  <c r="CO63"/>
  <c r="CQ63"/>
  <c r="CS63"/>
  <c r="CU63"/>
  <c r="BU62"/>
  <c r="BW62"/>
  <c r="BY62"/>
  <c r="CA62"/>
  <c r="CC62"/>
  <c r="CE62"/>
  <c r="CG62"/>
  <c r="CI62"/>
  <c r="CK62"/>
  <c r="CM62"/>
  <c r="CO62"/>
  <c r="CQ62"/>
  <c r="CS62"/>
  <c r="CU62"/>
  <c r="BU61"/>
  <c r="BW61"/>
  <c r="BY61"/>
  <c r="CA61"/>
  <c r="CC61"/>
  <c r="CE61"/>
  <c r="CG61"/>
  <c r="CI61"/>
  <c r="CK61"/>
  <c r="CM61"/>
  <c r="CO61"/>
  <c r="CQ61"/>
  <c r="CS61"/>
  <c r="CU61"/>
  <c r="BU60"/>
  <c r="BW60"/>
  <c r="BY60"/>
  <c r="CA60"/>
  <c r="CC60"/>
  <c r="CE60"/>
  <c r="CG60"/>
  <c r="CI60"/>
  <c r="CK60"/>
  <c r="CM60"/>
  <c r="CO60"/>
  <c r="CQ60"/>
  <c r="CS60"/>
  <c r="CU60"/>
  <c r="BU59"/>
  <c r="BW59"/>
  <c r="BY59"/>
  <c r="CA59"/>
  <c r="CC59"/>
  <c r="CE59"/>
  <c r="CG59"/>
  <c r="CI59"/>
  <c r="CK59"/>
  <c r="CM59"/>
  <c r="CO59"/>
  <c r="CQ59"/>
  <c r="CS59"/>
  <c r="CU59"/>
  <c r="BU58"/>
  <c r="BW58"/>
  <c r="BY58"/>
  <c r="CA58"/>
  <c r="CC58"/>
  <c r="CE58"/>
  <c r="CG58"/>
  <c r="CI58"/>
  <c r="CK58"/>
  <c r="CM58"/>
  <c r="CO58"/>
  <c r="CQ58"/>
  <c r="CS58"/>
  <c r="CU58"/>
  <c r="BU57"/>
  <c r="BW57"/>
  <c r="BY57"/>
  <c r="CA57"/>
  <c r="CC57"/>
  <c r="CE57"/>
  <c r="CG57"/>
  <c r="CI57"/>
  <c r="CK57"/>
  <c r="CM57"/>
  <c r="CO57"/>
  <c r="CQ57"/>
  <c r="CS57"/>
  <c r="CU57"/>
  <c r="BU56"/>
  <c r="BW56"/>
  <c r="BY56"/>
  <c r="CA56"/>
  <c r="CC56"/>
  <c r="CE56"/>
  <c r="CG56"/>
  <c r="CI56"/>
  <c r="CK56"/>
  <c r="CM56"/>
  <c r="CO56"/>
  <c r="CQ56"/>
  <c r="CS56"/>
  <c r="CU56"/>
  <c r="BU55"/>
  <c r="BW55"/>
  <c r="BY55"/>
  <c r="CA55"/>
  <c r="CC55"/>
  <c r="CE55"/>
  <c r="CG55"/>
  <c r="CI55"/>
  <c r="CK55"/>
  <c r="CM55"/>
  <c r="CO55"/>
  <c r="CQ55"/>
  <c r="CS55"/>
  <c r="CU55"/>
  <c r="BU54"/>
  <c r="BW54"/>
  <c r="BY54"/>
  <c r="CA54"/>
  <c r="CC54"/>
  <c r="CE54"/>
  <c r="CG54"/>
  <c r="CI54"/>
  <c r="CK54"/>
  <c r="CM54"/>
  <c r="CO54"/>
  <c r="CQ54"/>
  <c r="CS54"/>
  <c r="CU54"/>
  <c r="BU53"/>
  <c r="BW53"/>
  <c r="BY53"/>
  <c r="CA53"/>
  <c r="CC53"/>
  <c r="CE53"/>
  <c r="CG53"/>
  <c r="CI53"/>
  <c r="CK53"/>
  <c r="CM53"/>
  <c r="CO53"/>
  <c r="CQ53"/>
  <c r="CS53"/>
  <c r="CU53"/>
  <c r="BU52"/>
  <c r="BW52"/>
  <c r="BY52"/>
  <c r="CA52"/>
  <c r="CC52"/>
  <c r="CE52"/>
  <c r="CG52"/>
  <c r="CI52"/>
  <c r="CK52"/>
  <c r="CM52"/>
  <c r="CO52"/>
  <c r="CQ52"/>
  <c r="CS52"/>
  <c r="CU52"/>
  <c r="BU51"/>
  <c r="BW51"/>
  <c r="BY51"/>
  <c r="CA51"/>
  <c r="CC51"/>
  <c r="CE51"/>
  <c r="CG51"/>
  <c r="CI51"/>
  <c r="CK51"/>
  <c r="CM51"/>
  <c r="CO51"/>
  <c r="CQ51"/>
  <c r="CS51"/>
  <c r="CU51"/>
  <c r="BU50"/>
  <c r="BW50"/>
  <c r="BY50"/>
  <c r="CA50"/>
  <c r="CC50"/>
  <c r="CE50"/>
  <c r="CG50"/>
  <c r="CI50"/>
  <c r="CK50"/>
  <c r="CM50"/>
  <c r="CO50"/>
  <c r="CQ50"/>
  <c r="CS50"/>
  <c r="CU50"/>
  <c r="BU49"/>
  <c r="BW49"/>
  <c r="BY49"/>
  <c r="CA49"/>
  <c r="CC49"/>
  <c r="CE49"/>
  <c r="CG49"/>
  <c r="CI49"/>
  <c r="CK49"/>
  <c r="CM49"/>
  <c r="CO49"/>
  <c r="CQ49"/>
  <c r="CS49"/>
  <c r="CU49"/>
  <c r="BU48"/>
  <c r="BW48"/>
  <c r="BY48"/>
  <c r="CA48"/>
  <c r="CC48"/>
  <c r="CE48"/>
  <c r="CG48"/>
  <c r="CI48"/>
  <c r="CK48"/>
  <c r="CM48"/>
  <c r="CO48"/>
  <c r="CQ48"/>
  <c r="CS48"/>
  <c r="CU48"/>
  <c r="BU47"/>
  <c r="BW47"/>
  <c r="BY47"/>
  <c r="CA47"/>
  <c r="CC47"/>
  <c r="CE47"/>
  <c r="CG47"/>
  <c r="CI47"/>
  <c r="CK47"/>
  <c r="CM47"/>
  <c r="CO47"/>
  <c r="CQ47"/>
  <c r="CS47"/>
  <c r="CU47"/>
  <c r="BU46"/>
  <c r="BW46"/>
  <c r="BY46"/>
  <c r="CA46"/>
  <c r="CC46"/>
  <c r="CE46"/>
  <c r="CG46"/>
  <c r="CI46"/>
  <c r="CK46"/>
  <c r="CM46"/>
  <c r="CO46"/>
  <c r="CQ46"/>
  <c r="CS46"/>
  <c r="CU46"/>
  <c r="BU45"/>
  <c r="BW45"/>
  <c r="BY45"/>
  <c r="CA45"/>
  <c r="CC45"/>
  <c r="CE45"/>
  <c r="CG45"/>
  <c r="CI45"/>
  <c r="CK45"/>
  <c r="CM45"/>
  <c r="CO45"/>
  <c r="CQ45"/>
  <c r="CS45"/>
  <c r="CU45"/>
  <c r="BU44"/>
  <c r="BW44"/>
  <c r="BY44"/>
  <c r="CA44"/>
  <c r="CC44"/>
  <c r="CE44"/>
  <c r="CG44"/>
  <c r="CI44"/>
  <c r="CK44"/>
  <c r="CM44"/>
  <c r="CO44"/>
  <c r="CQ44"/>
  <c r="CS44"/>
  <c r="CU44"/>
  <c r="BV44"/>
  <c r="BZ44"/>
  <c r="CD44"/>
  <c r="CH44"/>
  <c r="CL44"/>
  <c r="CP44"/>
  <c r="CT44"/>
  <c r="BU43"/>
  <c r="BW43"/>
  <c r="BY43"/>
  <c r="CA43"/>
  <c r="CC43"/>
  <c r="CE43"/>
  <c r="CG43"/>
  <c r="CI43"/>
  <c r="CK43"/>
  <c r="CM43"/>
  <c r="CO43"/>
  <c r="CQ43"/>
  <c r="CS43"/>
  <c r="CU43"/>
  <c r="BV43"/>
  <c r="BZ43"/>
  <c r="CD43"/>
  <c r="CH43"/>
  <c r="CL43"/>
  <c r="CP43"/>
  <c r="CT43"/>
  <c r="BU42"/>
  <c r="BW42"/>
  <c r="BY42"/>
  <c r="CA42"/>
  <c r="CC42"/>
  <c r="CE42"/>
  <c r="CG42"/>
  <c r="CI42"/>
  <c r="CK42"/>
  <c r="CM42"/>
  <c r="CO42"/>
  <c r="CQ42"/>
  <c r="CS42"/>
  <c r="CU42"/>
  <c r="BV42"/>
  <c r="BZ42"/>
  <c r="CD42"/>
  <c r="CH42"/>
  <c r="CL42"/>
  <c r="CP42"/>
  <c r="CT42"/>
  <c r="BU41"/>
  <c r="BW41"/>
  <c r="BY41"/>
  <c r="CA41"/>
  <c r="CC41"/>
  <c r="CE41"/>
  <c r="CG41"/>
  <c r="CI41"/>
  <c r="CK41"/>
  <c r="CM41"/>
  <c r="CO41"/>
  <c r="CQ41"/>
  <c r="CS41"/>
  <c r="CU41"/>
  <c r="BV41"/>
  <c r="BZ41"/>
  <c r="CD41"/>
  <c r="CH41"/>
  <c r="CL41"/>
  <c r="CP41"/>
  <c r="CT41"/>
  <c r="BU40"/>
  <c r="BW40"/>
  <c r="BY40"/>
  <c r="CA40"/>
  <c r="CC40"/>
  <c r="CE40"/>
  <c r="CG40"/>
  <c r="CI40"/>
  <c r="CK40"/>
  <c r="CM40"/>
  <c r="CO40"/>
  <c r="CQ40"/>
  <c r="CS40"/>
  <c r="CU40"/>
  <c r="BV40"/>
  <c r="BZ40"/>
  <c r="CD40"/>
  <c r="CH40"/>
  <c r="CL40"/>
  <c r="CP40"/>
  <c r="CT40"/>
  <c r="BU39"/>
  <c r="BW39"/>
  <c r="BY39"/>
  <c r="CA39"/>
  <c r="CC39"/>
  <c r="CE39"/>
  <c r="CG39"/>
  <c r="CI39"/>
  <c r="CK39"/>
  <c r="CM39"/>
  <c r="CO39"/>
  <c r="CQ39"/>
  <c r="CS39"/>
  <c r="CU39"/>
  <c r="BV39"/>
  <c r="BZ39"/>
  <c r="CD39"/>
  <c r="CH39"/>
  <c r="CL39"/>
  <c r="CP39"/>
  <c r="CT39"/>
  <c r="BU38"/>
  <c r="BW38"/>
  <c r="BY38"/>
  <c r="CA38"/>
  <c r="CC38"/>
  <c r="CE38"/>
  <c r="CG38"/>
  <c r="CI38"/>
  <c r="CK38"/>
  <c r="CM38"/>
  <c r="CO38"/>
  <c r="CQ38"/>
  <c r="CS38"/>
  <c r="CU38"/>
  <c r="BV38"/>
  <c r="BZ38"/>
  <c r="CD38"/>
  <c r="CH38"/>
  <c r="CL38"/>
  <c r="CP38"/>
  <c r="CT38"/>
  <c r="BU37"/>
  <c r="BW37"/>
  <c r="BY37"/>
  <c r="CA37"/>
  <c r="CC37"/>
  <c r="CE37"/>
  <c r="CG37"/>
  <c r="CI37"/>
  <c r="CK37"/>
  <c r="CM37"/>
  <c r="CO37"/>
  <c r="CQ37"/>
  <c r="CS37"/>
  <c r="CU37"/>
  <c r="BV37"/>
  <c r="BZ37"/>
  <c r="CD37"/>
  <c r="CH37"/>
  <c r="CL37"/>
  <c r="CP37"/>
  <c r="CT37"/>
  <c r="BU36"/>
  <c r="BW36"/>
  <c r="BY36"/>
  <c r="CA36"/>
  <c r="CC36"/>
  <c r="CE36"/>
  <c r="CG36"/>
  <c r="CI36"/>
  <c r="CK36"/>
  <c r="CM36"/>
  <c r="CO36"/>
  <c r="CQ36"/>
  <c r="CS36"/>
  <c r="CU36"/>
  <c r="BV36"/>
  <c r="BZ36"/>
  <c r="CD36"/>
  <c r="CH36"/>
  <c r="CL36"/>
  <c r="CP36"/>
  <c r="CT36"/>
  <c r="BU35"/>
  <c r="BW35"/>
  <c r="BY35"/>
  <c r="CA35"/>
  <c r="CC35"/>
  <c r="CE35"/>
  <c r="CG35"/>
  <c r="CI35"/>
  <c r="CK35"/>
  <c r="CM35"/>
  <c r="CO35"/>
  <c r="CQ35"/>
  <c r="CS35"/>
  <c r="CU35"/>
  <c r="BV35"/>
  <c r="BZ35"/>
  <c r="CD35"/>
  <c r="CH35"/>
  <c r="CL35"/>
  <c r="CP35"/>
  <c r="CT35"/>
  <c r="BU34"/>
  <c r="BW34"/>
  <c r="BY34"/>
  <c r="CA34"/>
  <c r="CC34"/>
  <c r="CE34"/>
  <c r="CG34"/>
  <c r="CI34"/>
  <c r="CK34"/>
  <c r="CM34"/>
  <c r="CO34"/>
  <c r="CQ34"/>
  <c r="CS34"/>
  <c r="CU34"/>
  <c r="BV34"/>
  <c r="BZ34"/>
  <c r="CD34"/>
  <c r="CH34"/>
  <c r="CL34"/>
  <c r="CP34"/>
  <c r="CT34"/>
  <c r="BU33"/>
  <c r="BW33"/>
  <c r="BY33"/>
  <c r="CA33"/>
  <c r="CC33"/>
  <c r="CE33"/>
  <c r="CG33"/>
  <c r="CI33"/>
  <c r="CK33"/>
  <c r="CM33"/>
  <c r="CO33"/>
  <c r="CQ33"/>
  <c r="CS33"/>
  <c r="CU33"/>
  <c r="BV33"/>
  <c r="BZ33"/>
  <c r="CD33"/>
  <c r="CH33"/>
  <c r="CL33"/>
  <c r="CP33"/>
  <c r="CT33"/>
  <c r="BU32"/>
  <c r="BW32"/>
  <c r="BY32"/>
  <c r="CA32"/>
  <c r="CC32"/>
  <c r="CE32"/>
  <c r="CG32"/>
  <c r="CI32"/>
  <c r="CK32"/>
  <c r="CM32"/>
  <c r="CO32"/>
  <c r="CQ32"/>
  <c r="CS32"/>
  <c r="CU32"/>
  <c r="BV32"/>
  <c r="BZ32"/>
  <c r="CD32"/>
  <c r="CH32"/>
  <c r="CL32"/>
  <c r="CP32"/>
  <c r="CT32"/>
  <c r="BU31"/>
  <c r="BW31"/>
  <c r="BY31"/>
  <c r="CA31"/>
  <c r="CC31"/>
  <c r="CE31"/>
  <c r="CG31"/>
  <c r="CI31"/>
  <c r="CK31"/>
  <c r="CM31"/>
  <c r="CO31"/>
  <c r="CQ31"/>
  <c r="CS31"/>
  <c r="CU31"/>
  <c r="BV31"/>
  <c r="BZ31"/>
  <c r="CD31"/>
  <c r="CH31"/>
  <c r="CL31"/>
  <c r="CP31"/>
  <c r="CT31"/>
  <c r="BU30"/>
  <c r="BW30"/>
  <c r="BY30"/>
  <c r="CA30"/>
  <c r="CC30"/>
  <c r="CE30"/>
  <c r="CG30"/>
  <c r="CI30"/>
  <c r="CK30"/>
  <c r="CM30"/>
  <c r="CO30"/>
  <c r="CQ30"/>
  <c r="CS30"/>
  <c r="CU30"/>
  <c r="BV30"/>
  <c r="BZ30"/>
  <c r="CD30"/>
  <c r="CH30"/>
  <c r="CL30"/>
  <c r="CP30"/>
  <c r="CT30"/>
  <c r="CT29"/>
  <c r="CP29"/>
  <c r="CL29"/>
  <c r="CH29"/>
  <c r="CD29"/>
  <c r="BZ29"/>
  <c r="BV29"/>
  <c r="CT28"/>
  <c r="CP28"/>
  <c r="CL28"/>
  <c r="CH28"/>
  <c r="CD28"/>
  <c r="BZ28"/>
  <c r="BV28"/>
  <c r="CT27"/>
  <c r="CP27"/>
  <c r="CL27"/>
  <c r="CH27"/>
  <c r="CD27"/>
  <c r="BZ27"/>
  <c r="BV27"/>
  <c r="CT26"/>
  <c r="CP26"/>
  <c r="CL26"/>
  <c r="CH26"/>
  <c r="CD26"/>
  <c r="BZ26"/>
  <c r="BV26"/>
  <c r="CT25"/>
  <c r="CP25"/>
  <c r="CL25"/>
  <c r="CH25"/>
  <c r="CD25"/>
  <c r="BZ25"/>
  <c r="BV25"/>
  <c r="CT24"/>
  <c r="CP24"/>
  <c r="CL24"/>
  <c r="CH24"/>
  <c r="CD24"/>
  <c r="BZ24"/>
  <c r="BV24"/>
  <c r="CT23"/>
  <c r="CP23"/>
  <c r="CL23"/>
  <c r="CH23"/>
  <c r="CD23"/>
  <c r="BZ23"/>
  <c r="BV23"/>
  <c r="CT22"/>
  <c r="CP22"/>
  <c r="CL22"/>
  <c r="CH22"/>
  <c r="CD22"/>
  <c r="BZ22"/>
  <c r="BV22"/>
  <c r="CT21"/>
  <c r="CP21"/>
  <c r="CL21"/>
  <c r="CH21"/>
  <c r="CD21"/>
  <c r="BZ21"/>
  <c r="BV21"/>
  <c r="CT20"/>
  <c r="CP20"/>
  <c r="CL20"/>
  <c r="CH20"/>
  <c r="CD20"/>
  <c r="BZ20"/>
  <c r="BV20"/>
  <c r="CR19"/>
  <c r="CJ19"/>
  <c r="CB19"/>
  <c r="CR18"/>
  <c r="CJ18"/>
  <c r="CB18"/>
  <c r="CR17"/>
  <c r="CJ17"/>
  <c r="CB17"/>
  <c r="CR16"/>
  <c r="CJ16"/>
  <c r="CB16"/>
  <c r="CR15"/>
  <c r="CJ15"/>
  <c r="CB15"/>
  <c r="CR14"/>
  <c r="CJ14"/>
  <c r="CB14"/>
  <c r="BU29"/>
  <c r="BW29"/>
  <c r="BY29"/>
  <c r="CA29"/>
  <c r="CC29"/>
  <c r="CE29"/>
  <c r="CG29"/>
  <c r="CI29"/>
  <c r="CK29"/>
  <c r="CM29"/>
  <c r="CO29"/>
  <c r="CQ29"/>
  <c r="CS29"/>
  <c r="CU29"/>
  <c r="BU28"/>
  <c r="BW28"/>
  <c r="BY28"/>
  <c r="CA28"/>
  <c r="CC28"/>
  <c r="CE28"/>
  <c r="CG28"/>
  <c r="CI28"/>
  <c r="CK28"/>
  <c r="CM28"/>
  <c r="CO28"/>
  <c r="CQ28"/>
  <c r="CS28"/>
  <c r="CU28"/>
  <c r="BU27"/>
  <c r="BW27"/>
  <c r="BY27"/>
  <c r="CA27"/>
  <c r="CC27"/>
  <c r="CE27"/>
  <c r="CG27"/>
  <c r="CI27"/>
  <c r="CK27"/>
  <c r="CM27"/>
  <c r="CO27"/>
  <c r="CQ27"/>
  <c r="CS27"/>
  <c r="BU26"/>
  <c r="BW26"/>
  <c r="BY26"/>
  <c r="CA26"/>
  <c r="CC26"/>
  <c r="CE26"/>
  <c r="CG26"/>
  <c r="CI26"/>
  <c r="CK26"/>
  <c r="CM26"/>
  <c r="CO26"/>
  <c r="CQ26"/>
  <c r="CS26"/>
  <c r="CU26"/>
  <c r="BU25"/>
  <c r="BW25"/>
  <c r="BY25"/>
  <c r="CA25"/>
  <c r="CC25"/>
  <c r="CE25"/>
  <c r="CG25"/>
  <c r="CI25"/>
  <c r="CK25"/>
  <c r="CM25"/>
  <c r="CO25"/>
  <c r="CQ25"/>
  <c r="CS25"/>
  <c r="CU25"/>
  <c r="BU24"/>
  <c r="BW24"/>
  <c r="BY24"/>
  <c r="CA24"/>
  <c r="CC24"/>
  <c r="CE24"/>
  <c r="CG24"/>
  <c r="CI24"/>
  <c r="CK24"/>
  <c r="CM24"/>
  <c r="CO24"/>
  <c r="CQ24"/>
  <c r="CS24"/>
  <c r="CU24"/>
  <c r="BU23"/>
  <c r="BW23"/>
  <c r="BY23"/>
  <c r="CA23"/>
  <c r="CC23"/>
  <c r="CE23"/>
  <c r="CG23"/>
  <c r="CI23"/>
  <c r="CK23"/>
  <c r="CM23"/>
  <c r="CO23"/>
  <c r="CQ23"/>
  <c r="CS23"/>
  <c r="CU23"/>
  <c r="BU22"/>
  <c r="BW22"/>
  <c r="BY22"/>
  <c r="CA22"/>
  <c r="CC22"/>
  <c r="CE22"/>
  <c r="CG22"/>
  <c r="CI22"/>
  <c r="CK22"/>
  <c r="CM22"/>
  <c r="CO22"/>
  <c r="CQ22"/>
  <c r="CS22"/>
  <c r="CU22"/>
  <c r="BU21"/>
  <c r="BW21"/>
  <c r="BY21"/>
  <c r="CA21"/>
  <c r="CC21"/>
  <c r="CE21"/>
  <c r="CG21"/>
  <c r="CI21"/>
  <c r="CK21"/>
  <c r="CM21"/>
  <c r="CO21"/>
  <c r="CQ21"/>
  <c r="CS21"/>
  <c r="CU21"/>
  <c r="BU20"/>
  <c r="BW20"/>
  <c r="BY20"/>
  <c r="CA20"/>
  <c r="CC20"/>
  <c r="CE20"/>
  <c r="CG20"/>
  <c r="CI20"/>
  <c r="CK20"/>
  <c r="CM20"/>
  <c r="CO20"/>
  <c r="CQ20"/>
  <c r="CS20"/>
  <c r="CU20"/>
  <c r="BU19"/>
  <c r="BW19"/>
  <c r="BY19"/>
  <c r="CA19"/>
  <c r="CC19"/>
  <c r="CE19"/>
  <c r="CG19"/>
  <c r="CI19"/>
  <c r="CK19"/>
  <c r="CM19"/>
  <c r="CO19"/>
  <c r="CQ19"/>
  <c r="CS19"/>
  <c r="CU19"/>
  <c r="BV19"/>
  <c r="BZ19"/>
  <c r="CD19"/>
  <c r="CH19"/>
  <c r="CL19"/>
  <c r="CP19"/>
  <c r="CT19"/>
  <c r="BU18"/>
  <c r="BW18"/>
  <c r="BY18"/>
  <c r="CA18"/>
  <c r="CC18"/>
  <c r="CE18"/>
  <c r="CG18"/>
  <c r="CI18"/>
  <c r="CK18"/>
  <c r="CM18"/>
  <c r="CO18"/>
  <c r="CQ18"/>
  <c r="CS18"/>
  <c r="CU18"/>
  <c r="BV18"/>
  <c r="BZ18"/>
  <c r="CD18"/>
  <c r="CH18"/>
  <c r="CL18"/>
  <c r="CP18"/>
  <c r="CT18"/>
  <c r="BU17"/>
  <c r="BW17"/>
  <c r="BY17"/>
  <c r="CA17"/>
  <c r="CC17"/>
  <c r="CE17"/>
  <c r="CG17"/>
  <c r="CI17"/>
  <c r="CK17"/>
  <c r="CM17"/>
  <c r="CO17"/>
  <c r="CQ17"/>
  <c r="CS17"/>
  <c r="CU17"/>
  <c r="BV17"/>
  <c r="BZ17"/>
  <c r="CD17"/>
  <c r="CH17"/>
  <c r="CL17"/>
  <c r="CP17"/>
  <c r="CT17"/>
  <c r="BU16"/>
  <c r="BW16"/>
  <c r="BY16"/>
  <c r="CA16"/>
  <c r="CC16"/>
  <c r="CE16"/>
  <c r="CG16"/>
  <c r="CI16"/>
  <c r="CK16"/>
  <c r="CM16"/>
  <c r="CO16"/>
  <c r="CQ16"/>
  <c r="CS16"/>
  <c r="CU16"/>
  <c r="BV16"/>
  <c r="BZ16"/>
  <c r="CD16"/>
  <c r="CH16"/>
  <c r="CL16"/>
  <c r="CP16"/>
  <c r="CT16"/>
  <c r="BU15"/>
  <c r="BW15"/>
  <c r="BY15"/>
  <c r="CA15"/>
  <c r="CC15"/>
  <c r="CE15"/>
  <c r="CG15"/>
  <c r="CI15"/>
  <c r="CK15"/>
  <c r="CM15"/>
  <c r="CO15"/>
  <c r="CQ15"/>
  <c r="CS15"/>
  <c r="CU15"/>
  <c r="BV15"/>
  <c r="BZ15"/>
  <c r="CD15"/>
  <c r="CH15"/>
  <c r="CL15"/>
  <c r="CP15"/>
  <c r="CT15"/>
  <c r="BU14"/>
  <c r="BW14"/>
  <c r="BY14"/>
  <c r="CA14"/>
  <c r="CC14"/>
  <c r="CE14"/>
  <c r="CG14"/>
  <c r="CI14"/>
  <c r="CK14"/>
  <c r="CM14"/>
  <c r="CO14"/>
  <c r="CQ14"/>
  <c r="CS14"/>
  <c r="CU14"/>
  <c r="BV14"/>
  <c r="BZ14"/>
  <c r="CD14"/>
  <c r="CH14"/>
  <c r="CL14"/>
  <c r="CP14"/>
  <c r="CT14"/>
  <c r="CT13"/>
  <c r="CP13"/>
  <c r="CL13"/>
  <c r="CH13"/>
  <c r="CD13"/>
  <c r="BZ13"/>
  <c r="BV13"/>
  <c r="CT12"/>
  <c r="CP12"/>
  <c r="CL12"/>
  <c r="CH12"/>
  <c r="CD12"/>
  <c r="BZ12"/>
  <c r="BV12"/>
  <c r="CT11"/>
  <c r="CP11"/>
  <c r="CL11"/>
  <c r="CH11"/>
  <c r="CD11"/>
  <c r="BZ11"/>
  <c r="BV11"/>
  <c r="CT10"/>
  <c r="CP10"/>
  <c r="CL10"/>
  <c r="CH10"/>
  <c r="CD10"/>
  <c r="BZ10"/>
  <c r="BV10"/>
  <c r="CT9"/>
  <c r="CP9"/>
  <c r="CL9"/>
  <c r="CH9"/>
  <c r="CD9"/>
  <c r="BZ9"/>
  <c r="BV9"/>
  <c r="CT8"/>
  <c r="CP8"/>
  <c r="CL8"/>
  <c r="CH8"/>
  <c r="CD8"/>
  <c r="BZ8"/>
  <c r="BV8"/>
  <c r="CT7"/>
  <c r="CP7"/>
  <c r="CL7"/>
  <c r="CH7"/>
  <c r="CD7"/>
  <c r="BZ7"/>
  <c r="BV7"/>
  <c r="CT6"/>
  <c r="CP6"/>
  <c r="CL6"/>
  <c r="CH6"/>
  <c r="CD6"/>
  <c r="BZ6"/>
  <c r="BV6"/>
  <c r="BU13"/>
  <c r="BW13"/>
  <c r="BY13"/>
  <c r="CA13"/>
  <c r="CC13"/>
  <c r="CE13"/>
  <c r="CG13"/>
  <c r="CI13"/>
  <c r="CK13"/>
  <c r="CM13"/>
  <c r="CO13"/>
  <c r="CQ13"/>
  <c r="CS13"/>
  <c r="CU13"/>
  <c r="BU12"/>
  <c r="BW12"/>
  <c r="BY12"/>
  <c r="CA12"/>
  <c r="CC12"/>
  <c r="CE12"/>
  <c r="CG12"/>
  <c r="CI12"/>
  <c r="CK12"/>
  <c r="CM12"/>
  <c r="CO12"/>
  <c r="CQ12"/>
  <c r="CS12"/>
  <c r="CU12"/>
  <c r="BU11"/>
  <c r="BW11"/>
  <c r="BY11"/>
  <c r="CA11"/>
  <c r="CC11"/>
  <c r="CE11"/>
  <c r="CG11"/>
  <c r="CI11"/>
  <c r="CK11"/>
  <c r="CM11"/>
  <c r="CO11"/>
  <c r="CQ11"/>
  <c r="CS11"/>
  <c r="CU11"/>
  <c r="BU10"/>
  <c r="BW10"/>
  <c r="BY10"/>
  <c r="CA10"/>
  <c r="CC10"/>
  <c r="CE10"/>
  <c r="CG10"/>
  <c r="CI10"/>
  <c r="CK10"/>
  <c r="CM10"/>
  <c r="CO10"/>
  <c r="CQ10"/>
  <c r="CS10"/>
  <c r="CU10"/>
  <c r="BU9"/>
  <c r="BW9"/>
  <c r="BY9"/>
  <c r="CA9"/>
  <c r="CC9"/>
  <c r="CE9"/>
  <c r="CG9"/>
  <c r="CI9"/>
  <c r="CK9"/>
  <c r="CM9"/>
  <c r="CO9"/>
  <c r="CQ9"/>
  <c r="CS9"/>
  <c r="CU9"/>
  <c r="BU8"/>
  <c r="BW8"/>
  <c r="BY8"/>
  <c r="CA8"/>
  <c r="CC8"/>
  <c r="CE8"/>
  <c r="CG8"/>
  <c r="CI8"/>
  <c r="CK8"/>
  <c r="CM8"/>
  <c r="CO8"/>
  <c r="CQ8"/>
  <c r="CS8"/>
  <c r="CU8"/>
  <c r="BU7"/>
  <c r="BW7"/>
  <c r="BY7"/>
  <c r="CA7"/>
  <c r="CC7"/>
  <c r="CE7"/>
  <c r="CG7"/>
  <c r="CI7"/>
  <c r="CK7"/>
  <c r="CM7"/>
  <c r="CO7"/>
  <c r="CQ7"/>
  <c r="CS7"/>
  <c r="CU7"/>
  <c r="BU6"/>
  <c r="BW6"/>
  <c r="BY6"/>
  <c r="CA6"/>
  <c r="CC6"/>
  <c r="CE6"/>
  <c r="CG6"/>
  <c r="CI6"/>
  <c r="CK6"/>
  <c r="CM6"/>
  <c r="CO6"/>
  <c r="CQ6"/>
  <c r="CS6"/>
  <c r="CU6"/>
  <c r="CU5"/>
  <c r="CS5"/>
  <c r="CQ5"/>
  <c r="CO5"/>
  <c r="CM5"/>
  <c r="CK5"/>
  <c r="CI5"/>
  <c r="CG5"/>
  <c r="CE5"/>
  <c r="CC5"/>
  <c r="CA5"/>
  <c r="BY5"/>
  <c r="BW5"/>
  <c r="BU5"/>
  <c r="CU4"/>
  <c r="CS4"/>
  <c r="CQ4"/>
  <c r="CO4"/>
  <c r="CM4"/>
  <c r="CK4"/>
  <c r="CI4"/>
  <c r="CG4"/>
  <c r="CE4"/>
  <c r="CC4"/>
  <c r="CA4"/>
  <c r="BY4"/>
  <c r="BW4"/>
  <c r="BU4"/>
  <c r="AV200"/>
  <c r="AU199"/>
  <c r="AV199"/>
  <c r="AR199"/>
  <c r="AZ199"/>
  <c r="BC200"/>
  <c r="BK199"/>
  <c r="BD200"/>
  <c r="BL199"/>
  <c r="AZ200"/>
  <c r="AK200"/>
  <c r="AS199"/>
  <c r="BM200"/>
  <c r="AP199"/>
  <c r="BJ200"/>
  <c r="AQ199"/>
  <c r="BF200"/>
  <c r="AM199"/>
  <c r="BG200"/>
  <c r="AN199"/>
  <c r="BF199"/>
  <c r="AY200"/>
  <c r="BG199"/>
  <c r="AU200"/>
  <c r="BC199"/>
  <c r="AO199"/>
  <c r="BM199"/>
  <c r="AX200"/>
  <c r="AM200"/>
  <c r="AN200"/>
  <c r="BK200"/>
  <c r="BL200"/>
  <c r="AW200"/>
  <c r="BE199"/>
  <c r="AT200"/>
  <c r="BB199"/>
  <c r="AP200"/>
  <c r="AX199"/>
  <c r="AQ200"/>
  <c r="AY199"/>
  <c r="AR200"/>
  <c r="BH199"/>
  <c r="AK199"/>
  <c r="AJ199"/>
  <c r="AJ200"/>
  <c r="BA200"/>
  <c r="BI199"/>
  <c r="BH200"/>
  <c r="AS200"/>
  <c r="BA199"/>
  <c r="AO200"/>
  <c r="AW199"/>
  <c r="AL200"/>
  <c r="BD199"/>
  <c r="BI200"/>
  <c r="BE200"/>
  <c r="BB200"/>
  <c r="AT199"/>
  <c r="AL199"/>
  <c r="BJ199"/>
  <c r="AL40" i="2" l="1"/>
  <c r="AK40"/>
  <c r="AL38"/>
  <c r="AK38"/>
  <c r="AL36"/>
  <c r="AK36"/>
  <c r="AL34"/>
  <c r="AK34"/>
  <c r="AL32"/>
  <c r="AK32"/>
  <c r="AL30"/>
  <c r="AK30"/>
  <c r="AL28"/>
  <c r="AK28"/>
  <c r="AL26"/>
  <c r="AK26"/>
  <c r="AL39"/>
  <c r="AK39"/>
  <c r="AL37"/>
  <c r="AK37"/>
  <c r="AL35"/>
  <c r="AK35"/>
  <c r="AL33"/>
  <c r="AK33"/>
  <c r="AL31"/>
  <c r="AK31"/>
  <c r="AL29"/>
  <c r="AK29"/>
  <c r="AL27"/>
  <c r="AK27"/>
  <c r="AK25"/>
  <c r="AL25"/>
  <c r="CB116" i="8"/>
  <c r="CV116"/>
  <c r="CF116"/>
  <c r="CV119"/>
  <c r="CF119"/>
  <c r="BU3"/>
  <c r="CC3"/>
  <c r="CK3"/>
  <c r="CS3"/>
  <c r="CU3"/>
  <c r="CQ3"/>
  <c r="CM3"/>
  <c r="CI3"/>
  <c r="CE3"/>
  <c r="CA3"/>
  <c r="BW3"/>
  <c r="BS3"/>
  <c r="BR3"/>
  <c r="BR116"/>
  <c r="CL116"/>
  <c r="BV116"/>
  <c r="CJ116"/>
  <c r="BT116"/>
  <c r="BQ116"/>
  <c r="CH119"/>
  <c r="BR119"/>
  <c r="CR119"/>
  <c r="CB119"/>
  <c r="BT119"/>
  <c r="BQ119"/>
  <c r="CH121"/>
  <c r="BR121"/>
  <c r="CR121"/>
  <c r="CB121"/>
  <c r="BT121"/>
  <c r="BQ121"/>
  <c r="CH123"/>
  <c r="BR123"/>
  <c r="CR123"/>
  <c r="CB123"/>
  <c r="BT123"/>
  <c r="BQ123"/>
  <c r="CH125"/>
  <c r="BR125"/>
  <c r="CR125"/>
  <c r="CB125"/>
  <c r="BT125"/>
  <c r="BQ125"/>
  <c r="CH127"/>
  <c r="BR127"/>
  <c r="CR127"/>
  <c r="CB127"/>
  <c r="BT127"/>
  <c r="BQ127"/>
  <c r="CH129"/>
  <c r="BR129"/>
  <c r="CR129"/>
  <c r="CB129"/>
  <c r="BT129"/>
  <c r="BQ129"/>
  <c r="CH131"/>
  <c r="BR131"/>
  <c r="CR131"/>
  <c r="CB131"/>
  <c r="BT131"/>
  <c r="BQ131"/>
  <c r="CH133"/>
  <c r="BR133"/>
  <c r="CR133"/>
  <c r="CB133"/>
  <c r="BT133"/>
  <c r="BQ133"/>
  <c r="CH135"/>
  <c r="BR135"/>
  <c r="CR135"/>
  <c r="CB135"/>
  <c r="BT135"/>
  <c r="BQ135"/>
  <c r="CH137"/>
  <c r="BR137"/>
  <c r="CR137"/>
  <c r="CB137"/>
  <c r="BT137"/>
  <c r="BQ137"/>
  <c r="BR139"/>
  <c r="CR139"/>
  <c r="CB139"/>
  <c r="BT139"/>
  <c r="BQ139"/>
  <c r="BR141"/>
  <c r="BT141"/>
  <c r="BQ141"/>
  <c r="BR143"/>
  <c r="BT143"/>
  <c r="BQ143"/>
  <c r="BT145"/>
  <c r="BR145"/>
  <c r="BQ145"/>
  <c r="BT147"/>
  <c r="BR147"/>
  <c r="BQ147"/>
  <c r="BT149"/>
  <c r="BR149"/>
  <c r="BQ149"/>
  <c r="BT151"/>
  <c r="BR151"/>
  <c r="BQ151"/>
  <c r="BT153"/>
  <c r="BR153"/>
  <c r="BQ153"/>
  <c r="BT155"/>
  <c r="BR155"/>
  <c r="BQ155"/>
  <c r="BT157"/>
  <c r="BR157"/>
  <c r="BQ157"/>
  <c r="BT159"/>
  <c r="BR159"/>
  <c r="BQ159"/>
  <c r="BT161"/>
  <c r="BR161"/>
  <c r="BQ161"/>
  <c r="BT163"/>
  <c r="BR163"/>
  <c r="BQ163"/>
  <c r="BT165"/>
  <c r="BR165"/>
  <c r="BQ165"/>
  <c r="BT167"/>
  <c r="BR167"/>
  <c r="BQ167"/>
  <c r="BT169"/>
  <c r="BR169"/>
  <c r="BQ169"/>
  <c r="BT171"/>
  <c r="BR171"/>
  <c r="BQ171"/>
  <c r="BT173"/>
  <c r="BR173"/>
  <c r="BQ173"/>
  <c r="BT175"/>
  <c r="BR175"/>
  <c r="BQ175"/>
  <c r="BT177"/>
  <c r="BR177"/>
  <c r="BQ177"/>
  <c r="BT179"/>
  <c r="BR179"/>
  <c r="BQ179"/>
  <c r="BT181"/>
  <c r="BR181"/>
  <c r="BQ181"/>
  <c r="BT183"/>
  <c r="BR183"/>
  <c r="BQ183"/>
  <c r="BT185"/>
  <c r="BR185"/>
  <c r="BQ185"/>
  <c r="BR187"/>
  <c r="BQ187"/>
  <c r="BR189"/>
  <c r="BQ189"/>
  <c r="BR191"/>
  <c r="BQ191"/>
  <c r="BR193"/>
  <c r="BQ193"/>
  <c r="BR195"/>
  <c r="BQ195"/>
  <c r="BR197"/>
  <c r="BQ197"/>
  <c r="BS4"/>
  <c r="BQ4"/>
  <c r="BR4"/>
  <c r="BS5"/>
  <c r="BQ5"/>
  <c r="BR5"/>
  <c r="BS6"/>
  <c r="BQ6"/>
  <c r="BR6"/>
  <c r="BS7"/>
  <c r="BQ7"/>
  <c r="BR7"/>
  <c r="BS8"/>
  <c r="BQ8"/>
  <c r="BR8"/>
  <c r="BS9"/>
  <c r="BQ9"/>
  <c r="BR9"/>
  <c r="BS10"/>
  <c r="BQ10"/>
  <c r="BR10"/>
  <c r="BS11"/>
  <c r="BQ11"/>
  <c r="BR11"/>
  <c r="BS12"/>
  <c r="BQ12"/>
  <c r="BR12"/>
  <c r="BS13"/>
  <c r="BQ13"/>
  <c r="BR13"/>
  <c r="BS14"/>
  <c r="BQ14"/>
  <c r="BR14"/>
  <c r="BS15"/>
  <c r="BQ15"/>
  <c r="BR15"/>
  <c r="BS16"/>
  <c r="BQ16"/>
  <c r="BR16"/>
  <c r="BS17"/>
  <c r="BQ17"/>
  <c r="BR17"/>
  <c r="BS18"/>
  <c r="BQ18"/>
  <c r="BR18"/>
  <c r="BS19"/>
  <c r="BQ19"/>
  <c r="BR19"/>
  <c r="BT20"/>
  <c r="BR20"/>
  <c r="BQ20"/>
  <c r="BT21"/>
  <c r="BR21"/>
  <c r="BQ21"/>
  <c r="BT22"/>
  <c r="BR22"/>
  <c r="BQ22"/>
  <c r="BT23"/>
  <c r="BR23"/>
  <c r="BQ23"/>
  <c r="BT24"/>
  <c r="BR24"/>
  <c r="BQ24"/>
  <c r="BT25"/>
  <c r="BR25"/>
  <c r="BQ25"/>
  <c r="BT26"/>
  <c r="BR26"/>
  <c r="BQ26"/>
  <c r="BT27"/>
  <c r="BR27"/>
  <c r="BS27"/>
  <c r="BR28"/>
  <c r="BQ28"/>
  <c r="BT29"/>
  <c r="BR29"/>
  <c r="BQ29"/>
  <c r="BT30"/>
  <c r="BR30"/>
  <c r="BQ30"/>
  <c r="BT31"/>
  <c r="BR31"/>
  <c r="BQ31"/>
  <c r="BT32"/>
  <c r="BR32"/>
  <c r="BQ32"/>
  <c r="BT33"/>
  <c r="BR33"/>
  <c r="BQ33"/>
  <c r="BT34"/>
  <c r="BR34"/>
  <c r="BQ34"/>
  <c r="BT35"/>
  <c r="BR35"/>
  <c r="BQ35"/>
  <c r="BT36"/>
  <c r="BR36"/>
  <c r="BQ36"/>
  <c r="BT37"/>
  <c r="BR37"/>
  <c r="BQ37"/>
  <c r="BT38"/>
  <c r="BR38"/>
  <c r="BQ38"/>
  <c r="BT39"/>
  <c r="BR39"/>
  <c r="BQ39"/>
  <c r="BT40"/>
  <c r="BR40"/>
  <c r="BQ40"/>
  <c r="BT41"/>
  <c r="BR41"/>
  <c r="BQ41"/>
  <c r="BT42"/>
  <c r="BR42"/>
  <c r="BQ42"/>
  <c r="BT43"/>
  <c r="BR43"/>
  <c r="BQ43"/>
  <c r="BT44"/>
  <c r="BR44"/>
  <c r="BQ44"/>
  <c r="BT45"/>
  <c r="BR45"/>
  <c r="BQ45"/>
  <c r="BT46"/>
  <c r="BR46"/>
  <c r="BQ46"/>
  <c r="BT47"/>
  <c r="BR47"/>
  <c r="BQ47"/>
  <c r="BT48"/>
  <c r="BR48"/>
  <c r="BQ48"/>
  <c r="BT49"/>
  <c r="BR49"/>
  <c r="BQ49"/>
  <c r="BT50"/>
  <c r="BR50"/>
  <c r="BQ50"/>
  <c r="BT51"/>
  <c r="BR51"/>
  <c r="BQ51"/>
  <c r="BR52"/>
  <c r="BT52"/>
  <c r="BQ52"/>
  <c r="BR53"/>
  <c r="BT53"/>
  <c r="BQ53"/>
  <c r="BR54"/>
  <c r="BT54"/>
  <c r="BQ54"/>
  <c r="BR55"/>
  <c r="BT55"/>
  <c r="BQ55"/>
  <c r="BR56"/>
  <c r="BT56"/>
  <c r="BQ56"/>
  <c r="BR57"/>
  <c r="BT57"/>
  <c r="BQ57"/>
  <c r="BR58"/>
  <c r="BT58"/>
  <c r="BQ58"/>
  <c r="BR59"/>
  <c r="BT59"/>
  <c r="BQ59"/>
  <c r="BR60"/>
  <c r="BT60"/>
  <c r="BQ60"/>
  <c r="BR61"/>
  <c r="BT61"/>
  <c r="BQ61"/>
  <c r="BR62"/>
  <c r="BT62"/>
  <c r="BQ62"/>
  <c r="BR63"/>
  <c r="BT63"/>
  <c r="BQ63"/>
  <c r="BR64"/>
  <c r="BT64"/>
  <c r="BQ64"/>
  <c r="BR65"/>
  <c r="BT65"/>
  <c r="BQ65"/>
  <c r="BR66"/>
  <c r="BT66"/>
  <c r="BQ66"/>
  <c r="BR67"/>
  <c r="BT67"/>
  <c r="BQ67"/>
  <c r="BR68"/>
  <c r="BT68"/>
  <c r="BQ68"/>
  <c r="BR69"/>
  <c r="BT69"/>
  <c r="BQ69"/>
  <c r="BQ3"/>
  <c r="BT3"/>
  <c r="BS116"/>
  <c r="BS119"/>
  <c r="BS121"/>
  <c r="BS123"/>
  <c r="BS125"/>
  <c r="BS127"/>
  <c r="BS129"/>
  <c r="BS131"/>
  <c r="BS133"/>
  <c r="BS135"/>
  <c r="BS137"/>
  <c r="BS139"/>
  <c r="BS141"/>
  <c r="BS143"/>
  <c r="BS145"/>
  <c r="BS147"/>
  <c r="BS149"/>
  <c r="BS151"/>
  <c r="BS153"/>
  <c r="BS155"/>
  <c r="BS157"/>
  <c r="BS159"/>
  <c r="BS161"/>
  <c r="BS163"/>
  <c r="BS165"/>
  <c r="BS167"/>
  <c r="BS169"/>
  <c r="BS171"/>
  <c r="BS173"/>
  <c r="BS175"/>
  <c r="BS177"/>
  <c r="BS179"/>
  <c r="BS181"/>
  <c r="BS183"/>
  <c r="BS185"/>
  <c r="BT187"/>
  <c r="BS187"/>
  <c r="BT189"/>
  <c r="BS189"/>
  <c r="BT191"/>
  <c r="BS191"/>
  <c r="BT193"/>
  <c r="BS193"/>
  <c r="BT195"/>
  <c r="BS195"/>
  <c r="BT197"/>
  <c r="BS197"/>
  <c r="BT4"/>
  <c r="BT5"/>
  <c r="BT6"/>
  <c r="BT7"/>
  <c r="BT8"/>
  <c r="BT9"/>
  <c r="BT10"/>
  <c r="BT11"/>
  <c r="BT12"/>
  <c r="BT13"/>
  <c r="BT14"/>
  <c r="BT15"/>
  <c r="BT16"/>
  <c r="BT17"/>
  <c r="BT18"/>
  <c r="BT19"/>
  <c r="BS20"/>
  <c r="BS21"/>
  <c r="BS22"/>
  <c r="BS23"/>
  <c r="BS24"/>
  <c r="BS25"/>
  <c r="BS26"/>
  <c r="BQ27"/>
  <c r="BT28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R70"/>
  <c r="BT70"/>
  <c r="BQ70"/>
  <c r="BR71"/>
  <c r="BT71"/>
  <c r="BQ71"/>
  <c r="BR72"/>
  <c r="BT72"/>
  <c r="BQ72"/>
  <c r="BR73"/>
  <c r="BT73"/>
  <c r="BQ73"/>
  <c r="BR74"/>
  <c r="BT74"/>
  <c r="BQ74"/>
  <c r="BR75"/>
  <c r="BT75"/>
  <c r="BQ75"/>
  <c r="BR76"/>
  <c r="BT76"/>
  <c r="BQ76"/>
  <c r="BR77"/>
  <c r="BT77"/>
  <c r="BQ77"/>
  <c r="BR78"/>
  <c r="BT78"/>
  <c r="BQ78"/>
  <c r="BR79"/>
  <c r="BT79"/>
  <c r="BQ79"/>
  <c r="BR80"/>
  <c r="BT80"/>
  <c r="BQ80"/>
  <c r="BR81"/>
  <c r="BT81"/>
  <c r="BQ81"/>
  <c r="BR82"/>
  <c r="BT82"/>
  <c r="BQ82"/>
  <c r="BR83"/>
  <c r="BT83"/>
  <c r="BQ83"/>
  <c r="BR84"/>
  <c r="BT84"/>
  <c r="BQ84"/>
  <c r="BR85"/>
  <c r="BT85"/>
  <c r="BQ85"/>
  <c r="BR86"/>
  <c r="BT86"/>
  <c r="BQ86"/>
  <c r="BR87"/>
  <c r="BT87"/>
  <c r="BQ87"/>
  <c r="BR88"/>
  <c r="BT88"/>
  <c r="BQ88"/>
  <c r="BR89"/>
  <c r="BT89"/>
  <c r="BQ89"/>
  <c r="BR90"/>
  <c r="BT90"/>
  <c r="BQ90"/>
  <c r="BR91"/>
  <c r="BT91"/>
  <c r="BQ91"/>
  <c r="BR92"/>
  <c r="BT92"/>
  <c r="BQ92"/>
  <c r="BR93"/>
  <c r="BT93"/>
  <c r="BQ93"/>
  <c r="BR94"/>
  <c r="BT94"/>
  <c r="BQ94"/>
  <c r="BR95"/>
  <c r="BT95"/>
  <c r="BQ95"/>
  <c r="BR96"/>
  <c r="BT96"/>
  <c r="BQ96"/>
  <c r="BR97"/>
  <c r="BT97"/>
  <c r="BQ97"/>
  <c r="BR98"/>
  <c r="BT98"/>
  <c r="BQ98"/>
  <c r="BR99"/>
  <c r="BT99"/>
  <c r="BQ99"/>
  <c r="BR100"/>
  <c r="BT100"/>
  <c r="BQ100"/>
  <c r="BR101"/>
  <c r="BT101"/>
  <c r="BQ101"/>
  <c r="BR102"/>
  <c r="BT102"/>
  <c r="BQ102"/>
  <c r="BR103"/>
  <c r="BT103"/>
  <c r="BQ103"/>
  <c r="BR104"/>
  <c r="BT104"/>
  <c r="BQ104"/>
  <c r="BR105"/>
  <c r="BT105"/>
  <c r="BQ105"/>
  <c r="BR106"/>
  <c r="BT106"/>
  <c r="BQ106"/>
  <c r="BR107"/>
  <c r="BT107"/>
  <c r="BQ107"/>
  <c r="BR108"/>
  <c r="BT108"/>
  <c r="BQ108"/>
  <c r="BR109"/>
  <c r="BT109"/>
  <c r="BQ109"/>
  <c r="BR110"/>
  <c r="BT110"/>
  <c r="BQ110"/>
  <c r="BR111"/>
  <c r="BT111"/>
  <c r="BQ111"/>
  <c r="BR112"/>
  <c r="BT112"/>
  <c r="BQ112"/>
  <c r="BR113"/>
  <c r="BT113"/>
  <c r="BQ113"/>
  <c r="BR114"/>
  <c r="BT114"/>
  <c r="BQ114"/>
  <c r="BR115"/>
  <c r="BT115"/>
  <c r="BQ115"/>
  <c r="BR117"/>
  <c r="BT117"/>
  <c r="BQ117"/>
  <c r="BR118"/>
  <c r="BT118"/>
  <c r="BQ118"/>
  <c r="BR120"/>
  <c r="BT120"/>
  <c r="BQ120"/>
  <c r="BR122"/>
  <c r="BT122"/>
  <c r="BQ122"/>
  <c r="BR124"/>
  <c r="BT124"/>
  <c r="BQ124"/>
  <c r="BR126"/>
  <c r="BT126"/>
  <c r="BQ126"/>
  <c r="BR128"/>
  <c r="BT128"/>
  <c r="BQ128"/>
  <c r="BR130"/>
  <c r="BT130"/>
  <c r="BQ130"/>
  <c r="BR132"/>
  <c r="BT132"/>
  <c r="BQ132"/>
  <c r="BR134"/>
  <c r="BT134"/>
  <c r="BQ134"/>
  <c r="BR136"/>
  <c r="BT136"/>
  <c r="BQ136"/>
  <c r="BR138"/>
  <c r="BT138"/>
  <c r="BQ138"/>
  <c r="BR140"/>
  <c r="BT140"/>
  <c r="BQ140"/>
  <c r="BR142"/>
  <c r="BT142"/>
  <c r="BQ142"/>
  <c r="BR144"/>
  <c r="BQ144"/>
  <c r="BT146"/>
  <c r="BR146"/>
  <c r="BQ146"/>
  <c r="BT148"/>
  <c r="BR148"/>
  <c r="BQ148"/>
  <c r="BT150"/>
  <c r="BR150"/>
  <c r="BQ150"/>
  <c r="BT152"/>
  <c r="BR152"/>
  <c r="BQ152"/>
  <c r="BT154"/>
  <c r="BR154"/>
  <c r="BQ154"/>
  <c r="BT156"/>
  <c r="BR156"/>
  <c r="BQ156"/>
  <c r="BT158"/>
  <c r="BR158"/>
  <c r="BQ158"/>
  <c r="BT160"/>
  <c r="BR160"/>
  <c r="BQ160"/>
  <c r="BT162"/>
  <c r="BR162"/>
  <c r="BQ162"/>
  <c r="BT164"/>
  <c r="BR164"/>
  <c r="BQ164"/>
  <c r="BT166"/>
  <c r="BR166"/>
  <c r="BQ166"/>
  <c r="BT168"/>
  <c r="BR168"/>
  <c r="BQ168"/>
  <c r="BT170"/>
  <c r="BR170"/>
  <c r="BQ170"/>
  <c r="BT172"/>
  <c r="BR172"/>
  <c r="BQ172"/>
  <c r="BT174"/>
  <c r="BR174"/>
  <c r="BQ174"/>
  <c r="BT176"/>
  <c r="BR176"/>
  <c r="BQ176"/>
  <c r="BT178"/>
  <c r="BR178"/>
  <c r="BQ178"/>
  <c r="BT180"/>
  <c r="BR180"/>
  <c r="BQ180"/>
  <c r="BT182"/>
  <c r="BR182"/>
  <c r="BQ182"/>
  <c r="BT184"/>
  <c r="BR184"/>
  <c r="BQ184"/>
  <c r="BR186"/>
  <c r="BQ186"/>
  <c r="BR188"/>
  <c r="BQ188"/>
  <c r="BR190"/>
  <c r="BQ190"/>
  <c r="BR192"/>
  <c r="BQ192"/>
  <c r="BR194"/>
  <c r="BQ194"/>
  <c r="BR196"/>
  <c r="BQ196"/>
  <c r="BR198"/>
  <c r="BQ198"/>
  <c r="BS70"/>
  <c r="BS71"/>
  <c r="BS72"/>
  <c r="BS73"/>
  <c r="BS74"/>
  <c r="BS75"/>
  <c r="BS76"/>
  <c r="BS77"/>
  <c r="BS78"/>
  <c r="BS79"/>
  <c r="BS80"/>
  <c r="BS81"/>
  <c r="BS82"/>
  <c r="BS83"/>
  <c r="BS84"/>
  <c r="BS85"/>
  <c r="BS86"/>
  <c r="BS87"/>
  <c r="BS88"/>
  <c r="BS89"/>
  <c r="BS90"/>
  <c r="BS91"/>
  <c r="BS92"/>
  <c r="BS93"/>
  <c r="BS94"/>
  <c r="BS95"/>
  <c r="BS96"/>
  <c r="BS97"/>
  <c r="BS98"/>
  <c r="BS99"/>
  <c r="BS100"/>
  <c r="BS101"/>
  <c r="BS102"/>
  <c r="BS103"/>
  <c r="BS104"/>
  <c r="BS105"/>
  <c r="BS106"/>
  <c r="BS107"/>
  <c r="BS108"/>
  <c r="BS109"/>
  <c r="BS110"/>
  <c r="BS111"/>
  <c r="BS112"/>
  <c r="BS113"/>
  <c r="BS114"/>
  <c r="BS115"/>
  <c r="BS117"/>
  <c r="BS118"/>
  <c r="BS120"/>
  <c r="BS122"/>
  <c r="BS124"/>
  <c r="BS126"/>
  <c r="BS128"/>
  <c r="BS130"/>
  <c r="BS132"/>
  <c r="BS134"/>
  <c r="BS136"/>
  <c r="BS138"/>
  <c r="BS140"/>
  <c r="BS142"/>
  <c r="BT144"/>
  <c r="BS144"/>
  <c r="BS146"/>
  <c r="BS148"/>
  <c r="BS150"/>
  <c r="BS152"/>
  <c r="BS154"/>
  <c r="BS156"/>
  <c r="BS158"/>
  <c r="BS160"/>
  <c r="BS162"/>
  <c r="BS164"/>
  <c r="BS166"/>
  <c r="BS168"/>
  <c r="BS170"/>
  <c r="BS172"/>
  <c r="BS174"/>
  <c r="BS176"/>
  <c r="BS178"/>
  <c r="BS180"/>
  <c r="BS182"/>
  <c r="BS184"/>
  <c r="BT186"/>
  <c r="BS186"/>
  <c r="BT188"/>
  <c r="BS188"/>
  <c r="BT190"/>
  <c r="BS190"/>
  <c r="BT192"/>
  <c r="BS192"/>
  <c r="BT194"/>
  <c r="BS194"/>
  <c r="BT196"/>
  <c r="BS196"/>
  <c r="BT198"/>
  <c r="BS198"/>
  <c r="A195" i="3" l="1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Q195"/>
  <c r="A196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Q196"/>
  <c r="A197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V197"/>
  <c r="W197"/>
  <c r="X197"/>
  <c r="Y197"/>
  <c r="Z197"/>
  <c r="AA197"/>
  <c r="AB197"/>
  <c r="AC197"/>
  <c r="AD197"/>
  <c r="AE197"/>
  <c r="AF197"/>
  <c r="AG197"/>
  <c r="AH197"/>
  <c r="AQ197"/>
  <c r="A198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W198"/>
  <c r="X198"/>
  <c r="Y198"/>
  <c r="Z198"/>
  <c r="AA198"/>
  <c r="AB198"/>
  <c r="AC198"/>
  <c r="AD198"/>
  <c r="AE198"/>
  <c r="AF198"/>
  <c r="AG198"/>
  <c r="AH198"/>
  <c r="AQ198"/>
  <c r="CP397" i="1"/>
  <c r="CR397"/>
  <c r="CT397"/>
  <c r="CV397"/>
  <c r="CX397"/>
  <c r="CZ397"/>
  <c r="DB397"/>
  <c r="DD397"/>
  <c r="DF397"/>
  <c r="DH397"/>
  <c r="DJ397"/>
  <c r="DL397"/>
  <c r="DN397"/>
  <c r="DP397"/>
  <c r="DR397"/>
  <c r="DV397"/>
  <c r="DX397"/>
  <c r="DZ397"/>
  <c r="EB397"/>
  <c r="CP398"/>
  <c r="CR398"/>
  <c r="CT398"/>
  <c r="CV398"/>
  <c r="CX398"/>
  <c r="CZ398"/>
  <c r="DB398"/>
  <c r="DD398"/>
  <c r="DF398"/>
  <c r="DH398"/>
  <c r="DJ398"/>
  <c r="DL398"/>
  <c r="DN398"/>
  <c r="DP398"/>
  <c r="DR398"/>
  <c r="DV398"/>
  <c r="DX398"/>
  <c r="DZ398"/>
  <c r="EB398"/>
  <c r="CP399"/>
  <c r="CR399"/>
  <c r="CT399"/>
  <c r="CV399"/>
  <c r="CX399"/>
  <c r="CZ399"/>
  <c r="DB399"/>
  <c r="DD399"/>
  <c r="DF399"/>
  <c r="DJ399"/>
  <c r="DL399"/>
  <c r="DN399"/>
  <c r="DP399"/>
  <c r="DR399"/>
  <c r="DV399"/>
  <c r="DX399"/>
  <c r="DZ399"/>
  <c r="EB399"/>
  <c r="CP400"/>
  <c r="CR400"/>
  <c r="CT400"/>
  <c r="CV400"/>
  <c r="CX400"/>
  <c r="CZ400"/>
  <c r="DB400"/>
  <c r="DD400"/>
  <c r="DF400"/>
  <c r="DJ400"/>
  <c r="DL400"/>
  <c r="DN400"/>
  <c r="DP400"/>
  <c r="DR400"/>
  <c r="DV400"/>
  <c r="DX400"/>
  <c r="DZ400"/>
  <c r="EB400"/>
  <c r="CP193"/>
  <c r="CQ193"/>
  <c r="CR193"/>
  <c r="CS193"/>
  <c r="CT193"/>
  <c r="CU193"/>
  <c r="CV193"/>
  <c r="CW193"/>
  <c r="CX193"/>
  <c r="CY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W193"/>
  <c r="DX193"/>
  <c r="DY193"/>
  <c r="DZ193"/>
  <c r="EA193"/>
  <c r="EB193"/>
  <c r="EC193"/>
  <c r="CP194"/>
  <c r="CQ194"/>
  <c r="CR194"/>
  <c r="CS194"/>
  <c r="CT194"/>
  <c r="CU194"/>
  <c r="CV194"/>
  <c r="CW194"/>
  <c r="CX194"/>
  <c r="CY194"/>
  <c r="CZ194"/>
  <c r="DA194"/>
  <c r="DB194"/>
  <c r="DC194"/>
  <c r="DD194"/>
  <c r="DE194"/>
  <c r="DF194"/>
  <c r="DG194"/>
  <c r="DH194"/>
  <c r="DI194"/>
  <c r="DJ194"/>
  <c r="DK194"/>
  <c r="DL194"/>
  <c r="DM194"/>
  <c r="DN194"/>
  <c r="DO194"/>
  <c r="DP194"/>
  <c r="DQ194"/>
  <c r="DR194"/>
  <c r="DS194"/>
  <c r="DT194"/>
  <c r="DU194"/>
  <c r="DV194"/>
  <c r="DW194"/>
  <c r="DX194"/>
  <c r="DY194"/>
  <c r="DZ194"/>
  <c r="EA194"/>
  <c r="EB194"/>
  <c r="EC194"/>
  <c r="CP195"/>
  <c r="CQ195"/>
  <c r="CR195"/>
  <c r="CS195"/>
  <c r="CT195"/>
  <c r="CU195"/>
  <c r="CV195"/>
  <c r="CW195"/>
  <c r="CX195"/>
  <c r="CY195"/>
  <c r="CZ195"/>
  <c r="DA195"/>
  <c r="DB195"/>
  <c r="DC195"/>
  <c r="DD195"/>
  <c r="DE195"/>
  <c r="DF195"/>
  <c r="DG195"/>
  <c r="DH195"/>
  <c r="DI195"/>
  <c r="DJ195"/>
  <c r="DK195"/>
  <c r="DL195"/>
  <c r="DM195"/>
  <c r="DN195"/>
  <c r="DO195"/>
  <c r="DP195"/>
  <c r="DQ195"/>
  <c r="DR195"/>
  <c r="DS195"/>
  <c r="DT195"/>
  <c r="DU195"/>
  <c r="DV195"/>
  <c r="DW195"/>
  <c r="DX195"/>
  <c r="DY195"/>
  <c r="DZ195"/>
  <c r="EA195"/>
  <c r="EB195"/>
  <c r="EC195"/>
  <c r="CP196"/>
  <c r="CQ196"/>
  <c r="CR196"/>
  <c r="CS196"/>
  <c r="CT196"/>
  <c r="CU196"/>
  <c r="CV196"/>
  <c r="CW196"/>
  <c r="CX196"/>
  <c r="CY196"/>
  <c r="CZ196"/>
  <c r="DA196"/>
  <c r="DB196"/>
  <c r="DC196"/>
  <c r="DD196"/>
  <c r="DE196"/>
  <c r="DF196"/>
  <c r="DG196"/>
  <c r="DH196"/>
  <c r="DI196"/>
  <c r="DJ196"/>
  <c r="DK196"/>
  <c r="DL196"/>
  <c r="DM196"/>
  <c r="DN196"/>
  <c r="DO196"/>
  <c r="DP196"/>
  <c r="DQ196"/>
  <c r="DR196"/>
  <c r="DS196"/>
  <c r="DT196"/>
  <c r="DU196"/>
  <c r="DV196"/>
  <c r="DW196"/>
  <c r="DX196"/>
  <c r="DY196"/>
  <c r="DZ196"/>
  <c r="EA196"/>
  <c r="EB196"/>
  <c r="EC196"/>
  <c r="G196"/>
  <c r="G195"/>
  <c r="G194"/>
  <c r="G193"/>
  <c r="CK205"/>
  <c r="DH399" l="1"/>
  <c r="U197" i="3"/>
  <c r="DH400" i="1"/>
  <c r="V198" i="3"/>
  <c r="A179"/>
  <c r="B179"/>
  <c r="AQ179"/>
  <c r="A180"/>
  <c r="AQ180" s="1"/>
  <c r="B180"/>
  <c r="A181"/>
  <c r="B181"/>
  <c r="AQ181"/>
  <c r="A182"/>
  <c r="AQ182" s="1"/>
  <c r="B182"/>
  <c r="A183"/>
  <c r="AQ183" s="1"/>
  <c r="B183"/>
  <c r="A184"/>
  <c r="AQ184" s="1"/>
  <c r="B184"/>
  <c r="A185"/>
  <c r="AQ185" s="1"/>
  <c r="B185"/>
  <c r="A186"/>
  <c r="B186"/>
  <c r="AQ186"/>
  <c r="A187"/>
  <c r="AQ187" s="1"/>
  <c r="B187"/>
  <c r="A188"/>
  <c r="AQ188" s="1"/>
  <c r="B188"/>
  <c r="A189"/>
  <c r="B189"/>
  <c r="AQ189" l="1"/>
  <c r="A190"/>
  <c r="AQ190" s="1"/>
  <c r="B190"/>
  <c r="A191"/>
  <c r="AQ191" s="1"/>
  <c r="B191"/>
  <c r="A192"/>
  <c r="AQ192" s="1"/>
  <c r="B192"/>
  <c r="A193"/>
  <c r="AQ193" s="1"/>
  <c r="B193"/>
  <c r="A194"/>
  <c r="B194"/>
  <c r="AQ194" l="1"/>
  <c r="A4"/>
  <c r="B4"/>
  <c r="A5"/>
  <c r="B5"/>
  <c r="A6"/>
  <c r="B6"/>
  <c r="A7"/>
  <c r="B7"/>
  <c r="A8"/>
  <c r="B8"/>
  <c r="A9"/>
  <c r="B9"/>
  <c r="A10"/>
  <c r="B10"/>
  <c r="A11"/>
  <c r="B11"/>
  <c r="A12"/>
  <c r="B12"/>
  <c r="A13"/>
  <c r="B13"/>
  <c r="A14"/>
  <c r="B14"/>
  <c r="A15"/>
  <c r="B15"/>
  <c r="A16"/>
  <c r="B16"/>
  <c r="A17"/>
  <c r="B17"/>
  <c r="A18"/>
  <c r="B18"/>
  <c r="A19"/>
  <c r="B19"/>
  <c r="A20"/>
  <c r="B20"/>
  <c r="A21"/>
  <c r="B21"/>
  <c r="A22"/>
  <c r="B22"/>
  <c r="A23"/>
  <c r="B23"/>
  <c r="A24"/>
  <c r="B24"/>
  <c r="A25"/>
  <c r="B25"/>
  <c r="A26"/>
  <c r="B26"/>
  <c r="A27"/>
  <c r="B27"/>
  <c r="A28"/>
  <c r="B28"/>
  <c r="A29"/>
  <c r="B29"/>
  <c r="A30"/>
  <c r="B30"/>
  <c r="A31"/>
  <c r="B31"/>
  <c r="A32"/>
  <c r="B32"/>
  <c r="A33"/>
  <c r="B33"/>
  <c r="A34"/>
  <c r="B34"/>
  <c r="A35"/>
  <c r="B35"/>
  <c r="A36"/>
  <c r="B36"/>
  <c r="A37"/>
  <c r="B37"/>
  <c r="A38"/>
  <c r="B38"/>
  <c r="A39"/>
  <c r="B39"/>
  <c r="A40"/>
  <c r="B40"/>
  <c r="A41"/>
  <c r="B41"/>
  <c r="A42"/>
  <c r="B42"/>
  <c r="A43"/>
  <c r="B43"/>
  <c r="A44"/>
  <c r="B44"/>
  <c r="A45"/>
  <c r="B45"/>
  <c r="A46"/>
  <c r="B46"/>
  <c r="A47"/>
  <c r="B47"/>
  <c r="A48"/>
  <c r="B48"/>
  <c r="A49"/>
  <c r="B49"/>
  <c r="A50"/>
  <c r="B50"/>
  <c r="A51"/>
  <c r="B51"/>
  <c r="A52"/>
  <c r="B52"/>
  <c r="A53"/>
  <c r="B53"/>
  <c r="A54"/>
  <c r="B54"/>
  <c r="A55"/>
  <c r="B55"/>
  <c r="A56"/>
  <c r="B56"/>
  <c r="A57"/>
  <c r="B57"/>
  <c r="A58"/>
  <c r="B58"/>
  <c r="A59"/>
  <c r="B59"/>
  <c r="A60"/>
  <c r="B60"/>
  <c r="A61"/>
  <c r="B61"/>
  <c r="A62"/>
  <c r="B62"/>
  <c r="A63"/>
  <c r="B63"/>
  <c r="A64"/>
  <c r="B64"/>
  <c r="A65"/>
  <c r="B65"/>
  <c r="A66"/>
  <c r="B66"/>
  <c r="A67"/>
  <c r="B67"/>
  <c r="A68"/>
  <c r="B68"/>
  <c r="A69"/>
  <c r="B69"/>
  <c r="A70"/>
  <c r="B70"/>
  <c r="A71"/>
  <c r="B71"/>
  <c r="A72"/>
  <c r="B72"/>
  <c r="A73"/>
  <c r="B73"/>
  <c r="A74"/>
  <c r="B74"/>
  <c r="A75"/>
  <c r="B75"/>
  <c r="A76"/>
  <c r="B76"/>
  <c r="A77"/>
  <c r="B77"/>
  <c r="A78"/>
  <c r="B78"/>
  <c r="A79"/>
  <c r="B79"/>
  <c r="A80"/>
  <c r="B80"/>
  <c r="A81"/>
  <c r="B81"/>
  <c r="A82"/>
  <c r="B82"/>
  <c r="A83"/>
  <c r="B83"/>
  <c r="A84"/>
  <c r="B84"/>
  <c r="A85"/>
  <c r="B85"/>
  <c r="A86"/>
  <c r="B86"/>
  <c r="A87"/>
  <c r="B87"/>
  <c r="A88"/>
  <c r="B88"/>
  <c r="A89"/>
  <c r="B89"/>
  <c r="A90"/>
  <c r="B90"/>
  <c r="A91"/>
  <c r="B91"/>
  <c r="A92"/>
  <c r="B92"/>
  <c r="A93"/>
  <c r="B93"/>
  <c r="A94"/>
  <c r="B94"/>
  <c r="A95"/>
  <c r="B95"/>
  <c r="A96"/>
  <c r="B96"/>
  <c r="A97"/>
  <c r="B97"/>
  <c r="A98"/>
  <c r="B98"/>
  <c r="A99"/>
  <c r="B99"/>
  <c r="A100"/>
  <c r="B100"/>
  <c r="A101"/>
  <c r="B101"/>
  <c r="A102"/>
  <c r="B102"/>
  <c r="A103"/>
  <c r="B103"/>
  <c r="A104"/>
  <c r="B104"/>
  <c r="A105"/>
  <c r="B105"/>
  <c r="A106"/>
  <c r="B106"/>
  <c r="A107"/>
  <c r="B107"/>
  <c r="A108"/>
  <c r="B108"/>
  <c r="A109"/>
  <c r="B109"/>
  <c r="A110"/>
  <c r="B110"/>
  <c r="A111"/>
  <c r="B111"/>
  <c r="A112"/>
  <c r="B112"/>
  <c r="A113"/>
  <c r="B113"/>
  <c r="A114"/>
  <c r="B114"/>
  <c r="A115"/>
  <c r="B115"/>
  <c r="A116"/>
  <c r="B116"/>
  <c r="A117"/>
  <c r="B117"/>
  <c r="A118"/>
  <c r="B118"/>
  <c r="A119"/>
  <c r="B119"/>
  <c r="A120"/>
  <c r="B120"/>
  <c r="A121"/>
  <c r="B121"/>
  <c r="A122"/>
  <c r="B122"/>
  <c r="A123"/>
  <c r="B123"/>
  <c r="A124"/>
  <c r="B124"/>
  <c r="A125"/>
  <c r="B125"/>
  <c r="A126"/>
  <c r="B126"/>
  <c r="A127"/>
  <c r="B127"/>
  <c r="A128"/>
  <c r="B128"/>
  <c r="A129"/>
  <c r="B129"/>
  <c r="A130"/>
  <c r="B130"/>
  <c r="A131"/>
  <c r="B131"/>
  <c r="A132"/>
  <c r="B132"/>
  <c r="A133"/>
  <c r="B133"/>
  <c r="A134"/>
  <c r="B134"/>
  <c r="A135"/>
  <c r="B135"/>
  <c r="A136"/>
  <c r="B136"/>
  <c r="A137"/>
  <c r="B137"/>
  <c r="A138"/>
  <c r="B138"/>
  <c r="A139"/>
  <c r="B139"/>
  <c r="A140"/>
  <c r="B140"/>
  <c r="A141"/>
  <c r="B141"/>
  <c r="A142"/>
  <c r="B142"/>
  <c r="A143"/>
  <c r="B143"/>
  <c r="A144"/>
  <c r="B144"/>
  <c r="A145"/>
  <c r="B145"/>
  <c r="A146"/>
  <c r="B146"/>
  <c r="A147"/>
  <c r="B147"/>
  <c r="A148"/>
  <c r="B148"/>
  <c r="A149"/>
  <c r="B149"/>
  <c r="A150"/>
  <c r="B150"/>
  <c r="A151"/>
  <c r="B151"/>
  <c r="A152"/>
  <c r="B152"/>
  <c r="A153"/>
  <c r="B153"/>
  <c r="A154"/>
  <c r="B154"/>
  <c r="A155"/>
  <c r="B155"/>
  <c r="A156"/>
  <c r="B156"/>
  <c r="A157"/>
  <c r="B157"/>
  <c r="A158"/>
  <c r="B158"/>
  <c r="A159"/>
  <c r="B159"/>
  <c r="A160"/>
  <c r="B160"/>
  <c r="A161"/>
  <c r="B161"/>
  <c r="A162"/>
  <c r="B162"/>
  <c r="A163"/>
  <c r="B163"/>
  <c r="A164"/>
  <c r="B164"/>
  <c r="A165"/>
  <c r="B165"/>
  <c r="A166"/>
  <c r="B166"/>
  <c r="A167"/>
  <c r="B167"/>
  <c r="A168"/>
  <c r="B168"/>
  <c r="A169"/>
  <c r="B169"/>
  <c r="A170"/>
  <c r="B170"/>
  <c r="A171"/>
  <c r="B171"/>
  <c r="A172"/>
  <c r="B172"/>
  <c r="A173"/>
  <c r="B173"/>
  <c r="A174"/>
  <c r="B174"/>
  <c r="A175"/>
  <c r="B175"/>
  <c r="A176"/>
  <c r="B176"/>
  <c r="A177"/>
  <c r="B177"/>
  <c r="A178"/>
  <c r="B178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A1" s="1"/>
  <c r="A3"/>
  <c r="CN201" i="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BF201"/>
  <c r="BE201"/>
  <c r="BD201"/>
  <c r="BC201"/>
  <c r="BB201"/>
  <c r="BA201"/>
  <c r="AZ201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E201"/>
  <c r="AD201"/>
  <c r="AC201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DY177"/>
  <c r="DZ177"/>
  <c r="EA177"/>
  <c r="EB177"/>
  <c r="EC177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DY178"/>
  <c r="DZ178"/>
  <c r="EA178"/>
  <c r="EB178"/>
  <c r="EC178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DY181"/>
  <c r="DZ181"/>
  <c r="EA181"/>
  <c r="EB181"/>
  <c r="EC181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DY182"/>
  <c r="DZ182"/>
  <c r="EA182"/>
  <c r="EB182"/>
  <c r="EC182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DY183"/>
  <c r="DZ183"/>
  <c r="EA183"/>
  <c r="EB183"/>
  <c r="EC183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DY184"/>
  <c r="DZ184"/>
  <c r="EA184"/>
  <c r="EB184"/>
  <c r="EC184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DY186"/>
  <c r="DZ186"/>
  <c r="EA186"/>
  <c r="EB186"/>
  <c r="EC186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DY187"/>
  <c r="DZ187"/>
  <c r="EA187"/>
  <c r="EB187"/>
  <c r="EC187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DY188"/>
  <c r="DZ188"/>
  <c r="EA188"/>
  <c r="EB188"/>
  <c r="EC188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CP190"/>
  <c r="CQ190"/>
  <c r="CR190"/>
  <c r="CS190"/>
  <c r="CT190"/>
  <c r="CU190"/>
  <c r="CV190"/>
  <c r="CW190"/>
  <c r="CX190"/>
  <c r="CY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W190"/>
  <c r="DX190"/>
  <c r="DY190"/>
  <c r="DZ190"/>
  <c r="EA190"/>
  <c r="EB190"/>
  <c r="EC190"/>
  <c r="CP191"/>
  <c r="CQ191"/>
  <c r="CR191"/>
  <c r="CS191"/>
  <c r="CT191"/>
  <c r="CU191"/>
  <c r="CV191"/>
  <c r="CW191"/>
  <c r="CX191"/>
  <c r="CY191"/>
  <c r="CZ191"/>
  <c r="DA191"/>
  <c r="DB191"/>
  <c r="DC191"/>
  <c r="DD191"/>
  <c r="DE191"/>
  <c r="DF191"/>
  <c r="DG191"/>
  <c r="DH191"/>
  <c r="DI191"/>
  <c r="DJ191"/>
  <c r="DK191"/>
  <c r="DL191"/>
  <c r="DM191"/>
  <c r="DN191"/>
  <c r="DO191"/>
  <c r="DP191"/>
  <c r="DQ191"/>
  <c r="DR191"/>
  <c r="DS191"/>
  <c r="DT191"/>
  <c r="DU191"/>
  <c r="DV191"/>
  <c r="DW191"/>
  <c r="DX191"/>
  <c r="DY191"/>
  <c r="DZ191"/>
  <c r="EA191"/>
  <c r="EB191"/>
  <c r="EC191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DY192"/>
  <c r="DZ192"/>
  <c r="EA192"/>
  <c r="EB192"/>
  <c r="EC192"/>
  <c r="G177"/>
  <c r="G178"/>
  <c r="G179"/>
  <c r="G180"/>
  <c r="G181"/>
  <c r="G182"/>
  <c r="G183"/>
  <c r="G184"/>
  <c r="G185"/>
  <c r="G186"/>
  <c r="G187"/>
  <c r="G188"/>
  <c r="G189"/>
  <c r="G190"/>
  <c r="G191"/>
  <c r="G192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G1"/>
  <c r="R25" i="2" l="1"/>
  <c r="R2"/>
  <c r="AH194" i="3"/>
  <c r="AF194"/>
  <c r="AD194"/>
  <c r="AB194"/>
  <c r="Z194"/>
  <c r="X194"/>
  <c r="V194"/>
  <c r="T194"/>
  <c r="R194"/>
  <c r="P194"/>
  <c r="N194"/>
  <c r="L194"/>
  <c r="J194"/>
  <c r="H194"/>
  <c r="F194"/>
  <c r="D194"/>
  <c r="AH193"/>
  <c r="AF193"/>
  <c r="AD193"/>
  <c r="AB193"/>
  <c r="Z193"/>
  <c r="X193"/>
  <c r="V193"/>
  <c r="T193"/>
  <c r="R193"/>
  <c r="P193"/>
  <c r="N193"/>
  <c r="L193"/>
  <c r="J193"/>
  <c r="H193"/>
  <c r="F193"/>
  <c r="D193"/>
  <c r="AH192"/>
  <c r="AF192"/>
  <c r="AD192"/>
  <c r="AB192"/>
  <c r="Z192"/>
  <c r="X192"/>
  <c r="V192"/>
  <c r="T192"/>
  <c r="R192"/>
  <c r="P192"/>
  <c r="N192"/>
  <c r="L192"/>
  <c r="J192"/>
  <c r="H192"/>
  <c r="F192"/>
  <c r="D192"/>
  <c r="AH191"/>
  <c r="AF191"/>
  <c r="AD191"/>
  <c r="AB191"/>
  <c r="Z191"/>
  <c r="X191"/>
  <c r="V191"/>
  <c r="T191"/>
  <c r="R191"/>
  <c r="P191"/>
  <c r="N191"/>
  <c r="L191"/>
  <c r="J191"/>
  <c r="H191"/>
  <c r="F191"/>
  <c r="D191"/>
  <c r="AH190"/>
  <c r="AF190"/>
  <c r="AD190"/>
  <c r="AB190"/>
  <c r="Z190"/>
  <c r="X190"/>
  <c r="V190"/>
  <c r="T190"/>
  <c r="R190"/>
  <c r="P190"/>
  <c r="N190"/>
  <c r="L190"/>
  <c r="J190"/>
  <c r="H190"/>
  <c r="F190"/>
  <c r="D190"/>
  <c r="AH189"/>
  <c r="AF189"/>
  <c r="AD189"/>
  <c r="AB189"/>
  <c r="Z189"/>
  <c r="X189"/>
  <c r="V189"/>
  <c r="T189"/>
  <c r="R189"/>
  <c r="P189"/>
  <c r="N189"/>
  <c r="L189"/>
  <c r="J189"/>
  <c r="AG194"/>
  <c r="AE194"/>
  <c r="AC194"/>
  <c r="AA194"/>
  <c r="Y194"/>
  <c r="W194"/>
  <c r="U194"/>
  <c r="S194"/>
  <c r="Q194"/>
  <c r="O194"/>
  <c r="M194"/>
  <c r="K194"/>
  <c r="I194"/>
  <c r="G194"/>
  <c r="E194"/>
  <c r="C194"/>
  <c r="AG193"/>
  <c r="AE193"/>
  <c r="AC193"/>
  <c r="AA193"/>
  <c r="Y193"/>
  <c r="W193"/>
  <c r="U193"/>
  <c r="S193"/>
  <c r="Q193"/>
  <c r="O193"/>
  <c r="M193"/>
  <c r="K193"/>
  <c r="I193"/>
  <c r="G193"/>
  <c r="E193"/>
  <c r="C193"/>
  <c r="AG192"/>
  <c r="AE192"/>
  <c r="AC192"/>
  <c r="AA192"/>
  <c r="Y192"/>
  <c r="W192"/>
  <c r="U192"/>
  <c r="S192"/>
  <c r="Q192"/>
  <c r="O192"/>
  <c r="M192"/>
  <c r="K192"/>
  <c r="I192"/>
  <c r="G192"/>
  <c r="E192"/>
  <c r="C192"/>
  <c r="AG191"/>
  <c r="AE191"/>
  <c r="AC191"/>
  <c r="AA191"/>
  <c r="Y191"/>
  <c r="W191"/>
  <c r="U191"/>
  <c r="S191"/>
  <c r="Q191"/>
  <c r="O191"/>
  <c r="M191"/>
  <c r="K191"/>
  <c r="I191"/>
  <c r="G191"/>
  <c r="E191"/>
  <c r="C191"/>
  <c r="H189"/>
  <c r="F189"/>
  <c r="D189"/>
  <c r="AH188"/>
  <c r="AF188"/>
  <c r="AD188"/>
  <c r="AB188"/>
  <c r="Z188"/>
  <c r="X188"/>
  <c r="V188"/>
  <c r="T188"/>
  <c r="R188"/>
  <c r="P188"/>
  <c r="N188"/>
  <c r="L188"/>
  <c r="J188"/>
  <c r="H188"/>
  <c r="F188"/>
  <c r="D188"/>
  <c r="AH187"/>
  <c r="AF187"/>
  <c r="AD187"/>
  <c r="AB187"/>
  <c r="Z187"/>
  <c r="X187"/>
  <c r="V187"/>
  <c r="T187"/>
  <c r="R187"/>
  <c r="P187"/>
  <c r="N187"/>
  <c r="L187"/>
  <c r="J187"/>
  <c r="H187"/>
  <c r="F187"/>
  <c r="D187"/>
  <c r="AH186"/>
  <c r="AF186"/>
  <c r="AD186"/>
  <c r="AB186"/>
  <c r="Z186"/>
  <c r="X186"/>
  <c r="V186"/>
  <c r="T186"/>
  <c r="R186"/>
  <c r="P186"/>
  <c r="N186"/>
  <c r="L186"/>
  <c r="J186"/>
  <c r="H186"/>
  <c r="F186"/>
  <c r="D186"/>
  <c r="AH185"/>
  <c r="AF185"/>
  <c r="AD185"/>
  <c r="AB185"/>
  <c r="Z185"/>
  <c r="X185"/>
  <c r="V185"/>
  <c r="T185"/>
  <c r="R185"/>
  <c r="P185"/>
  <c r="N185"/>
  <c r="L185"/>
  <c r="J185"/>
  <c r="H185"/>
  <c r="F185"/>
  <c r="D185"/>
  <c r="AH184"/>
  <c r="AF184"/>
  <c r="AD184"/>
  <c r="AB184"/>
  <c r="Z184"/>
  <c r="X184"/>
  <c r="V184"/>
  <c r="T184"/>
  <c r="R184"/>
  <c r="P184"/>
  <c r="N184"/>
  <c r="L184"/>
  <c r="J184"/>
  <c r="H184"/>
  <c r="F184"/>
  <c r="D184"/>
  <c r="AH183"/>
  <c r="AF183"/>
  <c r="AD183"/>
  <c r="AB183"/>
  <c r="Z183"/>
  <c r="X183"/>
  <c r="V183"/>
  <c r="T183"/>
  <c r="R183"/>
  <c r="P183"/>
  <c r="N183"/>
  <c r="L183"/>
  <c r="J183"/>
  <c r="H183"/>
  <c r="F183"/>
  <c r="D183"/>
  <c r="AH182"/>
  <c r="AF182"/>
  <c r="AD182"/>
  <c r="AB182"/>
  <c r="Z182"/>
  <c r="X182"/>
  <c r="V182"/>
  <c r="T182"/>
  <c r="R182"/>
  <c r="P182"/>
  <c r="N182"/>
  <c r="L182"/>
  <c r="J182"/>
  <c r="H182"/>
  <c r="F182"/>
  <c r="D182"/>
  <c r="AH181"/>
  <c r="AF181"/>
  <c r="AD181"/>
  <c r="AB181"/>
  <c r="Z181"/>
  <c r="X181"/>
  <c r="V181"/>
  <c r="T181"/>
  <c r="R181"/>
  <c r="P181"/>
  <c r="N181"/>
  <c r="L181"/>
  <c r="J181"/>
  <c r="H181"/>
  <c r="F181"/>
  <c r="D181"/>
  <c r="AH180"/>
  <c r="AF180"/>
  <c r="AD180"/>
  <c r="AB180"/>
  <c r="Z180"/>
  <c r="X180"/>
  <c r="V180"/>
  <c r="T180"/>
  <c r="R180"/>
  <c r="P180"/>
  <c r="N180"/>
  <c r="L180"/>
  <c r="J180"/>
  <c r="H180"/>
  <c r="F180"/>
  <c r="D180"/>
  <c r="AH179"/>
  <c r="AF179"/>
  <c r="AD179"/>
  <c r="AB179"/>
  <c r="Z179"/>
  <c r="X179"/>
  <c r="V179"/>
  <c r="T179"/>
  <c r="R179"/>
  <c r="P179"/>
  <c r="N179"/>
  <c r="L179"/>
  <c r="J179"/>
  <c r="H179"/>
  <c r="F179"/>
  <c r="D179"/>
  <c r="AH178"/>
  <c r="AF178"/>
  <c r="AD178"/>
  <c r="AB178"/>
  <c r="Z178"/>
  <c r="X178"/>
  <c r="V178"/>
  <c r="T178"/>
  <c r="R178"/>
  <c r="P178"/>
  <c r="N178"/>
  <c r="L178"/>
  <c r="J178"/>
  <c r="H178"/>
  <c r="F178"/>
  <c r="D178"/>
  <c r="AG190"/>
  <c r="AE190"/>
  <c r="AC190"/>
  <c r="AA190"/>
  <c r="Y190"/>
  <c r="W190"/>
  <c r="U190"/>
  <c r="S190"/>
  <c r="Q190"/>
  <c r="O190"/>
  <c r="M190"/>
  <c r="K190"/>
  <c r="I190"/>
  <c r="G190"/>
  <c r="E190"/>
  <c r="C190"/>
  <c r="AG189"/>
  <c r="AE189"/>
  <c r="AC189"/>
  <c r="AA189"/>
  <c r="Y189"/>
  <c r="W189"/>
  <c r="U189"/>
  <c r="S189"/>
  <c r="Q189"/>
  <c r="O189"/>
  <c r="M189"/>
  <c r="K189"/>
  <c r="I189"/>
  <c r="G189"/>
  <c r="E189"/>
  <c r="C189"/>
  <c r="AG188"/>
  <c r="AE188"/>
  <c r="AC188"/>
  <c r="AA188"/>
  <c r="Y188"/>
  <c r="W188"/>
  <c r="U188"/>
  <c r="S188"/>
  <c r="Q188"/>
  <c r="O188"/>
  <c r="M188"/>
  <c r="K188"/>
  <c r="I188"/>
  <c r="G188"/>
  <c r="E188"/>
  <c r="C188"/>
  <c r="AG187"/>
  <c r="AE187"/>
  <c r="AC187"/>
  <c r="AA187"/>
  <c r="Y187"/>
  <c r="W187"/>
  <c r="U187"/>
  <c r="S187"/>
  <c r="Q187"/>
  <c r="O187"/>
  <c r="M187"/>
  <c r="K187"/>
  <c r="I187"/>
  <c r="G187"/>
  <c r="E187"/>
  <c r="C187"/>
  <c r="AG186"/>
  <c r="AE186"/>
  <c r="AC186"/>
  <c r="AA186"/>
  <c r="Y186"/>
  <c r="W186"/>
  <c r="U186"/>
  <c r="S186"/>
  <c r="Q186"/>
  <c r="O186"/>
  <c r="M186"/>
  <c r="K186"/>
  <c r="I186"/>
  <c r="G186"/>
  <c r="E186"/>
  <c r="C186"/>
  <c r="AG185"/>
  <c r="AE185"/>
  <c r="AC185"/>
  <c r="AA185"/>
  <c r="Y185"/>
  <c r="W185"/>
  <c r="U185"/>
  <c r="S185"/>
  <c r="Q185"/>
  <c r="O185"/>
  <c r="M185"/>
  <c r="K185"/>
  <c r="I185"/>
  <c r="G185"/>
  <c r="E185"/>
  <c r="C185"/>
  <c r="AG184"/>
  <c r="AE184"/>
  <c r="AC184"/>
  <c r="AA184"/>
  <c r="Y184"/>
  <c r="W184"/>
  <c r="U184"/>
  <c r="S184"/>
  <c r="Q184"/>
  <c r="O184"/>
  <c r="M184"/>
  <c r="K184"/>
  <c r="I184"/>
  <c r="G184"/>
  <c r="E184"/>
  <c r="C184"/>
  <c r="AG183"/>
  <c r="AE183"/>
  <c r="AC183"/>
  <c r="AA183"/>
  <c r="Y183"/>
  <c r="W183"/>
  <c r="U183"/>
  <c r="S183"/>
  <c r="Q183"/>
  <c r="O183"/>
  <c r="M183"/>
  <c r="K183"/>
  <c r="I183"/>
  <c r="G183"/>
  <c r="E183"/>
  <c r="C183"/>
  <c r="AG182"/>
  <c r="AE182"/>
  <c r="AC182"/>
  <c r="AA182"/>
  <c r="Y182"/>
  <c r="W182"/>
  <c r="U182"/>
  <c r="S182"/>
  <c r="Q182"/>
  <c r="O182"/>
  <c r="M182"/>
  <c r="K182"/>
  <c r="I182"/>
  <c r="G182"/>
  <c r="E182"/>
  <c r="C182"/>
  <c r="AG181"/>
  <c r="AE181"/>
  <c r="AC181"/>
  <c r="AA181"/>
  <c r="Y181"/>
  <c r="W181"/>
  <c r="U181"/>
  <c r="S181"/>
  <c r="Q181"/>
  <c r="O181"/>
  <c r="M181"/>
  <c r="K181"/>
  <c r="I181"/>
  <c r="G181"/>
  <c r="E181"/>
  <c r="C181"/>
  <c r="AG180"/>
  <c r="AE180"/>
  <c r="AC180"/>
  <c r="AA180"/>
  <c r="Y180"/>
  <c r="W180"/>
  <c r="U180"/>
  <c r="S180"/>
  <c r="Q180"/>
  <c r="O180"/>
  <c r="M180"/>
  <c r="K180"/>
  <c r="I180"/>
  <c r="G180"/>
  <c r="E180"/>
  <c r="C180"/>
  <c r="AG179"/>
  <c r="AE179"/>
  <c r="AC179"/>
  <c r="AA179"/>
  <c r="Y179"/>
  <c r="W179"/>
  <c r="U179"/>
  <c r="S179"/>
  <c r="Q179"/>
  <c r="O179"/>
  <c r="M179"/>
  <c r="K179"/>
  <c r="I179"/>
  <c r="G179"/>
  <c r="E179"/>
  <c r="C179"/>
  <c r="AG178"/>
  <c r="AE178"/>
  <c r="AC178"/>
  <c r="AA178"/>
  <c r="Y178"/>
  <c r="W178"/>
  <c r="U178"/>
  <c r="S178"/>
  <c r="Q178"/>
  <c r="O178"/>
  <c r="M178"/>
  <c r="K178"/>
  <c r="I178"/>
  <c r="G178"/>
  <c r="E178"/>
  <c r="C178"/>
  <c r="DV405" i="1"/>
  <c r="DV2"/>
  <c r="DW2"/>
  <c r="DV3"/>
  <c r="DW3"/>
  <c r="DV4"/>
  <c r="DW4"/>
  <c r="DV5"/>
  <c r="DW5"/>
  <c r="DV6"/>
  <c r="DW6"/>
  <c r="DV7"/>
  <c r="DW7"/>
  <c r="DV8"/>
  <c r="DW8"/>
  <c r="DV9"/>
  <c r="DW9"/>
  <c r="DV10"/>
  <c r="DW10"/>
  <c r="DV11"/>
  <c r="DW11"/>
  <c r="DV12"/>
  <c r="DW12"/>
  <c r="DV13"/>
  <c r="DW13"/>
  <c r="DV14"/>
  <c r="DW14"/>
  <c r="DV15"/>
  <c r="DW15"/>
  <c r="DV16"/>
  <c r="DW16"/>
  <c r="DV17"/>
  <c r="DW17"/>
  <c r="DV18"/>
  <c r="DW18"/>
  <c r="DV19"/>
  <c r="DW19"/>
  <c r="DV20"/>
  <c r="DW20"/>
  <c r="DV21"/>
  <c r="DW21"/>
  <c r="DV22"/>
  <c r="DW22"/>
  <c r="DV23"/>
  <c r="DW23"/>
  <c r="DV24"/>
  <c r="DW24"/>
  <c r="DV25"/>
  <c r="DW25"/>
  <c r="DV26"/>
  <c r="DW26"/>
  <c r="DV27"/>
  <c r="DW27"/>
  <c r="DV28"/>
  <c r="DW28"/>
  <c r="DV29"/>
  <c r="DW29"/>
  <c r="DV30"/>
  <c r="DW30"/>
  <c r="DV31"/>
  <c r="DW31"/>
  <c r="DV32"/>
  <c r="DW32"/>
  <c r="DV33"/>
  <c r="DW33"/>
  <c r="DV34"/>
  <c r="DW34"/>
  <c r="DV35"/>
  <c r="DW35"/>
  <c r="DV36"/>
  <c r="DW36"/>
  <c r="DV37"/>
  <c r="DW37"/>
  <c r="DV38"/>
  <c r="DW38"/>
  <c r="DV39"/>
  <c r="DW39"/>
  <c r="DV40"/>
  <c r="DW40"/>
  <c r="DV41"/>
  <c r="DW41"/>
  <c r="DV42"/>
  <c r="DW42"/>
  <c r="DV43"/>
  <c r="DW43"/>
  <c r="DV44"/>
  <c r="DW44"/>
  <c r="DV45"/>
  <c r="DW45"/>
  <c r="DV46"/>
  <c r="DW46"/>
  <c r="DV47"/>
  <c r="DW47"/>
  <c r="DV48"/>
  <c r="DW48"/>
  <c r="DV49"/>
  <c r="DW49"/>
  <c r="DV50"/>
  <c r="DW50"/>
  <c r="DV51"/>
  <c r="DW51"/>
  <c r="DV52"/>
  <c r="DW52"/>
  <c r="DV53"/>
  <c r="DW53"/>
  <c r="DV54"/>
  <c r="DW54"/>
  <c r="DV55"/>
  <c r="DW55"/>
  <c r="DV56"/>
  <c r="DW56"/>
  <c r="DV57"/>
  <c r="DW57"/>
  <c r="DV58"/>
  <c r="DW58"/>
  <c r="DV59"/>
  <c r="DW59"/>
  <c r="DV60"/>
  <c r="DW60"/>
  <c r="DV61"/>
  <c r="DW61"/>
  <c r="DV62"/>
  <c r="DW62"/>
  <c r="DV63"/>
  <c r="DW63"/>
  <c r="DV64"/>
  <c r="DW64"/>
  <c r="DV65"/>
  <c r="DW65"/>
  <c r="DV66"/>
  <c r="DW66"/>
  <c r="DV67"/>
  <c r="DW67"/>
  <c r="DV68"/>
  <c r="DW68"/>
  <c r="DV69"/>
  <c r="DW69"/>
  <c r="DV70"/>
  <c r="DW70"/>
  <c r="DV71"/>
  <c r="DW71"/>
  <c r="DV72"/>
  <c r="DW72"/>
  <c r="DV73"/>
  <c r="DW73"/>
  <c r="DV74"/>
  <c r="DW74"/>
  <c r="DV75"/>
  <c r="DW75"/>
  <c r="DV76"/>
  <c r="DW76"/>
  <c r="DV77"/>
  <c r="DW77"/>
  <c r="DV78"/>
  <c r="DW78"/>
  <c r="DV79"/>
  <c r="DW79"/>
  <c r="DV80"/>
  <c r="DW80"/>
  <c r="DV81"/>
  <c r="DW81"/>
  <c r="DV82"/>
  <c r="DW82"/>
  <c r="DV83"/>
  <c r="DW83"/>
  <c r="DV84"/>
  <c r="DW84"/>
  <c r="DV85"/>
  <c r="DW85"/>
  <c r="DV86"/>
  <c r="DW86"/>
  <c r="DV87"/>
  <c r="DW87"/>
  <c r="DV88"/>
  <c r="DW88"/>
  <c r="DV89"/>
  <c r="DW89"/>
  <c r="DV90"/>
  <c r="DW90"/>
  <c r="DV91"/>
  <c r="DW91"/>
  <c r="DV92"/>
  <c r="DW92"/>
  <c r="DV93"/>
  <c r="DW93"/>
  <c r="DV94"/>
  <c r="DW94"/>
  <c r="DV95"/>
  <c r="DW95"/>
  <c r="DV96"/>
  <c r="DW96"/>
  <c r="DV97"/>
  <c r="DW97"/>
  <c r="DV98"/>
  <c r="DW98"/>
  <c r="DV99"/>
  <c r="DW99"/>
  <c r="DV100"/>
  <c r="DW100"/>
  <c r="DV101"/>
  <c r="DW101"/>
  <c r="DV102"/>
  <c r="DW102"/>
  <c r="DV103"/>
  <c r="DW103"/>
  <c r="DV104"/>
  <c r="DW104"/>
  <c r="DV105"/>
  <c r="DW105"/>
  <c r="DV106"/>
  <c r="DW106"/>
  <c r="DV107"/>
  <c r="DW107"/>
  <c r="DV108"/>
  <c r="DW108"/>
  <c r="DV109"/>
  <c r="DW109"/>
  <c r="DV110"/>
  <c r="DW110"/>
  <c r="DV111"/>
  <c r="DW111"/>
  <c r="DV112"/>
  <c r="DW112"/>
  <c r="DV113"/>
  <c r="DW113"/>
  <c r="DV114"/>
  <c r="DW114"/>
  <c r="DV115"/>
  <c r="DW115"/>
  <c r="DV116"/>
  <c r="DW116"/>
  <c r="DV117"/>
  <c r="DW117"/>
  <c r="DV118"/>
  <c r="DW118"/>
  <c r="DV119"/>
  <c r="DW119"/>
  <c r="DV120"/>
  <c r="DW120"/>
  <c r="DV121"/>
  <c r="DW121"/>
  <c r="DV122"/>
  <c r="DW122"/>
  <c r="DV123"/>
  <c r="DW123"/>
  <c r="DV124"/>
  <c r="DW124"/>
  <c r="DV125"/>
  <c r="DW125"/>
  <c r="DV126"/>
  <c r="DW126"/>
  <c r="DV127"/>
  <c r="DW127"/>
  <c r="DV128"/>
  <c r="DW128"/>
  <c r="DV129"/>
  <c r="DW129"/>
  <c r="DV130"/>
  <c r="DW130"/>
  <c r="DV131"/>
  <c r="DW131"/>
  <c r="DV132"/>
  <c r="DW132"/>
  <c r="DV133"/>
  <c r="DW133"/>
  <c r="DV134"/>
  <c r="DW134"/>
  <c r="DV135"/>
  <c r="DW135"/>
  <c r="DV136"/>
  <c r="DW136"/>
  <c r="DV137"/>
  <c r="DW137"/>
  <c r="DV138"/>
  <c r="DW138"/>
  <c r="DV139"/>
  <c r="DW139"/>
  <c r="DV140"/>
  <c r="DW140"/>
  <c r="DV141"/>
  <c r="DW141"/>
  <c r="DV142"/>
  <c r="DW142"/>
  <c r="DV143"/>
  <c r="DW143"/>
  <c r="DV144"/>
  <c r="DW144"/>
  <c r="DV145"/>
  <c r="DW145"/>
  <c r="DV146"/>
  <c r="DW146"/>
  <c r="DV147"/>
  <c r="DW147"/>
  <c r="DV148"/>
  <c r="DW148"/>
  <c r="DV149"/>
  <c r="DW149"/>
  <c r="DV150"/>
  <c r="DW150"/>
  <c r="DV151"/>
  <c r="DW151"/>
  <c r="DV152"/>
  <c r="DW152"/>
  <c r="DV153"/>
  <c r="DW153"/>
  <c r="DV154"/>
  <c r="DW154"/>
  <c r="DV155"/>
  <c r="DW155"/>
  <c r="DV156"/>
  <c r="DW156"/>
  <c r="DV157"/>
  <c r="DW157"/>
  <c r="DV158"/>
  <c r="DW158"/>
  <c r="DV159"/>
  <c r="DW159"/>
  <c r="DV160"/>
  <c r="DW160"/>
  <c r="DV161"/>
  <c r="DW161"/>
  <c r="DV162"/>
  <c r="DW162"/>
  <c r="DV163"/>
  <c r="DW163"/>
  <c r="DV164"/>
  <c r="DW164"/>
  <c r="DV165"/>
  <c r="DW165"/>
  <c r="DV166"/>
  <c r="DW166"/>
  <c r="DV167"/>
  <c r="DW167"/>
  <c r="DV168"/>
  <c r="DW168"/>
  <c r="DV169"/>
  <c r="DW169"/>
  <c r="DV170"/>
  <c r="DW170"/>
  <c r="DV171"/>
  <c r="DW171"/>
  <c r="DV172"/>
  <c r="DW172"/>
  <c r="DV173"/>
  <c r="DW173"/>
  <c r="DV174"/>
  <c r="DW174"/>
  <c r="DV175"/>
  <c r="DW175"/>
  <c r="DW1"/>
  <c r="DV1"/>
  <c r="AF19" i="2"/>
  <c r="AJ35" l="1"/>
  <c r="AJ26"/>
  <c r="AH35"/>
  <c r="AJ34"/>
  <c r="AJ38"/>
  <c r="AJ27"/>
  <c r="AH32"/>
  <c r="AH25"/>
  <c r="AJ39"/>
  <c r="AJ30"/>
  <c r="AH39"/>
  <c r="AH28"/>
  <c r="AJ36"/>
  <c r="AJ31"/>
  <c r="AH36"/>
  <c r="AH27"/>
  <c r="AJ33"/>
  <c r="AH38"/>
  <c r="AH31"/>
  <c r="AH33"/>
  <c r="AJ32"/>
  <c r="AH29"/>
  <c r="AJ29"/>
  <c r="AH34"/>
  <c r="AH37"/>
  <c r="AH26"/>
  <c r="AJ37"/>
  <c r="AJ28"/>
  <c r="AJ25"/>
  <c r="AH30"/>
  <c r="R3"/>
  <c r="DV202" i="1"/>
  <c r="DW202"/>
  <c r="DW36" i="5" l="1"/>
  <c r="DW37"/>
  <c r="DW38"/>
  <c r="DW39"/>
  <c r="DW40"/>
  <c r="DW41"/>
  <c r="DW42"/>
  <c r="DW43"/>
  <c r="DW44"/>
  <c r="DW45"/>
  <c r="DW46"/>
  <c r="DW47"/>
  <c r="DW48"/>
  <c r="DW49"/>
  <c r="DW50"/>
  <c r="DW51"/>
  <c r="DW52"/>
  <c r="DW53"/>
  <c r="DW54"/>
  <c r="DW55"/>
  <c r="DW56"/>
  <c r="DW57"/>
  <c r="DW58"/>
  <c r="DW59"/>
  <c r="DW60"/>
  <c r="DW61"/>
  <c r="DW62"/>
  <c r="DW63"/>
  <c r="DW35"/>
  <c r="CI36"/>
  <c r="CI37"/>
  <c r="CI38"/>
  <c r="CI39"/>
  <c r="CI40"/>
  <c r="CI41"/>
  <c r="CI42"/>
  <c r="CI43"/>
  <c r="CI44"/>
  <c r="CI45"/>
  <c r="CI46"/>
  <c r="CI47"/>
  <c r="CI48"/>
  <c r="CI49"/>
  <c r="CI50"/>
  <c r="CI51"/>
  <c r="CI52"/>
  <c r="CI53"/>
  <c r="CI54"/>
  <c r="CI55"/>
  <c r="CI56"/>
  <c r="CI57"/>
  <c r="CI58"/>
  <c r="CI59"/>
  <c r="CI60"/>
  <c r="CI61"/>
  <c r="CI62"/>
  <c r="CI63"/>
  <c r="CI35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W1"/>
  <c r="AX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2"/>
  <c r="CV2" s="1"/>
  <c r="C3"/>
  <c r="CV3" s="1"/>
  <c r="C4"/>
  <c r="CV4" s="1"/>
  <c r="C5"/>
  <c r="CV5" s="1"/>
  <c r="C6"/>
  <c r="CV6" s="1"/>
  <c r="C7"/>
  <c r="CV7" s="1"/>
  <c r="C8"/>
  <c r="CV8" s="1"/>
  <c r="C9"/>
  <c r="CV9" s="1"/>
  <c r="C10"/>
  <c r="CV10" s="1"/>
  <c r="C11"/>
  <c r="CV11" s="1"/>
  <c r="C12"/>
  <c r="CV12" s="1"/>
  <c r="C13"/>
  <c r="CV13" s="1"/>
  <c r="C14"/>
  <c r="CV14" s="1"/>
  <c r="C15"/>
  <c r="CV15" s="1"/>
  <c r="C16"/>
  <c r="CV16" s="1"/>
  <c r="C17"/>
  <c r="CV17" s="1"/>
  <c r="C18"/>
  <c r="CV18" s="1"/>
  <c r="C19"/>
  <c r="CV19" s="1"/>
  <c r="C20"/>
  <c r="CV20" s="1"/>
  <c r="C21"/>
  <c r="CV21" s="1"/>
  <c r="C22"/>
  <c r="CV22" s="1"/>
  <c r="C23"/>
  <c r="CV23" s="1"/>
  <c r="C24"/>
  <c r="CV24" s="1"/>
  <c r="C25"/>
  <c r="CV25" s="1"/>
  <c r="C26"/>
  <c r="CV26" s="1"/>
  <c r="C27"/>
  <c r="CV27" s="1"/>
  <c r="C28"/>
  <c r="CV28" s="1"/>
  <c r="C29"/>
  <c r="C1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1"/>
  <c r="CI69" i="4"/>
  <c r="CI68"/>
  <c r="CI67"/>
  <c r="CI66"/>
  <c r="CI65"/>
  <c r="CI64"/>
  <c r="CI63"/>
  <c r="CI62"/>
  <c r="CI61"/>
  <c r="CI60"/>
  <c r="CI59"/>
  <c r="CI58"/>
  <c r="CI57"/>
  <c r="CI56"/>
  <c r="CI55"/>
  <c r="CI54"/>
  <c r="CI53"/>
  <c r="CI52"/>
  <c r="CI51"/>
  <c r="CI50"/>
  <c r="CI49"/>
  <c r="CI48"/>
  <c r="CI47"/>
  <c r="CI46"/>
  <c r="CI45"/>
  <c r="CI44"/>
  <c r="CI43"/>
  <c r="CI42"/>
  <c r="CI41"/>
  <c r="CI40"/>
  <c r="CI39"/>
  <c r="CI38"/>
  <c r="DE32"/>
  <c r="DE69" s="1"/>
  <c r="DO32"/>
  <c r="DO69" s="1"/>
  <c r="DD32"/>
  <c r="DD69" s="1"/>
  <c r="DN32"/>
  <c r="DN69" s="1"/>
  <c r="DO31"/>
  <c r="DO68" s="1"/>
  <c r="DN31"/>
  <c r="DN68" s="1"/>
  <c r="DE30"/>
  <c r="DE67" s="1"/>
  <c r="DO30"/>
  <c r="DO67" s="1"/>
  <c r="DD30"/>
  <c r="DD67" s="1"/>
  <c r="DO29"/>
  <c r="DO66" s="1"/>
  <c r="DN29"/>
  <c r="DN66" s="1"/>
  <c r="DE28"/>
  <c r="DE65" s="1"/>
  <c r="DD28"/>
  <c r="DD65" s="1"/>
  <c r="DO27"/>
  <c r="DO64" s="1"/>
  <c r="DN27"/>
  <c r="DN64" s="1"/>
  <c r="DE26"/>
  <c r="DE63" s="1"/>
  <c r="DD26"/>
  <c r="DD63" s="1"/>
  <c r="DN26"/>
  <c r="DN63" s="1"/>
  <c r="DE25"/>
  <c r="DE62" s="1"/>
  <c r="DO25"/>
  <c r="DO62" s="1"/>
  <c r="DD25"/>
  <c r="DD62" s="1"/>
  <c r="DN25"/>
  <c r="DN62" s="1"/>
  <c r="DE24"/>
  <c r="DE61" s="1"/>
  <c r="DO24"/>
  <c r="DO61" s="1"/>
  <c r="DD24"/>
  <c r="DD61" s="1"/>
  <c r="DE23"/>
  <c r="DE60" s="1"/>
  <c r="DO23"/>
  <c r="DO60" s="1"/>
  <c r="DD23"/>
  <c r="DD60" s="1"/>
  <c r="DN23"/>
  <c r="DN60" s="1"/>
  <c r="DE22"/>
  <c r="DE59" s="1"/>
  <c r="DO22"/>
  <c r="DO59" s="1"/>
  <c r="DD22"/>
  <c r="DD59" s="1"/>
  <c r="DN22"/>
  <c r="DN59" s="1"/>
  <c r="DE21"/>
  <c r="DE58" s="1"/>
  <c r="DO21"/>
  <c r="DO58" s="1"/>
  <c r="CY21"/>
  <c r="CY58" s="1"/>
  <c r="DD21"/>
  <c r="DD58" s="1"/>
  <c r="DN21"/>
  <c r="DN58" s="1"/>
  <c r="DE20"/>
  <c r="DE57" s="1"/>
  <c r="DO20"/>
  <c r="DO57" s="1"/>
  <c r="DM20"/>
  <c r="DM57" s="1"/>
  <c r="CU20"/>
  <c r="CU57" s="1"/>
  <c r="CW20"/>
  <c r="CW57" s="1"/>
  <c r="DD20"/>
  <c r="DD57" s="1"/>
  <c r="DK19"/>
  <c r="DK56" s="1"/>
  <c r="DE19"/>
  <c r="DE56" s="1"/>
  <c r="DO19"/>
  <c r="DO56" s="1"/>
  <c r="CY19"/>
  <c r="CY56" s="1"/>
  <c r="DN19"/>
  <c r="DN56" s="1"/>
  <c r="DA18"/>
  <c r="DA55" s="1"/>
  <c r="DE18"/>
  <c r="DE55" s="1"/>
  <c r="DO18"/>
  <c r="DO55" s="1"/>
  <c r="DM18"/>
  <c r="DM55" s="1"/>
  <c r="CU18"/>
  <c r="CU55" s="1"/>
  <c r="CW18"/>
  <c r="CW55" s="1"/>
  <c r="CZ18"/>
  <c r="CZ55" s="1"/>
  <c r="DD18"/>
  <c r="DD55" s="1"/>
  <c r="DN18"/>
  <c r="DN55" s="1"/>
  <c r="DL18"/>
  <c r="DL55" s="1"/>
  <c r="CT18"/>
  <c r="CT55" s="1"/>
  <c r="CV18"/>
  <c r="CV55" s="1"/>
  <c r="DK17"/>
  <c r="DK54" s="1"/>
  <c r="DE17"/>
  <c r="DE54" s="1"/>
  <c r="DO17"/>
  <c r="DO54" s="1"/>
  <c r="CY17"/>
  <c r="CY54" s="1"/>
  <c r="DJ17"/>
  <c r="DJ54" s="1"/>
  <c r="DD17"/>
  <c r="DD54" s="1"/>
  <c r="DN17"/>
  <c r="DN54" s="1"/>
  <c r="CX17"/>
  <c r="CX54" s="1"/>
  <c r="DE16"/>
  <c r="DM16"/>
  <c r="CU16"/>
  <c r="CW16"/>
  <c r="CZ16"/>
  <c r="CZ53" s="1"/>
  <c r="DD16"/>
  <c r="DD53" s="1"/>
  <c r="DN16"/>
  <c r="DN53" s="1"/>
  <c r="DL16"/>
  <c r="DL53" s="1"/>
  <c r="CT16"/>
  <c r="CT53" s="1"/>
  <c r="CV16"/>
  <c r="CV53" s="1"/>
  <c r="DK15"/>
  <c r="DE15"/>
  <c r="DO15"/>
  <c r="CY15"/>
  <c r="DJ15"/>
  <c r="DJ52" s="1"/>
  <c r="DD15"/>
  <c r="DD52" s="1"/>
  <c r="DN15"/>
  <c r="DN52" s="1"/>
  <c r="CX15"/>
  <c r="CX52" s="1"/>
  <c r="DE14"/>
  <c r="DO14"/>
  <c r="DM14"/>
  <c r="CU14"/>
  <c r="CW14"/>
  <c r="DD14"/>
  <c r="DD51" s="1"/>
  <c r="DN14"/>
  <c r="DN51" s="1"/>
  <c r="DL14"/>
  <c r="DL51" s="1"/>
  <c r="CT14"/>
  <c r="CT51" s="1"/>
  <c r="CV14"/>
  <c r="CV51" s="1"/>
  <c r="DK13"/>
  <c r="DE13"/>
  <c r="DO13"/>
  <c r="DD13"/>
  <c r="DD50" s="1"/>
  <c r="DN13"/>
  <c r="DN50" s="1"/>
  <c r="CX13"/>
  <c r="CX50" s="1"/>
  <c r="DE12"/>
  <c r="DO12"/>
  <c r="DM12"/>
  <c r="CU12"/>
  <c r="CW12"/>
  <c r="DN12"/>
  <c r="DN49" s="1"/>
  <c r="CT12"/>
  <c r="CT49" s="1"/>
  <c r="DK11"/>
  <c r="DE11"/>
  <c r="DO11"/>
  <c r="DD11"/>
  <c r="CX11"/>
  <c r="V1" i="2"/>
  <c r="DO10" i="4"/>
  <c r="CU10"/>
  <c r="CW10"/>
  <c r="DD10"/>
  <c r="DD47" s="1"/>
  <c r="DN10"/>
  <c r="DN47" s="1"/>
  <c r="CT10"/>
  <c r="CT47" s="1"/>
  <c r="DK9"/>
  <c r="DE9"/>
  <c r="DO9"/>
  <c r="CY9"/>
  <c r="DJ9"/>
  <c r="DJ46" s="1"/>
  <c r="DD9"/>
  <c r="DD46" s="1"/>
  <c r="DN9"/>
  <c r="DN46" s="1"/>
  <c r="CX9"/>
  <c r="CX46" s="1"/>
  <c r="DE8"/>
  <c r="DO8"/>
  <c r="DM8"/>
  <c r="CU8"/>
  <c r="CW8"/>
  <c r="DD8"/>
  <c r="DD45" s="1"/>
  <c r="DN8"/>
  <c r="DN45" s="1"/>
  <c r="DL8"/>
  <c r="DL45" s="1"/>
  <c r="CT8"/>
  <c r="CT45" s="1"/>
  <c r="CV8"/>
  <c r="CV45" s="1"/>
  <c r="DK7"/>
  <c r="DE7"/>
  <c r="DO7"/>
  <c r="CY7"/>
  <c r="DJ7"/>
  <c r="DJ44" s="1"/>
  <c r="DD7"/>
  <c r="DD44" s="1"/>
  <c r="DN7"/>
  <c r="DN44" s="1"/>
  <c r="CX7"/>
  <c r="CX44" s="1"/>
  <c r="DE6"/>
  <c r="DO6"/>
  <c r="DM6"/>
  <c r="CU6"/>
  <c r="CW6"/>
  <c r="DD6"/>
  <c r="DD43" s="1"/>
  <c r="DN6"/>
  <c r="DN43" s="1"/>
  <c r="DL6"/>
  <c r="DL43" s="1"/>
  <c r="CT6"/>
  <c r="CT43" s="1"/>
  <c r="CV6"/>
  <c r="CV43" s="1"/>
  <c r="DK5"/>
  <c r="DE5"/>
  <c r="CY5"/>
  <c r="DD5"/>
  <c r="DD42" s="1"/>
  <c r="DO4"/>
  <c r="DM4"/>
  <c r="CU4"/>
  <c r="CW4"/>
  <c r="DN4"/>
  <c r="DN41" s="1"/>
  <c r="DE3"/>
  <c r="DD3"/>
  <c r="DD40" s="1"/>
  <c r="DO2"/>
  <c r="DN2"/>
  <c r="DN39" s="1"/>
  <c r="DE1"/>
  <c r="DD1"/>
  <c r="AY190" i="8"/>
  <c r="AO186"/>
  <c r="BC190"/>
  <c r="AS186"/>
  <c r="AQ190"/>
  <c r="BF186"/>
  <c r="AU190"/>
  <c r="BJ186"/>
  <c r="AL188"/>
  <c r="BE186"/>
  <c r="AP188"/>
  <c r="BI186"/>
  <c r="BG190"/>
  <c r="AW186"/>
  <c r="BK190"/>
  <c r="BA186"/>
  <c r="BB188"/>
  <c r="AR184"/>
  <c r="BF188"/>
  <c r="AV184"/>
  <c r="AT188"/>
  <c r="BM186"/>
  <c r="AX188"/>
  <c r="AN184"/>
  <c r="AQ188"/>
  <c r="BH184"/>
  <c r="AU188"/>
  <c r="BL184"/>
  <c r="BJ188"/>
  <c r="AZ184"/>
  <c r="BB196"/>
  <c r="BD192"/>
  <c r="BF196"/>
  <c r="BH192"/>
  <c r="AT196"/>
  <c r="AV192"/>
  <c r="AX196"/>
  <c r="AZ192"/>
  <c r="AQ196"/>
  <c r="AO192"/>
  <c r="AU196"/>
  <c r="AS192"/>
  <c r="BJ196"/>
  <c r="BL192"/>
  <c r="AM196"/>
  <c r="AK192"/>
  <c r="BG196"/>
  <c r="BE192"/>
  <c r="BK196"/>
  <c r="BI192"/>
  <c r="AY196"/>
  <c r="AW192"/>
  <c r="BC196"/>
  <c r="BA192"/>
  <c r="AT194"/>
  <c r="AR190"/>
  <c r="AX194"/>
  <c r="AV190"/>
  <c r="AL194"/>
  <c r="BM192"/>
  <c r="AP194"/>
  <c r="AN190"/>
  <c r="BM184"/>
  <c r="AP142"/>
  <c r="BK186"/>
  <c r="BI182"/>
  <c r="AL184"/>
  <c r="AM182"/>
  <c r="BC186"/>
  <c r="AS182"/>
  <c r="BG186"/>
  <c r="BA182"/>
  <c r="AX184"/>
  <c r="BK182"/>
  <c r="BB184"/>
  <c r="AN180"/>
  <c r="AP184"/>
  <c r="AU182"/>
  <c r="AT184"/>
  <c r="BC182"/>
  <c r="AO184"/>
  <c r="AZ180"/>
  <c r="AW184"/>
  <c r="BD180"/>
  <c r="BF184"/>
  <c r="AR180"/>
  <c r="BJ184"/>
  <c r="AV180"/>
  <c r="AQ184"/>
  <c r="AK180"/>
  <c r="AY184"/>
  <c r="AS180"/>
  <c r="BE184"/>
  <c r="BH180"/>
  <c r="AQ192"/>
  <c r="BL188"/>
  <c r="AU192"/>
  <c r="AK188"/>
  <c r="BJ192"/>
  <c r="BD188"/>
  <c r="AM192"/>
  <c r="BH188"/>
  <c r="BG192"/>
  <c r="AW188"/>
  <c r="BK192"/>
  <c r="BA188"/>
  <c r="AY192"/>
  <c r="AO188"/>
  <c r="BC192"/>
  <c r="AS188"/>
  <c r="AT190"/>
  <c r="BM188"/>
  <c r="AX190"/>
  <c r="AK186"/>
  <c r="AL190"/>
  <c r="BE188"/>
  <c r="AP190"/>
  <c r="BI188"/>
  <c r="BJ190"/>
  <c r="AX186"/>
  <c r="AM190"/>
  <c r="BB186"/>
  <c r="BB190"/>
  <c r="AP186"/>
  <c r="BF190"/>
  <c r="AT186"/>
  <c r="BB174"/>
  <c r="BF138"/>
  <c r="AT198"/>
  <c r="AZ194"/>
  <c r="AX198"/>
  <c r="BD194"/>
  <c r="AL198"/>
  <c r="AR194"/>
  <c r="AP198"/>
  <c r="AV194"/>
  <c r="BJ198"/>
  <c r="AK194"/>
  <c r="AM198"/>
  <c r="AO194"/>
  <c r="BB198"/>
  <c r="BH194"/>
  <c r="BF198"/>
  <c r="BL194"/>
  <c r="AY198"/>
  <c r="BA194"/>
  <c r="BC198"/>
  <c r="BE194"/>
  <c r="AQ198"/>
  <c r="AS194"/>
  <c r="AU198"/>
  <c r="AW194"/>
  <c r="AL196"/>
  <c r="AN192"/>
  <c r="AP196"/>
  <c r="AR192"/>
  <c r="BG198"/>
  <c r="BI194"/>
  <c r="BK198"/>
  <c r="BG170"/>
  <c r="AP166"/>
  <c r="AL168"/>
  <c r="AT166"/>
  <c r="AQ170"/>
  <c r="AN166"/>
  <c r="AY170"/>
  <c r="AL166"/>
  <c r="AX168"/>
  <c r="BF166"/>
  <c r="BB168"/>
  <c r="BJ166"/>
  <c r="AP168"/>
  <c r="AX166"/>
  <c r="AT168"/>
  <c r="BB166"/>
  <c r="AO168"/>
  <c r="BE166"/>
  <c r="AW168"/>
  <c r="BM166"/>
  <c r="BF168"/>
  <c r="AO166"/>
  <c r="BJ168"/>
  <c r="AW166"/>
  <c r="AQ168"/>
  <c r="BG166"/>
  <c r="AY168"/>
  <c r="AL164"/>
  <c r="BE168"/>
  <c r="AQ166"/>
  <c r="BM168"/>
  <c r="BB156"/>
  <c r="BJ154"/>
  <c r="BJ194"/>
  <c r="BH190"/>
  <c r="AM194"/>
  <c r="BL190"/>
  <c r="BB194"/>
  <c r="AZ190"/>
  <c r="BF194"/>
  <c r="BD190"/>
  <c r="AY194"/>
  <c r="AS190"/>
  <c r="BC194"/>
  <c r="AW190"/>
  <c r="AQ194"/>
  <c r="AK190"/>
  <c r="AU194"/>
  <c r="AO190"/>
  <c r="AL192"/>
  <c r="BI190"/>
  <c r="AP192"/>
  <c r="BM190"/>
  <c r="BG194"/>
  <c r="BA190"/>
  <c r="BK194"/>
  <c r="BE190"/>
  <c r="BB192"/>
  <c r="AV188"/>
  <c r="BF192"/>
  <c r="AZ188"/>
  <c r="AT192"/>
  <c r="AN188"/>
  <c r="AX192"/>
  <c r="AV196"/>
  <c r="BF162"/>
  <c r="AZ196"/>
  <c r="BJ162"/>
  <c r="AN196"/>
  <c r="AX162"/>
  <c r="AR196"/>
  <c r="BB162"/>
  <c r="BL196"/>
  <c r="BE162"/>
  <c r="AK196"/>
  <c r="BM162"/>
  <c r="BD196"/>
  <c r="AO162"/>
  <c r="BH196"/>
  <c r="AW162"/>
  <c r="AW196"/>
  <c r="BG162"/>
  <c r="BA196"/>
  <c r="AL160"/>
  <c r="AO196"/>
  <c r="AQ162"/>
  <c r="AS196"/>
  <c r="AT160"/>
  <c r="BM196"/>
  <c r="AX160"/>
  <c r="AN194"/>
  <c r="BB160"/>
  <c r="BE196"/>
  <c r="AP160"/>
  <c r="BI196"/>
  <c r="AW152"/>
  <c r="AY148"/>
  <c r="AQ172"/>
  <c r="AR168"/>
  <c r="AY172"/>
  <c r="AV168"/>
  <c r="BE172"/>
  <c r="BK170"/>
  <c r="BM172"/>
  <c r="AN168"/>
  <c r="AP170"/>
  <c r="BH168"/>
  <c r="AT170"/>
  <c r="BL168"/>
  <c r="BG172"/>
  <c r="AZ168"/>
  <c r="AL170"/>
  <c r="BD168"/>
  <c r="BF170"/>
  <c r="BA168"/>
  <c r="BJ170"/>
  <c r="BI168"/>
  <c r="AX170"/>
  <c r="AK168"/>
  <c r="BB170"/>
  <c r="AS168"/>
  <c r="BE170"/>
  <c r="BC168"/>
  <c r="BM170"/>
  <c r="BK168"/>
  <c r="AO170"/>
  <c r="AM168"/>
  <c r="BF178"/>
  <c r="BC176"/>
  <c r="BJ178"/>
  <c r="BK176"/>
  <c r="AX178"/>
  <c r="AM176"/>
  <c r="BB178"/>
  <c r="AU176"/>
  <c r="BE178"/>
  <c r="AV174"/>
  <c r="BM178"/>
  <c r="AZ174"/>
  <c r="AO178"/>
  <c r="AN174"/>
  <c r="AW178"/>
  <c r="AR174"/>
  <c r="BG178"/>
  <c r="BL174"/>
  <c r="AL176"/>
  <c r="AK174"/>
  <c r="AQ178"/>
  <c r="BD174"/>
  <c r="AY178"/>
  <c r="BH174"/>
  <c r="AX176"/>
  <c r="BI174"/>
  <c r="BB176"/>
  <c r="AM174"/>
  <c r="AP176"/>
  <c r="AS174"/>
  <c r="AT176"/>
  <c r="BI172"/>
  <c r="BL180"/>
  <c r="AV158"/>
  <c r="AR198"/>
  <c r="AX164"/>
  <c r="AV198"/>
  <c r="BB164"/>
  <c r="BG168"/>
  <c r="AP164"/>
  <c r="AN198"/>
  <c r="AT164"/>
  <c r="BH198"/>
  <c r="AO164"/>
  <c r="BL198"/>
  <c r="AW164"/>
  <c r="AZ198"/>
  <c r="BF164"/>
  <c r="BD198"/>
  <c r="BJ164"/>
  <c r="AS198"/>
  <c r="AQ164"/>
  <c r="AW198"/>
  <c r="AY164"/>
  <c r="AK198"/>
  <c r="BE164"/>
  <c r="AO198"/>
  <c r="BM164"/>
  <c r="BI198"/>
  <c r="AP162"/>
  <c r="BM198"/>
  <c r="AT162"/>
  <c r="BA198"/>
  <c r="BG164"/>
  <c r="BE174"/>
  <c r="AN170"/>
  <c r="BM174"/>
  <c r="AR170"/>
  <c r="AO174"/>
  <c r="BC172"/>
  <c r="AW174"/>
  <c r="BK172"/>
  <c r="BG174"/>
  <c r="BD170"/>
  <c r="AL172"/>
  <c r="BH170"/>
  <c r="AQ174"/>
  <c r="AV170"/>
  <c r="AY174"/>
  <c r="AZ170"/>
  <c r="AX172"/>
  <c r="AS170"/>
  <c r="BB172"/>
  <c r="BA170"/>
  <c r="AP172"/>
  <c r="BL170"/>
  <c r="AT172"/>
  <c r="AK170"/>
  <c r="AO172"/>
  <c r="AU170"/>
  <c r="AW172"/>
  <c r="BC170"/>
  <c r="BF172"/>
  <c r="BI170"/>
  <c r="BJ172"/>
  <c r="AL162"/>
  <c r="AU168"/>
  <c r="BL150"/>
  <c r="AX180"/>
  <c r="AU178"/>
  <c r="BB180"/>
  <c r="BC178"/>
  <c r="AP180"/>
  <c r="BI178"/>
  <c r="AT180"/>
  <c r="AM178"/>
  <c r="AO180"/>
  <c r="AR176"/>
  <c r="AW180"/>
  <c r="AV176"/>
  <c r="BF180"/>
  <c r="BK178"/>
  <c r="BJ180"/>
  <c r="AN176"/>
  <c r="AQ180"/>
  <c r="BH176"/>
  <c r="AY180"/>
  <c r="BL176"/>
  <c r="BE180"/>
  <c r="AZ176"/>
  <c r="BM180"/>
  <c r="BD176"/>
  <c r="AP178"/>
  <c r="BA176"/>
  <c r="AT178"/>
  <c r="BI176"/>
  <c r="BG180"/>
  <c r="AK176"/>
  <c r="BG188"/>
  <c r="BA184"/>
  <c r="BK188"/>
  <c r="BI184"/>
  <c r="AY188"/>
  <c r="AK184"/>
  <c r="BC188"/>
  <c r="AS184"/>
  <c r="AR186"/>
  <c r="BC184"/>
  <c r="AV186"/>
  <c r="BK184"/>
  <c r="AL186"/>
  <c r="AM184"/>
  <c r="AN186"/>
  <c r="AU184"/>
  <c r="BH186"/>
  <c r="AV182"/>
  <c r="BL186"/>
  <c r="AZ182"/>
  <c r="AZ186"/>
  <c r="AN182"/>
  <c r="BD186"/>
  <c r="AR182"/>
  <c r="AU186"/>
  <c r="BL182"/>
  <c r="AY186"/>
  <c r="AK182"/>
  <c r="AM186"/>
  <c r="BD182"/>
  <c r="AQ186"/>
  <c r="BH182"/>
  <c r="BE198"/>
  <c r="BG134"/>
  <c r="AO176"/>
  <c r="BK174"/>
  <c r="AW176"/>
  <c r="AN172"/>
  <c r="BF176"/>
  <c r="AU174"/>
  <c r="BJ176"/>
  <c r="BC174"/>
  <c r="AQ176"/>
  <c r="AZ172"/>
  <c r="AY176"/>
  <c r="BD172"/>
  <c r="BE176"/>
  <c r="AR172"/>
  <c r="BM176"/>
  <c r="AV172"/>
  <c r="AP174"/>
  <c r="AK172"/>
  <c r="AT174"/>
  <c r="AS172"/>
  <c r="BG176"/>
  <c r="BH172"/>
  <c r="AL174"/>
  <c r="BL172"/>
  <c r="BF174"/>
  <c r="AM172"/>
  <c r="BJ174"/>
  <c r="AU172"/>
  <c r="AX174"/>
  <c r="BA172"/>
  <c r="AP182"/>
  <c r="AM180"/>
  <c r="AT182"/>
  <c r="AU180"/>
  <c r="BG184"/>
  <c r="BA180"/>
  <c r="AL182"/>
  <c r="BI180"/>
  <c r="BF182"/>
  <c r="AN178"/>
  <c r="BJ182"/>
  <c r="AR178"/>
  <c r="AX182"/>
  <c r="BC180"/>
  <c r="BB182"/>
  <c r="BK180"/>
  <c r="BE182"/>
  <c r="BD178"/>
  <c r="BM182"/>
  <c r="BH178"/>
  <c r="AO182"/>
  <c r="AV178"/>
  <c r="AW182"/>
  <c r="AZ178"/>
  <c r="BG182"/>
  <c r="AS178"/>
  <c r="AL180"/>
  <c r="BA178"/>
  <c r="AQ182"/>
  <c r="BL178"/>
  <c r="AY182"/>
  <c r="AK178"/>
  <c r="AR188"/>
  <c r="AN162"/>
  <c r="AS117"/>
  <c r="AT97"/>
  <c r="AO152"/>
  <c r="BH150"/>
  <c r="BM117"/>
  <c r="AP97"/>
  <c r="BI162"/>
  <c r="AW128"/>
  <c r="AL103"/>
  <c r="AR118"/>
  <c r="BA162"/>
  <c r="BG128"/>
  <c r="BI104"/>
  <c r="AN118"/>
  <c r="AL152"/>
  <c r="BC152"/>
  <c r="BB117"/>
  <c r="AY98"/>
  <c r="BG154"/>
  <c r="AU152"/>
  <c r="AX117"/>
  <c r="AQ98"/>
  <c r="AV162"/>
  <c r="AT128"/>
  <c r="BJ104"/>
  <c r="AU120"/>
  <c r="AR162"/>
  <c r="AP128"/>
  <c r="BF104"/>
  <c r="AM120"/>
  <c r="AT158"/>
  <c r="BH152"/>
  <c r="AW118"/>
  <c r="AL98"/>
  <c r="BF154"/>
  <c r="BD152"/>
  <c r="BG118"/>
  <c r="BM99"/>
  <c r="BA164"/>
  <c r="AY130"/>
  <c r="AS105"/>
  <c r="AN120"/>
  <c r="AS164"/>
  <c r="AQ130"/>
  <c r="BM105"/>
  <c r="BA122"/>
  <c r="AY156"/>
  <c r="AU154"/>
  <c r="AT118"/>
  <c r="BJ99"/>
  <c r="AQ156"/>
  <c r="AM154"/>
  <c r="AP118"/>
  <c r="BF99"/>
  <c r="AR164"/>
  <c r="AL130"/>
  <c r="BB105"/>
  <c r="AM122"/>
  <c r="AN164"/>
  <c r="AS146"/>
  <c r="AT113"/>
  <c r="BJ95"/>
  <c r="AQ148"/>
  <c r="AK146"/>
  <c r="AP113"/>
  <c r="BM160"/>
  <c r="AU158"/>
  <c r="AL122"/>
  <c r="BB101"/>
  <c r="BE160"/>
  <c r="AM158"/>
  <c r="BI124"/>
  <c r="AX101"/>
  <c r="AX94"/>
  <c r="BB148"/>
  <c r="AN146"/>
  <c r="AY114"/>
  <c r="BE96"/>
  <c r="AX148"/>
  <c r="BK148"/>
  <c r="AQ114"/>
  <c r="AY162"/>
  <c r="BD158"/>
  <c r="BJ124"/>
  <c r="AW102"/>
  <c r="BK117"/>
  <c r="AZ158"/>
  <c r="BF124"/>
  <c r="BG102"/>
  <c r="AP95"/>
  <c r="BM150"/>
  <c r="AK148"/>
  <c r="AL114"/>
  <c r="BB96"/>
  <c r="BE150"/>
  <c r="BL148"/>
  <c r="BI115"/>
  <c r="AX96"/>
  <c r="AM160"/>
  <c r="AS126"/>
  <c r="AT102"/>
  <c r="AV117"/>
  <c r="BI160"/>
  <c r="BM126"/>
  <c r="AP102"/>
  <c r="AR117"/>
  <c r="AT150"/>
  <c r="BK150"/>
  <c r="BJ115"/>
  <c r="AO97"/>
  <c r="AP150"/>
  <c r="BC150"/>
  <c r="BF115"/>
  <c r="BG97"/>
  <c r="AZ160"/>
  <c r="BB126"/>
  <c r="AY103"/>
  <c r="BC118"/>
  <c r="AV160"/>
  <c r="AX126"/>
  <c r="AQ103"/>
  <c r="AU118"/>
  <c r="BJ150"/>
  <c r="AP114"/>
  <c r="AZ117"/>
  <c r="AZ148"/>
  <c r="AN154"/>
  <c r="AW115"/>
  <c r="AL96"/>
  <c r="BF150"/>
  <c r="AV148"/>
  <c r="BG115"/>
  <c r="BM97"/>
  <c r="AK160"/>
  <c r="AY126"/>
  <c r="AS103"/>
  <c r="AK118"/>
  <c r="BL160"/>
  <c r="AQ126"/>
  <c r="BM103"/>
  <c r="BE118"/>
  <c r="AU102"/>
  <c r="AL84"/>
  <c r="BB66"/>
  <c r="AR79"/>
  <c r="AV62"/>
  <c r="AW48"/>
  <c r="AU30"/>
  <c r="AR128"/>
  <c r="BL102"/>
  <c r="BE85"/>
  <c r="AT66"/>
  <c r="BI80"/>
  <c r="AN62"/>
  <c r="BJ48"/>
  <c r="BM30"/>
  <c r="AN12"/>
  <c r="AY152"/>
  <c r="BI150"/>
  <c r="AT115"/>
  <c r="BJ97"/>
  <c r="AQ152"/>
  <c r="BA150"/>
  <c r="AP115"/>
  <c r="BF97"/>
  <c r="BK162"/>
  <c r="AL126"/>
  <c r="BB103"/>
  <c r="BH118"/>
  <c r="BC162"/>
  <c r="BI128"/>
  <c r="AX103"/>
  <c r="BD118"/>
  <c r="AN102"/>
  <c r="BJ85"/>
  <c r="AO67"/>
  <c r="AU80"/>
  <c r="BC63"/>
  <c r="AL48"/>
  <c r="BB30"/>
  <c r="AN130"/>
  <c r="AK103"/>
  <c r="BB85"/>
  <c r="AY67"/>
  <c r="BL80"/>
  <c r="AM63"/>
  <c r="AU49"/>
  <c r="AT30"/>
  <c r="AX13"/>
  <c r="AN98"/>
  <c r="BC160"/>
  <c r="AY117"/>
  <c r="BE98"/>
  <c r="AX152"/>
  <c r="AR150"/>
  <c r="AQ117"/>
  <c r="AW98"/>
  <c r="BL162"/>
  <c r="BJ128"/>
  <c r="AW104"/>
  <c r="BE120"/>
  <c r="BH162"/>
  <c r="BF128"/>
  <c r="BG104"/>
  <c r="AO120"/>
  <c r="AM103"/>
  <c r="BE86"/>
  <c r="AT67"/>
  <c r="AN80"/>
  <c r="AR63"/>
  <c r="BJ49"/>
  <c r="BM31"/>
  <c r="BG93"/>
  <c r="BH103"/>
  <c r="AO86"/>
  <c r="AL67"/>
  <c r="BA81"/>
  <c r="BI64"/>
  <c r="BB49"/>
  <c r="AW31"/>
  <c r="BK13"/>
  <c r="BM154"/>
  <c r="BA152"/>
  <c r="AL117"/>
  <c r="BB98"/>
  <c r="BE154"/>
  <c r="AS152"/>
  <c r="BI118"/>
  <c r="AX98"/>
  <c r="BC164"/>
  <c r="AS130"/>
  <c r="AT104"/>
  <c r="BD120"/>
  <c r="AU164"/>
  <c r="BM130"/>
  <c r="AP104"/>
  <c r="AZ120"/>
  <c r="BA104"/>
  <c r="BB86"/>
  <c r="AY68"/>
  <c r="AM81"/>
  <c r="AU64"/>
  <c r="AU50"/>
  <c r="AT31"/>
  <c r="AQ94"/>
  <c r="BE104"/>
  <c r="AT86"/>
  <c r="BJ68"/>
  <c r="BH81"/>
  <c r="BL64"/>
  <c r="BM50"/>
  <c r="BM101"/>
  <c r="BM146"/>
  <c r="AV112"/>
  <c r="BK136"/>
  <c r="AY108"/>
  <c r="BB124"/>
  <c r="AY102"/>
  <c r="AU117"/>
  <c r="AR158"/>
  <c r="AX124"/>
  <c r="AQ102"/>
  <c r="AP136"/>
  <c r="AU136"/>
  <c r="BJ108"/>
  <c r="BE128"/>
  <c r="AL136"/>
  <c r="AM136"/>
  <c r="BF108"/>
  <c r="AO128"/>
  <c r="AY166"/>
  <c r="BA160"/>
  <c r="AW126"/>
  <c r="AL102"/>
  <c r="AN117"/>
  <c r="AS160"/>
  <c r="BG126"/>
  <c r="BI103"/>
  <c r="AQ138"/>
  <c r="AN136"/>
  <c r="AS109"/>
  <c r="BD128"/>
  <c r="BJ138"/>
  <c r="BA138"/>
  <c r="BM109"/>
  <c r="AZ128"/>
  <c r="BD184"/>
  <c r="AR160"/>
  <c r="AT126"/>
  <c r="BJ103"/>
  <c r="AM118"/>
  <c r="AN160"/>
  <c r="AP126"/>
  <c r="BF103"/>
  <c r="BI140"/>
  <c r="AM138"/>
  <c r="BB109"/>
  <c r="AO130"/>
  <c r="AS140"/>
  <c r="BL138"/>
  <c r="AX109"/>
  <c r="BK130"/>
  <c r="AM170"/>
  <c r="AS162"/>
  <c r="AY128"/>
  <c r="AS104"/>
  <c r="BA120"/>
  <c r="AK162"/>
  <c r="AQ128"/>
  <c r="BM104"/>
  <c r="BF140"/>
  <c r="BA140"/>
  <c r="AW110"/>
  <c r="AZ130"/>
  <c r="BB140"/>
  <c r="BD154"/>
  <c r="AY120"/>
  <c r="AS100"/>
  <c r="AX156"/>
  <c r="AZ154"/>
  <c r="AQ120"/>
  <c r="BM100"/>
  <c r="AS166"/>
  <c r="BJ132"/>
  <c r="AW106"/>
  <c r="BA124"/>
  <c r="AK166"/>
  <c r="BF132"/>
  <c r="BG106"/>
  <c r="AK124"/>
  <c r="BM158"/>
  <c r="AM156"/>
  <c r="AL120"/>
  <c r="BB100"/>
  <c r="BE158"/>
  <c r="BI156"/>
  <c r="BI122"/>
  <c r="AX100"/>
  <c r="BM134"/>
  <c r="AS134"/>
  <c r="AT106"/>
  <c r="BL124"/>
  <c r="AW134"/>
  <c r="AR132"/>
  <c r="AP106"/>
  <c r="BH124"/>
  <c r="AS176"/>
  <c r="AZ156"/>
  <c r="BJ122"/>
  <c r="AW101"/>
  <c r="AP158"/>
  <c r="AV156"/>
  <c r="BF122"/>
  <c r="BG101"/>
  <c r="AX134"/>
  <c r="BC134"/>
  <c r="AY107"/>
  <c r="AK126"/>
  <c r="AT134"/>
  <c r="AU134"/>
  <c r="AQ107"/>
  <c r="BE126"/>
  <c r="AW160"/>
  <c r="BI158"/>
  <c r="AS124"/>
  <c r="AT101"/>
  <c r="AO160"/>
  <c r="BA158"/>
  <c r="BM124"/>
  <c r="AP101"/>
  <c r="BG136"/>
  <c r="AR134"/>
  <c r="AL107"/>
  <c r="BH126"/>
  <c r="AY136"/>
  <c r="AN134"/>
  <c r="BI108"/>
  <c r="BD126"/>
  <c r="AY160"/>
  <c r="BI132"/>
  <c r="BL122"/>
  <c r="BK158"/>
  <c r="AP138"/>
  <c r="AT122"/>
  <c r="BJ101"/>
  <c r="AQ160"/>
  <c r="BC158"/>
  <c r="AP122"/>
  <c r="BF101"/>
  <c r="BI136"/>
  <c r="BH134"/>
  <c r="BB107"/>
  <c r="BC126"/>
  <c r="AS136"/>
  <c r="BD134"/>
  <c r="AX107"/>
  <c r="AU126"/>
  <c r="BD106"/>
  <c r="BJ89"/>
  <c r="AO71"/>
  <c r="AS84"/>
  <c r="BA67"/>
  <c r="AL52"/>
  <c r="BB34"/>
  <c r="BG16"/>
  <c r="AV106"/>
  <c r="BB89"/>
  <c r="AY71"/>
  <c r="BK84"/>
  <c r="AK67"/>
  <c r="BE53"/>
  <c r="AT34"/>
  <c r="AY16"/>
  <c r="BE110"/>
  <c r="BL158"/>
  <c r="AY124"/>
  <c r="AS102"/>
  <c r="BE117"/>
  <c r="BH158"/>
  <c r="AQ124"/>
  <c r="BM102"/>
  <c r="BF136"/>
  <c r="BE136"/>
  <c r="AW108"/>
  <c r="AR126"/>
  <c r="BB136"/>
  <c r="AO136"/>
  <c r="BG108"/>
  <c r="AN126"/>
  <c r="AO107"/>
  <c r="BE90"/>
  <c r="AT71"/>
  <c r="BD84"/>
  <c r="BH67"/>
  <c r="BJ53"/>
  <c r="BM35"/>
  <c r="BJ17"/>
  <c r="BC107"/>
  <c r="AO90"/>
  <c r="AL71"/>
  <c r="AV84"/>
  <c r="AZ67"/>
  <c r="BB53"/>
  <c r="AW35"/>
  <c r="BL17"/>
  <c r="AO103"/>
  <c r="AQ144"/>
  <c r="AL124"/>
  <c r="BB102"/>
  <c r="BD117"/>
  <c r="AU160"/>
  <c r="BI126"/>
  <c r="AX102"/>
  <c r="BM138"/>
  <c r="BD136"/>
  <c r="AT108"/>
  <c r="AU128"/>
  <c r="AW138"/>
  <c r="AZ136"/>
  <c r="AP108"/>
  <c r="AM128"/>
  <c r="AZ107"/>
  <c r="BB90"/>
  <c r="AY72"/>
  <c r="AK85"/>
  <c r="AS68"/>
  <c r="BE54"/>
  <c r="AT35"/>
  <c r="BC17"/>
  <c r="AR107"/>
  <c r="AT90"/>
  <c r="BJ72"/>
  <c r="BC85"/>
  <c r="BK68"/>
  <c r="AO54"/>
  <c r="AL35"/>
  <c r="AU17"/>
  <c r="AO111"/>
  <c r="BH160"/>
  <c r="BJ126"/>
  <c r="AW103"/>
  <c r="AO118"/>
  <c r="BD160"/>
  <c r="BF126"/>
  <c r="BG103"/>
  <c r="AX138"/>
  <c r="AO138"/>
  <c r="AY109"/>
  <c r="AN128"/>
  <c r="AT138"/>
  <c r="BK138"/>
  <c r="AQ109"/>
  <c r="BA130"/>
  <c r="BK108"/>
  <c r="AO91"/>
  <c r="AL72"/>
  <c r="AZ85"/>
  <c r="BD68"/>
  <c r="BB54"/>
  <c r="AW36"/>
  <c r="AT18"/>
  <c r="AU108"/>
  <c r="AY91"/>
  <c r="BE73"/>
  <c r="AR85"/>
  <c r="AV68"/>
  <c r="AT54"/>
  <c r="BG110"/>
  <c r="AZ111"/>
  <c r="BF144"/>
  <c r="BD146"/>
  <c r="AL112"/>
  <c r="AN132"/>
  <c r="AL106"/>
  <c r="BD124"/>
  <c r="AY134"/>
  <c r="BA134"/>
  <c r="BI107"/>
  <c r="AW146"/>
  <c r="AX144"/>
  <c r="AS113"/>
  <c r="AT94"/>
  <c r="AO146"/>
  <c r="AT144"/>
  <c r="BM113"/>
  <c r="AP94"/>
  <c r="AN114"/>
  <c r="AP134"/>
  <c r="AM134"/>
  <c r="BJ107"/>
  <c r="AO126"/>
  <c r="AL134"/>
  <c r="BL134"/>
  <c r="BF107"/>
  <c r="AL146"/>
  <c r="BI146"/>
  <c r="BB113"/>
  <c r="AY95"/>
  <c r="BG148"/>
  <c r="BA146"/>
  <c r="AX113"/>
  <c r="AQ95"/>
  <c r="AW170"/>
  <c r="AQ136"/>
  <c r="BA136"/>
  <c r="AS108"/>
  <c r="AZ126"/>
  <c r="BJ136"/>
  <c r="AK136"/>
  <c r="BM108"/>
  <c r="BJ148"/>
  <c r="AV146"/>
  <c r="AW114"/>
  <c r="AL95"/>
  <c r="BF148"/>
  <c r="AR146"/>
  <c r="BG114"/>
  <c r="BM96"/>
  <c r="BA117"/>
  <c r="BI138"/>
  <c r="BL136"/>
  <c r="BB108"/>
  <c r="BK128"/>
  <c r="AS138"/>
  <c r="BH136"/>
  <c r="AX108"/>
  <c r="AY150"/>
  <c r="BA148"/>
  <c r="AT114"/>
  <c r="BJ96"/>
  <c r="AQ150"/>
  <c r="AS148"/>
  <c r="AL128"/>
  <c r="BB104"/>
  <c r="BL120"/>
  <c r="BK164"/>
  <c r="BI130"/>
  <c r="AX104"/>
  <c r="BM142"/>
  <c r="BL140"/>
  <c r="AT110"/>
  <c r="BK132"/>
  <c r="AW142"/>
  <c r="BH140"/>
  <c r="AP110"/>
  <c r="BC132"/>
  <c r="BA174"/>
  <c r="AK164"/>
  <c r="BJ130"/>
  <c r="AW105"/>
  <c r="AK122"/>
  <c r="BL164"/>
  <c r="BF130"/>
  <c r="BG105"/>
  <c r="AX142"/>
  <c r="AK142"/>
  <c r="AY111"/>
  <c r="AV132"/>
  <c r="AT142"/>
  <c r="BE142"/>
  <c r="AQ111"/>
  <c r="AW93"/>
  <c r="BM194"/>
  <c r="BK166"/>
  <c r="AS132"/>
  <c r="AT105"/>
  <c r="BH122"/>
  <c r="BC166"/>
  <c r="BM132"/>
  <c r="AP105"/>
  <c r="BE144"/>
  <c r="BH142"/>
  <c r="AL111"/>
  <c r="BB93"/>
  <c r="AW144"/>
  <c r="BD142"/>
  <c r="BI112"/>
  <c r="AX93"/>
  <c r="AR113"/>
  <c r="BL166"/>
  <c r="BB132"/>
  <c r="AY106"/>
  <c r="BE124"/>
  <c r="BH166"/>
  <c r="AX132"/>
  <c r="AQ106"/>
  <c r="AR144"/>
  <c r="AU144"/>
  <c r="BJ112"/>
  <c r="AO94"/>
  <c r="AM144"/>
  <c r="AK144"/>
  <c r="BF112"/>
  <c r="BG94"/>
  <c r="AU114"/>
  <c r="BI166"/>
  <c r="BF96"/>
  <c r="AX136"/>
  <c r="AL156"/>
  <c r="AY132"/>
  <c r="AS106"/>
  <c r="AR122"/>
  <c r="BA166"/>
  <c r="AQ132"/>
  <c r="BM106"/>
  <c r="BH144"/>
  <c r="AR142"/>
  <c r="AW112"/>
  <c r="AL93"/>
  <c r="BD144"/>
  <c r="AN142"/>
  <c r="BG112"/>
  <c r="BM94"/>
  <c r="BA112"/>
  <c r="AR93"/>
  <c r="AT75"/>
  <c r="AU88"/>
  <c r="BC71"/>
  <c r="BJ57"/>
  <c r="BM39"/>
  <c r="AL20"/>
  <c r="AK111"/>
  <c r="BI94"/>
  <c r="AL75"/>
  <c r="BL88"/>
  <c r="AM71"/>
  <c r="BB57"/>
  <c r="AW39"/>
  <c r="BK21"/>
  <c r="AM107"/>
  <c r="AV166"/>
  <c r="AL132"/>
  <c r="BB106"/>
  <c r="AU124"/>
  <c r="AR166"/>
  <c r="BI134"/>
  <c r="AX106"/>
  <c r="AY146"/>
  <c r="AS144"/>
  <c r="AT112"/>
  <c r="BJ94"/>
  <c r="AQ146"/>
  <c r="BJ144"/>
  <c r="AP112"/>
  <c r="BF94"/>
  <c r="AK113"/>
  <c r="AU94"/>
  <c r="AY76"/>
  <c r="AN88"/>
  <c r="AR71"/>
  <c r="BE58"/>
  <c r="AT39"/>
  <c r="BJ21"/>
  <c r="BH111"/>
  <c r="BL94"/>
  <c r="BJ76"/>
  <c r="BA89"/>
  <c r="BI72"/>
  <c r="AO58"/>
  <c r="AL39"/>
  <c r="BB21"/>
  <c r="BA108"/>
  <c r="BD110"/>
  <c r="AO134"/>
  <c r="AW107"/>
  <c r="AN124"/>
  <c r="BB134"/>
  <c r="BK134"/>
  <c r="BG107"/>
  <c r="BB146"/>
  <c r="BK146"/>
  <c r="AY113"/>
  <c r="BE95"/>
  <c r="AX146"/>
  <c r="BC146"/>
  <c r="AQ113"/>
  <c r="AW95"/>
  <c r="BE114"/>
  <c r="AN94"/>
  <c r="AL76"/>
  <c r="AM89"/>
  <c r="AU72"/>
  <c r="BB58"/>
  <c r="AW40"/>
  <c r="BK22"/>
  <c r="BE112"/>
  <c r="BA95"/>
  <c r="BE77"/>
  <c r="BH89"/>
  <c r="BL72"/>
  <c r="AT58"/>
  <c r="BJ40"/>
  <c r="BM22"/>
  <c r="BL108"/>
  <c r="BM136"/>
  <c r="AZ134"/>
  <c r="AT107"/>
  <c r="AM126"/>
  <c r="AW136"/>
  <c r="AV134"/>
  <c r="AP107"/>
  <c r="BM148"/>
  <c r="BL146"/>
  <c r="AL113"/>
  <c r="BB95"/>
  <c r="BE148"/>
  <c r="BH146"/>
  <c r="BI114"/>
  <c r="AX95"/>
  <c r="AO115"/>
  <c r="AM95"/>
  <c r="BJ77"/>
  <c r="BI90"/>
  <c r="AN72"/>
  <c r="AO59"/>
  <c r="AL40"/>
  <c r="BB22"/>
  <c r="BD112"/>
  <c r="BH95"/>
  <c r="BB77"/>
  <c r="AS90"/>
  <c r="BA73"/>
  <c r="AY59"/>
  <c r="AQ122"/>
  <c r="BF93"/>
  <c r="AR152"/>
  <c r="AM164"/>
  <c r="BJ118"/>
  <c r="AO142"/>
  <c r="BJ111"/>
  <c r="AO93"/>
  <c r="AL142"/>
  <c r="BK142"/>
  <c r="BF111"/>
  <c r="AL154"/>
  <c r="BK154"/>
  <c r="BB118"/>
  <c r="AY99"/>
  <c r="BG156"/>
  <c r="BC154"/>
  <c r="AX118"/>
  <c r="AQ99"/>
  <c r="AK128"/>
  <c r="AO144"/>
  <c r="AZ142"/>
  <c r="AS112"/>
  <c r="AT93"/>
  <c r="BL144"/>
  <c r="AV142"/>
  <c r="BM112"/>
  <c r="BJ156"/>
  <c r="BL154"/>
  <c r="AW120"/>
  <c r="AL99"/>
  <c r="BF156"/>
  <c r="BH154"/>
  <c r="BG120"/>
  <c r="BI100"/>
  <c r="AM188"/>
  <c r="AL144"/>
  <c r="BI144"/>
  <c r="BB112"/>
  <c r="AY94"/>
  <c r="BG146"/>
  <c r="BA144"/>
  <c r="AX112"/>
  <c r="AY158"/>
  <c r="BC156"/>
  <c r="AT120"/>
  <c r="BJ100"/>
  <c r="AQ158"/>
  <c r="AU156"/>
  <c r="AP120"/>
  <c r="BF100"/>
  <c r="AO132"/>
  <c r="BJ146"/>
  <c r="AP144"/>
  <c r="AW113"/>
  <c r="AL94"/>
  <c r="BF146"/>
  <c r="AN144"/>
  <c r="BG113"/>
  <c r="BB158"/>
  <c r="BH156"/>
  <c r="AY122"/>
  <c r="AS101"/>
  <c r="AX158"/>
  <c r="BD156"/>
  <c r="AK138"/>
  <c r="AW109"/>
  <c r="AV128"/>
  <c r="BB138"/>
  <c r="BE138"/>
  <c r="BG109"/>
  <c r="BB150"/>
  <c r="AR148"/>
  <c r="AY115"/>
  <c r="BE97"/>
  <c r="AX150"/>
  <c r="AN148"/>
  <c r="AQ115"/>
  <c r="AW97"/>
  <c r="AV118"/>
  <c r="BM140"/>
  <c r="BH138"/>
  <c r="AT109"/>
  <c r="BC130"/>
  <c r="AW140"/>
  <c r="BD138"/>
  <c r="AP109"/>
  <c r="BM152"/>
  <c r="AS150"/>
  <c r="AL115"/>
  <c r="BB97"/>
  <c r="BE152"/>
  <c r="AK150"/>
  <c r="BI117"/>
  <c r="AX97"/>
  <c r="AL178"/>
  <c r="AX140"/>
  <c r="BE140"/>
  <c r="AY110"/>
  <c r="AR130"/>
  <c r="AT140"/>
  <c r="AO140"/>
  <c r="AQ110"/>
  <c r="AT152"/>
  <c r="AN150"/>
  <c r="BJ117"/>
  <c r="AO98"/>
  <c r="AP152"/>
  <c r="BK152"/>
  <c r="BF117"/>
  <c r="BG98"/>
  <c r="AN122"/>
  <c r="BG142"/>
  <c r="BD140"/>
  <c r="AL110"/>
  <c r="AU132"/>
  <c r="AY142"/>
  <c r="AZ140"/>
  <c r="BI111"/>
  <c r="AW154"/>
  <c r="AK152"/>
  <c r="AS118"/>
  <c r="AT98"/>
  <c r="AO154"/>
  <c r="BL152"/>
  <c r="BM118"/>
  <c r="AP98"/>
  <c r="BA126"/>
  <c r="BI142"/>
  <c r="AX105"/>
  <c r="AT154"/>
  <c r="AR120"/>
  <c r="AU140"/>
  <c r="BB110"/>
  <c r="BE132"/>
  <c r="AS142"/>
  <c r="AM140"/>
  <c r="AX110"/>
  <c r="AY154"/>
  <c r="AM152"/>
  <c r="AT117"/>
  <c r="BJ98"/>
  <c r="AQ154"/>
  <c r="BI152"/>
  <c r="AP117"/>
  <c r="BF98"/>
  <c r="AM124"/>
  <c r="AS98"/>
  <c r="AY80"/>
  <c r="BD92"/>
  <c r="BH75"/>
  <c r="BE62"/>
  <c r="AT43"/>
  <c r="BJ25"/>
  <c r="BC115"/>
  <c r="BK98"/>
  <c r="BJ80"/>
  <c r="AV92"/>
  <c r="AZ75"/>
  <c r="AO62"/>
  <c r="AL43"/>
  <c r="BB25"/>
  <c r="BH113"/>
  <c r="BF142"/>
  <c r="AN140"/>
  <c r="AW111"/>
  <c r="BD132"/>
  <c r="BB142"/>
  <c r="BA142"/>
  <c r="BG111"/>
  <c r="BB154"/>
  <c r="AZ152"/>
  <c r="AY118"/>
  <c r="BE99"/>
  <c r="AX154"/>
  <c r="AV152"/>
  <c r="AQ118"/>
  <c r="AW99"/>
  <c r="BL126"/>
  <c r="BD98"/>
  <c r="AL80"/>
  <c r="BB62"/>
  <c r="AS76"/>
  <c r="BA59"/>
  <c r="AW44"/>
  <c r="BK26"/>
  <c r="AR115"/>
  <c r="AV98"/>
  <c r="BE81"/>
  <c r="AT62"/>
  <c r="BK76"/>
  <c r="AK59"/>
  <c r="BJ44"/>
  <c r="BM26"/>
  <c r="BD114"/>
  <c r="BE130"/>
  <c r="AM142"/>
  <c r="AT111"/>
  <c r="BJ93"/>
  <c r="BM144"/>
  <c r="BL142"/>
  <c r="AP111"/>
  <c r="BM156"/>
  <c r="BI154"/>
  <c r="AL118"/>
  <c r="BB99"/>
  <c r="BE156"/>
  <c r="BA154"/>
  <c r="BI120"/>
  <c r="AX99"/>
  <c r="BH128"/>
  <c r="AK99"/>
  <c r="BJ81"/>
  <c r="AO63"/>
  <c r="BD76"/>
  <c r="BH59"/>
  <c r="AL44"/>
  <c r="BB26"/>
  <c r="AM117"/>
  <c r="BC99"/>
  <c r="BB81"/>
  <c r="AY63"/>
  <c r="AV76"/>
  <c r="AZ59"/>
  <c r="AU45"/>
  <c r="AT26"/>
  <c r="AZ115"/>
  <c r="AZ144"/>
  <c r="BK144"/>
  <c r="AY112"/>
  <c r="BE94"/>
  <c r="AV144"/>
  <c r="BC144"/>
  <c r="AQ112"/>
  <c r="AT156"/>
  <c r="AV154"/>
  <c r="BJ120"/>
  <c r="AW100"/>
  <c r="AP156"/>
  <c r="AR154"/>
  <c r="BF120"/>
  <c r="BG100"/>
  <c r="BD130"/>
  <c r="AZ99"/>
  <c r="BE82"/>
  <c r="AT63"/>
  <c r="AK77"/>
  <c r="AS60"/>
  <c r="BJ45"/>
  <c r="BM27"/>
  <c r="BL118"/>
  <c r="AR99"/>
  <c r="AO82"/>
  <c r="AL63"/>
  <c r="BC77"/>
  <c r="BK60"/>
  <c r="AK140"/>
  <c r="AV130"/>
  <c r="AU162"/>
  <c r="AW148"/>
  <c r="AS128"/>
  <c r="BA128"/>
  <c r="AT136"/>
  <c r="BC136"/>
  <c r="AQ108"/>
  <c r="AT148"/>
  <c r="BC148"/>
  <c r="BJ114"/>
  <c r="AO96"/>
  <c r="AP148"/>
  <c r="AU148"/>
  <c r="BF114"/>
  <c r="BG96"/>
  <c r="BC117"/>
  <c r="BI96"/>
  <c r="BE78"/>
  <c r="BL90"/>
  <c r="AM73"/>
  <c r="AT59"/>
  <c r="BJ41"/>
  <c r="BM23"/>
  <c r="AO113"/>
  <c r="AS96"/>
  <c r="AO78"/>
  <c r="BD90"/>
  <c r="BH73"/>
  <c r="AL59"/>
  <c r="BB41"/>
  <c r="AW23"/>
  <c r="BH109"/>
  <c r="BG138"/>
  <c r="AV136"/>
  <c r="AL108"/>
  <c r="BL128"/>
  <c r="AY138"/>
  <c r="AR136"/>
  <c r="BI109"/>
  <c r="AW150"/>
  <c r="BH148"/>
  <c r="AS115"/>
  <c r="AT96"/>
  <c r="AO150"/>
  <c r="BD148"/>
  <c r="BM115"/>
  <c r="AP96"/>
  <c r="BK118"/>
  <c r="BL96"/>
  <c r="BB78"/>
  <c r="BA91"/>
  <c r="BI74"/>
  <c r="AY60"/>
  <c r="AU42"/>
  <c r="AT23"/>
  <c r="AZ113"/>
  <c r="BD96"/>
  <c r="AT78"/>
  <c r="AK91"/>
  <c r="AS74"/>
  <c r="BJ60"/>
  <c r="BM42"/>
  <c r="AL23"/>
  <c r="AU110"/>
  <c r="AM115"/>
  <c r="BC138"/>
  <c r="BJ109"/>
  <c r="AK130"/>
  <c r="AL138"/>
  <c r="AU138"/>
  <c r="BF109"/>
  <c r="AL150"/>
  <c r="AU150"/>
  <c r="BB115"/>
  <c r="AY97"/>
  <c r="BG152"/>
  <c r="AM150"/>
  <c r="AX115"/>
  <c r="AQ97"/>
  <c r="BC120"/>
  <c r="BA97"/>
  <c r="AO79"/>
  <c r="BH91"/>
  <c r="BL74"/>
  <c r="AL60"/>
  <c r="BB42"/>
  <c r="AW24"/>
  <c r="BK114"/>
  <c r="AK97"/>
  <c r="AY79"/>
  <c r="AZ91"/>
  <c r="BD74"/>
  <c r="BE61"/>
  <c r="AT42"/>
  <c r="BJ24"/>
  <c r="AM111"/>
  <c r="AQ140"/>
  <c r="AR138"/>
  <c r="AS110"/>
  <c r="BH130"/>
  <c r="BJ140"/>
  <c r="AN138"/>
  <c r="BM110"/>
  <c r="BJ152"/>
  <c r="BD150"/>
  <c r="AW117"/>
  <c r="AL97"/>
  <c r="BF152"/>
  <c r="AZ150"/>
  <c r="BG117"/>
  <c r="BM98"/>
  <c r="AU122"/>
  <c r="BH97"/>
  <c r="AT79"/>
  <c r="AS92"/>
  <c r="BA75"/>
  <c r="BJ61"/>
  <c r="BM43"/>
  <c r="AL24"/>
  <c r="AV114"/>
  <c r="AZ97"/>
  <c r="AL79"/>
  <c r="BK92"/>
  <c r="AK75"/>
  <c r="BB61"/>
  <c r="AW43"/>
  <c r="AW27"/>
  <c r="AU9"/>
  <c r="BD94"/>
  <c r="BB76"/>
  <c r="AK89"/>
  <c r="AS72"/>
  <c r="AY58"/>
  <c r="AU40"/>
  <c r="AT21"/>
  <c r="AR111"/>
  <c r="AV94"/>
  <c r="AT76"/>
  <c r="BC89"/>
  <c r="BK72"/>
  <c r="BJ58"/>
  <c r="BM40"/>
  <c r="AL21"/>
  <c r="AV113"/>
  <c r="AM96"/>
  <c r="BF78"/>
  <c r="BI91"/>
  <c r="AN73"/>
  <c r="BG60"/>
  <c r="BK42"/>
  <c r="AX23"/>
  <c r="BD6"/>
  <c r="AK49"/>
  <c r="AS32"/>
  <c r="AP15"/>
  <c r="BC187"/>
  <c r="AP149"/>
  <c r="BK185"/>
  <c r="AN149"/>
  <c r="BL111"/>
  <c r="AM94"/>
  <c r="AQ76"/>
  <c r="BI89"/>
  <c r="AN71"/>
  <c r="AW58"/>
  <c r="AP39"/>
  <c r="BF21"/>
  <c r="BD4"/>
  <c r="AK47"/>
  <c r="AS30"/>
  <c r="AO12"/>
  <c r="BG183"/>
  <c r="AX145"/>
  <c r="BK181"/>
  <c r="AN145"/>
  <c r="AR106"/>
  <c r="AX89"/>
  <c r="AQ71"/>
  <c r="BC84"/>
  <c r="BK67"/>
  <c r="AW53"/>
  <c r="AP34"/>
  <c r="AU16"/>
  <c r="AQ189"/>
  <c r="AV42"/>
  <c r="AZ25"/>
  <c r="AO7"/>
  <c r="BG173"/>
  <c r="AX135"/>
  <c r="BA171"/>
  <c r="AY14"/>
  <c r="AR104"/>
  <c r="AK95"/>
  <c r="AO77"/>
  <c r="AZ89"/>
  <c r="BD72"/>
  <c r="AL58"/>
  <c r="BB40"/>
  <c r="AW22"/>
  <c r="AU112"/>
  <c r="BC95"/>
  <c r="AY77"/>
  <c r="AR89"/>
  <c r="AV72"/>
  <c r="BE59"/>
  <c r="AT40"/>
  <c r="BJ22"/>
  <c r="AR114"/>
  <c r="BI97"/>
  <c r="AW79"/>
  <c r="BL91"/>
  <c r="AM74"/>
  <c r="AP60"/>
  <c r="BF42"/>
  <c r="BE24"/>
  <c r="AQ6"/>
  <c r="BC50"/>
  <c r="AN32"/>
  <c r="BE15"/>
  <c r="AZ185"/>
  <c r="AO151"/>
  <c r="BL3"/>
  <c r="AK151"/>
  <c r="AK112"/>
  <c r="BI95"/>
  <c r="BM77"/>
  <c r="BL89"/>
  <c r="AM72"/>
  <c r="AX58"/>
  <c r="AO40"/>
  <c r="AU22"/>
  <c r="AQ4"/>
  <c r="BC48"/>
  <c r="AN30"/>
  <c r="BM13"/>
  <c r="BF183"/>
  <c r="BE147"/>
  <c r="BL181"/>
  <c r="AK147"/>
  <c r="AU107"/>
  <c r="BG90"/>
  <c r="BM72"/>
  <c r="AR84"/>
  <c r="AV67"/>
  <c r="AX53"/>
  <c r="AO35"/>
  <c r="BD17"/>
  <c r="AL189"/>
  <c r="BA43"/>
  <c r="BI26"/>
  <c r="BM8"/>
  <c r="BF173"/>
  <c r="BG137"/>
  <c r="AR171"/>
  <c r="BB29"/>
  <c r="AM11"/>
  <c r="AR97"/>
  <c r="AL78"/>
  <c r="BC91"/>
  <c r="BK74"/>
  <c r="BB60"/>
  <c r="AW42"/>
  <c r="BK24"/>
  <c r="BA114"/>
  <c r="AN96"/>
  <c r="BE79"/>
  <c r="AM91"/>
  <c r="AU74"/>
  <c r="AT60"/>
  <c r="BJ42"/>
  <c r="BM24"/>
  <c r="AK114"/>
  <c r="BH98"/>
  <c r="AP80"/>
  <c r="BF62"/>
  <c r="BA76"/>
  <c r="BI59"/>
  <c r="BE44"/>
  <c r="BG26"/>
  <c r="AN8"/>
  <c r="BH51"/>
  <c r="BL34"/>
  <c r="AZ17"/>
  <c r="AS189"/>
  <c r="AQ155"/>
  <c r="AT116"/>
  <c r="BC155"/>
  <c r="BD113"/>
  <c r="BH96"/>
  <c r="AX78"/>
  <c r="AS91"/>
  <c r="BA74"/>
  <c r="AQ60"/>
  <c r="AY42"/>
  <c r="AP23"/>
  <c r="AN6"/>
  <c r="BH49"/>
  <c r="BL32"/>
  <c r="AL15"/>
  <c r="AY116"/>
  <c r="BG151"/>
  <c r="AU185"/>
  <c r="BC151"/>
  <c r="BA109"/>
  <c r="BM92"/>
  <c r="AX73"/>
  <c r="AM86"/>
  <c r="AU69"/>
  <c r="AQ55"/>
  <c r="AY37"/>
  <c r="AM18"/>
  <c r="BB193"/>
  <c r="AN44"/>
  <c r="AP27"/>
  <c r="AL10"/>
  <c r="BE177"/>
  <c r="BI141"/>
  <c r="AK175"/>
  <c r="AU141"/>
  <c r="BA107"/>
  <c r="BC97"/>
  <c r="BJ79"/>
  <c r="AR91"/>
  <c r="AV74"/>
  <c r="AO61"/>
  <c r="AL42"/>
  <c r="BB24"/>
  <c r="BL114"/>
  <c r="AM97"/>
  <c r="BB79"/>
  <c r="BI92"/>
  <c r="AN74"/>
  <c r="AY61"/>
  <c r="AU43"/>
  <c r="AT24"/>
  <c r="BH114"/>
  <c r="AS99"/>
  <c r="AQ81"/>
  <c r="AW63"/>
  <c r="BH76"/>
  <c r="BL59"/>
  <c r="AP44"/>
  <c r="BF26"/>
  <c r="BF9"/>
  <c r="AS52"/>
  <c r="AM35"/>
  <c r="AO17"/>
  <c r="AR189"/>
  <c r="AX155"/>
  <c r="AQ119"/>
  <c r="BH155"/>
  <c r="AO114"/>
  <c r="AS97"/>
  <c r="BG79"/>
  <c r="BD91"/>
  <c r="BH74"/>
  <c r="BM61"/>
  <c r="AX42"/>
  <c r="AO24"/>
  <c r="AX7"/>
  <c r="BG50"/>
  <c r="AM33"/>
  <c r="AW15"/>
  <c r="AR185"/>
  <c r="BF151"/>
  <c r="BD3"/>
  <c r="BH151"/>
  <c r="BL109"/>
  <c r="BF92"/>
  <c r="BG74"/>
  <c r="BI87"/>
  <c r="AN69"/>
  <c r="BM56"/>
  <c r="AX37"/>
  <c r="AN19"/>
  <c r="AY195"/>
  <c r="AK45"/>
  <c r="AS28"/>
  <c r="AW10"/>
  <c r="AP177"/>
  <c r="BF141"/>
  <c r="BK177"/>
  <c r="BB84"/>
  <c r="AY66"/>
  <c r="BH79"/>
  <c r="BL62"/>
  <c r="AU48"/>
  <c r="AT29"/>
  <c r="BC128"/>
  <c r="BK102"/>
  <c r="AT84"/>
  <c r="BJ66"/>
  <c r="AZ79"/>
  <c r="BD62"/>
  <c r="BM48"/>
  <c r="AL29"/>
  <c r="AT12"/>
  <c r="AN103"/>
  <c r="BF86"/>
  <c r="BG68"/>
  <c r="AU81"/>
  <c r="BC64"/>
  <c r="BK50"/>
  <c r="AX31"/>
  <c r="AQ13"/>
  <c r="AN56"/>
  <c r="AR39"/>
  <c r="AV22"/>
  <c r="AW4"/>
  <c r="AP165"/>
  <c r="BF129"/>
  <c r="AS165"/>
  <c r="AU11"/>
  <c r="AN101"/>
  <c r="AQ84"/>
  <c r="AW66"/>
  <c r="AU79"/>
  <c r="BC62"/>
  <c r="AP47"/>
  <c r="BF29"/>
  <c r="AQ11"/>
  <c r="AN54"/>
  <c r="AR37"/>
  <c r="AV20"/>
  <c r="BD195"/>
  <c r="AX161"/>
  <c r="AQ125"/>
  <c r="AS161"/>
  <c r="AU115"/>
  <c r="BK97"/>
  <c r="AQ79"/>
  <c r="AV91"/>
  <c r="AZ74"/>
  <c r="AW61"/>
  <c r="AP42"/>
  <c r="BF24"/>
  <c r="BJ7"/>
  <c r="BI50"/>
  <c r="AQ33"/>
  <c r="AO15"/>
  <c r="BM187"/>
  <c r="AX151"/>
  <c r="AV3"/>
  <c r="AZ151"/>
  <c r="BC112"/>
  <c r="BD102"/>
  <c r="AO85"/>
  <c r="AL66"/>
  <c r="AS80"/>
  <c r="BA63"/>
  <c r="BB48"/>
  <c r="AW30"/>
  <c r="AU130"/>
  <c r="AV102"/>
  <c r="AY85"/>
  <c r="BE67"/>
  <c r="BK80"/>
  <c r="AK63"/>
  <c r="AT48"/>
  <c r="BJ30"/>
  <c r="AY12"/>
  <c r="AM104"/>
  <c r="AW87"/>
  <c r="AP68"/>
  <c r="AN81"/>
  <c r="AR64"/>
  <c r="BF50"/>
  <c r="BE32"/>
  <c r="AV14"/>
  <c r="AM57"/>
  <c r="AS40"/>
  <c r="BA23"/>
  <c r="AZ5"/>
  <c r="AO167"/>
  <c r="BM131"/>
  <c r="AN165"/>
  <c r="BD12"/>
  <c r="AM102"/>
  <c r="BM85"/>
  <c r="AX66"/>
  <c r="AN79"/>
  <c r="AR62"/>
  <c r="AO48"/>
  <c r="AY30"/>
  <c r="AV12"/>
  <c r="AM55"/>
  <c r="AS38"/>
  <c r="BA21"/>
  <c r="BA197"/>
  <c r="BE163"/>
  <c r="BI127"/>
  <c r="AN161"/>
  <c r="BL9"/>
  <c r="AV97"/>
  <c r="BM80"/>
  <c r="BC92"/>
  <c r="BK75"/>
  <c r="AX61"/>
  <c r="AO43"/>
  <c r="AU25"/>
  <c r="BC7"/>
  <c r="AV50"/>
  <c r="AZ33"/>
  <c r="BM16"/>
  <c r="BL187"/>
  <c r="BE153"/>
  <c r="AQ3"/>
  <c r="BI153"/>
  <c r="AR112"/>
  <c r="AQ90"/>
  <c r="BH108"/>
  <c r="AX76"/>
  <c r="BK89"/>
  <c r="AK72"/>
  <c r="BB94"/>
  <c r="BE146"/>
  <c r="BB144"/>
  <c r="BI113"/>
  <c r="AW158"/>
  <c r="BA156"/>
  <c r="AS122"/>
  <c r="AT100"/>
  <c r="AO158"/>
  <c r="AS156"/>
  <c r="BM122"/>
  <c r="AP100"/>
  <c r="AZ132"/>
  <c r="BK100"/>
  <c r="BB82"/>
  <c r="AY64"/>
  <c r="AZ77"/>
  <c r="BD60"/>
  <c r="AU46"/>
  <c r="AV27"/>
  <c r="BH120"/>
  <c r="AU100"/>
  <c r="AT82"/>
  <c r="BJ64"/>
  <c r="AR77"/>
  <c r="AV60"/>
  <c r="BM46"/>
  <c r="AN27"/>
  <c r="BD10"/>
  <c r="AT146"/>
  <c r="AU146"/>
  <c r="BJ113"/>
  <c r="AO95"/>
  <c r="AP146"/>
  <c r="AM146"/>
  <c r="BF113"/>
  <c r="AL158"/>
  <c r="AR156"/>
  <c r="BB122"/>
  <c r="AY101"/>
  <c r="BG160"/>
  <c r="AN156"/>
  <c r="AX122"/>
  <c r="AQ101"/>
  <c r="AW94"/>
  <c r="AV100"/>
  <c r="AO83"/>
  <c r="AL64"/>
  <c r="BK78"/>
  <c r="AK61"/>
  <c r="BB46"/>
  <c r="AW28"/>
  <c r="BD122"/>
  <c r="AN100"/>
  <c r="AY83"/>
  <c r="BE65"/>
  <c r="AU78"/>
  <c r="BC61"/>
  <c r="AT46"/>
  <c r="BJ28"/>
  <c r="AQ10"/>
  <c r="AV96"/>
  <c r="AV150"/>
  <c r="AS114"/>
  <c r="AT95"/>
  <c r="AO148"/>
  <c r="AZ146"/>
  <c r="BM114"/>
  <c r="BJ160"/>
  <c r="AS158"/>
  <c r="AW124"/>
  <c r="AL101"/>
  <c r="BF160"/>
  <c r="AK158"/>
  <c r="BG124"/>
  <c r="BI102"/>
  <c r="BG95"/>
  <c r="BC101"/>
  <c r="AT83"/>
  <c r="BJ65"/>
  <c r="AV78"/>
  <c r="AZ61"/>
  <c r="BM47"/>
  <c r="AL28"/>
  <c r="AZ124"/>
  <c r="AM101"/>
  <c r="AL83"/>
  <c r="BB65"/>
  <c r="AN78"/>
  <c r="AR61"/>
  <c r="AW47"/>
  <c r="AU29"/>
  <c r="AV11"/>
  <c r="AL148"/>
  <c r="AM148"/>
  <c r="BB114"/>
  <c r="AY96"/>
  <c r="BG150"/>
  <c r="BI148"/>
  <c r="AX114"/>
  <c r="AQ96"/>
  <c r="AN158"/>
  <c r="AT124"/>
  <c r="BJ102"/>
  <c r="BL117"/>
  <c r="BK160"/>
  <c r="AP124"/>
  <c r="BF102"/>
  <c r="BH117"/>
  <c r="AR101"/>
  <c r="AY84"/>
  <c r="BE66"/>
  <c r="BC79"/>
  <c r="BK62"/>
  <c r="AT47"/>
  <c r="BJ29"/>
  <c r="AV126"/>
  <c r="BA102"/>
  <c r="BJ84"/>
  <c r="AO66"/>
  <c r="AM79"/>
  <c r="AU62"/>
  <c r="AL47"/>
  <c r="AL31"/>
  <c r="BF14"/>
  <c r="BA100"/>
  <c r="AO81"/>
  <c r="AL62"/>
  <c r="AU76"/>
  <c r="BC59"/>
  <c r="BB44"/>
  <c r="AW26"/>
  <c r="AO117"/>
  <c r="BA99"/>
  <c r="AY81"/>
  <c r="BE63"/>
  <c r="BL76"/>
  <c r="AM59"/>
  <c r="AT44"/>
  <c r="BJ26"/>
  <c r="AX9"/>
  <c r="AZ100"/>
  <c r="AW83"/>
  <c r="AP64"/>
  <c r="AK78"/>
  <c r="AS61"/>
  <c r="BF46"/>
  <c r="BE28"/>
  <c r="BC10"/>
  <c r="AZ53"/>
  <c r="BD36"/>
  <c r="BE19"/>
  <c r="AK193"/>
  <c r="AO159"/>
  <c r="BM123"/>
  <c r="AM159"/>
  <c r="AV115"/>
  <c r="AZ98"/>
  <c r="BM81"/>
  <c r="AX62"/>
  <c r="AK76"/>
  <c r="AS59"/>
  <c r="AO44"/>
  <c r="AU26"/>
  <c r="BG8"/>
  <c r="AZ51"/>
  <c r="BD34"/>
  <c r="BM17"/>
  <c r="AK189"/>
  <c r="BE155"/>
  <c r="AL116"/>
  <c r="AM155"/>
  <c r="BE111"/>
  <c r="BA94"/>
  <c r="BM76"/>
  <c r="BH88"/>
  <c r="BL71"/>
  <c r="AX57"/>
  <c r="AO39"/>
  <c r="AU21"/>
  <c r="AL197"/>
  <c r="AM47"/>
  <c r="BC30"/>
  <c r="BM12"/>
  <c r="BF181"/>
  <c r="BE145"/>
  <c r="BH179"/>
  <c r="BL145"/>
  <c r="BE109"/>
  <c r="AM99"/>
  <c r="AT81"/>
  <c r="BJ63"/>
  <c r="AN76"/>
  <c r="AR59"/>
  <c r="BM45"/>
  <c r="AL26"/>
  <c r="BA118"/>
  <c r="BH99"/>
  <c r="AL81"/>
  <c r="BB63"/>
  <c r="BA77"/>
  <c r="BI60"/>
  <c r="AW45"/>
  <c r="BK27"/>
  <c r="BK9"/>
  <c r="BK101"/>
  <c r="AX83"/>
  <c r="AQ65"/>
  <c r="AZ78"/>
  <c r="BD61"/>
  <c r="AY47"/>
  <c r="AP28"/>
  <c r="AT11"/>
  <c r="BK54"/>
  <c r="AQ37"/>
  <c r="BC20"/>
  <c r="BM195"/>
  <c r="BG161"/>
  <c r="AX123"/>
  <c r="AZ159"/>
  <c r="BJ9"/>
  <c r="BK99"/>
  <c r="BF81"/>
  <c r="BG63"/>
  <c r="AZ76"/>
  <c r="BD59"/>
  <c r="BK45"/>
  <c r="AX26"/>
  <c r="AT9"/>
  <c r="BK52"/>
  <c r="AQ35"/>
  <c r="AP18"/>
  <c r="BM191"/>
  <c r="AP155"/>
  <c r="BF119"/>
  <c r="AZ155"/>
  <c r="BD111"/>
  <c r="BH94"/>
  <c r="BF76"/>
  <c r="AS89"/>
  <c r="BA72"/>
  <c r="BG58"/>
  <c r="BK40"/>
  <c r="AX21"/>
  <c r="AN4"/>
  <c r="BH47"/>
  <c r="BL30"/>
  <c r="AP13"/>
  <c r="AQ183"/>
  <c r="AP145"/>
  <c r="AU181"/>
  <c r="BM34"/>
  <c r="AT16"/>
  <c r="BE102"/>
  <c r="BJ83"/>
  <c r="AO65"/>
  <c r="BL78"/>
  <c r="AM61"/>
  <c r="AL46"/>
  <c r="BB28"/>
  <c r="AO124"/>
  <c r="AO101"/>
  <c r="BB83"/>
  <c r="AY65"/>
  <c r="BD78"/>
  <c r="BH61"/>
  <c r="AU47"/>
  <c r="AT28"/>
  <c r="BJ11"/>
  <c r="AR102"/>
  <c r="AQ85"/>
  <c r="AW67"/>
  <c r="BC80"/>
  <c r="BK63"/>
  <c r="AP48"/>
  <c r="BF30"/>
  <c r="AU12"/>
  <c r="AR55"/>
  <c r="AV38"/>
  <c r="AZ21"/>
  <c r="BH197"/>
  <c r="AX163"/>
  <c r="AQ127"/>
  <c r="BA163"/>
  <c r="AY10"/>
  <c r="AR100"/>
  <c r="BG83"/>
  <c r="BM65"/>
  <c r="BC78"/>
  <c r="BK61"/>
  <c r="AX46"/>
  <c r="AO28"/>
  <c r="AU10"/>
  <c r="AR53"/>
  <c r="AV36"/>
  <c r="AW19"/>
  <c r="BH193"/>
  <c r="BF159"/>
  <c r="BG123"/>
  <c r="BA159"/>
  <c r="BK113"/>
  <c r="AK96"/>
  <c r="BG78"/>
  <c r="AZ90"/>
  <c r="BD73"/>
  <c r="BM60"/>
  <c r="AX41"/>
  <c r="AO23"/>
  <c r="BF6"/>
  <c r="AQ49"/>
  <c r="BG32"/>
  <c r="AW14"/>
  <c r="AP185"/>
  <c r="BF149"/>
  <c r="AZ183"/>
  <c r="BD149"/>
  <c r="BK111"/>
  <c r="BH101"/>
  <c r="BE84"/>
  <c r="AT65"/>
  <c r="BA79"/>
  <c r="BI62"/>
  <c r="BJ47"/>
  <c r="BM29"/>
  <c r="BK126"/>
  <c r="AZ101"/>
  <c r="AO84"/>
  <c r="AL65"/>
  <c r="AK79"/>
  <c r="AS62"/>
  <c r="BB47"/>
  <c r="AW29"/>
  <c r="BC11"/>
  <c r="AU103"/>
  <c r="BM86"/>
  <c r="AX67"/>
  <c r="AR80"/>
  <c r="AV63"/>
  <c r="AO49"/>
  <c r="AY31"/>
  <c r="BD13"/>
  <c r="AU56"/>
  <c r="BA39"/>
  <c r="BI22"/>
  <c r="AL4"/>
  <c r="BE165"/>
  <c r="BI129"/>
  <c r="AR163"/>
  <c r="BL11"/>
  <c r="AU101"/>
  <c r="AP83"/>
  <c r="BF65"/>
  <c r="AR78"/>
  <c r="AV61"/>
  <c r="BE47"/>
  <c r="BK29"/>
  <c r="BD11"/>
  <c r="AU54"/>
  <c r="BA37"/>
  <c r="BI20"/>
  <c r="BE195"/>
  <c r="AQ161"/>
  <c r="AP123"/>
  <c r="AR159"/>
  <c r="BC114"/>
  <c r="AZ96"/>
  <c r="AP78"/>
  <c r="BK91"/>
  <c r="AK74"/>
  <c r="BF60"/>
  <c r="BE42"/>
  <c r="BG24"/>
  <c r="BG6"/>
  <c r="AZ49"/>
  <c r="BD32"/>
  <c r="AZ15"/>
  <c r="AK185"/>
  <c r="AQ151"/>
  <c r="BI185"/>
  <c r="AO89"/>
  <c r="AL70"/>
  <c r="AR83"/>
  <c r="AV66"/>
  <c r="BB52"/>
  <c r="AW34"/>
  <c r="BD16"/>
  <c r="BL106"/>
  <c r="AY89"/>
  <c r="BE71"/>
  <c r="BI84"/>
  <c r="AN66"/>
  <c r="AT52"/>
  <c r="BJ34"/>
  <c r="AN16"/>
  <c r="AO108"/>
  <c r="AW91"/>
  <c r="AP72"/>
  <c r="BD85"/>
  <c r="BH68"/>
  <c r="BF54"/>
  <c r="BE36"/>
  <c r="BJ18"/>
  <c r="AT191"/>
  <c r="BG44"/>
  <c r="AY27"/>
  <c r="AZ9"/>
  <c r="AO175"/>
  <c r="BM139"/>
  <c r="BD173"/>
  <c r="BH139"/>
  <c r="AO106"/>
  <c r="BM89"/>
  <c r="AX70"/>
  <c r="BD83"/>
  <c r="BH66"/>
  <c r="AQ52"/>
  <c r="AY34"/>
  <c r="BJ16"/>
  <c r="BB187"/>
  <c r="BG42"/>
  <c r="AY25"/>
  <c r="AL7"/>
  <c r="BE171"/>
  <c r="BI135"/>
  <c r="BD169"/>
  <c r="BH135"/>
  <c r="BL101"/>
  <c r="BM84"/>
  <c r="AX65"/>
  <c r="BI79"/>
  <c r="AN61"/>
  <c r="AO47"/>
  <c r="AY29"/>
  <c r="AN11"/>
  <c r="BL54"/>
  <c r="AK37"/>
  <c r="AS20"/>
  <c r="AW195"/>
  <c r="BE161"/>
  <c r="BI125"/>
  <c r="BK161"/>
  <c r="AV9"/>
  <c r="AN106"/>
  <c r="AT89"/>
  <c r="BJ71"/>
  <c r="AU84"/>
  <c r="BC67"/>
  <c r="AO53"/>
  <c r="AL34"/>
  <c r="AQ16"/>
  <c r="AK107"/>
  <c r="AL89"/>
  <c r="BB71"/>
  <c r="BL84"/>
  <c r="AM67"/>
  <c r="AY53"/>
  <c r="AU35"/>
  <c r="AX17"/>
  <c r="AZ108"/>
  <c r="AX91"/>
  <c r="AQ73"/>
  <c r="AK86"/>
  <c r="AS69"/>
  <c r="AW55"/>
  <c r="AP36"/>
  <c r="BC18"/>
  <c r="AQ193"/>
  <c r="BD44"/>
  <c r="BF27"/>
  <c r="AO9"/>
  <c r="BG177"/>
  <c r="AX139"/>
  <c r="AM175"/>
  <c r="BE141"/>
  <c r="AZ106"/>
  <c r="BF89"/>
  <c r="BG71"/>
  <c r="AK84"/>
  <c r="AS67"/>
  <c r="BM53"/>
  <c r="AX34"/>
  <c r="BC16"/>
  <c r="AY189"/>
  <c r="BD42"/>
  <c r="BH25"/>
  <c r="AW7"/>
  <c r="AO99"/>
  <c r="AP154"/>
  <c r="AN152"/>
  <c r="BF118"/>
  <c r="BG99"/>
  <c r="BH164"/>
  <c r="BB130"/>
  <c r="AY105"/>
  <c r="AO122"/>
  <c r="BD164"/>
  <c r="AX130"/>
  <c r="AQ105"/>
  <c r="BK122"/>
  <c r="BL104"/>
  <c r="AO87"/>
  <c r="AL68"/>
  <c r="BI82"/>
  <c r="AN64"/>
  <c r="BB50"/>
  <c r="AW32"/>
  <c r="BF95"/>
  <c r="BD104"/>
  <c r="AY87"/>
  <c r="BE69"/>
  <c r="AS82"/>
  <c r="BA65"/>
  <c r="AT50"/>
  <c r="BJ32"/>
  <c r="BG14"/>
  <c r="AW156"/>
  <c r="AS154"/>
  <c r="AS120"/>
  <c r="AT99"/>
  <c r="AO156"/>
  <c r="AK154"/>
  <c r="BM120"/>
  <c r="AP99"/>
  <c r="AU166"/>
  <c r="AW132"/>
  <c r="AL105"/>
  <c r="AZ122"/>
  <c r="AM166"/>
  <c r="BG132"/>
  <c r="BI106"/>
  <c r="AV122"/>
  <c r="AK105"/>
  <c r="AT87"/>
  <c r="BJ69"/>
  <c r="BL82"/>
  <c r="AM65"/>
  <c r="BM51"/>
  <c r="AL32"/>
  <c r="AX15"/>
  <c r="AO105"/>
  <c r="AL87"/>
  <c r="BB69"/>
  <c r="BD82"/>
  <c r="BH65"/>
  <c r="AW51"/>
  <c r="AU33"/>
  <c r="BJ15"/>
  <c r="AK101"/>
  <c r="BF134"/>
  <c r="BB120"/>
  <c r="AY100"/>
  <c r="BG158"/>
  <c r="BK156"/>
  <c r="AX120"/>
  <c r="AQ100"/>
  <c r="BD166"/>
  <c r="AT132"/>
  <c r="BJ106"/>
  <c r="BK124"/>
  <c r="AZ166"/>
  <c r="AP132"/>
  <c r="BF106"/>
  <c r="BC124"/>
  <c r="BH105"/>
  <c r="AY88"/>
  <c r="BE70"/>
  <c r="BA83"/>
  <c r="BI66"/>
  <c r="AT51"/>
  <c r="BJ33"/>
  <c r="BK15"/>
  <c r="AZ105"/>
  <c r="BJ88"/>
  <c r="AO70"/>
  <c r="AK83"/>
  <c r="AS66"/>
  <c r="AL51"/>
  <c r="BB33"/>
  <c r="BC15"/>
  <c r="BJ158"/>
  <c r="AK156"/>
  <c r="AW122"/>
  <c r="AL100"/>
  <c r="BF158"/>
  <c r="BL156"/>
  <c r="BG122"/>
  <c r="BI101"/>
  <c r="AQ134"/>
  <c r="AK134"/>
  <c r="AS107"/>
  <c r="AV124"/>
  <c r="BJ134"/>
  <c r="BE134"/>
  <c r="BM107"/>
  <c r="AR124"/>
  <c r="BE106"/>
  <c r="AL88"/>
  <c r="BB70"/>
  <c r="BH83"/>
  <c r="BL66"/>
  <c r="AY52"/>
  <c r="AU34"/>
  <c r="BF16"/>
  <c r="BK106"/>
  <c r="BE89"/>
  <c r="AT70"/>
  <c r="AZ83"/>
  <c r="BD66"/>
  <c r="BJ52"/>
  <c r="BJ36"/>
  <c r="BD18"/>
  <c r="BK104"/>
  <c r="AT85"/>
  <c r="BJ67"/>
  <c r="BD80"/>
  <c r="BH63"/>
  <c r="BM49"/>
  <c r="AL30"/>
  <c r="AM132"/>
  <c r="BC103"/>
  <c r="AL85"/>
  <c r="BB67"/>
  <c r="AV80"/>
  <c r="AZ63"/>
  <c r="AW49"/>
  <c r="AU31"/>
  <c r="BL13"/>
  <c r="BA105"/>
  <c r="AX87"/>
  <c r="AQ69"/>
  <c r="AM82"/>
  <c r="AU65"/>
  <c r="AY51"/>
  <c r="AP32"/>
  <c r="AM14"/>
  <c r="BI58"/>
  <c r="AN40"/>
  <c r="AR23"/>
  <c r="AO5"/>
  <c r="BG169"/>
  <c r="AX131"/>
  <c r="AK167"/>
  <c r="AQ12"/>
  <c r="BA103"/>
  <c r="BF85"/>
  <c r="BG67"/>
  <c r="AM80"/>
  <c r="AU63"/>
  <c r="BK49"/>
  <c r="AX30"/>
  <c r="AM12"/>
  <c r="BI56"/>
  <c r="AN38"/>
  <c r="AR21"/>
  <c r="AZ197"/>
  <c r="AP163"/>
  <c r="BF127"/>
  <c r="AK163"/>
  <c r="BC131"/>
  <c r="BC98"/>
  <c r="BF80"/>
  <c r="AR92"/>
  <c r="AV75"/>
  <c r="BG62"/>
  <c r="BK44"/>
  <c r="AX25"/>
  <c r="AT8"/>
  <c r="BA51"/>
  <c r="BI34"/>
  <c r="AP17"/>
  <c r="BI189"/>
  <c r="AP153"/>
  <c r="BJ116"/>
  <c r="AV153"/>
  <c r="AU113"/>
  <c r="AZ103"/>
  <c r="AY86"/>
  <c r="BE68"/>
  <c r="AK81"/>
  <c r="AS64"/>
  <c r="AT49"/>
  <c r="BJ31"/>
  <c r="AP93"/>
  <c r="AR103"/>
  <c r="BJ86"/>
  <c r="AO68"/>
  <c r="BC81"/>
  <c r="BK64"/>
  <c r="AL49"/>
  <c r="BB31"/>
  <c r="AU13"/>
  <c r="BL105"/>
  <c r="BG88"/>
  <c r="BM70"/>
  <c r="BI83"/>
  <c r="AN65"/>
  <c r="AX51"/>
  <c r="AO33"/>
  <c r="AN15"/>
  <c r="BL58"/>
  <c r="AK41"/>
  <c r="AS24"/>
  <c r="BM6"/>
  <c r="BF169"/>
  <c r="BG133"/>
  <c r="BK169"/>
  <c r="AV13"/>
  <c r="BL103"/>
  <c r="AW86"/>
  <c r="AP67"/>
  <c r="BI81"/>
  <c r="AN63"/>
  <c r="BF49"/>
  <c r="BE31"/>
  <c r="AN13"/>
  <c r="BL56"/>
  <c r="AK39"/>
  <c r="AS22"/>
  <c r="AZ4"/>
  <c r="AO165"/>
  <c r="BM129"/>
  <c r="BK165"/>
  <c r="AR131"/>
  <c r="AR98"/>
  <c r="AW81"/>
  <c r="AP62"/>
  <c r="BC76"/>
  <c r="BK59"/>
  <c r="BF44"/>
  <c r="BE26"/>
  <c r="AY8"/>
  <c r="AR51"/>
  <c r="AV34"/>
  <c r="BE17"/>
  <c r="BH189"/>
  <c r="AO155"/>
  <c r="AS119"/>
  <c r="AT38"/>
  <c r="BJ20"/>
  <c r="AU106"/>
  <c r="BE88"/>
  <c r="AT69"/>
  <c r="AV82"/>
  <c r="AZ65"/>
  <c r="BJ51"/>
  <c r="BM33"/>
  <c r="BL15"/>
  <c r="AM105"/>
  <c r="AO88"/>
  <c r="AL69"/>
  <c r="AN82"/>
  <c r="AR65"/>
  <c r="BB51"/>
  <c r="AW33"/>
  <c r="AV15"/>
  <c r="BE107"/>
  <c r="BM90"/>
  <c r="AX71"/>
  <c r="BH84"/>
  <c r="BL67"/>
  <c r="AQ53"/>
  <c r="AY35"/>
  <c r="BF17"/>
  <c r="BB189"/>
  <c r="AM43"/>
  <c r="AQ26"/>
  <c r="AL8"/>
  <c r="BE173"/>
  <c r="BI137"/>
  <c r="BH171"/>
  <c r="BL137"/>
  <c r="BE105"/>
  <c r="AP87"/>
  <c r="BF69"/>
  <c r="BH82"/>
  <c r="BL65"/>
  <c r="BE51"/>
  <c r="BK33"/>
  <c r="BF15"/>
  <c r="AS58"/>
  <c r="AM41"/>
  <c r="AQ24"/>
  <c r="AP6"/>
  <c r="AQ169"/>
  <c r="AP131"/>
  <c r="BH167"/>
  <c r="BL133"/>
  <c r="AM100"/>
  <c r="AP82"/>
  <c r="BF64"/>
  <c r="AN77"/>
  <c r="AR60"/>
  <c r="BE46"/>
  <c r="BC28"/>
  <c r="AV10"/>
  <c r="AM53"/>
  <c r="AS36"/>
  <c r="AZ19"/>
  <c r="BA193"/>
  <c r="AQ159"/>
  <c r="AP121"/>
  <c r="AN157"/>
  <c r="BL115"/>
  <c r="AR105"/>
  <c r="BB88"/>
  <c r="AY70"/>
  <c r="BC83"/>
  <c r="BK66"/>
  <c r="BE52"/>
  <c r="AT33"/>
  <c r="AU15"/>
  <c r="BA106"/>
  <c r="AT88"/>
  <c r="BJ70"/>
  <c r="AM83"/>
  <c r="AU66"/>
  <c r="AO52"/>
  <c r="AL33"/>
  <c r="AM15"/>
  <c r="BD107"/>
  <c r="BF90"/>
  <c r="BG72"/>
  <c r="AS85"/>
  <c r="BA68"/>
  <c r="BM54"/>
  <c r="AX35"/>
  <c r="BG17"/>
  <c r="AY191"/>
  <c r="BH43"/>
  <c r="BL26"/>
  <c r="AW8"/>
  <c r="AP173"/>
  <c r="BF137"/>
  <c r="AU173"/>
  <c r="AK139"/>
  <c r="BD105"/>
  <c r="AQ88"/>
  <c r="AW70"/>
  <c r="AS83"/>
  <c r="BA66"/>
  <c r="AP51"/>
  <c r="BF33"/>
  <c r="BG15"/>
  <c r="BD58"/>
  <c r="BH41"/>
  <c r="BL24"/>
  <c r="BE6"/>
  <c r="AX169"/>
  <c r="AQ133"/>
  <c r="AU169"/>
  <c r="AK135"/>
  <c r="BA101"/>
  <c r="AQ83"/>
  <c r="AW65"/>
  <c r="AM78"/>
  <c r="AU61"/>
  <c r="AP46"/>
  <c r="BF28"/>
  <c r="AM10"/>
  <c r="BI54"/>
  <c r="AN36"/>
  <c r="AO19"/>
  <c r="AZ193"/>
  <c r="AX159"/>
  <c r="AQ123"/>
  <c r="BH93"/>
  <c r="BJ75"/>
  <c r="AS88"/>
  <c r="BA71"/>
  <c r="AO57"/>
  <c r="AL38"/>
  <c r="BB20"/>
  <c r="AV110"/>
  <c r="AZ93"/>
  <c r="BB75"/>
  <c r="BK88"/>
  <c r="AK71"/>
  <c r="AY57"/>
  <c r="AU39"/>
  <c r="AT20"/>
  <c r="AM112"/>
  <c r="AU95"/>
  <c r="AQ77"/>
  <c r="AN89"/>
  <c r="AR72"/>
  <c r="AW59"/>
  <c r="AP40"/>
  <c r="BF22"/>
  <c r="BL5"/>
  <c r="AS48"/>
  <c r="BA31"/>
  <c r="AO13"/>
  <c r="BG185"/>
  <c r="AX147"/>
  <c r="AN181"/>
  <c r="AR147"/>
  <c r="AM110"/>
  <c r="AU93"/>
  <c r="BG75"/>
  <c r="AN87"/>
  <c r="AR70"/>
  <c r="BM57"/>
  <c r="AX38"/>
  <c r="AO20"/>
  <c r="AY197"/>
  <c r="AS46"/>
  <c r="BA29"/>
  <c r="AW11"/>
  <c r="AP179"/>
  <c r="BF143"/>
  <c r="AN177"/>
  <c r="AR143"/>
  <c r="AV105"/>
  <c r="BF88"/>
  <c r="BG70"/>
  <c r="BK83"/>
  <c r="AK66"/>
  <c r="BM52"/>
  <c r="AX33"/>
  <c r="AY15"/>
  <c r="AV58"/>
  <c r="AZ41"/>
  <c r="BD24"/>
  <c r="AW6"/>
  <c r="AP169"/>
  <c r="BF133"/>
  <c r="BI169"/>
  <c r="BC13"/>
  <c r="AV103"/>
  <c r="AS94"/>
  <c r="BE76"/>
  <c r="BD88"/>
  <c r="BH71"/>
  <c r="AT57"/>
  <c r="BJ39"/>
  <c r="BM21"/>
  <c r="BC111"/>
  <c r="BK94"/>
  <c r="AO76"/>
  <c r="AV88"/>
  <c r="AZ71"/>
  <c r="AL57"/>
  <c r="BB39"/>
  <c r="AW21"/>
  <c r="BA113"/>
  <c r="AN95"/>
  <c r="BM78"/>
  <c r="AM90"/>
  <c r="AU73"/>
  <c r="AX59"/>
  <c r="AO41"/>
  <c r="AU23"/>
  <c r="AU5"/>
  <c r="AN48"/>
  <c r="AR31"/>
  <c r="BM14"/>
  <c r="BF185"/>
  <c r="BE149"/>
  <c r="AK183"/>
  <c r="AS149"/>
  <c r="BA111"/>
  <c r="AN93"/>
  <c r="AP75"/>
  <c r="AM88"/>
  <c r="AU71"/>
  <c r="BF57"/>
  <c r="BE39"/>
  <c r="BG21"/>
  <c r="AT197"/>
  <c r="AN46"/>
  <c r="AR29"/>
  <c r="AZ12"/>
  <c r="AO181"/>
  <c r="AQ145"/>
  <c r="AK179"/>
  <c r="AS145"/>
  <c r="BC106"/>
  <c r="AW89"/>
  <c r="AP70"/>
  <c r="AV83"/>
  <c r="AZ66"/>
  <c r="BF52"/>
  <c r="BE34"/>
  <c r="BL16"/>
  <c r="AT187"/>
  <c r="BI42"/>
  <c r="AM25"/>
  <c r="AZ7"/>
  <c r="AO171"/>
  <c r="BM135"/>
  <c r="AV169"/>
  <c r="AT14"/>
  <c r="BI99"/>
  <c r="BC147"/>
  <c r="BM87"/>
  <c r="BF67"/>
  <c r="AZ80"/>
  <c r="AT103"/>
  <c r="AZ118"/>
  <c r="AM162"/>
  <c r="BM128"/>
  <c r="AP103"/>
  <c r="BG140"/>
  <c r="AZ138"/>
  <c r="AL109"/>
  <c r="AM130"/>
  <c r="AY140"/>
  <c r="AV138"/>
  <c r="BI110"/>
  <c r="BL130"/>
  <c r="AV108"/>
  <c r="AT91"/>
  <c r="BJ73"/>
  <c r="BK86"/>
  <c r="AK69"/>
  <c r="AO55"/>
  <c r="AL36"/>
  <c r="AY18"/>
  <c r="AN108"/>
  <c r="AL91"/>
  <c r="BB73"/>
  <c r="AU86"/>
  <c r="BC69"/>
  <c r="AY55"/>
  <c r="AU37"/>
  <c r="AQ18"/>
  <c r="BK112"/>
  <c r="BD162"/>
  <c r="BB128"/>
  <c r="AY104"/>
  <c r="BK120"/>
  <c r="AZ162"/>
  <c r="AX128"/>
  <c r="AQ104"/>
  <c r="AP140"/>
  <c r="BK140"/>
  <c r="BJ110"/>
  <c r="BA132"/>
  <c r="AL140"/>
  <c r="BC140"/>
  <c r="BF110"/>
  <c r="AK132"/>
  <c r="BC109"/>
  <c r="AY92"/>
  <c r="BE74"/>
  <c r="AV86"/>
  <c r="AZ69"/>
  <c r="AT55"/>
  <c r="BJ37"/>
  <c r="BL19"/>
  <c r="AM109"/>
  <c r="BJ92"/>
  <c r="AO74"/>
  <c r="AN86"/>
  <c r="AR69"/>
  <c r="AL55"/>
  <c r="BB37"/>
  <c r="AV19"/>
  <c r="BC105"/>
  <c r="BB152"/>
  <c r="AW130"/>
  <c r="AL104"/>
  <c r="AV120"/>
  <c r="BI164"/>
  <c r="BG130"/>
  <c r="BI105"/>
  <c r="AQ142"/>
  <c r="AV140"/>
  <c r="AS111"/>
  <c r="BL132"/>
  <c r="BJ142"/>
  <c r="AR140"/>
  <c r="BM111"/>
  <c r="BH132"/>
  <c r="AR109"/>
  <c r="AL92"/>
  <c r="BB74"/>
  <c r="BC87"/>
  <c r="BK70"/>
  <c r="AY56"/>
  <c r="AU38"/>
  <c r="AU19"/>
  <c r="BA110"/>
  <c r="BE93"/>
  <c r="AT74"/>
  <c r="AM87"/>
  <c r="AU70"/>
  <c r="BJ56"/>
  <c r="BM38"/>
  <c r="AM19"/>
  <c r="BC113"/>
  <c r="AZ164"/>
  <c r="AT130"/>
  <c r="BJ105"/>
  <c r="BC122"/>
  <c r="AV164"/>
  <c r="AP130"/>
  <c r="BF105"/>
  <c r="BG144"/>
  <c r="BC142"/>
  <c r="BB111"/>
  <c r="AY93"/>
  <c r="AY144"/>
  <c r="AU142"/>
  <c r="AX111"/>
  <c r="AQ93"/>
  <c r="AN110"/>
  <c r="BC93"/>
  <c r="AO75"/>
  <c r="AR87"/>
  <c r="AV70"/>
  <c r="AL56"/>
  <c r="BB38"/>
  <c r="AW20"/>
  <c r="BL110"/>
  <c r="AM93"/>
  <c r="AY75"/>
  <c r="BI88"/>
  <c r="AN70"/>
  <c r="BE57"/>
  <c r="AU41"/>
  <c r="AT22"/>
  <c r="AK109"/>
  <c r="AY90"/>
  <c r="BE72"/>
  <c r="AN84"/>
  <c r="AR67"/>
  <c r="AT53"/>
  <c r="BJ35"/>
  <c r="AV17"/>
  <c r="BH107"/>
  <c r="BJ90"/>
  <c r="AO72"/>
  <c r="BA85"/>
  <c r="BI68"/>
  <c r="AL53"/>
  <c r="BB35"/>
  <c r="BK17"/>
  <c r="BK109"/>
  <c r="BG92"/>
  <c r="BM74"/>
  <c r="AZ86"/>
  <c r="BD69"/>
  <c r="AX55"/>
  <c r="AO37"/>
  <c r="AT19"/>
  <c r="AL193"/>
  <c r="AQ45"/>
  <c r="BG28"/>
  <c r="BM10"/>
  <c r="BF177"/>
  <c r="BG141"/>
  <c r="AZ175"/>
  <c r="BD141"/>
  <c r="BK107"/>
  <c r="AW90"/>
  <c r="AP71"/>
  <c r="AZ84"/>
  <c r="BD67"/>
  <c r="BF53"/>
  <c r="BE35"/>
  <c r="AT17"/>
  <c r="AT189"/>
  <c r="AQ43"/>
  <c r="BC26"/>
  <c r="AZ8"/>
  <c r="AO173"/>
  <c r="BM137"/>
  <c r="AZ171"/>
  <c r="BD137"/>
  <c r="BH102"/>
  <c r="AW85"/>
  <c r="AP66"/>
  <c r="BA80"/>
  <c r="BI63"/>
  <c r="BF48"/>
  <c r="BE30"/>
  <c r="BK12"/>
  <c r="BH55"/>
  <c r="BL38"/>
  <c r="AK21"/>
  <c r="AS197"/>
  <c r="AO163"/>
  <c r="BM127"/>
  <c r="BC163"/>
  <c r="AN10"/>
  <c r="BH100"/>
  <c r="AL90"/>
  <c r="BB72"/>
  <c r="AM85"/>
  <c r="AU68"/>
  <c r="AY54"/>
  <c r="AU36"/>
  <c r="AM17"/>
  <c r="BE108"/>
  <c r="BE91"/>
  <c r="AT72"/>
  <c r="BH85"/>
  <c r="BL68"/>
  <c r="BJ54"/>
  <c r="BM36"/>
  <c r="BF18"/>
  <c r="AV109"/>
  <c r="AP92"/>
  <c r="BF74"/>
  <c r="BK87"/>
  <c r="AK70"/>
  <c r="BG56"/>
  <c r="BK38"/>
  <c r="AY19"/>
  <c r="BJ195"/>
  <c r="AZ45"/>
  <c r="BD28"/>
  <c r="AP11"/>
  <c r="AQ179"/>
  <c r="AP141"/>
  <c r="BI177"/>
  <c r="AO143"/>
  <c r="AV107"/>
  <c r="AX90"/>
  <c r="AQ72"/>
  <c r="BK85"/>
  <c r="AK68"/>
  <c r="AW54"/>
  <c r="AP35"/>
  <c r="AY17"/>
  <c r="AQ191"/>
  <c r="AZ43"/>
  <c r="BD26"/>
  <c r="AO8"/>
  <c r="BG175"/>
  <c r="AX137"/>
  <c r="BI173"/>
  <c r="AO139"/>
  <c r="BE103"/>
  <c r="AX85"/>
  <c r="AQ67"/>
  <c r="BH80"/>
  <c r="BL63"/>
  <c r="AY49"/>
  <c r="AP30"/>
  <c r="BF13"/>
  <c r="AS56"/>
  <c r="AM39"/>
  <c r="AQ22"/>
  <c r="AR197"/>
  <c r="BG165"/>
  <c r="AX127"/>
  <c r="BB45"/>
  <c r="BK25"/>
  <c r="BL112"/>
  <c r="BB92"/>
  <c r="AY74"/>
  <c r="BA87"/>
  <c r="BI70"/>
  <c r="BE56"/>
  <c r="AT37"/>
  <c r="BK19"/>
  <c r="AZ109"/>
  <c r="AT92"/>
  <c r="BJ74"/>
  <c r="AK87"/>
  <c r="AS70"/>
  <c r="AO56"/>
  <c r="AL37"/>
  <c r="BC19"/>
  <c r="AU111"/>
  <c r="BC94"/>
  <c r="BG76"/>
  <c r="AR88"/>
  <c r="AV71"/>
  <c r="BM58"/>
  <c r="AX39"/>
  <c r="AO21"/>
  <c r="AT4"/>
  <c r="BA47"/>
  <c r="BI30"/>
  <c r="AW12"/>
  <c r="AP181"/>
  <c r="BF145"/>
  <c r="AR179"/>
  <c r="AV145"/>
  <c r="AU109"/>
  <c r="AQ92"/>
  <c r="AW74"/>
  <c r="AR86"/>
  <c r="AV69"/>
  <c r="AP55"/>
  <c r="BF37"/>
  <c r="BD19"/>
  <c r="BG195"/>
  <c r="BA45"/>
  <c r="BI28"/>
  <c r="BE10"/>
  <c r="AX177"/>
  <c r="AQ141"/>
  <c r="AR175"/>
  <c r="AV141"/>
  <c r="AZ104"/>
  <c r="AQ87"/>
  <c r="AW69"/>
  <c r="AK82"/>
  <c r="AS65"/>
  <c r="AP50"/>
  <c r="BF32"/>
  <c r="BC14"/>
  <c r="AZ57"/>
  <c r="BD40"/>
  <c r="BH23"/>
  <c r="BE5"/>
  <c r="AX167"/>
  <c r="AQ131"/>
  <c r="AM167"/>
  <c r="BG12"/>
  <c r="AZ102"/>
  <c r="BA93"/>
  <c r="AL74"/>
  <c r="BH87"/>
  <c r="BL70"/>
  <c r="BB56"/>
  <c r="AW38"/>
  <c r="BK20"/>
  <c r="BK110"/>
  <c r="AK93"/>
  <c r="BE75"/>
  <c r="AZ87"/>
  <c r="BD70"/>
  <c r="AT56"/>
  <c r="BJ38"/>
  <c r="BM20"/>
  <c r="AN111"/>
  <c r="AR94"/>
  <c r="AP76"/>
  <c r="AU89"/>
  <c r="BC72"/>
  <c r="BF58"/>
  <c r="BE40"/>
  <c r="BG22"/>
  <c r="AY4"/>
  <c r="AR47"/>
  <c r="AV30"/>
  <c r="AZ13"/>
  <c r="AO183"/>
  <c r="AQ147"/>
  <c r="AS181"/>
  <c r="BA147"/>
  <c r="AN109"/>
  <c r="BM93"/>
  <c r="AX74"/>
  <c r="AU87"/>
  <c r="BC70"/>
  <c r="AQ56"/>
  <c r="AY38"/>
  <c r="AQ19"/>
  <c r="BB195"/>
  <c r="AR45"/>
  <c r="AV28"/>
  <c r="AL11"/>
  <c r="BE179"/>
  <c r="BI143"/>
  <c r="AS177"/>
  <c r="BC143"/>
  <c r="BK105"/>
  <c r="BM88"/>
  <c r="AX69"/>
  <c r="AZ82"/>
  <c r="BD65"/>
  <c r="AO51"/>
  <c r="AY33"/>
  <c r="AT15"/>
  <c r="BK58"/>
  <c r="AQ41"/>
  <c r="BC24"/>
  <c r="AL6"/>
  <c r="BE169"/>
  <c r="BI133"/>
  <c r="BH163"/>
  <c r="BE80"/>
  <c r="AU92"/>
  <c r="BC75"/>
  <c r="AT61"/>
  <c r="BJ43"/>
  <c r="BM25"/>
  <c r="AK115"/>
  <c r="BI98"/>
  <c r="AO80"/>
  <c r="BL92"/>
  <c r="AM75"/>
  <c r="AL61"/>
  <c r="BB43"/>
  <c r="AW25"/>
  <c r="BE115"/>
  <c r="BD99"/>
  <c r="BM82"/>
  <c r="AX63"/>
  <c r="AS77"/>
  <c r="BA60"/>
  <c r="AO45"/>
  <c r="AU27"/>
  <c r="BG9"/>
  <c r="BD52"/>
  <c r="BH35"/>
  <c r="BM18"/>
  <c r="AO191"/>
  <c r="BE157"/>
  <c r="BI121"/>
  <c r="AU157"/>
  <c r="AZ114"/>
  <c r="BD97"/>
  <c r="AP79"/>
  <c r="AK92"/>
  <c r="AS75"/>
  <c r="BF61"/>
  <c r="BE43"/>
  <c r="BG25"/>
  <c r="BK7"/>
  <c r="BD50"/>
  <c r="BH33"/>
  <c r="AZ16"/>
  <c r="AO187"/>
  <c r="AQ153"/>
  <c r="AY3"/>
  <c r="AU153"/>
  <c r="AK110"/>
  <c r="BI93"/>
  <c r="AP74"/>
  <c r="BL87"/>
  <c r="AM70"/>
  <c r="BF56"/>
  <c r="BE38"/>
  <c r="BG20"/>
  <c r="AT195"/>
  <c r="BC46"/>
  <c r="AN28"/>
  <c r="AZ11"/>
  <c r="AO179"/>
  <c r="BM143"/>
  <c r="BL177"/>
  <c r="AM143"/>
  <c r="AK108"/>
  <c r="AU98"/>
  <c r="BB80"/>
  <c r="AN92"/>
  <c r="AR75"/>
  <c r="AY62"/>
  <c r="AU44"/>
  <c r="AT25"/>
  <c r="BH115"/>
  <c r="BL98"/>
  <c r="AT80"/>
  <c r="BJ62"/>
  <c r="BI76"/>
  <c r="AN58"/>
  <c r="BM44"/>
  <c r="AL25"/>
  <c r="BD115"/>
  <c r="AO100"/>
  <c r="BF82"/>
  <c r="BG64"/>
  <c r="BD77"/>
  <c r="BH60"/>
  <c r="BK46"/>
  <c r="AZ27"/>
  <c r="BJ10"/>
  <c r="AK53"/>
  <c r="BG36"/>
  <c r="AP19"/>
  <c r="AN191"/>
  <c r="AP157"/>
  <c r="BF121"/>
  <c r="BD157"/>
  <c r="BK115"/>
  <c r="AK98"/>
  <c r="AQ80"/>
  <c r="AZ92"/>
  <c r="BD75"/>
  <c r="AW62"/>
  <c r="AP43"/>
  <c r="BF25"/>
  <c r="BF8"/>
  <c r="AQ51"/>
  <c r="BG34"/>
  <c r="AO16"/>
  <c r="AN187"/>
  <c r="AX153"/>
  <c r="BG116"/>
  <c r="BD153"/>
  <c r="BH110"/>
  <c r="BL93"/>
  <c r="AQ75"/>
  <c r="BA88"/>
  <c r="BI71"/>
  <c r="AW57"/>
  <c r="AP38"/>
  <c r="BF20"/>
  <c r="AQ197"/>
  <c r="BL46"/>
  <c r="AK29"/>
  <c r="AO11"/>
  <c r="BG181"/>
  <c r="AX143"/>
  <c r="BC179"/>
  <c r="BK145"/>
  <c r="AM106"/>
  <c r="AP85"/>
  <c r="AV95"/>
  <c r="AW72"/>
  <c r="BI85"/>
  <c r="AN67"/>
  <c r="AQ58"/>
  <c r="BF135"/>
  <c r="BE137"/>
  <c r="BF84"/>
  <c r="BL79"/>
  <c r="BK48"/>
  <c r="AX12"/>
  <c r="BC38"/>
  <c r="AV195"/>
  <c r="BF125"/>
  <c r="AM9"/>
  <c r="AX11"/>
  <c r="BM63"/>
  <c r="AU59"/>
  <c r="AY40"/>
  <c r="AP21"/>
  <c r="BG4"/>
  <c r="AZ47"/>
  <c r="BD30"/>
  <c r="AL13"/>
  <c r="BE183"/>
  <c r="BG147"/>
  <c r="BI181"/>
  <c r="AM147"/>
  <c r="BE125"/>
  <c r="AJ155"/>
  <c r="AZ52"/>
  <c r="BD35"/>
  <c r="BI18"/>
  <c r="AK191"/>
  <c r="AW157"/>
  <c r="AS121"/>
  <c r="AM157"/>
  <c r="BL119"/>
  <c r="BB3"/>
  <c r="BK6"/>
  <c r="BD49"/>
  <c r="BH32"/>
  <c r="BH15"/>
  <c r="AY119"/>
  <c r="AY151"/>
  <c r="AM185"/>
  <c r="AU151"/>
  <c r="BA116"/>
  <c r="AJ118"/>
  <c r="BC116"/>
  <c r="AY7"/>
  <c r="AR50"/>
  <c r="AV33"/>
  <c r="BI16"/>
  <c r="BH187"/>
  <c r="AW153"/>
  <c r="AM3"/>
  <c r="BA153"/>
  <c r="AJ166"/>
  <c r="AJ152"/>
  <c r="BC4"/>
  <c r="AV47"/>
  <c r="AZ30"/>
  <c r="BH13"/>
  <c r="AW183"/>
  <c r="AY147"/>
  <c r="BA181"/>
  <c r="AV131"/>
  <c r="AM98"/>
  <c r="AX80"/>
  <c r="AQ62"/>
  <c r="AN75"/>
  <c r="AR58"/>
  <c r="AY44"/>
  <c r="AP25"/>
  <c r="BD8"/>
  <c r="AK51"/>
  <c r="AS34"/>
  <c r="AL17"/>
  <c r="BA189"/>
  <c r="BG155"/>
  <c r="BB116"/>
  <c r="AN153"/>
  <c r="AV121"/>
  <c r="AJ7"/>
  <c r="AM56"/>
  <c r="AS39"/>
  <c r="BA22"/>
  <c r="BH4"/>
  <c r="AW165"/>
  <c r="AS129"/>
  <c r="AN163"/>
  <c r="AR129"/>
  <c r="AN121"/>
  <c r="AJ195"/>
  <c r="AU53"/>
  <c r="BA36"/>
  <c r="BH19"/>
  <c r="BE193"/>
  <c r="AY159"/>
  <c r="AT121"/>
  <c r="AR157"/>
  <c r="AV123"/>
  <c r="AU123"/>
  <c r="AJ135"/>
  <c r="AJ149"/>
  <c r="BH54"/>
  <c r="BL37"/>
  <c r="AK20"/>
  <c r="AS195"/>
  <c r="AW161"/>
  <c r="AS125"/>
  <c r="BC161"/>
  <c r="BA127"/>
  <c r="AK119"/>
  <c r="AV8"/>
  <c r="BL51"/>
  <c r="AK34"/>
  <c r="BH17"/>
  <c r="AW189"/>
  <c r="AY155"/>
  <c r="AV179"/>
  <c r="AJ107"/>
  <c r="AM151"/>
  <c r="BG89"/>
  <c r="AX68"/>
  <c r="AV81"/>
  <c r="AZ64"/>
  <c r="AZ167"/>
  <c r="AY82"/>
  <c r="BE64"/>
  <c r="AM77"/>
  <c r="AU60"/>
  <c r="AT45"/>
  <c r="BL27"/>
  <c r="AK120"/>
  <c r="BE100"/>
  <c r="BJ82"/>
  <c r="AO64"/>
  <c r="BH77"/>
  <c r="BL60"/>
  <c r="AL45"/>
  <c r="BD27"/>
  <c r="BF10"/>
  <c r="AV101"/>
  <c r="BG84"/>
  <c r="BM66"/>
  <c r="BK79"/>
  <c r="AK62"/>
  <c r="AX47"/>
  <c r="AO29"/>
  <c r="AY11"/>
  <c r="AV54"/>
  <c r="AZ37"/>
  <c r="BD20"/>
  <c r="BL195"/>
  <c r="BF161"/>
  <c r="BG125"/>
  <c r="BI161"/>
  <c r="BC9"/>
  <c r="AV99"/>
  <c r="AW82"/>
  <c r="AP63"/>
  <c r="BK77"/>
  <c r="AK60"/>
  <c r="BF45"/>
  <c r="BE27"/>
  <c r="AY9"/>
  <c r="AV52"/>
  <c r="AZ35"/>
  <c r="BE18"/>
  <c r="BL191"/>
  <c r="AO157"/>
  <c r="BM121"/>
  <c r="BI157"/>
  <c r="AO112"/>
  <c r="AS95"/>
  <c r="AW77"/>
  <c r="BD89"/>
  <c r="BH72"/>
  <c r="AP58"/>
  <c r="BF40"/>
  <c r="BE22"/>
  <c r="AX5"/>
  <c r="BG48"/>
  <c r="AM31"/>
  <c r="BE13"/>
  <c r="AX183"/>
  <c r="AO147"/>
  <c r="BD181"/>
  <c r="BH147"/>
  <c r="AO110"/>
  <c r="BL100"/>
  <c r="AL82"/>
  <c r="BB64"/>
  <c r="BI78"/>
  <c r="AN60"/>
  <c r="AW46"/>
  <c r="AM28"/>
  <c r="BE122"/>
  <c r="BD100"/>
  <c r="BE83"/>
  <c r="AT64"/>
  <c r="AS78"/>
  <c r="BA61"/>
  <c r="BJ46"/>
  <c r="BM28"/>
  <c r="BG10"/>
  <c r="BC102"/>
  <c r="AP84"/>
  <c r="BF66"/>
  <c r="AV79"/>
  <c r="AZ62"/>
  <c r="BE48"/>
  <c r="BK30"/>
  <c r="BL12"/>
  <c r="BC55"/>
  <c r="BI38"/>
  <c r="AM21"/>
  <c r="BI197"/>
  <c r="AQ163"/>
  <c r="AP125"/>
  <c r="AV161"/>
  <c r="AT10"/>
  <c r="BC100"/>
  <c r="AX82"/>
  <c r="AQ64"/>
  <c r="AV77"/>
  <c r="AZ60"/>
  <c r="AY46"/>
  <c r="AR27"/>
  <c r="BL10"/>
  <c r="BC53"/>
  <c r="BI36"/>
  <c r="AL19"/>
  <c r="BI193"/>
  <c r="BG159"/>
  <c r="AX121"/>
  <c r="AV157"/>
  <c r="AZ112"/>
  <c r="BD95"/>
  <c r="AX77"/>
  <c r="AK90"/>
  <c r="AS73"/>
  <c r="AQ59"/>
  <c r="AY41"/>
  <c r="AP22"/>
  <c r="BK5"/>
  <c r="BD48"/>
  <c r="BH31"/>
  <c r="AL14"/>
  <c r="BE185"/>
  <c r="BG149"/>
  <c r="AM183"/>
  <c r="AU149"/>
  <c r="AZ110"/>
  <c r="AW88"/>
  <c r="AK100"/>
  <c r="AQ74"/>
  <c r="AS87"/>
  <c r="BA70"/>
  <c r="AW56"/>
  <c r="AP37"/>
  <c r="BG19"/>
  <c r="AQ195"/>
  <c r="BH45"/>
  <c r="BL28"/>
  <c r="AO10"/>
  <c r="BG179"/>
  <c r="AX141"/>
  <c r="AU177"/>
  <c r="AK143"/>
  <c r="AK116"/>
  <c r="AN7"/>
  <c r="BH50"/>
  <c r="BL33"/>
  <c r="BH16"/>
  <c r="AS187"/>
  <c r="AY153"/>
  <c r="BC3"/>
  <c r="BC153"/>
  <c r="AJ150"/>
  <c r="AJ144"/>
  <c r="AV4"/>
  <c r="BL47"/>
  <c r="AK30"/>
  <c r="AK12"/>
  <c r="AY183"/>
  <c r="AT145"/>
  <c r="BC181"/>
  <c r="BK147"/>
  <c r="AJ170"/>
  <c r="AJ57"/>
  <c r="AJ180"/>
  <c r="BG5"/>
  <c r="AZ48"/>
  <c r="BD31"/>
  <c r="BH14"/>
  <c r="AW185"/>
  <c r="AY149"/>
  <c r="BI183"/>
  <c r="AM149"/>
  <c r="AJ73"/>
  <c r="AJ102"/>
  <c r="AM195"/>
  <c r="BD45"/>
  <c r="BH28"/>
  <c r="AK10"/>
  <c r="AY179"/>
  <c r="AT141"/>
  <c r="AM177"/>
  <c r="BL123"/>
  <c r="BC96"/>
  <c r="AQ78"/>
  <c r="AR90"/>
  <c r="AV73"/>
  <c r="AW60"/>
  <c r="AP41"/>
  <c r="BF23"/>
  <c r="AT6"/>
  <c r="BA49"/>
  <c r="BI32"/>
  <c r="AO14"/>
  <c r="BK187"/>
  <c r="AX149"/>
  <c r="AR183"/>
  <c r="AV149"/>
  <c r="BD116"/>
  <c r="AJ141"/>
  <c r="BC54"/>
  <c r="BI37"/>
  <c r="AM20"/>
  <c r="BI195"/>
  <c r="AY161"/>
  <c r="AT123"/>
  <c r="AV159"/>
  <c r="AM125"/>
  <c r="AV116"/>
  <c r="BJ8"/>
  <c r="BI51"/>
  <c r="AQ34"/>
  <c r="AK16"/>
  <c r="BM189"/>
  <c r="AT153"/>
  <c r="AQ116"/>
  <c r="AZ153"/>
  <c r="BD119"/>
  <c r="BF3"/>
  <c r="BH123"/>
  <c r="AJ139"/>
  <c r="AM52"/>
  <c r="AS35"/>
  <c r="BH18"/>
  <c r="BA191"/>
  <c r="AY157"/>
  <c r="AT119"/>
  <c r="AN155"/>
  <c r="BA119"/>
  <c r="AJ3"/>
  <c r="BL6"/>
  <c r="AS49"/>
  <c r="BA32"/>
  <c r="AK14"/>
  <c r="BG187"/>
  <c r="AT149"/>
  <c r="BL171"/>
  <c r="AN123"/>
  <c r="AN141"/>
  <c r="AX84"/>
  <c r="AQ66"/>
  <c r="BD79"/>
  <c r="BH62"/>
  <c r="AY48"/>
  <c r="AP29"/>
  <c r="BJ12"/>
  <c r="AK55"/>
  <c r="BG38"/>
  <c r="AY21"/>
  <c r="AN195"/>
  <c r="BG163"/>
  <c r="AX125"/>
  <c r="BD161"/>
  <c r="BL129"/>
  <c r="AJ64"/>
  <c r="AP45"/>
  <c r="AX10"/>
  <c r="BC36"/>
  <c r="AV191"/>
  <c r="AQ121"/>
  <c r="AU125"/>
  <c r="AX189"/>
  <c r="BG43"/>
  <c r="AY26"/>
  <c r="BH8"/>
  <c r="AW173"/>
  <c r="AS137"/>
  <c r="BD171"/>
  <c r="BH137"/>
  <c r="BD129"/>
  <c r="AJ17"/>
  <c r="AS57"/>
  <c r="AM40"/>
  <c r="AQ23"/>
  <c r="AK4"/>
  <c r="AY167"/>
  <c r="AT129"/>
  <c r="BH165"/>
  <c r="BL131"/>
  <c r="AJ31"/>
  <c r="AV119"/>
  <c r="AJ36"/>
  <c r="BC58"/>
  <c r="BI41"/>
  <c r="AM24"/>
  <c r="BH6"/>
  <c r="AW169"/>
  <c r="AS133"/>
  <c r="AV167"/>
  <c r="AZ133"/>
  <c r="AV125"/>
  <c r="AJ169"/>
  <c r="BK55"/>
  <c r="AQ38"/>
  <c r="BC21"/>
  <c r="BM197"/>
  <c r="AY163"/>
  <c r="AT125"/>
  <c r="AZ161"/>
  <c r="AJ4"/>
  <c r="AX88"/>
  <c r="AQ70"/>
  <c r="AU83"/>
  <c r="BC66"/>
  <c r="AW52"/>
  <c r="AP33"/>
  <c r="AQ15"/>
  <c r="AQ187"/>
  <c r="AR41"/>
  <c r="AV24"/>
  <c r="AO6"/>
  <c r="BG171"/>
  <c r="AX133"/>
  <c r="AS169"/>
  <c r="BC135"/>
  <c r="AJ124"/>
  <c r="AX197"/>
  <c r="AR46"/>
  <c r="AV29"/>
  <c r="BH12"/>
  <c r="AW181"/>
  <c r="AY145"/>
  <c r="AS179"/>
  <c r="BA145"/>
  <c r="AJ12"/>
  <c r="AJ74"/>
  <c r="AM191"/>
  <c r="AV43"/>
  <c r="AZ26"/>
  <c r="AK8"/>
  <c r="AY175"/>
  <c r="AT137"/>
  <c r="BA173"/>
  <c r="BK139"/>
  <c r="AJ87"/>
  <c r="AJ67"/>
  <c r="AJ92"/>
  <c r="AX193"/>
  <c r="BC45"/>
  <c r="AL27"/>
  <c r="BH10"/>
  <c r="AW177"/>
  <c r="AS141"/>
  <c r="BL175"/>
  <c r="AM141"/>
  <c r="BD133"/>
  <c r="AJ46"/>
  <c r="AM187"/>
  <c r="AN41"/>
  <c r="E13" i="2"/>
  <c r="E7"/>
  <c r="B7"/>
  <c r="BE41" i="8"/>
  <c r="BC5"/>
  <c r="AZ31"/>
  <c r="AO185"/>
  <c r="BA183"/>
  <c r="BK129"/>
  <c r="BA58"/>
  <c r="BC41"/>
  <c r="AN23"/>
  <c r="AK5"/>
  <c r="AY169"/>
  <c r="AT131"/>
  <c r="BL167"/>
  <c r="AM133"/>
  <c r="BL125"/>
  <c r="AJ161"/>
  <c r="BI55"/>
  <c r="AN37"/>
  <c r="AR20"/>
  <c r="AZ195"/>
  <c r="AT161"/>
  <c r="BJ125"/>
  <c r="AK161"/>
  <c r="AU127"/>
  <c r="AJ175"/>
  <c r="AJ77"/>
  <c r="AJ197"/>
  <c r="AK56"/>
  <c r="BG39"/>
  <c r="AY22"/>
  <c r="AN197"/>
  <c r="AY165"/>
  <c r="AT127"/>
  <c r="BD163"/>
  <c r="BH129"/>
  <c r="BD121"/>
  <c r="AJ179"/>
  <c r="AS53"/>
  <c r="AM36"/>
  <c r="AK18"/>
  <c r="AR191"/>
  <c r="AT157"/>
  <c r="BJ121"/>
  <c r="AK153"/>
  <c r="BL107"/>
  <c r="AQ86"/>
  <c r="AW68"/>
  <c r="BK81"/>
  <c r="BD63"/>
  <c r="AX44"/>
  <c r="AO26"/>
  <c r="AQ8"/>
  <c r="BI52"/>
  <c r="AN34"/>
  <c r="AW17"/>
  <c r="AZ189"/>
  <c r="BF155"/>
  <c r="AW119"/>
  <c r="AK155"/>
  <c r="BC123"/>
  <c r="AJ15"/>
  <c r="BI57"/>
  <c r="AN39"/>
  <c r="AR22"/>
  <c r="AS4"/>
  <c r="AL165"/>
  <c r="BB129"/>
  <c r="AK165"/>
  <c r="AU131"/>
  <c r="AM123"/>
  <c r="AJ129"/>
  <c r="AN53"/>
  <c r="AR36"/>
  <c r="AS19"/>
  <c r="BD193"/>
  <c r="BB159"/>
  <c r="AY123"/>
  <c r="AS159"/>
  <c r="BC125"/>
  <c r="AZ125"/>
  <c r="AJ16"/>
  <c r="AJ165"/>
  <c r="AS55"/>
  <c r="AM38"/>
  <c r="AQ21"/>
  <c r="AR195"/>
  <c r="AL161"/>
  <c r="BB125"/>
  <c r="BH161"/>
  <c r="BL127"/>
  <c r="BH119"/>
  <c r="AM8"/>
  <c r="BA52"/>
  <c r="BC35"/>
  <c r="AS17"/>
  <c r="AV189"/>
  <c r="BB155"/>
  <c r="BG119"/>
  <c r="BA149"/>
  <c r="AU105"/>
  <c r="BG85"/>
  <c r="BM67"/>
  <c r="AK80"/>
  <c r="AS63"/>
  <c r="AX48"/>
  <c r="AO30"/>
  <c r="BC12"/>
  <c r="AZ55"/>
  <c r="BD38"/>
  <c r="BH21"/>
  <c r="AK197"/>
  <c r="BF163"/>
  <c r="BG127"/>
  <c r="AM163"/>
  <c r="AK131"/>
  <c r="AJ72"/>
  <c r="AU191"/>
  <c r="BD43"/>
  <c r="BH26"/>
  <c r="AS8"/>
  <c r="AL173"/>
  <c r="BB137"/>
  <c r="AM173"/>
  <c r="BE139"/>
  <c r="AO131"/>
  <c r="AJ25"/>
  <c r="BD57"/>
  <c r="BH40"/>
  <c r="BL23"/>
  <c r="BI5"/>
  <c r="BB167"/>
  <c r="AY131"/>
  <c r="AU167"/>
  <c r="AK133"/>
  <c r="AJ39"/>
  <c r="AR121"/>
  <c r="AJ44"/>
  <c r="AU187"/>
  <c r="AV41"/>
  <c r="AZ24"/>
  <c r="AS6"/>
  <c r="AL169"/>
  <c r="BB133"/>
  <c r="BA169"/>
  <c r="BK135"/>
  <c r="BC127"/>
  <c r="AJ185"/>
  <c r="AV55"/>
  <c r="AZ38"/>
  <c r="BD21"/>
  <c r="BL197"/>
  <c r="BB163"/>
  <c r="AS123"/>
  <c r="AK125"/>
  <c r="AJ65"/>
  <c r="AN97"/>
  <c r="BG73"/>
  <c r="BA86"/>
  <c r="BI69"/>
  <c r="BM55"/>
  <c r="AL86"/>
  <c r="BB68"/>
  <c r="AZ81"/>
  <c r="BD64"/>
  <c r="AW50"/>
  <c r="AU32"/>
  <c r="BM95"/>
  <c r="AU104"/>
  <c r="BE87"/>
  <c r="AT68"/>
  <c r="AR81"/>
  <c r="AV64"/>
  <c r="BJ50"/>
  <c r="BM32"/>
  <c r="BD14"/>
  <c r="AK106"/>
  <c r="AP88"/>
  <c r="BF70"/>
  <c r="BL83"/>
  <c r="AM66"/>
  <c r="BG52"/>
  <c r="BK34"/>
  <c r="AX16"/>
  <c r="BJ187"/>
  <c r="BC42"/>
  <c r="AN24"/>
  <c r="AP7"/>
  <c r="AQ171"/>
  <c r="AP133"/>
  <c r="BL169"/>
  <c r="AM13"/>
  <c r="AK104"/>
  <c r="AX86"/>
  <c r="AQ68"/>
  <c r="BL81"/>
  <c r="AM64"/>
  <c r="AY50"/>
  <c r="AP31"/>
  <c r="AX14"/>
  <c r="BA57"/>
  <c r="BC40"/>
  <c r="AN22"/>
  <c r="AO4"/>
  <c r="BG167"/>
  <c r="AX129"/>
  <c r="BL165"/>
  <c r="AU133"/>
  <c r="AU99"/>
  <c r="AX81"/>
  <c r="AQ63"/>
  <c r="AR76"/>
  <c r="AV59"/>
  <c r="AY45"/>
  <c r="AP26"/>
  <c r="BD9"/>
  <c r="AU52"/>
  <c r="BA35"/>
  <c r="AL18"/>
  <c r="BE191"/>
  <c r="BG157"/>
  <c r="AX119"/>
  <c r="AR155"/>
  <c r="AM114"/>
  <c r="AV104"/>
  <c r="BJ87"/>
  <c r="AO69"/>
  <c r="BK82"/>
  <c r="AK65"/>
  <c r="AL50"/>
  <c r="BB32"/>
  <c r="AW96"/>
  <c r="AN104"/>
  <c r="BB87"/>
  <c r="AY69"/>
  <c r="AU82"/>
  <c r="BC65"/>
  <c r="AU51"/>
  <c r="AT32"/>
  <c r="AQ14"/>
  <c r="BH106"/>
  <c r="AQ89"/>
  <c r="AW71"/>
  <c r="BA84"/>
  <c r="BI67"/>
  <c r="AP52"/>
  <c r="BF34"/>
  <c r="BK16"/>
  <c r="BG189"/>
  <c r="BL42"/>
  <c r="AK25"/>
  <c r="BE7"/>
  <c r="AX171"/>
  <c r="AQ135"/>
  <c r="BC171"/>
  <c r="AN14"/>
  <c r="BH104"/>
  <c r="BG87"/>
  <c r="BM69"/>
  <c r="BA82"/>
  <c r="BI65"/>
  <c r="AX50"/>
  <c r="AO32"/>
  <c r="BK14"/>
  <c r="BH57"/>
  <c r="BL40"/>
  <c r="AK23"/>
  <c r="BM5"/>
  <c r="BF167"/>
  <c r="BG131"/>
  <c r="BC167"/>
  <c r="AM135"/>
  <c r="AN99"/>
  <c r="BG82"/>
  <c r="BM64"/>
  <c r="AU77"/>
  <c r="BC60"/>
  <c r="AX45"/>
  <c r="AO27"/>
  <c r="AQ9"/>
  <c r="AN52"/>
  <c r="AR35"/>
  <c r="AW18"/>
  <c r="BD191"/>
  <c r="BF157"/>
  <c r="BG121"/>
  <c r="AS157"/>
  <c r="BA115"/>
  <c r="AX92"/>
  <c r="AN113"/>
  <c r="BM79"/>
  <c r="AU91"/>
  <c r="BC74"/>
  <c r="AX60"/>
  <c r="AO42"/>
  <c r="AU24"/>
  <c r="AY6"/>
  <c r="AR49"/>
  <c r="AV32"/>
  <c r="BM15"/>
  <c r="BH185"/>
  <c r="BE151"/>
  <c r="AS185"/>
  <c r="BA151"/>
  <c r="AO119"/>
  <c r="AJ157"/>
  <c r="AR54"/>
  <c r="AV37"/>
  <c r="AZ20"/>
  <c r="BH195"/>
  <c r="BB161"/>
  <c r="AY125"/>
  <c r="BA161"/>
  <c r="BK127"/>
  <c r="BC119"/>
  <c r="BC8"/>
  <c r="AV51"/>
  <c r="AZ34"/>
  <c r="BI17"/>
  <c r="BL189"/>
  <c r="AW155"/>
  <c r="BI119"/>
  <c r="BI155"/>
  <c r="AO121"/>
  <c r="BE116"/>
  <c r="BD125"/>
  <c r="AJ171"/>
  <c r="BI53"/>
  <c r="AN35"/>
  <c r="AS18"/>
  <c r="AZ191"/>
  <c r="BB157"/>
  <c r="AY121"/>
  <c r="AK157"/>
  <c r="AK121"/>
  <c r="AL3"/>
  <c r="AU6"/>
  <c r="AN49"/>
  <c r="AR32"/>
  <c r="BI15"/>
  <c r="BD185"/>
  <c r="AW151"/>
  <c r="AU116"/>
  <c r="AK141"/>
  <c r="BE101"/>
  <c r="BM83"/>
  <c r="AX64"/>
  <c r="BA78"/>
  <c r="BI61"/>
  <c r="AO46"/>
  <c r="AY28"/>
  <c r="BK10"/>
  <c r="BH53"/>
  <c r="BL36"/>
  <c r="BM19"/>
  <c r="AS193"/>
  <c r="BE159"/>
  <c r="BI123"/>
  <c r="BC159"/>
  <c r="AN125"/>
  <c r="AJ40"/>
  <c r="BH58"/>
  <c r="BL41"/>
  <c r="AK24"/>
  <c r="BI6"/>
  <c r="BB169"/>
  <c r="AY133"/>
  <c r="BC169"/>
  <c r="BA135"/>
  <c r="AK127"/>
  <c r="AJ177"/>
  <c r="BL55"/>
  <c r="AK38"/>
  <c r="AS21"/>
  <c r="AW197"/>
  <c r="AW163"/>
  <c r="AS127"/>
  <c r="BK163"/>
  <c r="AN127"/>
  <c r="AJ6"/>
  <c r="AJ109"/>
  <c r="AJ11"/>
  <c r="AZ56"/>
  <c r="BD39"/>
  <c r="BH22"/>
  <c r="BI4"/>
  <c r="BB165"/>
  <c r="AY129"/>
  <c r="AM165"/>
  <c r="BE131"/>
  <c r="AO123"/>
  <c r="AJ121"/>
  <c r="BD53"/>
  <c r="BH36"/>
  <c r="BI19"/>
  <c r="AO193"/>
  <c r="AW159"/>
  <c r="AX116"/>
  <c r="AW3"/>
  <c r="AK159"/>
  <c r="BD93"/>
  <c r="BM71"/>
  <c r="AN83"/>
  <c r="AR66"/>
  <c r="AX52"/>
  <c r="AO34"/>
  <c r="AV16"/>
  <c r="AL187"/>
  <c r="AS42"/>
  <c r="BA25"/>
  <c r="BM7"/>
  <c r="BF171"/>
  <c r="BG135"/>
  <c r="AN169"/>
  <c r="AR135"/>
  <c r="AJ140"/>
  <c r="BL4"/>
  <c r="BK18"/>
  <c r="BL44"/>
  <c r="AW9"/>
  <c r="BF139"/>
  <c r="BA141"/>
  <c r="AV6"/>
  <c r="AS47"/>
  <c r="BA30"/>
  <c r="AS12"/>
  <c r="AL181"/>
  <c r="BB145"/>
  <c r="AN179"/>
  <c r="AR145"/>
  <c r="AJ29"/>
  <c r="AJ82"/>
  <c r="BK193"/>
  <c r="BA44"/>
  <c r="BI27"/>
  <c r="BI9"/>
  <c r="BB175"/>
  <c r="AY139"/>
  <c r="AR173"/>
  <c r="AV139"/>
  <c r="AJ95"/>
  <c r="AJ83"/>
  <c r="AJ100"/>
  <c r="AU195"/>
  <c r="BL45"/>
  <c r="AK28"/>
  <c r="AS10"/>
  <c r="AL177"/>
  <c r="BB141"/>
  <c r="BC177"/>
  <c r="BA143"/>
  <c r="AZ135"/>
  <c r="AJ54"/>
  <c r="BK189"/>
  <c r="AK42"/>
  <c r="AS25"/>
  <c r="BI7"/>
  <c r="BB171"/>
  <c r="AY135"/>
  <c r="BK171"/>
  <c r="AJ115"/>
  <c r="AS93"/>
  <c r="BM75"/>
  <c r="BD87"/>
  <c r="BH70"/>
  <c r="AX56"/>
  <c r="AO38"/>
  <c r="AU20"/>
  <c r="AL195"/>
  <c r="BG46"/>
  <c r="AM29"/>
  <c r="BM11"/>
  <c r="BF179"/>
  <c r="BG143"/>
  <c r="BD177"/>
  <c r="BH143"/>
  <c r="AN116"/>
  <c r="AX8"/>
  <c r="BG51"/>
  <c r="AM34"/>
  <c r="AS16"/>
  <c r="AR187"/>
  <c r="BB153"/>
  <c r="AW116"/>
  <c r="BH153"/>
  <c r="AJ182"/>
  <c r="AJ160"/>
  <c r="AM4"/>
  <c r="AM48"/>
  <c r="BC31"/>
  <c r="BI13"/>
  <c r="BB183"/>
  <c r="AW147"/>
  <c r="BH181"/>
  <c r="BL147"/>
  <c r="AJ186"/>
  <c r="AJ69"/>
  <c r="AJ196"/>
  <c r="BJ6"/>
  <c r="BI49"/>
  <c r="AQ32"/>
  <c r="AS14"/>
  <c r="AL185"/>
  <c r="BB149"/>
  <c r="AV183"/>
  <c r="AZ149"/>
  <c r="AJ89"/>
  <c r="AJ110"/>
  <c r="BK197"/>
  <c r="AQ46"/>
  <c r="B15" i="2"/>
  <c r="B6"/>
  <c r="AM30"/>
  <c r="AO50" i="8"/>
  <c r="BL14"/>
  <c r="BI40"/>
  <c r="AL5"/>
  <c r="BI131"/>
  <c r="AN133"/>
  <c r="BK195"/>
  <c r="BI45"/>
  <c r="AQ28"/>
  <c r="BI10"/>
  <c r="BB177"/>
  <c r="AY141"/>
  <c r="AV175"/>
  <c r="AZ141"/>
  <c r="AO135"/>
  <c r="AJ50"/>
  <c r="AX187"/>
  <c r="AQ42"/>
  <c r="BC25"/>
  <c r="BH7"/>
  <c r="AW171"/>
  <c r="AS135"/>
  <c r="AZ169"/>
  <c r="BD135"/>
  <c r="AJ63"/>
  <c r="AJ18"/>
  <c r="AJ68"/>
  <c r="BK191"/>
  <c r="AS43"/>
  <c r="BA26"/>
  <c r="BI8"/>
  <c r="BB173"/>
  <c r="AY137"/>
  <c r="AN171"/>
  <c r="AR137"/>
  <c r="AN129"/>
  <c r="AP171"/>
  <c r="AM171"/>
  <c r="AK102"/>
  <c r="BG66"/>
  <c r="AM62"/>
  <c r="AX29"/>
  <c r="BA55"/>
  <c r="AN20"/>
  <c r="AP161"/>
  <c r="BL161"/>
  <c r="AZ94"/>
  <c r="BG81"/>
  <c r="AM76"/>
  <c r="BE49"/>
  <c r="BK31"/>
  <c r="AT13"/>
  <c r="BK56"/>
  <c r="AQ39"/>
  <c r="BC22"/>
  <c r="AP4"/>
  <c r="AQ165"/>
  <c r="AP127"/>
  <c r="AZ163"/>
  <c r="BH131"/>
  <c r="AJ80"/>
  <c r="AP191"/>
  <c r="AQ44"/>
  <c r="BC27"/>
  <c r="AR9"/>
  <c r="BJ175"/>
  <c r="AW139"/>
  <c r="AZ173"/>
  <c r="BD139"/>
  <c r="AZ131"/>
  <c r="AJ34"/>
  <c r="AK58"/>
  <c r="BG41"/>
  <c r="AY24"/>
  <c r="BB6"/>
  <c r="BM169"/>
  <c r="AL131"/>
  <c r="BD167"/>
  <c r="BH133"/>
  <c r="AJ47"/>
  <c r="AJ127"/>
  <c r="AJ52"/>
  <c r="AP187"/>
  <c r="BA42"/>
  <c r="BI25"/>
  <c r="AR7"/>
  <c r="BJ171"/>
  <c r="AW135"/>
  <c r="AR169"/>
  <c r="AV135"/>
  <c r="AR127"/>
  <c r="AJ5"/>
  <c r="BC56"/>
  <c r="BI39"/>
  <c r="AM22"/>
  <c r="BB4"/>
  <c r="BM165"/>
  <c r="AL127"/>
  <c r="AV163"/>
  <c r="AJ134"/>
  <c r="AP89"/>
  <c r="BF71"/>
  <c r="AM84"/>
  <c r="AU67"/>
  <c r="BG53"/>
  <c r="BK35"/>
  <c r="AM16"/>
  <c r="BJ189"/>
  <c r="AN42"/>
  <c r="AR25"/>
  <c r="AP8"/>
  <c r="AQ173"/>
  <c r="AP135"/>
  <c r="AK171"/>
  <c r="AU137"/>
  <c r="AJ156"/>
  <c r="AU4"/>
  <c r="AN47"/>
  <c r="AR30"/>
  <c r="AR13"/>
  <c r="BJ183"/>
  <c r="BM147"/>
  <c r="AK181"/>
  <c r="AS147"/>
  <c r="AJ45"/>
  <c r="AJ90"/>
  <c r="BF193"/>
  <c r="AR44"/>
  <c r="AT27"/>
  <c r="BB10"/>
  <c r="BM177"/>
  <c r="AL139"/>
  <c r="AS175"/>
  <c r="BC141"/>
  <c r="AJ103"/>
  <c r="AJ99"/>
  <c r="AJ108"/>
  <c r="AP195"/>
  <c r="AM46"/>
  <c r="BC29"/>
  <c r="AR11"/>
  <c r="BJ179"/>
  <c r="AW143"/>
  <c r="BH177"/>
  <c r="BL143"/>
  <c r="AJ119"/>
  <c r="AJ62"/>
  <c r="BF189"/>
  <c r="BC43"/>
  <c r="AN25"/>
  <c r="BB8"/>
  <c r="BM173"/>
  <c r="AL135"/>
  <c r="BH141"/>
  <c r="BH125"/>
  <c r="AV111"/>
  <c r="AP77"/>
  <c r="BC90"/>
  <c r="BK73"/>
  <c r="BF59"/>
  <c r="BJ91"/>
  <c r="AO73"/>
  <c r="BI86"/>
  <c r="AN68"/>
  <c r="AL54"/>
  <c r="BB36"/>
  <c r="AN18"/>
  <c r="BD108"/>
  <c r="BB91"/>
  <c r="AY73"/>
  <c r="AS86"/>
  <c r="BA69"/>
  <c r="BE55"/>
  <c r="AT36"/>
  <c r="BG18"/>
  <c r="BC110"/>
  <c r="BK93"/>
  <c r="AW75"/>
  <c r="AV87"/>
  <c r="AZ70"/>
  <c r="AP56"/>
  <c r="BF38"/>
  <c r="BE20"/>
  <c r="BG197"/>
  <c r="BI46"/>
  <c r="AQ29"/>
  <c r="BE11"/>
  <c r="AX179"/>
  <c r="AQ143"/>
  <c r="AV177"/>
  <c r="AZ143"/>
  <c r="BC108"/>
  <c r="BG91"/>
  <c r="BM73"/>
  <c r="AV85"/>
  <c r="AZ68"/>
  <c r="AX54"/>
  <c r="AO36"/>
  <c r="BL18"/>
  <c r="AL191"/>
  <c r="BI44"/>
  <c r="AM27"/>
  <c r="BM9"/>
  <c r="BF175"/>
  <c r="BG139"/>
  <c r="AV173"/>
  <c r="AZ139"/>
  <c r="BD103"/>
  <c r="BG86"/>
  <c r="BM68"/>
  <c r="AS81"/>
  <c r="BA64"/>
  <c r="AX49"/>
  <c r="AO31"/>
  <c r="BG13"/>
  <c r="BD56"/>
  <c r="BH39"/>
  <c r="BL22"/>
  <c r="BM4"/>
  <c r="BF165"/>
  <c r="BG129"/>
  <c r="AU165"/>
  <c r="BK11"/>
  <c r="BD101"/>
  <c r="BE92"/>
  <c r="AT73"/>
  <c r="BL86"/>
  <c r="AM69"/>
  <c r="BJ55"/>
  <c r="BM37"/>
  <c r="AX19"/>
  <c r="AO109"/>
  <c r="AO92"/>
  <c r="AL73"/>
  <c r="BD86"/>
  <c r="BH69"/>
  <c r="BB55"/>
  <c r="AW37"/>
  <c r="BJ19"/>
  <c r="AR110"/>
  <c r="AV93"/>
  <c r="AX75"/>
  <c r="BC88"/>
  <c r="BK71"/>
  <c r="AQ57"/>
  <c r="AY39"/>
  <c r="AP20"/>
  <c r="BB197"/>
  <c r="AV46"/>
  <c r="AZ29"/>
  <c r="AL12"/>
  <c r="BE181"/>
  <c r="BG145"/>
  <c r="BA179"/>
  <c r="BI145"/>
  <c r="AR108"/>
  <c r="AP91"/>
  <c r="BF73"/>
  <c r="BC86"/>
  <c r="BK69"/>
  <c r="BG55"/>
  <c r="BK37"/>
  <c r="AU18"/>
  <c r="BJ193"/>
  <c r="AV44"/>
  <c r="AX27"/>
  <c r="AP10"/>
  <c r="AQ177"/>
  <c r="AP139"/>
  <c r="BA175"/>
  <c r="BK141"/>
  <c r="AO104"/>
  <c r="AP86"/>
  <c r="BF68"/>
  <c r="BD81"/>
  <c r="BH64"/>
  <c r="BE50"/>
  <c r="BK32"/>
  <c r="BJ14"/>
  <c r="AK57"/>
  <c r="BG40"/>
  <c r="AY23"/>
  <c r="AP5"/>
  <c r="AQ167"/>
  <c r="AP129"/>
  <c r="BD165"/>
  <c r="BF12"/>
  <c r="AR96"/>
  <c r="AV137"/>
  <c r="BF83"/>
  <c r="BG65"/>
  <c r="BH78"/>
  <c r="BL61"/>
  <c r="BK47"/>
  <c r="AX28"/>
  <c r="BF11"/>
  <c r="AS54"/>
  <c r="AM37"/>
  <c r="AQ20"/>
  <c r="AR193"/>
  <c r="AP159"/>
  <c r="BF123"/>
  <c r="BH159"/>
  <c r="AM127"/>
  <c r="AJ48"/>
  <c r="BF187"/>
  <c r="AM42"/>
  <c r="AQ25"/>
  <c r="BB7"/>
  <c r="BM171"/>
  <c r="AL133"/>
  <c r="BH169"/>
  <c r="BL135"/>
  <c r="BH127"/>
  <c r="AJ193"/>
  <c r="BA56"/>
  <c r="BC39"/>
  <c r="AN21"/>
  <c r="AV197"/>
  <c r="AL163"/>
  <c r="BB127"/>
  <c r="BL163"/>
  <c r="AM129"/>
  <c r="AJ14"/>
  <c r="AJ158"/>
  <c r="AJ19"/>
  <c r="BK57"/>
  <c r="AQ40"/>
  <c r="BC23"/>
  <c r="BB5"/>
  <c r="BM167"/>
  <c r="AL129"/>
  <c r="AZ165"/>
  <c r="BD131"/>
  <c r="AZ123"/>
  <c r="AJ137"/>
  <c r="AK54"/>
  <c r="BG37"/>
  <c r="AY20"/>
  <c r="AN193"/>
  <c r="AL159"/>
  <c r="BB123"/>
  <c r="BH157"/>
  <c r="BD109"/>
  <c r="BF87"/>
  <c r="BG69"/>
  <c r="BC82"/>
  <c r="BK65"/>
  <c r="BK51"/>
  <c r="AX32"/>
  <c r="AU14"/>
  <c r="AR57"/>
  <c r="AV40"/>
  <c r="AZ23"/>
  <c r="AW5"/>
  <c r="AP167"/>
  <c r="BF131"/>
  <c r="BA167"/>
  <c r="BA137"/>
  <c r="AJ104"/>
  <c r="BF195"/>
  <c r="AV45"/>
  <c r="AZ28"/>
  <c r="BB11"/>
  <c r="BM179"/>
  <c r="AL141"/>
  <c r="BA177"/>
  <c r="BK143"/>
  <c r="BK137"/>
  <c r="AJ58"/>
  <c r="AU189"/>
  <c r="AZ42"/>
  <c r="BD25"/>
  <c r="AS7"/>
  <c r="AL171"/>
  <c r="BB135"/>
  <c r="BI171"/>
  <c r="AO137"/>
  <c r="AJ71"/>
  <c r="AJ35"/>
  <c r="AJ76"/>
  <c r="BF191"/>
  <c r="AN43"/>
  <c r="AR26"/>
  <c r="BB9"/>
  <c r="BM175"/>
  <c r="AL137"/>
  <c r="AK173"/>
  <c r="AU139"/>
  <c r="AM131"/>
  <c r="AJ30"/>
  <c r="AN57"/>
  <c r="AR40"/>
  <c r="AV23"/>
  <c r="AS5"/>
  <c r="AL167"/>
  <c r="BB131"/>
  <c r="BC133"/>
  <c r="AJ146"/>
  <c r="BC104"/>
  <c r="BF75"/>
  <c r="AK88"/>
  <c r="AS71"/>
  <c r="BG57"/>
  <c r="BK39"/>
  <c r="AX20"/>
  <c r="BJ197"/>
  <c r="BD46"/>
  <c r="BH29"/>
  <c r="AP12"/>
  <c r="AQ181"/>
  <c r="AP143"/>
  <c r="AM179"/>
  <c r="AU145"/>
  <c r="BA121"/>
  <c r="BK8"/>
  <c r="BH27"/>
  <c r="BA53"/>
  <c r="AO18"/>
  <c r="AX157"/>
  <c r="BL157"/>
  <c r="AJ32"/>
  <c r="BD51"/>
  <c r="BH34"/>
  <c r="AR17"/>
  <c r="AO189"/>
  <c r="BM155"/>
  <c r="AP116"/>
  <c r="AU155"/>
  <c r="AP3"/>
  <c r="AJ176"/>
  <c r="AN5"/>
  <c r="BH48"/>
  <c r="BL31"/>
  <c r="BB14"/>
  <c r="BM185"/>
  <c r="AL147"/>
  <c r="AU183"/>
  <c r="BC149"/>
  <c r="AJ27"/>
  <c r="AJ85"/>
  <c r="AT3"/>
  <c r="BC6"/>
  <c r="AV49"/>
  <c r="AZ32"/>
  <c r="AR15"/>
  <c r="BL185"/>
  <c r="BM151"/>
  <c r="BA185"/>
  <c r="BI151"/>
  <c r="AJ105"/>
  <c r="AJ120"/>
  <c r="BF197"/>
  <c r="AZ46"/>
  <c r="BD29"/>
  <c r="BB12"/>
  <c r="BM181"/>
  <c r="AL143"/>
  <c r="BI179"/>
  <c r="BD127"/>
  <c r="AU97"/>
  <c r="BF79"/>
  <c r="AN91"/>
  <c r="AR74"/>
  <c r="BG61"/>
  <c r="BK43"/>
  <c r="AX24"/>
  <c r="BL7"/>
  <c r="AS50"/>
  <c r="BA33"/>
  <c r="AP16"/>
  <c r="BE187"/>
  <c r="AP151"/>
  <c r="AN3"/>
  <c r="AR151"/>
  <c r="AZ119"/>
  <c r="AJ173"/>
  <c r="AU55"/>
  <c r="BA38"/>
  <c r="BI21"/>
  <c r="BE197"/>
  <c r="BM163"/>
  <c r="AL125"/>
  <c r="AR161"/>
  <c r="AV127"/>
  <c r="AR119"/>
  <c r="AJ131"/>
  <c r="BC52"/>
  <c r="BI35"/>
  <c r="BB18"/>
  <c r="BI191"/>
  <c r="AL155"/>
  <c r="BB119"/>
  <c r="AV155"/>
  <c r="AZ121"/>
  <c r="BK119"/>
  <c r="AZ127"/>
  <c r="AJ116"/>
  <c r="BL53"/>
  <c r="AK36"/>
  <c r="AR19"/>
  <c r="AW193"/>
  <c r="BM159"/>
  <c r="AL121"/>
  <c r="BK159"/>
  <c r="BE123"/>
  <c r="AK3"/>
  <c r="BD7"/>
  <c r="AK50"/>
  <c r="AM13" i="2"/>
  <c r="AM10"/>
  <c r="AM14"/>
  <c r="B18"/>
  <c r="BG23" i="8"/>
  <c r="AV48"/>
  <c r="AZ14"/>
  <c r="AQ149"/>
  <c r="BI149"/>
  <c r="AJ125"/>
  <c r="BL49"/>
  <c r="AK32"/>
  <c r="BB15"/>
  <c r="AY187"/>
  <c r="AL149"/>
  <c r="BC185"/>
  <c r="BK151"/>
  <c r="AJ97"/>
  <c r="AJ114"/>
  <c r="AU197"/>
  <c r="AK46"/>
  <c r="AS29"/>
  <c r="AS11"/>
  <c r="AL179"/>
  <c r="BB143"/>
  <c r="BK179"/>
  <c r="AN143"/>
  <c r="AJ138"/>
  <c r="AJ24"/>
  <c r="AJ148"/>
  <c r="BK4"/>
  <c r="BD47"/>
  <c r="BH30"/>
  <c r="BB13"/>
  <c r="BM183"/>
  <c r="AL145"/>
  <c r="AM181"/>
  <c r="AU147"/>
  <c r="AJ37"/>
  <c r="AJ86"/>
  <c r="AU193"/>
  <c r="BH44"/>
  <c r="BJ27"/>
  <c r="AS9"/>
  <c r="AL175"/>
  <c r="BB139"/>
  <c r="AU175"/>
  <c r="AU119"/>
  <c r="BK95"/>
  <c r="BG77"/>
  <c r="AV89"/>
  <c r="AZ72"/>
  <c r="AP53"/>
  <c r="BF35"/>
  <c r="AN17"/>
  <c r="BG191"/>
  <c r="AK43"/>
  <c r="AS26"/>
  <c r="BE8"/>
  <c r="AX173"/>
  <c r="AQ137"/>
  <c r="BK173"/>
  <c r="AN137"/>
  <c r="AJ172"/>
  <c r="BD5"/>
  <c r="AK48"/>
  <c r="AS31"/>
  <c r="AK13"/>
  <c r="AY185"/>
  <c r="AT147"/>
  <c r="BK183"/>
  <c r="AN147"/>
  <c r="AJ61"/>
  <c r="AJ98"/>
  <c r="BC195"/>
  <c r="AS45"/>
  <c r="BA28"/>
  <c r="BA10"/>
  <c r="AT177"/>
  <c r="BJ141"/>
  <c r="AN175"/>
  <c r="AR141"/>
  <c r="AJ111"/>
  <c r="AJ167"/>
  <c r="AJ117"/>
  <c r="AM197"/>
  <c r="BH46"/>
  <c r="BL29"/>
  <c r="AK11"/>
  <c r="AY181"/>
  <c r="AT143"/>
  <c r="AU179"/>
  <c r="BC145"/>
  <c r="AJ183"/>
  <c r="AJ70"/>
  <c r="BC191"/>
  <c r="BL43"/>
  <c r="AK26"/>
  <c r="BA8"/>
  <c r="AT173"/>
  <c r="BJ137"/>
  <c r="BC173"/>
  <c r="AJ178"/>
  <c r="AK94"/>
  <c r="AW76"/>
  <c r="AZ88"/>
  <c r="BD71"/>
  <c r="AP57"/>
  <c r="BF39"/>
  <c r="BE21"/>
  <c r="BF4"/>
  <c r="AQ47"/>
  <c r="BG30"/>
  <c r="BE12"/>
  <c r="AX181"/>
  <c r="AO145"/>
  <c r="AZ179"/>
  <c r="BD145"/>
  <c r="AK123"/>
  <c r="AJ123"/>
  <c r="AK52"/>
  <c r="BG35"/>
  <c r="AK17"/>
  <c r="AN189"/>
  <c r="AT155"/>
  <c r="BJ119"/>
  <c r="BD155"/>
  <c r="AM116"/>
  <c r="AJ192"/>
  <c r="AX6"/>
  <c r="BG49"/>
  <c r="AM32"/>
  <c r="BA14"/>
  <c r="AT185"/>
  <c r="BJ149"/>
  <c r="BD183"/>
  <c r="BH149"/>
  <c r="BM3"/>
  <c r="AJ101"/>
  <c r="AS3"/>
  <c r="AT7"/>
  <c r="BA50"/>
  <c r="BI33"/>
  <c r="AK15"/>
  <c r="BI187"/>
  <c r="AT151"/>
  <c r="AR3"/>
  <c r="AV151"/>
  <c r="AJ126"/>
  <c r="AJ136"/>
  <c r="BJ4"/>
  <c r="BI47"/>
  <c r="AQ30"/>
  <c r="BA12"/>
  <c r="AT181"/>
  <c r="BJ145"/>
  <c r="AU159"/>
  <c r="BD159"/>
  <c r="BJ13"/>
  <c r="AQ82"/>
  <c r="AW64"/>
  <c r="BL77"/>
  <c r="AM60"/>
  <c r="AZ95"/>
  <c r="AT77"/>
  <c r="BK90"/>
  <c r="AK73"/>
  <c r="BJ59"/>
  <c r="BM41"/>
  <c r="AL22"/>
  <c r="AN112"/>
  <c r="AR95"/>
  <c r="AL77"/>
  <c r="AU90"/>
  <c r="BC73"/>
  <c r="BB59"/>
  <c r="AW41"/>
  <c r="BK23"/>
  <c r="AN115"/>
  <c r="BL97"/>
  <c r="AX79"/>
  <c r="BA92"/>
  <c r="BI75"/>
  <c r="AQ61"/>
  <c r="AY43"/>
  <c r="AP24"/>
  <c r="AV7"/>
  <c r="BL50"/>
  <c r="AK33"/>
  <c r="AL16"/>
  <c r="AW187"/>
  <c r="BG153"/>
  <c r="BG3"/>
  <c r="BK153"/>
  <c r="BH112"/>
  <c r="BL95"/>
  <c r="BF77"/>
  <c r="BA90"/>
  <c r="BI73"/>
  <c r="BG59"/>
  <c r="BK41"/>
  <c r="AX22"/>
  <c r="AV5"/>
  <c r="BL48"/>
  <c r="AK31"/>
  <c r="AP14"/>
  <c r="AQ185"/>
  <c r="AP147"/>
  <c r="BC183"/>
  <c r="BK149"/>
  <c r="AN107"/>
  <c r="AP90"/>
  <c r="BF72"/>
  <c r="AU85"/>
  <c r="BC68"/>
  <c r="BG54"/>
  <c r="BK36"/>
  <c r="AQ17"/>
  <c r="BJ191"/>
  <c r="AR43"/>
  <c r="AV26"/>
  <c r="AP9"/>
  <c r="AQ175"/>
  <c r="AP137"/>
  <c r="AS173"/>
  <c r="BC139"/>
  <c r="AN105"/>
  <c r="BK96"/>
  <c r="AY78"/>
  <c r="AV90"/>
  <c r="AZ73"/>
  <c r="BE60"/>
  <c r="AT41"/>
  <c r="BJ23"/>
  <c r="AM113"/>
  <c r="AU96"/>
  <c r="BJ78"/>
  <c r="AN90"/>
  <c r="AR73"/>
  <c r="AO60"/>
  <c r="AL41"/>
  <c r="BB23"/>
  <c r="BL113"/>
  <c r="BA98"/>
  <c r="BG80"/>
  <c r="BH92"/>
  <c r="BL75"/>
  <c r="BM62"/>
  <c r="AX43"/>
  <c r="AO25"/>
  <c r="AM7"/>
  <c r="AM51"/>
  <c r="BC34"/>
  <c r="AW16"/>
  <c r="AV187"/>
  <c r="BF153"/>
  <c r="BM116"/>
  <c r="BL153"/>
  <c r="BE113"/>
  <c r="BA96"/>
  <c r="AW78"/>
  <c r="BH90"/>
  <c r="BL73"/>
  <c r="AP59"/>
  <c r="BF41"/>
  <c r="BE23"/>
  <c r="AM5"/>
  <c r="AM49"/>
  <c r="BC32"/>
  <c r="BE14"/>
  <c r="AX185"/>
  <c r="AO149"/>
  <c r="BH183"/>
  <c r="BL149"/>
  <c r="AM108"/>
  <c r="AQ91"/>
  <c r="AW73"/>
  <c r="AN85"/>
  <c r="AR68"/>
  <c r="AP54"/>
  <c r="BF36"/>
  <c r="AV18"/>
  <c r="BG193"/>
  <c r="AS44"/>
  <c r="BA27"/>
  <c r="BE9"/>
  <c r="AX175"/>
  <c r="AQ139"/>
  <c r="AN173"/>
  <c r="AR139"/>
  <c r="AO102"/>
  <c r="BA155"/>
  <c r="BF91"/>
  <c r="AP69"/>
  <c r="AR82"/>
  <c r="AV65"/>
  <c r="BF51"/>
  <c r="BE33"/>
  <c r="BD15"/>
  <c r="AU58"/>
  <c r="BA41"/>
  <c r="BI24"/>
  <c r="AZ6"/>
  <c r="AO169"/>
  <c r="BM133"/>
  <c r="AR167"/>
  <c r="AV133"/>
  <c r="AJ112"/>
  <c r="BC197"/>
  <c r="BA46"/>
  <c r="BI29"/>
  <c r="BA11"/>
  <c r="AT179"/>
  <c r="BJ143"/>
  <c r="AR177"/>
  <c r="AV143"/>
  <c r="AJ151"/>
  <c r="AJ66"/>
  <c r="AP189"/>
  <c r="BI43"/>
  <c r="AM26"/>
  <c r="AR8"/>
  <c r="BJ173"/>
  <c r="AW137"/>
  <c r="AV171"/>
  <c r="AZ137"/>
  <c r="AJ79"/>
  <c r="AJ51"/>
  <c r="AJ84"/>
  <c r="BC193"/>
  <c r="AK44"/>
  <c r="AS27"/>
  <c r="BA9"/>
  <c r="AT175"/>
  <c r="BJ139"/>
  <c r="BK175"/>
  <c r="AN139"/>
  <c r="BA133"/>
  <c r="AJ38"/>
  <c r="AM58"/>
  <c r="AS41"/>
  <c r="BA24"/>
  <c r="AR6"/>
  <c r="BJ169"/>
  <c r="AW133"/>
  <c r="AN167"/>
  <c r="AJ59"/>
  <c r="AW92"/>
  <c r="AP73"/>
  <c r="BH86"/>
  <c r="BL69"/>
  <c r="BF55"/>
  <c r="BE37"/>
  <c r="BF19"/>
  <c r="AT193"/>
  <c r="AM45"/>
  <c r="BK28"/>
  <c r="AZ10"/>
  <c r="AO177"/>
  <c r="BM141"/>
  <c r="BH175"/>
  <c r="BL141"/>
  <c r="BI3"/>
  <c r="AM6"/>
  <c r="AM50"/>
  <c r="BC33"/>
  <c r="BA15"/>
  <c r="AV185"/>
  <c r="BJ151"/>
  <c r="BH3"/>
  <c r="BL151"/>
  <c r="AJ113"/>
  <c r="AJ128"/>
  <c r="AP197"/>
  <c r="BC47"/>
  <c r="AN29"/>
  <c r="AR12"/>
  <c r="BJ181"/>
  <c r="BM145"/>
  <c r="BL179"/>
  <c r="AK145"/>
  <c r="AJ154"/>
  <c r="AJ41"/>
  <c r="AJ164"/>
  <c r="BF5"/>
  <c r="AQ48"/>
  <c r="BG31"/>
  <c r="BA13"/>
  <c r="AT183"/>
  <c r="BJ147"/>
  <c r="AZ181"/>
  <c r="BD147"/>
  <c r="AJ53"/>
  <c r="AJ94"/>
  <c r="AP193"/>
  <c r="BG45"/>
  <c r="AU28"/>
  <c r="AR10"/>
  <c r="BJ177"/>
  <c r="AW141"/>
  <c r="AR149"/>
  <c r="BE143"/>
  <c r="AK117"/>
  <c r="AW80"/>
  <c r="AM92"/>
  <c r="AU75"/>
  <c r="AP61"/>
  <c r="BF43"/>
  <c r="BE25"/>
  <c r="AU7"/>
  <c r="AN50"/>
  <c r="AR33"/>
  <c r="BE16"/>
  <c r="BD187"/>
  <c r="AO153"/>
  <c r="BI116"/>
  <c r="AS153"/>
  <c r="BK121"/>
  <c r="AJ189"/>
  <c r="AX36"/>
  <c r="AY193"/>
  <c r="AK27"/>
  <c r="AP175"/>
  <c r="BC175"/>
  <c r="BJ3"/>
  <c r="AN55"/>
  <c r="AR38"/>
  <c r="AV21"/>
  <c r="BD197"/>
  <c r="AT163"/>
  <c r="BJ127"/>
  <c r="AS163"/>
  <c r="BC129"/>
  <c r="AU121"/>
  <c r="AJ163"/>
  <c r="AR52"/>
  <c r="AV35"/>
  <c r="BA18"/>
  <c r="BH191"/>
  <c r="BJ157"/>
  <c r="AW121"/>
  <c r="BA157"/>
  <c r="BK123"/>
  <c r="BC121"/>
  <c r="AV129"/>
  <c r="AJ133"/>
  <c r="BA54"/>
  <c r="BC37"/>
  <c r="AK19"/>
  <c r="AV193"/>
  <c r="AT159"/>
  <c r="BJ123"/>
  <c r="BL159"/>
  <c r="AO125"/>
  <c r="BL116"/>
  <c r="AQ7"/>
  <c r="BC51"/>
  <c r="AN33"/>
  <c r="BA16"/>
  <c r="AZ187"/>
  <c r="BJ153"/>
  <c r="AS116"/>
  <c r="AM145"/>
  <c r="BK103"/>
  <c r="AW84"/>
  <c r="AP65"/>
  <c r="AS79"/>
  <c r="BA62"/>
  <c r="BF47"/>
  <c r="BE29"/>
  <c r="BG11"/>
  <c r="BD54"/>
  <c r="BH37"/>
  <c r="BL20"/>
  <c r="AO195"/>
  <c r="AO161"/>
  <c r="BM125"/>
  <c r="AU161"/>
  <c r="BA129"/>
  <c r="AJ56"/>
  <c r="BC189"/>
  <c r="BH42"/>
  <c r="BL25"/>
  <c r="BA7"/>
  <c r="AT171"/>
  <c r="BJ135"/>
  <c r="AU171"/>
  <c r="AK137"/>
  <c r="BE129"/>
  <c r="AJ9"/>
  <c r="BH56"/>
  <c r="BL39"/>
  <c r="AK22"/>
  <c r="AR4"/>
  <c r="BJ165"/>
  <c r="AW129"/>
  <c r="BC165"/>
  <c r="BA131"/>
  <c r="AJ22"/>
  <c r="BE3"/>
  <c r="AJ28"/>
  <c r="AV57"/>
  <c r="AZ40"/>
  <c r="BD23"/>
  <c r="BA5"/>
  <c r="AT167"/>
  <c r="BJ131"/>
  <c r="BI167"/>
  <c r="AO133"/>
  <c r="BK125"/>
  <c r="AJ153"/>
  <c r="AZ54"/>
  <c r="BK116"/>
  <c r="E4" i="2"/>
  <c r="B9"/>
  <c r="AM35"/>
  <c r="AY32" i="8"/>
  <c r="BC57"/>
  <c r="AM23"/>
  <c r="BE167"/>
  <c r="AV165"/>
  <c r="AJ96"/>
  <c r="AV53"/>
  <c r="AZ36"/>
  <c r="BA19"/>
  <c r="BL193"/>
  <c r="BJ159"/>
  <c r="AW123"/>
  <c r="BI159"/>
  <c r="BD123"/>
  <c r="AO116"/>
  <c r="BG7"/>
  <c r="AZ50"/>
  <c r="BD33"/>
  <c r="AR16"/>
  <c r="AK187"/>
  <c r="BM153"/>
  <c r="AU3"/>
  <c r="AM153"/>
  <c r="BE119"/>
  <c r="AJ174"/>
  <c r="BL121"/>
  <c r="AU8"/>
  <c r="AN51"/>
  <c r="AR34"/>
  <c r="BA17"/>
  <c r="BD189"/>
  <c r="BJ155"/>
  <c r="BM119"/>
  <c r="AS155"/>
  <c r="AO3"/>
  <c r="AJ184"/>
  <c r="AY5"/>
  <c r="AR48"/>
  <c r="AV31"/>
  <c r="AR14"/>
  <c r="BJ185"/>
  <c r="BM149"/>
  <c r="AS183"/>
  <c r="AN135"/>
  <c r="BL99"/>
  <c r="AP81"/>
  <c r="BF63"/>
  <c r="BI77"/>
  <c r="AN59"/>
  <c r="BE45"/>
  <c r="BG27"/>
  <c r="AN9"/>
  <c r="BL52"/>
  <c r="AK35"/>
  <c r="AZ18"/>
  <c r="AW191"/>
  <c r="AQ157"/>
  <c r="AP119"/>
  <c r="BK157"/>
  <c r="AU57"/>
  <c r="BI23"/>
  <c r="AW167"/>
  <c r="AR165"/>
  <c r="BM91"/>
  <c r="BL85"/>
  <c r="AQ54"/>
  <c r="AX18"/>
  <c r="BC44"/>
  <c r="AL9"/>
  <c r="BI139"/>
  <c r="AM139"/>
  <c r="AJ188"/>
  <c r="BM59"/>
  <c r="AO22"/>
  <c r="BI48"/>
  <c r="AW13"/>
  <c r="BF147"/>
  <c r="AZ147"/>
  <c r="AJ187"/>
  <c r="BK53"/>
  <c r="AQ36"/>
  <c r="BB19"/>
  <c r="BM193"/>
  <c r="AL157"/>
  <c r="BB121"/>
  <c r="AZ157"/>
  <c r="BH121"/>
  <c r="BA3"/>
  <c r="BF7"/>
  <c r="AQ50"/>
  <c r="BG33"/>
  <c r="AS15"/>
  <c r="AN185"/>
  <c r="BB151"/>
  <c r="AZ3"/>
  <c r="BD151"/>
  <c r="BH116"/>
  <c r="AJ142"/>
  <c r="AM119"/>
  <c r="BL8"/>
  <c r="AS51"/>
  <c r="BA34"/>
  <c r="BB17"/>
  <c r="BE189"/>
  <c r="AL153"/>
  <c r="BF116"/>
  <c r="AR153"/>
  <c r="AJ198"/>
  <c r="AJ168"/>
  <c r="AT5"/>
  <c r="BA48"/>
  <c r="BI31"/>
  <c r="AS13"/>
  <c r="AL183"/>
  <c r="BB147"/>
  <c r="AR181"/>
  <c r="AV147"/>
  <c r="AJ194"/>
  <c r="BA139"/>
  <c r="BD175"/>
  <c r="AJ162"/>
  <c r="AM36" i="2"/>
  <c r="AM25"/>
  <c r="AM29"/>
  <c r="AM17"/>
  <c r="E17"/>
  <c r="AM11"/>
  <c r="AM15"/>
  <c r="AM8"/>
  <c r="BG29" i="8"/>
  <c r="BI11"/>
  <c r="BB179"/>
  <c r="AY143"/>
  <c r="AZ177"/>
  <c r="BD143"/>
  <c r="AJ130"/>
  <c r="AZ129"/>
  <c r="AS167"/>
  <c r="AJ43"/>
  <c r="AM16" i="2"/>
  <c r="AM31"/>
  <c r="B16"/>
  <c r="AP49" i="8"/>
  <c r="AY13"/>
  <c r="AZ39"/>
  <c r="BE4"/>
  <c r="AQ129"/>
  <c r="BE133"/>
  <c r="AQ5"/>
  <c r="BC49"/>
  <c r="AN31"/>
  <c r="BI14"/>
  <c r="BB185"/>
  <c r="AW149"/>
  <c r="BL183"/>
  <c r="AK149"/>
  <c r="AJ81"/>
  <c r="AJ106"/>
  <c r="AX195"/>
  <c r="AN45"/>
  <c r="AR28"/>
  <c r="BH11"/>
  <c r="AW179"/>
  <c r="AS143"/>
  <c r="AK177"/>
  <c r="AU143"/>
  <c r="AJ122"/>
  <c r="AJ8"/>
  <c r="AJ132"/>
  <c r="AX4"/>
  <c r="BG47"/>
  <c r="AM30"/>
  <c r="BI12"/>
  <c r="BB181"/>
  <c r="AW145"/>
  <c r="BD179"/>
  <c r="BH145"/>
  <c r="AJ20"/>
  <c r="AJ78"/>
  <c r="AX191"/>
  <c r="AM44"/>
  <c r="AQ27"/>
  <c r="BH9"/>
  <c r="AW175"/>
  <c r="AS139"/>
  <c r="BH173"/>
  <c r="BL139"/>
  <c r="AJ75"/>
  <c r="AM121"/>
  <c r="BI163"/>
  <c r="AJ93"/>
  <c r="E3" i="2"/>
  <c r="AM9"/>
  <c r="B11"/>
  <c r="B5"/>
  <c r="B17"/>
  <c r="AM5"/>
  <c r="B4"/>
  <c r="AR24" i="8"/>
  <c r="AT133"/>
  <c r="AU135"/>
  <c r="AX3"/>
  <c r="AS151"/>
  <c r="E5" i="2"/>
  <c r="E10"/>
  <c r="AM32"/>
  <c r="AJ21" i="8"/>
  <c r="BA40"/>
  <c r="BH5"/>
  <c r="AS131"/>
  <c r="AJ159"/>
  <c r="AX72"/>
  <c r="AM68"/>
  <c r="AY36"/>
  <c r="BB191"/>
  <c r="AN26"/>
  <c r="BE175"/>
  <c r="BL173"/>
  <c r="AR123"/>
  <c r="AJ23"/>
  <c r="AX40"/>
  <c r="BJ5"/>
  <c r="AQ31"/>
  <c r="AP183"/>
  <c r="AV181"/>
  <c r="AO127"/>
  <c r="AM193"/>
  <c r="AZ44"/>
  <c r="BB27"/>
  <c r="AK9"/>
  <c r="AY177"/>
  <c r="AT139"/>
  <c r="BI175"/>
  <c r="AO141"/>
  <c r="BK133"/>
  <c r="AJ42"/>
  <c r="AZ58"/>
  <c r="BD41"/>
  <c r="BH24"/>
  <c r="BA6"/>
  <c r="AT169"/>
  <c r="BJ133"/>
  <c r="AM169"/>
  <c r="BE135"/>
  <c r="AJ55"/>
  <c r="AJ191"/>
  <c r="AJ60"/>
  <c r="AM189"/>
  <c r="AR42"/>
  <c r="AV25"/>
  <c r="AK7"/>
  <c r="AY173"/>
  <c r="AT135"/>
  <c r="AS171"/>
  <c r="BC137"/>
  <c r="AU129"/>
  <c r="AJ13"/>
  <c r="AR56"/>
  <c r="AV39"/>
  <c r="AZ22"/>
  <c r="BA4"/>
  <c r="AT165"/>
  <c r="BJ129"/>
  <c r="BA165"/>
  <c r="BK131"/>
  <c r="AJ190"/>
  <c r="AJ91"/>
  <c r="AZ145"/>
  <c r="AR133"/>
  <c r="E15" i="2"/>
  <c r="E6"/>
  <c r="B8"/>
  <c r="E12"/>
  <c r="B14"/>
  <c r="AM3"/>
  <c r="E16"/>
  <c r="BD37" i="8"/>
  <c r="BH20"/>
  <c r="AK195"/>
  <c r="BJ161"/>
  <c r="AW125"/>
  <c r="AM161"/>
  <c r="BE127"/>
  <c r="AJ33"/>
  <c r="AZ116"/>
  <c r="AM137"/>
  <c r="AM38" i="2"/>
  <c r="E11"/>
  <c r="AM37"/>
  <c r="AK64" i="8"/>
  <c r="BF31"/>
  <c r="AV56"/>
  <c r="BD22"/>
  <c r="AX165"/>
  <c r="BI165"/>
  <c r="AJ88"/>
  <c r="BL57"/>
  <c r="AK40"/>
  <c r="AS23"/>
  <c r="AR5"/>
  <c r="BJ167"/>
  <c r="AW131"/>
  <c r="BK167"/>
  <c r="AN131"/>
  <c r="BA125"/>
  <c r="AJ145"/>
  <c r="AM54"/>
  <c r="AS37"/>
  <c r="BA20"/>
  <c r="BA195"/>
  <c r="BM161"/>
  <c r="AL123"/>
  <c r="AN159"/>
  <c r="AR125"/>
  <c r="AJ143"/>
  <c r="AJ49"/>
  <c r="AJ181"/>
  <c r="BD55"/>
  <c r="BH38"/>
  <c r="BL21"/>
  <c r="AO197"/>
  <c r="BJ163"/>
  <c r="AW127"/>
  <c r="AU163"/>
  <c r="AK129"/>
  <c r="BE121"/>
  <c r="AJ147"/>
  <c r="BH52"/>
  <c r="BL35"/>
  <c r="AR18"/>
  <c r="AS191"/>
  <c r="BM157"/>
  <c r="AL119"/>
  <c r="BC157"/>
  <c r="BA123"/>
  <c r="BL155"/>
  <c r="AY127"/>
  <c r="AO129"/>
  <c r="AJ26"/>
  <c r="B10" i="2"/>
  <c r="B3"/>
  <c r="AM34"/>
  <c r="AM39"/>
  <c r="AM27"/>
  <c r="AM28"/>
  <c r="AM33"/>
  <c r="AS33" i="8"/>
  <c r="BB16"/>
  <c r="BA187"/>
  <c r="AL151"/>
  <c r="BK3"/>
  <c r="AN151"/>
  <c r="AR116"/>
  <c r="BI147"/>
  <c r="AN183"/>
  <c r="AN119"/>
  <c r="E8" i="2"/>
  <c r="B13"/>
  <c r="AM4"/>
  <c r="E14"/>
  <c r="B12"/>
  <c r="AM12"/>
  <c r="E9"/>
  <c r="AK6" i="8"/>
  <c r="AY171"/>
  <c r="AK169"/>
  <c r="AJ10"/>
  <c r="BK155"/>
  <c r="AM26" i="2"/>
  <c r="AM6"/>
  <c r="AM7"/>
  <c r="B30" i="5" l="1"/>
  <c r="CH30"/>
  <c r="CF30"/>
  <c r="DC30" s="1"/>
  <c r="CD30"/>
  <c r="CB30"/>
  <c r="BZ30"/>
  <c r="BX30"/>
  <c r="BV30"/>
  <c r="BT30"/>
  <c r="BR30"/>
  <c r="BP30"/>
  <c r="BN30"/>
  <c r="BL30"/>
  <c r="BJ30"/>
  <c r="BH30"/>
  <c r="BF30"/>
  <c r="BD30"/>
  <c r="BB30"/>
  <c r="AZ30"/>
  <c r="AX30"/>
  <c r="AV30"/>
  <c r="AT30"/>
  <c r="AR30"/>
  <c r="AP30"/>
  <c r="DB30" s="1"/>
  <c r="AN30"/>
  <c r="AL30"/>
  <c r="AJ30"/>
  <c r="AH30"/>
  <c r="AF30"/>
  <c r="AD30"/>
  <c r="AB30"/>
  <c r="Z30"/>
  <c r="X30"/>
  <c r="V30"/>
  <c r="T30"/>
  <c r="R30"/>
  <c r="P30"/>
  <c r="N30"/>
  <c r="L30"/>
  <c r="J30"/>
  <c r="H30"/>
  <c r="F30"/>
  <c r="D30"/>
  <c r="CV1"/>
  <c r="C30"/>
  <c r="CG30"/>
  <c r="CS30" s="1"/>
  <c r="CE30"/>
  <c r="DA30" s="1"/>
  <c r="CC30"/>
  <c r="CA30"/>
  <c r="BY30"/>
  <c r="BW30"/>
  <c r="BU30"/>
  <c r="BS30"/>
  <c r="BQ30"/>
  <c r="BO30"/>
  <c r="BM30"/>
  <c r="BK30"/>
  <c r="BI30"/>
  <c r="BG30"/>
  <c r="BE30"/>
  <c r="BC30"/>
  <c r="BA30"/>
  <c r="AY30"/>
  <c r="DM30" s="1"/>
  <c r="AW30"/>
  <c r="DG30" s="1"/>
  <c r="AU30"/>
  <c r="AS30"/>
  <c r="AQ30"/>
  <c r="CR30" s="1"/>
  <c r="AO30"/>
  <c r="CZ30" s="1"/>
  <c r="AM30"/>
  <c r="AK30"/>
  <c r="AI30"/>
  <c r="AG30"/>
  <c r="AE30"/>
  <c r="AC30"/>
  <c r="AA30"/>
  <c r="Y30"/>
  <c r="DD30" s="1"/>
  <c r="W30"/>
  <c r="U30"/>
  <c r="S30"/>
  <c r="Q30"/>
  <c r="O30"/>
  <c r="M30"/>
  <c r="K30"/>
  <c r="I30"/>
  <c r="DL30" s="1"/>
  <c r="G30"/>
  <c r="DF30" s="1"/>
  <c r="E30"/>
  <c r="DI1"/>
  <c r="DH1"/>
  <c r="Z1" i="2"/>
  <c r="CX1" i="4"/>
  <c r="DN1"/>
  <c r="DJ1"/>
  <c r="CY1"/>
  <c r="DO1"/>
  <c r="DK1"/>
  <c r="CV2"/>
  <c r="CV39" s="1"/>
  <c r="CT2"/>
  <c r="CT39" s="1"/>
  <c r="DF2"/>
  <c r="DF39" s="1"/>
  <c r="DL2"/>
  <c r="DL39" s="1"/>
  <c r="DD2"/>
  <c r="DD39" s="1"/>
  <c r="CZ2"/>
  <c r="CZ39" s="1"/>
  <c r="CR2"/>
  <c r="CR39" s="1"/>
  <c r="CW2"/>
  <c r="CU2"/>
  <c r="DG2"/>
  <c r="DM2"/>
  <c r="DE2"/>
  <c r="DA2"/>
  <c r="CS2"/>
  <c r="CX3"/>
  <c r="CX40" s="1"/>
  <c r="DN3"/>
  <c r="DN40" s="1"/>
  <c r="DJ3"/>
  <c r="DJ40" s="1"/>
  <c r="CY3"/>
  <c r="DO3"/>
  <c r="DK3"/>
  <c r="CV4"/>
  <c r="CV41" s="1"/>
  <c r="CT4"/>
  <c r="CT41" s="1"/>
  <c r="DF4"/>
  <c r="DF41" s="1"/>
  <c r="DL4"/>
  <c r="DL41" s="1"/>
  <c r="DD4"/>
  <c r="DD41" s="1"/>
  <c r="CZ4"/>
  <c r="CZ41" s="1"/>
  <c r="CR4"/>
  <c r="CR41" s="1"/>
  <c r="DG4"/>
  <c r="DE4"/>
  <c r="DA4"/>
  <c r="CS4"/>
  <c r="CX5"/>
  <c r="CX42" s="1"/>
  <c r="DN5"/>
  <c r="DN42" s="1"/>
  <c r="DJ5"/>
  <c r="DJ42" s="1"/>
  <c r="DO5"/>
  <c r="DF6"/>
  <c r="DF43" s="1"/>
  <c r="CZ6"/>
  <c r="CZ43" s="1"/>
  <c r="CR6"/>
  <c r="CR43" s="1"/>
  <c r="DG6"/>
  <c r="DA6"/>
  <c r="CS6"/>
  <c r="DF8"/>
  <c r="DF45" s="1"/>
  <c r="CZ8"/>
  <c r="CZ45" s="1"/>
  <c r="CR8"/>
  <c r="CR45" s="1"/>
  <c r="DG8"/>
  <c r="DA8"/>
  <c r="CS8"/>
  <c r="CV10"/>
  <c r="CV47" s="1"/>
  <c r="DF10"/>
  <c r="DF47" s="1"/>
  <c r="DL10"/>
  <c r="DL47" s="1"/>
  <c r="CZ10"/>
  <c r="CZ47" s="1"/>
  <c r="CR10"/>
  <c r="CR47" s="1"/>
  <c r="DG10"/>
  <c r="DM10"/>
  <c r="DE10"/>
  <c r="DA10"/>
  <c r="CS10"/>
  <c r="DN11"/>
  <c r="DJ11"/>
  <c r="CY11"/>
  <c r="CV12"/>
  <c r="CV49" s="1"/>
  <c r="DF12"/>
  <c r="DF49" s="1"/>
  <c r="DL12"/>
  <c r="DL49" s="1"/>
  <c r="DD12"/>
  <c r="DD49" s="1"/>
  <c r="CZ12"/>
  <c r="CZ49" s="1"/>
  <c r="CR12"/>
  <c r="CR49" s="1"/>
  <c r="DG12"/>
  <c r="DA12"/>
  <c r="CS12"/>
  <c r="DJ13"/>
  <c r="DJ50" s="1"/>
  <c r="CY13"/>
  <c r="DF14"/>
  <c r="DF51" s="1"/>
  <c r="CZ14"/>
  <c r="CZ51" s="1"/>
  <c r="CR14"/>
  <c r="CR51" s="1"/>
  <c r="DG14"/>
  <c r="DA14"/>
  <c r="CS14"/>
  <c r="DF16"/>
  <c r="DF53" s="1"/>
  <c r="CR16"/>
  <c r="CR53" s="1"/>
  <c r="DG16"/>
  <c r="DA16"/>
  <c r="CS16"/>
  <c r="DF18"/>
  <c r="DF55" s="1"/>
  <c r="CR18"/>
  <c r="CR55" s="1"/>
  <c r="DG18"/>
  <c r="DG55" s="1"/>
  <c r="CS18"/>
  <c r="CS55" s="1"/>
  <c r="DG20"/>
  <c r="DG57" s="1"/>
  <c r="DA20"/>
  <c r="DA57" s="1"/>
  <c r="CS20"/>
  <c r="CS57" s="1"/>
  <c r="DO16"/>
  <c r="DD19"/>
  <c r="DD56" s="1"/>
  <c r="DN20"/>
  <c r="DN57" s="1"/>
  <c r="DN24"/>
  <c r="DN61" s="1"/>
  <c r="DO26"/>
  <c r="DO63" s="1"/>
  <c r="DD27"/>
  <c r="DD64" s="1"/>
  <c r="DE27"/>
  <c r="DE64" s="1"/>
  <c r="DN28"/>
  <c r="DN65" s="1"/>
  <c r="DO28"/>
  <c r="DO65" s="1"/>
  <c r="DD29"/>
  <c r="DD66" s="1"/>
  <c r="DE29"/>
  <c r="DE66" s="1"/>
  <c r="DN30"/>
  <c r="DN67" s="1"/>
  <c r="DD31"/>
  <c r="DD68" s="1"/>
  <c r="DE31"/>
  <c r="DE68" s="1"/>
  <c r="DC3"/>
  <c r="DC40" s="1"/>
  <c r="DH4"/>
  <c r="DH41" s="1"/>
  <c r="DI4"/>
  <c r="DI41" s="1"/>
  <c r="CN5"/>
  <c r="CN42" s="1"/>
  <c r="CO5"/>
  <c r="CO42" s="1"/>
  <c r="DC5"/>
  <c r="DI6"/>
  <c r="DI43" s="1"/>
  <c r="DH8"/>
  <c r="DH45" s="1"/>
  <c r="DB9"/>
  <c r="DB46" s="1"/>
  <c r="DH10"/>
  <c r="DH47" s="1"/>
  <c r="DI10"/>
  <c r="DI47" s="1"/>
  <c r="CN11"/>
  <c r="DB11"/>
  <c r="V12" i="2" s="1"/>
  <c r="DC11" i="4"/>
  <c r="DI12"/>
  <c r="CN13"/>
  <c r="CN50" s="1"/>
  <c r="DC13"/>
  <c r="DB15"/>
  <c r="DB52" s="1"/>
  <c r="DC15"/>
  <c r="DC17"/>
  <c r="DC54" s="1"/>
  <c r="DH18"/>
  <c r="DH55" s="1"/>
  <c r="CO19"/>
  <c r="CO56" s="1"/>
  <c r="CO21"/>
  <c r="CO58" s="1"/>
  <c r="CN1"/>
  <c r="DB1"/>
  <c r="DB38" s="1"/>
  <c r="CO1"/>
  <c r="DC1"/>
  <c r="DC38" s="1"/>
  <c r="DH2"/>
  <c r="DH39" s="1"/>
  <c r="DI2"/>
  <c r="DI39" s="1"/>
  <c r="CN3"/>
  <c r="CN40" s="1"/>
  <c r="DB3"/>
  <c r="DB40" s="1"/>
  <c r="CO3"/>
  <c r="DB5"/>
  <c r="DB42" s="1"/>
  <c r="DH6"/>
  <c r="DH43" s="1"/>
  <c r="CN7"/>
  <c r="CN44" s="1"/>
  <c r="DB7"/>
  <c r="DB44" s="1"/>
  <c r="CO7"/>
  <c r="CO44" s="1"/>
  <c r="DC7"/>
  <c r="DI8"/>
  <c r="DI45" s="1"/>
  <c r="CN9"/>
  <c r="CN46" s="1"/>
  <c r="CO9"/>
  <c r="CO46" s="1"/>
  <c r="DC9"/>
  <c r="CO11"/>
  <c r="DH12"/>
  <c r="DH49" s="1"/>
  <c r="DB13"/>
  <c r="DB50" s="1"/>
  <c r="CO13"/>
  <c r="DH14"/>
  <c r="DH51" s="1"/>
  <c r="DI14"/>
  <c r="CN15"/>
  <c r="CN52" s="1"/>
  <c r="CO15"/>
  <c r="DH16"/>
  <c r="DH53" s="1"/>
  <c r="DI16"/>
  <c r="CN17"/>
  <c r="CN54" s="1"/>
  <c r="DB17"/>
  <c r="DB54" s="1"/>
  <c r="CO17"/>
  <c r="CO54" s="1"/>
  <c r="DI18"/>
  <c r="DI55" s="1"/>
  <c r="DC19"/>
  <c r="DC56" s="1"/>
  <c r="DI20"/>
  <c r="DI57" s="1"/>
  <c r="CV1"/>
  <c r="CV38" s="1"/>
  <c r="CT1"/>
  <c r="DF1"/>
  <c r="DF38" s="1"/>
  <c r="DL1"/>
  <c r="DH1"/>
  <c r="DH38" s="1"/>
  <c r="CZ1"/>
  <c r="CR1"/>
  <c r="CR38" s="1"/>
  <c r="CW1"/>
  <c r="CU1"/>
  <c r="CU38" s="1"/>
  <c r="DG1"/>
  <c r="DM1"/>
  <c r="DM38" s="1"/>
  <c r="DI1"/>
  <c r="DA1"/>
  <c r="DA38" s="1"/>
  <c r="CS1"/>
  <c r="CX2"/>
  <c r="CX39" s="1"/>
  <c r="CN2"/>
  <c r="CN39" s="1"/>
  <c r="DJ2"/>
  <c r="DJ39" s="1"/>
  <c r="DB2"/>
  <c r="DB39" s="1"/>
  <c r="CY2"/>
  <c r="CY39" s="1"/>
  <c r="CO2"/>
  <c r="DK2"/>
  <c r="DK39" s="1"/>
  <c r="DC2"/>
  <c r="CV3"/>
  <c r="CV40" s="1"/>
  <c r="CT3"/>
  <c r="CT40" s="1"/>
  <c r="DF3"/>
  <c r="DF40" s="1"/>
  <c r="DL3"/>
  <c r="DL40" s="1"/>
  <c r="DH3"/>
  <c r="DH40" s="1"/>
  <c r="CZ3"/>
  <c r="CZ40" s="1"/>
  <c r="CR3"/>
  <c r="CR40" s="1"/>
  <c r="CW3"/>
  <c r="CU3"/>
  <c r="CU40" s="1"/>
  <c r="DG3"/>
  <c r="DM3"/>
  <c r="DM40" s="1"/>
  <c r="DI3"/>
  <c r="DA3"/>
  <c r="DA40" s="1"/>
  <c r="CS3"/>
  <c r="CX4"/>
  <c r="CX41" s="1"/>
  <c r="CN4"/>
  <c r="CN41" s="1"/>
  <c r="DJ4"/>
  <c r="DJ41" s="1"/>
  <c r="DB4"/>
  <c r="DB41" s="1"/>
  <c r="CY4"/>
  <c r="CY41" s="1"/>
  <c r="CO4"/>
  <c r="DK4"/>
  <c r="DK41" s="1"/>
  <c r="DC4"/>
  <c r="CV5"/>
  <c r="CV42" s="1"/>
  <c r="CT5"/>
  <c r="CT42" s="1"/>
  <c r="DF5"/>
  <c r="DF42" s="1"/>
  <c r="DL5"/>
  <c r="DL42" s="1"/>
  <c r="DH5"/>
  <c r="DH42" s="1"/>
  <c r="CZ5"/>
  <c r="CZ42" s="1"/>
  <c r="CR5"/>
  <c r="CR42" s="1"/>
  <c r="CW5"/>
  <c r="CU5"/>
  <c r="CU42" s="1"/>
  <c r="DG5"/>
  <c r="DM5"/>
  <c r="DM42" s="1"/>
  <c r="DI5"/>
  <c r="DA5"/>
  <c r="DA42" s="1"/>
  <c r="CS5"/>
  <c r="CX6"/>
  <c r="CX43" s="1"/>
  <c r="CN6"/>
  <c r="CN43" s="1"/>
  <c r="DJ6"/>
  <c r="DJ43" s="1"/>
  <c r="DB6"/>
  <c r="DB43" s="1"/>
  <c r="CY6"/>
  <c r="CY43" s="1"/>
  <c r="CO6"/>
  <c r="DK6"/>
  <c r="DK43" s="1"/>
  <c r="DC6"/>
  <c r="CV7"/>
  <c r="CV44" s="1"/>
  <c r="CT7"/>
  <c r="CT44" s="1"/>
  <c r="DF7"/>
  <c r="DF44" s="1"/>
  <c r="DL7"/>
  <c r="DL44" s="1"/>
  <c r="DH7"/>
  <c r="DH44" s="1"/>
  <c r="CZ7"/>
  <c r="CZ44" s="1"/>
  <c r="CR7"/>
  <c r="CR44" s="1"/>
  <c r="CW7"/>
  <c r="CU7"/>
  <c r="CU44" s="1"/>
  <c r="DG7"/>
  <c r="DM7"/>
  <c r="DM44" s="1"/>
  <c r="DI7"/>
  <c r="DA7"/>
  <c r="DA44" s="1"/>
  <c r="CS7"/>
  <c r="CX8"/>
  <c r="CX45" s="1"/>
  <c r="CN8"/>
  <c r="CN45" s="1"/>
  <c r="DJ8"/>
  <c r="DJ45" s="1"/>
  <c r="DB8"/>
  <c r="DB45" s="1"/>
  <c r="CY8"/>
  <c r="CY45" s="1"/>
  <c r="CO8"/>
  <c r="DK8"/>
  <c r="DK45" s="1"/>
  <c r="DC8"/>
  <c r="CV9"/>
  <c r="CV46" s="1"/>
  <c r="CT9"/>
  <c r="CT46" s="1"/>
  <c r="DF9"/>
  <c r="DF46" s="1"/>
  <c r="DL9"/>
  <c r="DL46" s="1"/>
  <c r="DH9"/>
  <c r="DH46" s="1"/>
  <c r="CZ9"/>
  <c r="CZ46" s="1"/>
  <c r="CR9"/>
  <c r="CR46" s="1"/>
  <c r="CW9"/>
  <c r="CU9"/>
  <c r="CU46" s="1"/>
  <c r="DG9"/>
  <c r="DM9"/>
  <c r="DM46" s="1"/>
  <c r="DI9"/>
  <c r="DA9"/>
  <c r="DA46" s="1"/>
  <c r="CS9"/>
  <c r="CX10"/>
  <c r="CX47" s="1"/>
  <c r="CN10"/>
  <c r="CN47" s="1"/>
  <c r="DJ10"/>
  <c r="DJ47" s="1"/>
  <c r="DB10"/>
  <c r="DB47" s="1"/>
  <c r="CY10"/>
  <c r="CY47" s="1"/>
  <c r="CO10"/>
  <c r="DK10"/>
  <c r="DK47" s="1"/>
  <c r="DC10"/>
  <c r="CV11"/>
  <c r="V9" i="2" s="1"/>
  <c r="CT11" i="4"/>
  <c r="DF11"/>
  <c r="V14" i="2" s="1"/>
  <c r="DL11" i="4"/>
  <c r="DH11"/>
  <c r="V15" i="2" s="1"/>
  <c r="CZ11" i="4"/>
  <c r="CR11"/>
  <c r="CR48" s="1"/>
  <c r="CW11"/>
  <c r="CU11"/>
  <c r="DG11"/>
  <c r="DM11"/>
  <c r="DI11"/>
  <c r="DA11"/>
  <c r="X11" i="2" s="1"/>
  <c r="CS11" i="4"/>
  <c r="CX12"/>
  <c r="CX49" s="1"/>
  <c r="CN12"/>
  <c r="CN49" s="1"/>
  <c r="DJ12"/>
  <c r="DJ49" s="1"/>
  <c r="DB12"/>
  <c r="DB49" s="1"/>
  <c r="CY12"/>
  <c r="CY49" s="1"/>
  <c r="CO12"/>
  <c r="DK12"/>
  <c r="DK49" s="1"/>
  <c r="DC12"/>
  <c r="CV13"/>
  <c r="CV50" s="1"/>
  <c r="CT13"/>
  <c r="CT50" s="1"/>
  <c r="DF13"/>
  <c r="DF50" s="1"/>
  <c r="DL13"/>
  <c r="DL50" s="1"/>
  <c r="DH13"/>
  <c r="DH50" s="1"/>
  <c r="CZ13"/>
  <c r="CZ50" s="1"/>
  <c r="CR13"/>
  <c r="CR50" s="1"/>
  <c r="CW13"/>
  <c r="CU13"/>
  <c r="CU50" s="1"/>
  <c r="DG13"/>
  <c r="DM13"/>
  <c r="DM50" s="1"/>
  <c r="DI13"/>
  <c r="DA13"/>
  <c r="DA50" s="1"/>
  <c r="CS13"/>
  <c r="CX14"/>
  <c r="CX51" s="1"/>
  <c r="CN14"/>
  <c r="CN51" s="1"/>
  <c r="DJ14"/>
  <c r="DJ51" s="1"/>
  <c r="DB14"/>
  <c r="DB51" s="1"/>
  <c r="CY14"/>
  <c r="CY51" s="1"/>
  <c r="CO14"/>
  <c r="DK14"/>
  <c r="DK51" s="1"/>
  <c r="DC14"/>
  <c r="CV15"/>
  <c r="CV52" s="1"/>
  <c r="CT15"/>
  <c r="CT52" s="1"/>
  <c r="DF15"/>
  <c r="DF52" s="1"/>
  <c r="DL15"/>
  <c r="DL52" s="1"/>
  <c r="DH15"/>
  <c r="DH52" s="1"/>
  <c r="CZ15"/>
  <c r="CZ52" s="1"/>
  <c r="CR15"/>
  <c r="CR52" s="1"/>
  <c r="CW15"/>
  <c r="CU15"/>
  <c r="CU52" s="1"/>
  <c r="DG15"/>
  <c r="DM15"/>
  <c r="DM52" s="1"/>
  <c r="DI15"/>
  <c r="DA15"/>
  <c r="DA52" s="1"/>
  <c r="CS15"/>
  <c r="CX16"/>
  <c r="CX53" s="1"/>
  <c r="CN16"/>
  <c r="CN53" s="1"/>
  <c r="DJ16"/>
  <c r="DJ53" s="1"/>
  <c r="DB16"/>
  <c r="DB53" s="1"/>
  <c r="CY16"/>
  <c r="CY53" s="1"/>
  <c r="CO16"/>
  <c r="DK16"/>
  <c r="DK53" s="1"/>
  <c r="DC16"/>
  <c r="CV17"/>
  <c r="CV54" s="1"/>
  <c r="CT17"/>
  <c r="CT54" s="1"/>
  <c r="DF17"/>
  <c r="DF54" s="1"/>
  <c r="DL17"/>
  <c r="DL54" s="1"/>
  <c r="DH17"/>
  <c r="DH54" s="1"/>
  <c r="CZ17"/>
  <c r="CZ54" s="1"/>
  <c r="CR17"/>
  <c r="CR54" s="1"/>
  <c r="CW17"/>
  <c r="CW54" s="1"/>
  <c r="CU17"/>
  <c r="CU54" s="1"/>
  <c r="DG17"/>
  <c r="DG54" s="1"/>
  <c r="DM17"/>
  <c r="DM54" s="1"/>
  <c r="DI17"/>
  <c r="DI54" s="1"/>
  <c r="DA17"/>
  <c r="DA54" s="1"/>
  <c r="CS17"/>
  <c r="CS54" s="1"/>
  <c r="CX18"/>
  <c r="CX55" s="1"/>
  <c r="CN18"/>
  <c r="CN55" s="1"/>
  <c r="DJ18"/>
  <c r="DJ55" s="1"/>
  <c r="DB18"/>
  <c r="DB55" s="1"/>
  <c r="CY18"/>
  <c r="CY55" s="1"/>
  <c r="CO18"/>
  <c r="CO55" s="1"/>
  <c r="DK18"/>
  <c r="DK55" s="1"/>
  <c r="DC18"/>
  <c r="DC55" s="1"/>
  <c r="CV19"/>
  <c r="CV56" s="1"/>
  <c r="DF19"/>
  <c r="DF56" s="1"/>
  <c r="DL19"/>
  <c r="DL56" s="1"/>
  <c r="CZ19"/>
  <c r="CZ56" s="1"/>
  <c r="CR19"/>
  <c r="CR56" s="1"/>
  <c r="CW19"/>
  <c r="CW56" s="1"/>
  <c r="CU19"/>
  <c r="CU56" s="1"/>
  <c r="DG19"/>
  <c r="DG56" s="1"/>
  <c r="DM19"/>
  <c r="DM56" s="1"/>
  <c r="DI19"/>
  <c r="DI56" s="1"/>
  <c r="DA19"/>
  <c r="DA56" s="1"/>
  <c r="CS19"/>
  <c r="CS56" s="1"/>
  <c r="CX20"/>
  <c r="CX57" s="1"/>
  <c r="DJ20"/>
  <c r="DJ57" s="1"/>
  <c r="CY20"/>
  <c r="CY57" s="1"/>
  <c r="CO20"/>
  <c r="CO57" s="1"/>
  <c r="DK20"/>
  <c r="DK57" s="1"/>
  <c r="DC20"/>
  <c r="DC57" s="1"/>
  <c r="DF21"/>
  <c r="DF58" s="1"/>
  <c r="DL21"/>
  <c r="DL58" s="1"/>
  <c r="CZ21"/>
  <c r="CZ58" s="1"/>
  <c r="CR21"/>
  <c r="CR58" s="1"/>
  <c r="CW21"/>
  <c r="CW58" s="1"/>
  <c r="CU21"/>
  <c r="CU58" s="1"/>
  <c r="DG21"/>
  <c r="DG58" s="1"/>
  <c r="DM21"/>
  <c r="DM58" s="1"/>
  <c r="DA21"/>
  <c r="DA58" s="1"/>
  <c r="CS21"/>
  <c r="CS58" s="1"/>
  <c r="CX22"/>
  <c r="CX59" s="1"/>
  <c r="DJ22"/>
  <c r="DJ59" s="1"/>
  <c r="CY22"/>
  <c r="CY59" s="1"/>
  <c r="DK22"/>
  <c r="DK59" s="1"/>
  <c r="DF23"/>
  <c r="DF60" s="1"/>
  <c r="DL23"/>
  <c r="DL60" s="1"/>
  <c r="CZ23"/>
  <c r="CZ60" s="1"/>
  <c r="CR23"/>
  <c r="CR60" s="1"/>
  <c r="DG23"/>
  <c r="DG60" s="1"/>
  <c r="DM23"/>
  <c r="DM60" s="1"/>
  <c r="DA23"/>
  <c r="DA60" s="1"/>
  <c r="CS23"/>
  <c r="CS60" s="1"/>
  <c r="CX24"/>
  <c r="CX61" s="1"/>
  <c r="DJ24"/>
  <c r="DJ61" s="1"/>
  <c r="CY24"/>
  <c r="CY61" s="1"/>
  <c r="DK24"/>
  <c r="DK61" s="1"/>
  <c r="DF25"/>
  <c r="DF62" s="1"/>
  <c r="DL25"/>
  <c r="DL62" s="1"/>
  <c r="CZ25"/>
  <c r="CZ62" s="1"/>
  <c r="CR25"/>
  <c r="CR62" s="1"/>
  <c r="DG25"/>
  <c r="DG62" s="1"/>
  <c r="DM25"/>
  <c r="DM62" s="1"/>
  <c r="DA25"/>
  <c r="DA62" s="1"/>
  <c r="CS25"/>
  <c r="CS62" s="1"/>
  <c r="CX26"/>
  <c r="CX63" s="1"/>
  <c r="DJ26"/>
  <c r="DJ63" s="1"/>
  <c r="CY26"/>
  <c r="CY63" s="1"/>
  <c r="DK26"/>
  <c r="DK63" s="1"/>
  <c r="DF27"/>
  <c r="DF64" s="1"/>
  <c r="DL27"/>
  <c r="DL64" s="1"/>
  <c r="CZ27"/>
  <c r="CZ64" s="1"/>
  <c r="CR27"/>
  <c r="CR64" s="1"/>
  <c r="DG27"/>
  <c r="DG64" s="1"/>
  <c r="DM27"/>
  <c r="DM64" s="1"/>
  <c r="DA27"/>
  <c r="DA64" s="1"/>
  <c r="CS27"/>
  <c r="CS64" s="1"/>
  <c r="CX28"/>
  <c r="CX65" s="1"/>
  <c r="DJ28"/>
  <c r="DJ65" s="1"/>
  <c r="CY28"/>
  <c r="CY65" s="1"/>
  <c r="DK28"/>
  <c r="DK65" s="1"/>
  <c r="DF29"/>
  <c r="DF66" s="1"/>
  <c r="DL29"/>
  <c r="DL66" s="1"/>
  <c r="CZ29"/>
  <c r="CZ66" s="1"/>
  <c r="CR29"/>
  <c r="CR66" s="1"/>
  <c r="DG29"/>
  <c r="DG66" s="1"/>
  <c r="DM29"/>
  <c r="DM66" s="1"/>
  <c r="DA29"/>
  <c r="DA66" s="1"/>
  <c r="CS29"/>
  <c r="CS66" s="1"/>
  <c r="CX30"/>
  <c r="CX67" s="1"/>
  <c r="DJ30"/>
  <c r="DJ67" s="1"/>
  <c r="CY30"/>
  <c r="CY67" s="1"/>
  <c r="DK30"/>
  <c r="DK67" s="1"/>
  <c r="DF31"/>
  <c r="DF68" s="1"/>
  <c r="DL31"/>
  <c r="DL68" s="1"/>
  <c r="CZ31"/>
  <c r="CZ68" s="1"/>
  <c r="CR31"/>
  <c r="CR68" s="1"/>
  <c r="DG31"/>
  <c r="DG68" s="1"/>
  <c r="DM31"/>
  <c r="DM68" s="1"/>
  <c r="DA31"/>
  <c r="DA68" s="1"/>
  <c r="CS31"/>
  <c r="CS68" s="1"/>
  <c r="CX32"/>
  <c r="CX69" s="1"/>
  <c r="DJ32"/>
  <c r="DJ69" s="1"/>
  <c r="CY32"/>
  <c r="CY69" s="1"/>
  <c r="DK32"/>
  <c r="DK69" s="1"/>
  <c r="CS20" i="5"/>
  <c r="CS54" s="1"/>
  <c r="DA20"/>
  <c r="DA54" s="1"/>
  <c r="DI20"/>
  <c r="DM20"/>
  <c r="DM54" s="1"/>
  <c r="CW20"/>
  <c r="CR20"/>
  <c r="CR54" s="1"/>
  <c r="CZ20"/>
  <c r="CZ54" s="1"/>
  <c r="DH20"/>
  <c r="DL20"/>
  <c r="DL54" s="1"/>
  <c r="DK19"/>
  <c r="DJ19"/>
  <c r="CS18"/>
  <c r="CS52" s="1"/>
  <c r="DA18"/>
  <c r="DA52" s="1"/>
  <c r="DI18"/>
  <c r="DM18"/>
  <c r="DM52" s="1"/>
  <c r="CW18"/>
  <c r="CR18"/>
  <c r="CR52" s="1"/>
  <c r="CZ18"/>
  <c r="CZ52" s="1"/>
  <c r="DH18"/>
  <c r="DL18"/>
  <c r="DL52" s="1"/>
  <c r="DK17"/>
  <c r="DJ17"/>
  <c r="CS16"/>
  <c r="CS50" s="1"/>
  <c r="DA16"/>
  <c r="DA50" s="1"/>
  <c r="DI16"/>
  <c r="DM16"/>
  <c r="DM50" s="1"/>
  <c r="CW16"/>
  <c r="CR16"/>
  <c r="CR50" s="1"/>
  <c r="CZ16"/>
  <c r="CZ50" s="1"/>
  <c r="DH16"/>
  <c r="DL16"/>
  <c r="DL50" s="1"/>
  <c r="DK15"/>
  <c r="DJ15"/>
  <c r="CS14"/>
  <c r="CS48" s="1"/>
  <c r="DA14"/>
  <c r="DA48" s="1"/>
  <c r="DI14"/>
  <c r="DM14"/>
  <c r="DM48" s="1"/>
  <c r="CW14"/>
  <c r="CR14"/>
  <c r="CR48" s="1"/>
  <c r="CZ14"/>
  <c r="CZ48" s="1"/>
  <c r="DH14"/>
  <c r="DL14"/>
  <c r="DL48" s="1"/>
  <c r="DK13"/>
  <c r="DJ13"/>
  <c r="CS12"/>
  <c r="CS46" s="1"/>
  <c r="DA12"/>
  <c r="DA46" s="1"/>
  <c r="DI12"/>
  <c r="DM12"/>
  <c r="DM46" s="1"/>
  <c r="CW12"/>
  <c r="CR12"/>
  <c r="CR46" s="1"/>
  <c r="CZ12"/>
  <c r="CZ46" s="1"/>
  <c r="DH12"/>
  <c r="DL12"/>
  <c r="DL46" s="1"/>
  <c r="DK11"/>
  <c r="DJ11"/>
  <c r="CS10"/>
  <c r="CS44" s="1"/>
  <c r="DA10"/>
  <c r="DI10"/>
  <c r="DM10"/>
  <c r="CW10"/>
  <c r="CR10"/>
  <c r="CZ10"/>
  <c r="CZ44" s="1"/>
  <c r="DH10"/>
  <c r="DL10"/>
  <c r="DL44" s="1"/>
  <c r="DK9"/>
  <c r="DJ9"/>
  <c r="CS8"/>
  <c r="CS42" s="1"/>
  <c r="DA8"/>
  <c r="DA42" s="1"/>
  <c r="DI8"/>
  <c r="DM8"/>
  <c r="DM42" s="1"/>
  <c r="CW8"/>
  <c r="CR8"/>
  <c r="CR42" s="1"/>
  <c r="CZ8"/>
  <c r="CZ42" s="1"/>
  <c r="DH8"/>
  <c r="DL8"/>
  <c r="DL42" s="1"/>
  <c r="DK7"/>
  <c r="DJ7"/>
  <c r="CS6"/>
  <c r="CS40" s="1"/>
  <c r="DA6"/>
  <c r="DA40" s="1"/>
  <c r="DI6"/>
  <c r="DM6"/>
  <c r="DM40" s="1"/>
  <c r="CW6"/>
  <c r="CR6"/>
  <c r="CR40" s="1"/>
  <c r="CZ6"/>
  <c r="CZ40" s="1"/>
  <c r="DH6"/>
  <c r="DL6"/>
  <c r="DL40" s="1"/>
  <c r="DK5"/>
  <c r="DJ5"/>
  <c r="CS4"/>
  <c r="CS38" s="1"/>
  <c r="DA4"/>
  <c r="DA38" s="1"/>
  <c r="DI4"/>
  <c r="DM4"/>
  <c r="DM38" s="1"/>
  <c r="CW4"/>
  <c r="CR4"/>
  <c r="CR38" s="1"/>
  <c r="CZ4"/>
  <c r="CZ38" s="1"/>
  <c r="DH4"/>
  <c r="DL4"/>
  <c r="DL38" s="1"/>
  <c r="DK3"/>
  <c r="DJ3"/>
  <c r="CS2"/>
  <c r="CS36" s="1"/>
  <c r="DA2"/>
  <c r="DA36" s="1"/>
  <c r="DI2"/>
  <c r="DM2"/>
  <c r="DM36" s="1"/>
  <c r="CW2"/>
  <c r="CR2"/>
  <c r="CR36" s="1"/>
  <c r="CZ2"/>
  <c r="CZ36" s="1"/>
  <c r="DH2"/>
  <c r="Z9" i="2"/>
  <c r="DA44" i="5"/>
  <c r="DM44"/>
  <c r="CR44"/>
  <c r="DL2"/>
  <c r="DL36" s="1"/>
  <c r="CX38" i="4"/>
  <c r="CN38"/>
  <c r="DJ38"/>
  <c r="CY38"/>
  <c r="EV1"/>
  <c r="DO38"/>
  <c r="DK38"/>
  <c r="CT38"/>
  <c r="DL38"/>
  <c r="EK1"/>
  <c r="DD38"/>
  <c r="CZ38"/>
  <c r="CW38"/>
  <c r="DG38"/>
  <c r="DI38"/>
  <c r="EL1"/>
  <c r="DE38"/>
  <c r="CS38"/>
  <c r="CO39"/>
  <c r="EV2"/>
  <c r="DO39"/>
  <c r="DC39"/>
  <c r="CW40"/>
  <c r="DG40"/>
  <c r="DI40"/>
  <c r="EL3"/>
  <c r="DE40"/>
  <c r="CS40"/>
  <c r="CO41"/>
  <c r="EV4"/>
  <c r="DO41"/>
  <c r="DC41"/>
  <c r="CW42"/>
  <c r="DG42"/>
  <c r="DI42"/>
  <c r="EL5"/>
  <c r="DE42"/>
  <c r="CS42"/>
  <c r="CO43"/>
  <c r="EV6"/>
  <c r="DO43"/>
  <c r="DC43"/>
  <c r="CW44"/>
  <c r="DG44"/>
  <c r="DI44"/>
  <c r="EL7"/>
  <c r="DE44"/>
  <c r="CS44"/>
  <c r="CO45"/>
  <c r="EV8"/>
  <c r="DO45"/>
  <c r="DC45"/>
  <c r="CW46"/>
  <c r="DG46"/>
  <c r="DI46"/>
  <c r="EL9"/>
  <c r="DE46"/>
  <c r="CS46"/>
  <c r="CO47"/>
  <c r="EV10"/>
  <c r="DO47"/>
  <c r="DC47"/>
  <c r="CV48"/>
  <c r="CT48"/>
  <c r="V8" i="2"/>
  <c r="DF48" i="4"/>
  <c r="DL48"/>
  <c r="V17" i="2"/>
  <c r="DH48" i="4"/>
  <c r="DD48"/>
  <c r="V13" i="2"/>
  <c r="CZ48" i="4"/>
  <c r="V11" i="2"/>
  <c r="V7"/>
  <c r="X9"/>
  <c r="CW48" i="4"/>
  <c r="CU48"/>
  <c r="DG48"/>
  <c r="X14" i="2"/>
  <c r="X17"/>
  <c r="X15"/>
  <c r="DI48" i="4"/>
  <c r="EL11"/>
  <c r="Y13" i="2" s="1"/>
  <c r="X13"/>
  <c r="DE48" i="4"/>
  <c r="DA48"/>
  <c r="X7" i="2"/>
  <c r="CS48" i="4"/>
  <c r="CO49"/>
  <c r="EV12"/>
  <c r="DO49"/>
  <c r="DC49"/>
  <c r="CW50"/>
  <c r="DG50"/>
  <c r="DI50"/>
  <c r="EL13"/>
  <c r="DE50"/>
  <c r="CS50"/>
  <c r="CO51"/>
  <c r="EV14"/>
  <c r="DO51"/>
  <c r="DC51"/>
  <c r="CW52"/>
  <c r="DG52"/>
  <c r="DI52"/>
  <c r="EL15"/>
  <c r="DE52"/>
  <c r="CS52"/>
  <c r="CO53"/>
  <c r="EV16"/>
  <c r="DO53"/>
  <c r="DC53"/>
  <c r="EU1"/>
  <c r="DN38"/>
  <c r="CO38"/>
  <c r="CW39"/>
  <c r="CU39"/>
  <c r="DG39"/>
  <c r="DM39"/>
  <c r="EL2"/>
  <c r="DE39"/>
  <c r="DA39"/>
  <c r="CS39"/>
  <c r="CY40"/>
  <c r="CO40"/>
  <c r="EV3"/>
  <c r="DO40"/>
  <c r="DK40"/>
  <c r="CW41"/>
  <c r="CU41"/>
  <c r="DG41"/>
  <c r="DM41"/>
  <c r="EL4"/>
  <c r="DE41"/>
  <c r="DA41"/>
  <c r="CS41"/>
  <c r="CY42"/>
  <c r="EV5"/>
  <c r="DO42"/>
  <c r="DK42"/>
  <c r="DC42"/>
  <c r="CW43"/>
  <c r="CU43"/>
  <c r="DG43"/>
  <c r="DM43"/>
  <c r="EL6"/>
  <c r="DE43"/>
  <c r="DA43"/>
  <c r="CS43"/>
  <c r="CY44"/>
  <c r="EV7"/>
  <c r="DO44"/>
  <c r="DK44"/>
  <c r="DC44"/>
  <c r="CW45"/>
  <c r="CU45"/>
  <c r="DG45"/>
  <c r="DM45"/>
  <c r="EL8"/>
  <c r="DE45"/>
  <c r="DA45"/>
  <c r="CS45"/>
  <c r="CY46"/>
  <c r="EV9"/>
  <c r="DO46"/>
  <c r="DK46"/>
  <c r="DC46"/>
  <c r="CW47"/>
  <c r="CU47"/>
  <c r="DG47"/>
  <c r="DM47"/>
  <c r="EL10"/>
  <c r="DE47"/>
  <c r="DA47"/>
  <c r="CS47"/>
  <c r="CX48"/>
  <c r="V10" i="2"/>
  <c r="CN48" i="4"/>
  <c r="V5" i="2"/>
  <c r="DN48" i="4"/>
  <c r="V18" i="2"/>
  <c r="DJ48" i="4"/>
  <c r="V16" i="2"/>
  <c r="DB48" i="4"/>
  <c r="CY48"/>
  <c r="X10" i="2"/>
  <c r="CO48" i="4"/>
  <c r="EV11"/>
  <c r="Y18" i="2" s="1"/>
  <c r="DO48" i="4"/>
  <c r="X18" i="2"/>
  <c r="DK48" i="4"/>
  <c r="X16" i="2"/>
  <c r="DC48" i="4"/>
  <c r="X12" i="2"/>
  <c r="CW49" i="4"/>
  <c r="CU49"/>
  <c r="DG49"/>
  <c r="DM49"/>
  <c r="DI49"/>
  <c r="EL12"/>
  <c r="DE49"/>
  <c r="DA49"/>
  <c r="CS49"/>
  <c r="CY50"/>
  <c r="CO50"/>
  <c r="EV13"/>
  <c r="DO50"/>
  <c r="DK50"/>
  <c r="DC50"/>
  <c r="CW51"/>
  <c r="CU51"/>
  <c r="DG51"/>
  <c r="DM51"/>
  <c r="DI51"/>
  <c r="EL14"/>
  <c r="DE51"/>
  <c r="DA51"/>
  <c r="CS51"/>
  <c r="CY52"/>
  <c r="CO52"/>
  <c r="EV15"/>
  <c r="DO52"/>
  <c r="DK52"/>
  <c r="DC52"/>
  <c r="CW53"/>
  <c r="CU53"/>
  <c r="DG53"/>
  <c r="DM53"/>
  <c r="DI53"/>
  <c r="EL16"/>
  <c r="DE53"/>
  <c r="DA53"/>
  <c r="CS53"/>
  <c r="CV20"/>
  <c r="CV57" s="1"/>
  <c r="CJ20"/>
  <c r="CJ57" s="1"/>
  <c r="CT20"/>
  <c r="CT57" s="1"/>
  <c r="CP20"/>
  <c r="CP57" s="1"/>
  <c r="CL20"/>
  <c r="CL57" s="1"/>
  <c r="CV22"/>
  <c r="CV59" s="1"/>
  <c r="CJ22"/>
  <c r="CJ59" s="1"/>
  <c r="CT22"/>
  <c r="CT59" s="1"/>
  <c r="CP22"/>
  <c r="CP59" s="1"/>
  <c r="CL22"/>
  <c r="CL59" s="1"/>
  <c r="CW22"/>
  <c r="CW59" s="1"/>
  <c r="CK22"/>
  <c r="CK59" s="1"/>
  <c r="CU22"/>
  <c r="CU59" s="1"/>
  <c r="CQ22"/>
  <c r="CQ59" s="1"/>
  <c r="CM22"/>
  <c r="CM59" s="1"/>
  <c r="CV24"/>
  <c r="CV61" s="1"/>
  <c r="CJ24"/>
  <c r="CJ61" s="1"/>
  <c r="CT24"/>
  <c r="CT61" s="1"/>
  <c r="CP24"/>
  <c r="CP61" s="1"/>
  <c r="CL24"/>
  <c r="CL61" s="1"/>
  <c r="CW24"/>
  <c r="CW61" s="1"/>
  <c r="CK24"/>
  <c r="CK61" s="1"/>
  <c r="CU24"/>
  <c r="CU61" s="1"/>
  <c r="CQ24"/>
  <c r="CQ61" s="1"/>
  <c r="CM24"/>
  <c r="CM61" s="1"/>
  <c r="CV26"/>
  <c r="CV63" s="1"/>
  <c r="CJ26"/>
  <c r="CJ63" s="1"/>
  <c r="CT26"/>
  <c r="CT63" s="1"/>
  <c r="CP26"/>
  <c r="CP63" s="1"/>
  <c r="CL26"/>
  <c r="CL63" s="1"/>
  <c r="CW26"/>
  <c r="CW63" s="1"/>
  <c r="CK26"/>
  <c r="CK63" s="1"/>
  <c r="CU26"/>
  <c r="CU63" s="1"/>
  <c r="CQ26"/>
  <c r="CQ63" s="1"/>
  <c r="CM26"/>
  <c r="CM63" s="1"/>
  <c r="CV28"/>
  <c r="CV65" s="1"/>
  <c r="CJ28"/>
  <c r="CJ65" s="1"/>
  <c r="CT28"/>
  <c r="CT65" s="1"/>
  <c r="CP28"/>
  <c r="CP65" s="1"/>
  <c r="CL28"/>
  <c r="CL65" s="1"/>
  <c r="CW28"/>
  <c r="CW65" s="1"/>
  <c r="CK28"/>
  <c r="CK65" s="1"/>
  <c r="CU28"/>
  <c r="CU65" s="1"/>
  <c r="CQ28"/>
  <c r="CQ65" s="1"/>
  <c r="CM28"/>
  <c r="CM65" s="1"/>
  <c r="CV30"/>
  <c r="CV67" s="1"/>
  <c r="CJ30"/>
  <c r="CJ67" s="1"/>
  <c r="CT30"/>
  <c r="CT67" s="1"/>
  <c r="CP30"/>
  <c r="CP67" s="1"/>
  <c r="CL30"/>
  <c r="CL67" s="1"/>
  <c r="CW30"/>
  <c r="CW67" s="1"/>
  <c r="CK30"/>
  <c r="CK67" s="1"/>
  <c r="CU30"/>
  <c r="CU67" s="1"/>
  <c r="CQ30"/>
  <c r="CQ67" s="1"/>
  <c r="CM30"/>
  <c r="CM67" s="1"/>
  <c r="CV32"/>
  <c r="CV69" s="1"/>
  <c r="CJ32"/>
  <c r="CJ69" s="1"/>
  <c r="CT32"/>
  <c r="CT69" s="1"/>
  <c r="CP32"/>
  <c r="CP69" s="1"/>
  <c r="CL32"/>
  <c r="CL69" s="1"/>
  <c r="CW32"/>
  <c r="CW69" s="1"/>
  <c r="CK32"/>
  <c r="CK69" s="1"/>
  <c r="CU32"/>
  <c r="CU69" s="1"/>
  <c r="CQ32"/>
  <c r="CQ69" s="1"/>
  <c r="CM32"/>
  <c r="CM69" s="1"/>
  <c r="CX19"/>
  <c r="CX56" s="1"/>
  <c r="CN19"/>
  <c r="CN56" s="1"/>
  <c r="DJ19"/>
  <c r="DJ56" s="1"/>
  <c r="DB19"/>
  <c r="DB56" s="1"/>
  <c r="DF20"/>
  <c r="DF57" s="1"/>
  <c r="DL20"/>
  <c r="DL57" s="1"/>
  <c r="DH20"/>
  <c r="DH57" s="1"/>
  <c r="CZ20"/>
  <c r="CZ57" s="1"/>
  <c r="CR20"/>
  <c r="CR57" s="1"/>
  <c r="CX21"/>
  <c r="CX58" s="1"/>
  <c r="CN21"/>
  <c r="CN58" s="1"/>
  <c r="DJ21"/>
  <c r="DJ58" s="1"/>
  <c r="DB21"/>
  <c r="DB58" s="1"/>
  <c r="DK21"/>
  <c r="DK58" s="1"/>
  <c r="DC21"/>
  <c r="DC58" s="1"/>
  <c r="DF22"/>
  <c r="DF59" s="1"/>
  <c r="DL22"/>
  <c r="DL59" s="1"/>
  <c r="DH22"/>
  <c r="DH59" s="1"/>
  <c r="CZ22"/>
  <c r="CZ59" s="1"/>
  <c r="CR22"/>
  <c r="CR59" s="1"/>
  <c r="DG22"/>
  <c r="DG59" s="1"/>
  <c r="DM22"/>
  <c r="DM59" s="1"/>
  <c r="DI22"/>
  <c r="DI59" s="1"/>
  <c r="DA22"/>
  <c r="DA59" s="1"/>
  <c r="CS22"/>
  <c r="CS59" s="1"/>
  <c r="CX23"/>
  <c r="CX60" s="1"/>
  <c r="CN23"/>
  <c r="CN60" s="1"/>
  <c r="DJ23"/>
  <c r="DJ60" s="1"/>
  <c r="DB23"/>
  <c r="DB60" s="1"/>
  <c r="CY23"/>
  <c r="CY60" s="1"/>
  <c r="CO23"/>
  <c r="CO60" s="1"/>
  <c r="DK23"/>
  <c r="DK60" s="1"/>
  <c r="DC23"/>
  <c r="DC60" s="1"/>
  <c r="DF24"/>
  <c r="DF61" s="1"/>
  <c r="DL24"/>
  <c r="DL61" s="1"/>
  <c r="DH24"/>
  <c r="DH61" s="1"/>
  <c r="CZ24"/>
  <c r="CZ61" s="1"/>
  <c r="CR24"/>
  <c r="CR61" s="1"/>
  <c r="DG24"/>
  <c r="DG61" s="1"/>
  <c r="DM24"/>
  <c r="DM61" s="1"/>
  <c r="DI24"/>
  <c r="DI61" s="1"/>
  <c r="DA24"/>
  <c r="DA61" s="1"/>
  <c r="CS24"/>
  <c r="CS61" s="1"/>
  <c r="CX25"/>
  <c r="CX62" s="1"/>
  <c r="CN25"/>
  <c r="CN62" s="1"/>
  <c r="DJ25"/>
  <c r="DJ62" s="1"/>
  <c r="DB25"/>
  <c r="DB62" s="1"/>
  <c r="CY25"/>
  <c r="CY62" s="1"/>
  <c r="CO25"/>
  <c r="CO62" s="1"/>
  <c r="DK25"/>
  <c r="DK62" s="1"/>
  <c r="DC25"/>
  <c r="DC62" s="1"/>
  <c r="DF26"/>
  <c r="DF63" s="1"/>
  <c r="DL26"/>
  <c r="DL63" s="1"/>
  <c r="DH26"/>
  <c r="DH63" s="1"/>
  <c r="CZ26"/>
  <c r="CZ63" s="1"/>
  <c r="CR26"/>
  <c r="CR63" s="1"/>
  <c r="DG26"/>
  <c r="DG63" s="1"/>
  <c r="DM26"/>
  <c r="DM63" s="1"/>
  <c r="DI26"/>
  <c r="DI63" s="1"/>
  <c r="DA26"/>
  <c r="DA63" s="1"/>
  <c r="CS26"/>
  <c r="CS63" s="1"/>
  <c r="CX27"/>
  <c r="CX64" s="1"/>
  <c r="CN27"/>
  <c r="CN64" s="1"/>
  <c r="DJ27"/>
  <c r="DJ64" s="1"/>
  <c r="DB27"/>
  <c r="DB64" s="1"/>
  <c r="CY27"/>
  <c r="CY64" s="1"/>
  <c r="CO27"/>
  <c r="CO64" s="1"/>
  <c r="DK27"/>
  <c r="DK64" s="1"/>
  <c r="DC27"/>
  <c r="DC64" s="1"/>
  <c r="DF28"/>
  <c r="DF65" s="1"/>
  <c r="DL28"/>
  <c r="DL65" s="1"/>
  <c r="DH28"/>
  <c r="DH65" s="1"/>
  <c r="CZ28"/>
  <c r="CZ65" s="1"/>
  <c r="CR28"/>
  <c r="CR65" s="1"/>
  <c r="DG28"/>
  <c r="DG65" s="1"/>
  <c r="DM28"/>
  <c r="DM65" s="1"/>
  <c r="DI28"/>
  <c r="DI65" s="1"/>
  <c r="DA28"/>
  <c r="DA65" s="1"/>
  <c r="CS28"/>
  <c r="CS65" s="1"/>
  <c r="CX29"/>
  <c r="CX66" s="1"/>
  <c r="CN29"/>
  <c r="CN66" s="1"/>
  <c r="DJ29"/>
  <c r="DJ66" s="1"/>
  <c r="DB29"/>
  <c r="DB66" s="1"/>
  <c r="CY29"/>
  <c r="CY66" s="1"/>
  <c r="CO29"/>
  <c r="CO66" s="1"/>
  <c r="DK29"/>
  <c r="DK66" s="1"/>
  <c r="DC29"/>
  <c r="DC66" s="1"/>
  <c r="DF30"/>
  <c r="DF67" s="1"/>
  <c r="DL30"/>
  <c r="DL67" s="1"/>
  <c r="DH30"/>
  <c r="DH67" s="1"/>
  <c r="CZ30"/>
  <c r="CZ67" s="1"/>
  <c r="CR30"/>
  <c r="CR67" s="1"/>
  <c r="DG30"/>
  <c r="DG67" s="1"/>
  <c r="DM30"/>
  <c r="DM67" s="1"/>
  <c r="DI30"/>
  <c r="DI67" s="1"/>
  <c r="DA30"/>
  <c r="DA67" s="1"/>
  <c r="CS30"/>
  <c r="CS67" s="1"/>
  <c r="CX31"/>
  <c r="CX68" s="1"/>
  <c r="CN31"/>
  <c r="CN68" s="1"/>
  <c r="DJ31"/>
  <c r="DJ68" s="1"/>
  <c r="DB31"/>
  <c r="DB68" s="1"/>
  <c r="CY31"/>
  <c r="CY68" s="1"/>
  <c r="CO31"/>
  <c r="CO68" s="1"/>
  <c r="DK31"/>
  <c r="DK68" s="1"/>
  <c r="DC31"/>
  <c r="DC68" s="1"/>
  <c r="DF32"/>
  <c r="DF69" s="1"/>
  <c r="DL32"/>
  <c r="DL69" s="1"/>
  <c r="DH32"/>
  <c r="DH69" s="1"/>
  <c r="CZ32"/>
  <c r="CZ69" s="1"/>
  <c r="CR32"/>
  <c r="CR69" s="1"/>
  <c r="DG32"/>
  <c r="DG69" s="1"/>
  <c r="DM32"/>
  <c r="DM69" s="1"/>
  <c r="DI32"/>
  <c r="DI69" s="1"/>
  <c r="DA32"/>
  <c r="DA69" s="1"/>
  <c r="CS32"/>
  <c r="CS69" s="1"/>
  <c r="CJ1"/>
  <c r="CL1"/>
  <c r="CP1"/>
  <c r="CJ2"/>
  <c r="CJ39" s="1"/>
  <c r="CL2"/>
  <c r="CL39" s="1"/>
  <c r="CP2"/>
  <c r="CP39" s="1"/>
  <c r="CJ3"/>
  <c r="CJ40" s="1"/>
  <c r="CL3"/>
  <c r="CL40" s="1"/>
  <c r="CP3"/>
  <c r="CP40" s="1"/>
  <c r="CJ4"/>
  <c r="CJ41" s="1"/>
  <c r="CL4"/>
  <c r="CL41" s="1"/>
  <c r="CP4"/>
  <c r="CP41" s="1"/>
  <c r="CJ5"/>
  <c r="CJ42" s="1"/>
  <c r="CL5"/>
  <c r="CL42" s="1"/>
  <c r="CP5"/>
  <c r="CP42" s="1"/>
  <c r="CJ6"/>
  <c r="CJ43" s="1"/>
  <c r="CL6"/>
  <c r="CL43" s="1"/>
  <c r="CP6"/>
  <c r="CP43" s="1"/>
  <c r="CJ7"/>
  <c r="CJ44" s="1"/>
  <c r="CL7"/>
  <c r="CL44" s="1"/>
  <c r="CP7"/>
  <c r="CP44" s="1"/>
  <c r="CJ8"/>
  <c r="CJ45" s="1"/>
  <c r="CL8"/>
  <c r="CL45" s="1"/>
  <c r="CP8"/>
  <c r="CP45" s="1"/>
  <c r="CJ9"/>
  <c r="CJ46" s="1"/>
  <c r="CL9"/>
  <c r="CL46" s="1"/>
  <c r="CP9"/>
  <c r="CP46" s="1"/>
  <c r="CJ10"/>
  <c r="CJ47" s="1"/>
  <c r="CL10"/>
  <c r="CL47" s="1"/>
  <c r="CP10"/>
  <c r="CP47" s="1"/>
  <c r="CJ11"/>
  <c r="CL11"/>
  <c r="CP11"/>
  <c r="CJ12"/>
  <c r="CJ49" s="1"/>
  <c r="CL12"/>
  <c r="CL49" s="1"/>
  <c r="CP12"/>
  <c r="CP49" s="1"/>
  <c r="CJ13"/>
  <c r="CJ50" s="1"/>
  <c r="CL13"/>
  <c r="CL50" s="1"/>
  <c r="CP13"/>
  <c r="CP50" s="1"/>
  <c r="CJ14"/>
  <c r="CJ51" s="1"/>
  <c r="CL14"/>
  <c r="CL51" s="1"/>
  <c r="CP14"/>
  <c r="CP51" s="1"/>
  <c r="CJ15"/>
  <c r="CJ52" s="1"/>
  <c r="CL15"/>
  <c r="CL52" s="1"/>
  <c r="CP15"/>
  <c r="CP52" s="1"/>
  <c r="CJ16"/>
  <c r="CJ53" s="1"/>
  <c r="CL16"/>
  <c r="CL53" s="1"/>
  <c r="CP16"/>
  <c r="CP53" s="1"/>
  <c r="CJ17"/>
  <c r="CJ54" s="1"/>
  <c r="CL17"/>
  <c r="CL54" s="1"/>
  <c r="CP17"/>
  <c r="CP54" s="1"/>
  <c r="CJ18"/>
  <c r="CJ55" s="1"/>
  <c r="CL18"/>
  <c r="CL55" s="1"/>
  <c r="CP18"/>
  <c r="CP55" s="1"/>
  <c r="DP55" s="1"/>
  <c r="CJ19"/>
  <c r="CJ56" s="1"/>
  <c r="CM19"/>
  <c r="CM56" s="1"/>
  <c r="CQ19"/>
  <c r="CQ56" s="1"/>
  <c r="CM20"/>
  <c r="CM57" s="1"/>
  <c r="CQ20"/>
  <c r="CQ57" s="1"/>
  <c r="CM21"/>
  <c r="CM58" s="1"/>
  <c r="CQ21"/>
  <c r="CQ58" s="1"/>
  <c r="CT19"/>
  <c r="CT56" s="1"/>
  <c r="CP19"/>
  <c r="CP56" s="1"/>
  <c r="CL19"/>
  <c r="CL56" s="1"/>
  <c r="CV21"/>
  <c r="CV58" s="1"/>
  <c r="CJ21"/>
  <c r="CJ58" s="1"/>
  <c r="CT21"/>
  <c r="CT58" s="1"/>
  <c r="CP21"/>
  <c r="CP58" s="1"/>
  <c r="CL21"/>
  <c r="CL58" s="1"/>
  <c r="CV23"/>
  <c r="CV60" s="1"/>
  <c r="CJ23"/>
  <c r="CJ60" s="1"/>
  <c r="CT23"/>
  <c r="CT60" s="1"/>
  <c r="CP23"/>
  <c r="CP60" s="1"/>
  <c r="CL23"/>
  <c r="CL60" s="1"/>
  <c r="CW23"/>
  <c r="CW60" s="1"/>
  <c r="CK23"/>
  <c r="CK60" s="1"/>
  <c r="CU23"/>
  <c r="CU60" s="1"/>
  <c r="CQ23"/>
  <c r="CQ60" s="1"/>
  <c r="CM23"/>
  <c r="CM60" s="1"/>
  <c r="CV25"/>
  <c r="CV62" s="1"/>
  <c r="CJ25"/>
  <c r="CJ62" s="1"/>
  <c r="CT25"/>
  <c r="CT62" s="1"/>
  <c r="CP25"/>
  <c r="CP62" s="1"/>
  <c r="CL25"/>
  <c r="CL62" s="1"/>
  <c r="CW25"/>
  <c r="CW62" s="1"/>
  <c r="CK25"/>
  <c r="CK62" s="1"/>
  <c r="CU25"/>
  <c r="CU62" s="1"/>
  <c r="CQ25"/>
  <c r="CQ62" s="1"/>
  <c r="CM25"/>
  <c r="CM62" s="1"/>
  <c r="CV27"/>
  <c r="CV64" s="1"/>
  <c r="CJ27"/>
  <c r="CJ64" s="1"/>
  <c r="CT27"/>
  <c r="CT64" s="1"/>
  <c r="CP27"/>
  <c r="CP64" s="1"/>
  <c r="CL27"/>
  <c r="CL64" s="1"/>
  <c r="CW27"/>
  <c r="CW64" s="1"/>
  <c r="CK27"/>
  <c r="CK64" s="1"/>
  <c r="CU27"/>
  <c r="CU64" s="1"/>
  <c r="CQ27"/>
  <c r="CQ64" s="1"/>
  <c r="CM27"/>
  <c r="CM64" s="1"/>
  <c r="CV29"/>
  <c r="CV66" s="1"/>
  <c r="CJ29"/>
  <c r="CJ66" s="1"/>
  <c r="CT29"/>
  <c r="CT66" s="1"/>
  <c r="CP29"/>
  <c r="CP66" s="1"/>
  <c r="CL29"/>
  <c r="CL66" s="1"/>
  <c r="DP66" s="1"/>
  <c r="CW29"/>
  <c r="CW66" s="1"/>
  <c r="CK29"/>
  <c r="CK66" s="1"/>
  <c r="CU29"/>
  <c r="CU66" s="1"/>
  <c r="CQ29"/>
  <c r="CQ66" s="1"/>
  <c r="CM29"/>
  <c r="CM66" s="1"/>
  <c r="CV31"/>
  <c r="CV68" s="1"/>
  <c r="CJ31"/>
  <c r="CJ68" s="1"/>
  <c r="CT31"/>
  <c r="CT68" s="1"/>
  <c r="CP31"/>
  <c r="CP68" s="1"/>
  <c r="CL31"/>
  <c r="CL68" s="1"/>
  <c r="CW31"/>
  <c r="CW68" s="1"/>
  <c r="CK31"/>
  <c r="CK68" s="1"/>
  <c r="CU31"/>
  <c r="CU68" s="1"/>
  <c r="CQ31"/>
  <c r="CQ68" s="1"/>
  <c r="CM31"/>
  <c r="CM68" s="1"/>
  <c r="DH19"/>
  <c r="DH56" s="1"/>
  <c r="CN20"/>
  <c r="CN57" s="1"/>
  <c r="DB20"/>
  <c r="DB57" s="1"/>
  <c r="DH21"/>
  <c r="DH58" s="1"/>
  <c r="DI21"/>
  <c r="DI58" s="1"/>
  <c r="CN22"/>
  <c r="CN59" s="1"/>
  <c r="DB22"/>
  <c r="DB59" s="1"/>
  <c r="DP59" s="1"/>
  <c r="CO22"/>
  <c r="CO59" s="1"/>
  <c r="DC22"/>
  <c r="DC59" s="1"/>
  <c r="DH23"/>
  <c r="DH60" s="1"/>
  <c r="DI23"/>
  <c r="DI60" s="1"/>
  <c r="CN24"/>
  <c r="CN61" s="1"/>
  <c r="DB24"/>
  <c r="DB61" s="1"/>
  <c r="CO24"/>
  <c r="CO61" s="1"/>
  <c r="DC24"/>
  <c r="DC61" s="1"/>
  <c r="DH25"/>
  <c r="DH62" s="1"/>
  <c r="DI25"/>
  <c r="DI62" s="1"/>
  <c r="CN26"/>
  <c r="CN63" s="1"/>
  <c r="DB26"/>
  <c r="DB63" s="1"/>
  <c r="DP63" s="1"/>
  <c r="CO26"/>
  <c r="CO63" s="1"/>
  <c r="DC26"/>
  <c r="DC63" s="1"/>
  <c r="DH27"/>
  <c r="DH64" s="1"/>
  <c r="DI27"/>
  <c r="DI64" s="1"/>
  <c r="CN28"/>
  <c r="CN65" s="1"/>
  <c r="DB28"/>
  <c r="DB65" s="1"/>
  <c r="CO28"/>
  <c r="CO65" s="1"/>
  <c r="DC28"/>
  <c r="DC65" s="1"/>
  <c r="DH29"/>
  <c r="DH66" s="1"/>
  <c r="DI29"/>
  <c r="DI66" s="1"/>
  <c r="CN30"/>
  <c r="CN67" s="1"/>
  <c r="DB30"/>
  <c r="DB67" s="1"/>
  <c r="DP67" s="1"/>
  <c r="CO30"/>
  <c r="CO67" s="1"/>
  <c r="DC30"/>
  <c r="DC67" s="1"/>
  <c r="DH31"/>
  <c r="DH68" s="1"/>
  <c r="DI31"/>
  <c r="DI68" s="1"/>
  <c r="CN32"/>
  <c r="CN69" s="1"/>
  <c r="DB32"/>
  <c r="DB69" s="1"/>
  <c r="CO32"/>
  <c r="CO69" s="1"/>
  <c r="DC32"/>
  <c r="DC69" s="1"/>
  <c r="CK1"/>
  <c r="CM1"/>
  <c r="CQ1"/>
  <c r="CK2"/>
  <c r="CM2"/>
  <c r="CQ2"/>
  <c r="CK3"/>
  <c r="CM3"/>
  <c r="CQ3"/>
  <c r="CK4"/>
  <c r="CM4"/>
  <c r="CQ4"/>
  <c r="CK5"/>
  <c r="CM5"/>
  <c r="CQ5"/>
  <c r="CK6"/>
  <c r="CM6"/>
  <c r="CQ6"/>
  <c r="CK7"/>
  <c r="CM7"/>
  <c r="CQ7"/>
  <c r="CK8"/>
  <c r="CM8"/>
  <c r="CQ8"/>
  <c r="CK9"/>
  <c r="CM9"/>
  <c r="CQ9"/>
  <c r="CK10"/>
  <c r="CM10"/>
  <c r="CQ10"/>
  <c r="CK11"/>
  <c r="CM11"/>
  <c r="CQ11"/>
  <c r="CK12"/>
  <c r="CM12"/>
  <c r="CQ12"/>
  <c r="CK13"/>
  <c r="CM13"/>
  <c r="CQ13"/>
  <c r="CK14"/>
  <c r="CM14"/>
  <c r="CQ14"/>
  <c r="CK15"/>
  <c r="CM15"/>
  <c r="CQ15"/>
  <c r="CK16"/>
  <c r="CM16"/>
  <c r="CQ16"/>
  <c r="CK17"/>
  <c r="CK54" s="1"/>
  <c r="CM17"/>
  <c r="CQ17"/>
  <c r="CK18"/>
  <c r="CK55" s="1"/>
  <c r="CM18"/>
  <c r="CM55" s="1"/>
  <c r="CQ18"/>
  <c r="CQ55" s="1"/>
  <c r="CK19"/>
  <c r="CK56" s="1"/>
  <c r="CK20"/>
  <c r="CK57" s="1"/>
  <c r="CK21"/>
  <c r="CK58" s="1"/>
  <c r="CS29" i="5"/>
  <c r="CS63" s="1"/>
  <c r="DA29"/>
  <c r="DA63" s="1"/>
  <c r="DI29"/>
  <c r="DM29"/>
  <c r="DM63" s="1"/>
  <c r="CR29"/>
  <c r="CR63" s="1"/>
  <c r="CZ29"/>
  <c r="CZ63" s="1"/>
  <c r="DH29"/>
  <c r="DL29"/>
  <c r="DL63" s="1"/>
  <c r="DK28"/>
  <c r="DJ28"/>
  <c r="CS27"/>
  <c r="CS61" s="1"/>
  <c r="DA27"/>
  <c r="DA61" s="1"/>
  <c r="DI27"/>
  <c r="DM27"/>
  <c r="DM61" s="1"/>
  <c r="CW27"/>
  <c r="CR27"/>
  <c r="CR61" s="1"/>
  <c r="CZ27"/>
  <c r="CZ61" s="1"/>
  <c r="DH27"/>
  <c r="DL27"/>
  <c r="DL61" s="1"/>
  <c r="DK26"/>
  <c r="DJ26"/>
  <c r="CS25"/>
  <c r="CS59" s="1"/>
  <c r="DA25"/>
  <c r="DA59" s="1"/>
  <c r="DI25"/>
  <c r="DM25"/>
  <c r="DM59" s="1"/>
  <c r="CW25"/>
  <c r="CR25"/>
  <c r="CR59" s="1"/>
  <c r="CZ25"/>
  <c r="CZ59" s="1"/>
  <c r="DH25"/>
  <c r="DL25"/>
  <c r="DL59" s="1"/>
  <c r="DK24"/>
  <c r="DJ24"/>
  <c r="CS23"/>
  <c r="CS57" s="1"/>
  <c r="DA23"/>
  <c r="DA57" s="1"/>
  <c r="DI23"/>
  <c r="DM23"/>
  <c r="DM57" s="1"/>
  <c r="CW23"/>
  <c r="CR23"/>
  <c r="CR57" s="1"/>
  <c r="CZ23"/>
  <c r="CZ57" s="1"/>
  <c r="DH23"/>
  <c r="DL23"/>
  <c r="DL57" s="1"/>
  <c r="DF23"/>
  <c r="DF57" s="1"/>
  <c r="DK22"/>
  <c r="DJ22"/>
  <c r="CS21"/>
  <c r="CS55" s="1"/>
  <c r="DA21"/>
  <c r="DA55" s="1"/>
  <c r="DI21"/>
  <c r="DM21"/>
  <c r="DM55" s="1"/>
  <c r="DG21"/>
  <c r="DG55" s="1"/>
  <c r="CW21"/>
  <c r="CR21"/>
  <c r="CR55" s="1"/>
  <c r="CZ21"/>
  <c r="CZ55" s="1"/>
  <c r="DH21"/>
  <c r="DL21"/>
  <c r="DL55" s="1"/>
  <c r="DK1"/>
  <c r="DJ1"/>
  <c r="DG29"/>
  <c r="DG63" s="1"/>
  <c r="DF29"/>
  <c r="DF63" s="1"/>
  <c r="DE27"/>
  <c r="DG27"/>
  <c r="DG61" s="1"/>
  <c r="CU27"/>
  <c r="DD27"/>
  <c r="DD61" s="1"/>
  <c r="DF27"/>
  <c r="DF61" s="1"/>
  <c r="CT27"/>
  <c r="DC26"/>
  <c r="DC60" s="1"/>
  <c r="DO26"/>
  <c r="CO26"/>
  <c r="CY26"/>
  <c r="DB26"/>
  <c r="DB60" s="1"/>
  <c r="DN26"/>
  <c r="CN26"/>
  <c r="CX26"/>
  <c r="DE25"/>
  <c r="DG25"/>
  <c r="DG59" s="1"/>
  <c r="CU25"/>
  <c r="DD25"/>
  <c r="DD59" s="1"/>
  <c r="DF25"/>
  <c r="DF59" s="1"/>
  <c r="CT25"/>
  <c r="DC24"/>
  <c r="DC58" s="1"/>
  <c r="DO24"/>
  <c r="CO24"/>
  <c r="CY24"/>
  <c r="DB24"/>
  <c r="DB58" s="1"/>
  <c r="DN24"/>
  <c r="CN24"/>
  <c r="CX24"/>
  <c r="DE23"/>
  <c r="DG23"/>
  <c r="DG57" s="1"/>
  <c r="CU23"/>
  <c r="DD23"/>
  <c r="DD57" s="1"/>
  <c r="CT23"/>
  <c r="DC22"/>
  <c r="DC56" s="1"/>
  <c r="DO22"/>
  <c r="CO22"/>
  <c r="CY22"/>
  <c r="DB22"/>
  <c r="DB56" s="1"/>
  <c r="DN22"/>
  <c r="CN22"/>
  <c r="CX22"/>
  <c r="DE21"/>
  <c r="CU21"/>
  <c r="DD21"/>
  <c r="DD55" s="1"/>
  <c r="DC27"/>
  <c r="DC61" s="1"/>
  <c r="DK27"/>
  <c r="DO27"/>
  <c r="CO27"/>
  <c r="CY27"/>
  <c r="DB27"/>
  <c r="DB61" s="1"/>
  <c r="DJ27"/>
  <c r="DN27"/>
  <c r="CN27"/>
  <c r="CX27"/>
  <c r="CS26"/>
  <c r="CS60" s="1"/>
  <c r="DA26"/>
  <c r="DA60" s="1"/>
  <c r="DE26"/>
  <c r="DI26"/>
  <c r="DM26"/>
  <c r="DM60" s="1"/>
  <c r="DG26"/>
  <c r="DG60" s="1"/>
  <c r="CU26"/>
  <c r="CW26"/>
  <c r="CR26"/>
  <c r="CR60" s="1"/>
  <c r="CZ26"/>
  <c r="CZ60" s="1"/>
  <c r="DD26"/>
  <c r="DD60" s="1"/>
  <c r="DH26"/>
  <c r="DL26"/>
  <c r="DL60" s="1"/>
  <c r="DF26"/>
  <c r="DF60" s="1"/>
  <c r="CT26"/>
  <c r="DC25"/>
  <c r="DC59" s="1"/>
  <c r="DK25"/>
  <c r="DO25"/>
  <c r="CO25"/>
  <c r="CY25"/>
  <c r="DB25"/>
  <c r="DB59" s="1"/>
  <c r="DJ25"/>
  <c r="DN25"/>
  <c r="CN25"/>
  <c r="CX25"/>
  <c r="CS24"/>
  <c r="CS58" s="1"/>
  <c r="DA24"/>
  <c r="DA58" s="1"/>
  <c r="DE24"/>
  <c r="DI24"/>
  <c r="DM24"/>
  <c r="DM58" s="1"/>
  <c r="DG24"/>
  <c r="DG58" s="1"/>
  <c r="CU24"/>
  <c r="CW24"/>
  <c r="CR24"/>
  <c r="CR58" s="1"/>
  <c r="CZ24"/>
  <c r="CZ58" s="1"/>
  <c r="DD24"/>
  <c r="DD58" s="1"/>
  <c r="DH24"/>
  <c r="DL24"/>
  <c r="DL58" s="1"/>
  <c r="DF24"/>
  <c r="DF58" s="1"/>
  <c r="CT24"/>
  <c r="DC23"/>
  <c r="DC57" s="1"/>
  <c r="DK23"/>
  <c r="DO23"/>
  <c r="CO23"/>
  <c r="CY23"/>
  <c r="DB23"/>
  <c r="DB57" s="1"/>
  <c r="DJ23"/>
  <c r="DN23"/>
  <c r="CN23"/>
  <c r="CX23"/>
  <c r="CS22"/>
  <c r="CS56" s="1"/>
  <c r="DA22"/>
  <c r="DA56" s="1"/>
  <c r="DE22"/>
  <c r="DI22"/>
  <c r="DM22"/>
  <c r="DM56" s="1"/>
  <c r="DG22"/>
  <c r="DG56" s="1"/>
  <c r="CU22"/>
  <c r="CW22"/>
  <c r="CR22"/>
  <c r="CR56" s="1"/>
  <c r="CZ22"/>
  <c r="CZ56" s="1"/>
  <c r="DD22"/>
  <c r="DD56" s="1"/>
  <c r="DH22"/>
  <c r="DL22"/>
  <c r="DL56" s="1"/>
  <c r="DF22"/>
  <c r="DF56" s="1"/>
  <c r="CT22"/>
  <c r="DC21"/>
  <c r="DC55" s="1"/>
  <c r="DK21"/>
  <c r="DO21"/>
  <c r="CO21"/>
  <c r="CY21"/>
  <c r="DB21"/>
  <c r="DB55" s="1"/>
  <c r="DJ21"/>
  <c r="DN21"/>
  <c r="CN21"/>
  <c r="CX21"/>
  <c r="DF21"/>
  <c r="DF55" s="1"/>
  <c r="CT21"/>
  <c r="DC20"/>
  <c r="DC54" s="1"/>
  <c r="DK20"/>
  <c r="DO20"/>
  <c r="CO20"/>
  <c r="CY20"/>
  <c r="DB20"/>
  <c r="DB54" s="1"/>
  <c r="DJ20"/>
  <c r="DN20"/>
  <c r="CN20"/>
  <c r="CX20"/>
  <c r="CS19"/>
  <c r="CS53" s="1"/>
  <c r="DA19"/>
  <c r="DA53" s="1"/>
  <c r="DE19"/>
  <c r="DI19"/>
  <c r="DM19"/>
  <c r="DM53" s="1"/>
  <c r="DG19"/>
  <c r="DG53" s="1"/>
  <c r="CU19"/>
  <c r="CW19"/>
  <c r="CR19"/>
  <c r="CR53" s="1"/>
  <c r="CZ19"/>
  <c r="CZ53" s="1"/>
  <c r="DD19"/>
  <c r="DD53" s="1"/>
  <c r="DH19"/>
  <c r="DL19"/>
  <c r="DL53" s="1"/>
  <c r="DF19"/>
  <c r="DF53" s="1"/>
  <c r="CT19"/>
  <c r="DC18"/>
  <c r="DC52" s="1"/>
  <c r="DK18"/>
  <c r="DO18"/>
  <c r="CO18"/>
  <c r="CY18"/>
  <c r="DB18"/>
  <c r="DB52" s="1"/>
  <c r="DJ18"/>
  <c r="DN18"/>
  <c r="CN18"/>
  <c r="CX18"/>
  <c r="CS17"/>
  <c r="CS51" s="1"/>
  <c r="DA17"/>
  <c r="DA51" s="1"/>
  <c r="DE17"/>
  <c r="DI17"/>
  <c r="DM17"/>
  <c r="DM51" s="1"/>
  <c r="DG17"/>
  <c r="DG51" s="1"/>
  <c r="CU17"/>
  <c r="CW17"/>
  <c r="CR17"/>
  <c r="CR51" s="1"/>
  <c r="CZ17"/>
  <c r="CZ51" s="1"/>
  <c r="DD17"/>
  <c r="DD51" s="1"/>
  <c r="DH17"/>
  <c r="DL17"/>
  <c r="DL51" s="1"/>
  <c r="DF17"/>
  <c r="DF51" s="1"/>
  <c r="CT17"/>
  <c r="DC16"/>
  <c r="DC50" s="1"/>
  <c r="DK16"/>
  <c r="DO16"/>
  <c r="CO16"/>
  <c r="CY16"/>
  <c r="DB16"/>
  <c r="DB50" s="1"/>
  <c r="DJ16"/>
  <c r="DN16"/>
  <c r="CN16"/>
  <c r="CX16"/>
  <c r="CS15"/>
  <c r="CS49" s="1"/>
  <c r="DA15"/>
  <c r="DA49" s="1"/>
  <c r="DE15"/>
  <c r="DI15"/>
  <c r="DM15"/>
  <c r="DM49" s="1"/>
  <c r="DG15"/>
  <c r="DG49" s="1"/>
  <c r="CU15"/>
  <c r="CW15"/>
  <c r="CR15"/>
  <c r="CR49" s="1"/>
  <c r="CZ15"/>
  <c r="CZ49" s="1"/>
  <c r="DD15"/>
  <c r="DD49" s="1"/>
  <c r="DH15"/>
  <c r="DL15"/>
  <c r="DL49" s="1"/>
  <c r="DF15"/>
  <c r="DF49" s="1"/>
  <c r="CT15"/>
  <c r="DC14"/>
  <c r="DC48" s="1"/>
  <c r="DK14"/>
  <c r="DO14"/>
  <c r="CO14"/>
  <c r="CY14"/>
  <c r="DB14"/>
  <c r="DB48" s="1"/>
  <c r="DJ14"/>
  <c r="DN14"/>
  <c r="CN14"/>
  <c r="CX14"/>
  <c r="CS13"/>
  <c r="CS47" s="1"/>
  <c r="DA13"/>
  <c r="DA47" s="1"/>
  <c r="DE13"/>
  <c r="DI13"/>
  <c r="DM13"/>
  <c r="DM47" s="1"/>
  <c r="DG13"/>
  <c r="DG47" s="1"/>
  <c r="CU13"/>
  <c r="CW13"/>
  <c r="CR13"/>
  <c r="CR47" s="1"/>
  <c r="CZ13"/>
  <c r="CZ47" s="1"/>
  <c r="DD13"/>
  <c r="DD47" s="1"/>
  <c r="DH13"/>
  <c r="DL13"/>
  <c r="DL47" s="1"/>
  <c r="DF13"/>
  <c r="DF47" s="1"/>
  <c r="CT13"/>
  <c r="DC12"/>
  <c r="DC46" s="1"/>
  <c r="DK12"/>
  <c r="DO12"/>
  <c r="CO12"/>
  <c r="CY12"/>
  <c r="DB12"/>
  <c r="DB46" s="1"/>
  <c r="DJ12"/>
  <c r="DN12"/>
  <c r="CN12"/>
  <c r="CX12"/>
  <c r="CS11"/>
  <c r="CS45" s="1"/>
  <c r="DA11"/>
  <c r="DA45" s="1"/>
  <c r="DE11"/>
  <c r="DI11"/>
  <c r="DM11"/>
  <c r="DM45" s="1"/>
  <c r="DG11"/>
  <c r="DG45" s="1"/>
  <c r="CU11"/>
  <c r="CW11"/>
  <c r="CR11"/>
  <c r="CR45" s="1"/>
  <c r="CZ11"/>
  <c r="CZ45" s="1"/>
  <c r="DD11"/>
  <c r="DD45" s="1"/>
  <c r="DH11"/>
  <c r="DL11"/>
  <c r="DL45" s="1"/>
  <c r="DF11"/>
  <c r="DF45" s="1"/>
  <c r="CT11"/>
  <c r="DC10"/>
  <c r="DK10"/>
  <c r="DO10"/>
  <c r="CO10"/>
  <c r="CY10"/>
  <c r="DB10"/>
  <c r="DJ10"/>
  <c r="DN10"/>
  <c r="CN10"/>
  <c r="CX10"/>
  <c r="CS9"/>
  <c r="CS43" s="1"/>
  <c r="DA9"/>
  <c r="DA43" s="1"/>
  <c r="DE9"/>
  <c r="DI9"/>
  <c r="DM9"/>
  <c r="DM43" s="1"/>
  <c r="DG9"/>
  <c r="DG43" s="1"/>
  <c r="CU9"/>
  <c r="CW9"/>
  <c r="CR9"/>
  <c r="CR43" s="1"/>
  <c r="CZ9"/>
  <c r="CZ43" s="1"/>
  <c r="DD9"/>
  <c r="DD43" s="1"/>
  <c r="DH9"/>
  <c r="DL9"/>
  <c r="DL43" s="1"/>
  <c r="DF9"/>
  <c r="DF43" s="1"/>
  <c r="CT9"/>
  <c r="DC8"/>
  <c r="DC42" s="1"/>
  <c r="DK8"/>
  <c r="DO8"/>
  <c r="CO8"/>
  <c r="CY8"/>
  <c r="DB8"/>
  <c r="DB42" s="1"/>
  <c r="DJ8"/>
  <c r="DN8"/>
  <c r="CN8"/>
  <c r="CX8"/>
  <c r="CS7"/>
  <c r="CS41" s="1"/>
  <c r="DA7"/>
  <c r="DA41" s="1"/>
  <c r="DE7"/>
  <c r="DI7"/>
  <c r="DM7"/>
  <c r="DM41" s="1"/>
  <c r="DG7"/>
  <c r="DG41" s="1"/>
  <c r="CU7"/>
  <c r="CW7"/>
  <c r="CR7"/>
  <c r="CR41" s="1"/>
  <c r="CZ7"/>
  <c r="CZ41" s="1"/>
  <c r="DD7"/>
  <c r="DD41" s="1"/>
  <c r="DH7"/>
  <c r="DL7"/>
  <c r="DL41" s="1"/>
  <c r="DF7"/>
  <c r="DF41" s="1"/>
  <c r="CT7"/>
  <c r="DC6"/>
  <c r="DC40" s="1"/>
  <c r="DK6"/>
  <c r="DO6"/>
  <c r="CO6"/>
  <c r="CY6"/>
  <c r="DB6"/>
  <c r="DB40" s="1"/>
  <c r="DJ6"/>
  <c r="DN6"/>
  <c r="CN6"/>
  <c r="CX6"/>
  <c r="CS5"/>
  <c r="CS39" s="1"/>
  <c r="DA5"/>
  <c r="DA39" s="1"/>
  <c r="DE5"/>
  <c r="DI5"/>
  <c r="DM5"/>
  <c r="DM39" s="1"/>
  <c r="DG5"/>
  <c r="DG39" s="1"/>
  <c r="CU5"/>
  <c r="CW5"/>
  <c r="CR5"/>
  <c r="CR39" s="1"/>
  <c r="CZ5"/>
  <c r="CZ39" s="1"/>
  <c r="DD5"/>
  <c r="DD39" s="1"/>
  <c r="DH5"/>
  <c r="DL5"/>
  <c r="DL39" s="1"/>
  <c r="DF5"/>
  <c r="DF39" s="1"/>
  <c r="CT5"/>
  <c r="DC4"/>
  <c r="DC38" s="1"/>
  <c r="DK4"/>
  <c r="DO4"/>
  <c r="CO4"/>
  <c r="CY4"/>
  <c r="DB4"/>
  <c r="DB38" s="1"/>
  <c r="DJ4"/>
  <c r="DN4"/>
  <c r="CN4"/>
  <c r="CX4"/>
  <c r="CS3"/>
  <c r="CS37" s="1"/>
  <c r="DA3"/>
  <c r="DA37" s="1"/>
  <c r="DE3"/>
  <c r="DI3"/>
  <c r="DM3"/>
  <c r="DM37" s="1"/>
  <c r="DG3"/>
  <c r="DG37" s="1"/>
  <c r="CU3"/>
  <c r="CW3"/>
  <c r="CR3"/>
  <c r="CR37" s="1"/>
  <c r="CZ3"/>
  <c r="CZ37" s="1"/>
  <c r="DD3"/>
  <c r="DD37" s="1"/>
  <c r="DH3"/>
  <c r="DL3"/>
  <c r="DL37" s="1"/>
  <c r="DF3"/>
  <c r="DF37" s="1"/>
  <c r="CT3"/>
  <c r="DC2"/>
  <c r="DC36" s="1"/>
  <c r="DK2"/>
  <c r="DO2"/>
  <c r="CO2"/>
  <c r="CY2"/>
  <c r="DB2"/>
  <c r="DB36" s="1"/>
  <c r="DJ2"/>
  <c r="DN2"/>
  <c r="CN2"/>
  <c r="CX2"/>
  <c r="CS1"/>
  <c r="CS35" s="1"/>
  <c r="DA1"/>
  <c r="DA35" s="1"/>
  <c r="DE1"/>
  <c r="DM1"/>
  <c r="DM35" s="1"/>
  <c r="DG1"/>
  <c r="DG35" s="1"/>
  <c r="CU1"/>
  <c r="CW1"/>
  <c r="CR1"/>
  <c r="CZ1"/>
  <c r="DD1"/>
  <c r="DL1"/>
  <c r="DF1"/>
  <c r="CT1"/>
  <c r="DE20"/>
  <c r="DG20"/>
  <c r="DG54" s="1"/>
  <c r="CU20"/>
  <c r="DD20"/>
  <c r="DD54" s="1"/>
  <c r="DF20"/>
  <c r="DF54" s="1"/>
  <c r="CT20"/>
  <c r="DC19"/>
  <c r="DC53" s="1"/>
  <c r="DO19"/>
  <c r="CO19"/>
  <c r="CY19"/>
  <c r="DB19"/>
  <c r="DB53" s="1"/>
  <c r="DN19"/>
  <c r="CN19"/>
  <c r="CX19"/>
  <c r="DE18"/>
  <c r="DG18"/>
  <c r="DG52" s="1"/>
  <c r="CU18"/>
  <c r="DD18"/>
  <c r="DD52" s="1"/>
  <c r="DF18"/>
  <c r="DF52" s="1"/>
  <c r="CT18"/>
  <c r="DC17"/>
  <c r="DC51" s="1"/>
  <c r="DO17"/>
  <c r="CO17"/>
  <c r="CY17"/>
  <c r="DB17"/>
  <c r="DB51" s="1"/>
  <c r="DN17"/>
  <c r="CN17"/>
  <c r="CX17"/>
  <c r="DE16"/>
  <c r="DG16"/>
  <c r="DG50" s="1"/>
  <c r="CU16"/>
  <c r="DD16"/>
  <c r="DD50" s="1"/>
  <c r="DF16"/>
  <c r="DF50" s="1"/>
  <c r="CT16"/>
  <c r="DC15"/>
  <c r="DC49" s="1"/>
  <c r="DO15"/>
  <c r="CO15"/>
  <c r="CY15"/>
  <c r="DB15"/>
  <c r="DB49" s="1"/>
  <c r="DN15"/>
  <c r="CN15"/>
  <c r="CX15"/>
  <c r="DE14"/>
  <c r="DG14"/>
  <c r="DG48" s="1"/>
  <c r="CU14"/>
  <c r="DD14"/>
  <c r="DD48" s="1"/>
  <c r="DF14"/>
  <c r="DF48" s="1"/>
  <c r="CT14"/>
  <c r="DC13"/>
  <c r="DC47" s="1"/>
  <c r="DO13"/>
  <c r="CO13"/>
  <c r="CY13"/>
  <c r="DB13"/>
  <c r="DB47" s="1"/>
  <c r="DN13"/>
  <c r="CN13"/>
  <c r="CX13"/>
  <c r="DE12"/>
  <c r="DG12"/>
  <c r="DG46" s="1"/>
  <c r="CU12"/>
  <c r="DD12"/>
  <c r="DD46" s="1"/>
  <c r="DF12"/>
  <c r="DF46" s="1"/>
  <c r="CT12"/>
  <c r="DC11"/>
  <c r="DC45" s="1"/>
  <c r="DO11"/>
  <c r="CO11"/>
  <c r="CY11"/>
  <c r="DB11"/>
  <c r="DB45" s="1"/>
  <c r="DN11"/>
  <c r="CN11"/>
  <c r="CX11"/>
  <c r="DE10"/>
  <c r="DG10"/>
  <c r="CU10"/>
  <c r="DD10"/>
  <c r="DF10"/>
  <c r="CT10"/>
  <c r="DC9"/>
  <c r="DC43" s="1"/>
  <c r="DO9"/>
  <c r="CO9"/>
  <c r="CY9"/>
  <c r="DB9"/>
  <c r="DB43" s="1"/>
  <c r="DN9"/>
  <c r="CN9"/>
  <c r="CX9"/>
  <c r="DE8"/>
  <c r="DG8"/>
  <c r="DG42" s="1"/>
  <c r="CU8"/>
  <c r="DD8"/>
  <c r="DD42" s="1"/>
  <c r="DF8"/>
  <c r="DF42" s="1"/>
  <c r="CT8"/>
  <c r="DC7"/>
  <c r="DC41" s="1"/>
  <c r="DO7"/>
  <c r="CO7"/>
  <c r="CY7"/>
  <c r="DB7"/>
  <c r="DB41" s="1"/>
  <c r="DN7"/>
  <c r="CN7"/>
  <c r="CX7"/>
  <c r="DE6"/>
  <c r="DG6"/>
  <c r="DG40" s="1"/>
  <c r="CU6"/>
  <c r="DD6"/>
  <c r="DD40" s="1"/>
  <c r="DF6"/>
  <c r="DF40" s="1"/>
  <c r="CT6"/>
  <c r="DC5"/>
  <c r="DC39" s="1"/>
  <c r="DO5"/>
  <c r="CO5"/>
  <c r="CY5"/>
  <c r="DB5"/>
  <c r="DB39" s="1"/>
  <c r="DN5"/>
  <c r="CN5"/>
  <c r="CX5"/>
  <c r="DE4"/>
  <c r="DG4"/>
  <c r="DG38" s="1"/>
  <c r="CU4"/>
  <c r="DD4"/>
  <c r="DD38" s="1"/>
  <c r="DF4"/>
  <c r="DF38" s="1"/>
  <c r="CT4"/>
  <c r="DC3"/>
  <c r="DC37" s="1"/>
  <c r="DO3"/>
  <c r="CO3"/>
  <c r="CY3"/>
  <c r="DB3"/>
  <c r="DB37" s="1"/>
  <c r="DN3"/>
  <c r="CN3"/>
  <c r="CX3"/>
  <c r="DE2"/>
  <c r="DG2"/>
  <c r="DG36" s="1"/>
  <c r="CU2"/>
  <c r="DD2"/>
  <c r="DD36" s="1"/>
  <c r="DF2"/>
  <c r="DF36" s="1"/>
  <c r="CT2"/>
  <c r="DC1"/>
  <c r="DO1"/>
  <c r="CO1"/>
  <c r="CY1"/>
  <c r="DB1"/>
  <c r="DB35" s="1"/>
  <c r="DN1"/>
  <c r="CN1"/>
  <c r="CX1"/>
  <c r="CR35"/>
  <c r="CZ35"/>
  <c r="DD35"/>
  <c r="DL35"/>
  <c r="DF35"/>
  <c r="DC35"/>
  <c r="CV29"/>
  <c r="EC28" s="1"/>
  <c r="CJ29"/>
  <c r="CU28"/>
  <c r="CQ28"/>
  <c r="CT28"/>
  <c r="CP28"/>
  <c r="CL28"/>
  <c r="DC29"/>
  <c r="DC63" s="1"/>
  <c r="DK29"/>
  <c r="DO29"/>
  <c r="CO29"/>
  <c r="CY29"/>
  <c r="DB29"/>
  <c r="DB63" s="1"/>
  <c r="DJ29"/>
  <c r="DN29"/>
  <c r="CN29"/>
  <c r="CX29"/>
  <c r="CS28"/>
  <c r="DA28"/>
  <c r="DE28"/>
  <c r="DI28"/>
  <c r="DM28"/>
  <c r="DG28"/>
  <c r="CW28"/>
  <c r="CR28"/>
  <c r="CZ28"/>
  <c r="DD28"/>
  <c r="DD62" s="1"/>
  <c r="DH28"/>
  <c r="DL28"/>
  <c r="DF28"/>
  <c r="CK1"/>
  <c r="CM1"/>
  <c r="CQ1"/>
  <c r="CK2"/>
  <c r="CM2"/>
  <c r="CQ2"/>
  <c r="CK3"/>
  <c r="CM3"/>
  <c r="CQ3"/>
  <c r="CK4"/>
  <c r="CM4"/>
  <c r="CQ4"/>
  <c r="CK5"/>
  <c r="CM5"/>
  <c r="CQ5"/>
  <c r="CK6"/>
  <c r="CM6"/>
  <c r="CQ6"/>
  <c r="CK7"/>
  <c r="CM7"/>
  <c r="CQ7"/>
  <c r="CK8"/>
  <c r="CM8"/>
  <c r="CQ8"/>
  <c r="CK9"/>
  <c r="CM9"/>
  <c r="CQ9"/>
  <c r="CK10"/>
  <c r="CM10"/>
  <c r="CQ10"/>
  <c r="CK11"/>
  <c r="CM11"/>
  <c r="CQ11"/>
  <c r="CK12"/>
  <c r="CM12"/>
  <c r="CQ12"/>
  <c r="CK13"/>
  <c r="CM13"/>
  <c r="CQ13"/>
  <c r="CK14"/>
  <c r="CM14"/>
  <c r="CQ14"/>
  <c r="CK15"/>
  <c r="CM15"/>
  <c r="CQ15"/>
  <c r="CK16"/>
  <c r="CM16"/>
  <c r="CQ16"/>
  <c r="CK17"/>
  <c r="CM17"/>
  <c r="CQ17"/>
  <c r="CK18"/>
  <c r="CM18"/>
  <c r="CQ18"/>
  <c r="CK19"/>
  <c r="CM19"/>
  <c r="CQ19"/>
  <c r="CK20"/>
  <c r="CM20"/>
  <c r="CQ20"/>
  <c r="CK21"/>
  <c r="CM21"/>
  <c r="CQ21"/>
  <c r="CK22"/>
  <c r="CM22"/>
  <c r="CQ22"/>
  <c r="CK23"/>
  <c r="CM23"/>
  <c r="CQ23"/>
  <c r="CK24"/>
  <c r="CM24"/>
  <c r="CQ24"/>
  <c r="CK25"/>
  <c r="CM25"/>
  <c r="CQ25"/>
  <c r="CK26"/>
  <c r="CM26"/>
  <c r="CQ26"/>
  <c r="CK27"/>
  <c r="CM27"/>
  <c r="CQ27"/>
  <c r="CK28"/>
  <c r="CU29"/>
  <c r="CQ29"/>
  <c r="CM29"/>
  <c r="CW29"/>
  <c r="CK29"/>
  <c r="CT29"/>
  <c r="CP29"/>
  <c r="CL29"/>
  <c r="DE29"/>
  <c r="DD29"/>
  <c r="DC28"/>
  <c r="DO28"/>
  <c r="CO28"/>
  <c r="CY28"/>
  <c r="DB28"/>
  <c r="DN28"/>
  <c r="CN28"/>
  <c r="CX28"/>
  <c r="CJ1"/>
  <c r="CL1"/>
  <c r="CP1"/>
  <c r="CJ2"/>
  <c r="CL2"/>
  <c r="CP2"/>
  <c r="CJ3"/>
  <c r="CL3"/>
  <c r="CP3"/>
  <c r="CJ4"/>
  <c r="CL4"/>
  <c r="CP4"/>
  <c r="CJ5"/>
  <c r="CL5"/>
  <c r="CP5"/>
  <c r="CJ6"/>
  <c r="CL6"/>
  <c r="CP6"/>
  <c r="CJ7"/>
  <c r="CL7"/>
  <c r="CP7"/>
  <c r="CJ8"/>
  <c r="CL8"/>
  <c r="CP8"/>
  <c r="CJ9"/>
  <c r="CL9"/>
  <c r="CP9"/>
  <c r="CJ10"/>
  <c r="CL10"/>
  <c r="CP10"/>
  <c r="CJ11"/>
  <c r="CL11"/>
  <c r="CP11"/>
  <c r="CJ12"/>
  <c r="CL12"/>
  <c r="CP12"/>
  <c r="CJ13"/>
  <c r="CL13"/>
  <c r="CP13"/>
  <c r="CJ14"/>
  <c r="CL14"/>
  <c r="CP14"/>
  <c r="CJ15"/>
  <c r="CL15"/>
  <c r="CP15"/>
  <c r="CJ16"/>
  <c r="CL16"/>
  <c r="CP16"/>
  <c r="CJ17"/>
  <c r="CL17"/>
  <c r="CP17"/>
  <c r="CJ18"/>
  <c r="CL18"/>
  <c r="CP18"/>
  <c r="CJ19"/>
  <c r="CL19"/>
  <c r="CP19"/>
  <c r="CJ20"/>
  <c r="CL20"/>
  <c r="CP20"/>
  <c r="CJ21"/>
  <c r="CL21"/>
  <c r="CP21"/>
  <c r="CJ22"/>
  <c r="CL22"/>
  <c r="CP22"/>
  <c r="CJ23"/>
  <c r="CL23"/>
  <c r="CP23"/>
  <c r="CJ24"/>
  <c r="CL24"/>
  <c r="CP24"/>
  <c r="CJ25"/>
  <c r="CL25"/>
  <c r="CP25"/>
  <c r="CJ26"/>
  <c r="CL26"/>
  <c r="CP26"/>
  <c r="CJ27"/>
  <c r="CL27"/>
  <c r="CP27"/>
  <c r="CJ28"/>
  <c r="CM28"/>
  <c r="DP42" i="4"/>
  <c r="DP46"/>
  <c r="DP52"/>
  <c r="DP62"/>
  <c r="DP39"/>
  <c r="DP43"/>
  <c r="DP47"/>
  <c r="DP51"/>
  <c r="DZ17"/>
  <c r="ED17"/>
  <c r="EF17"/>
  <c r="EH17"/>
  <c r="EJ17"/>
  <c r="EL17"/>
  <c r="EN17"/>
  <c r="ER17"/>
  <c r="ET17"/>
  <c r="EV17"/>
  <c r="DV18"/>
  <c r="DZ18"/>
  <c r="EB18"/>
  <c r="ED18"/>
  <c r="EF18"/>
  <c r="EH18"/>
  <c r="EL18"/>
  <c r="EN18"/>
  <c r="EP18"/>
  <c r="ER18"/>
  <c r="ET18"/>
  <c r="EV18"/>
  <c r="DR19"/>
  <c r="DV19"/>
  <c r="DZ19"/>
  <c r="EB19"/>
  <c r="ED19"/>
  <c r="EF19"/>
  <c r="EJ19"/>
  <c r="EL19"/>
  <c r="EN19"/>
  <c r="ER19"/>
  <c r="EV19"/>
  <c r="DV20"/>
  <c r="DZ20"/>
  <c r="EB20"/>
  <c r="ED20"/>
  <c r="EF20"/>
  <c r="EH20"/>
  <c r="EL20"/>
  <c r="EN20"/>
  <c r="ER20"/>
  <c r="ET20"/>
  <c r="EV20"/>
  <c r="DZ21"/>
  <c r="EB21"/>
  <c r="EF21"/>
  <c r="EL21"/>
  <c r="EN21"/>
  <c r="ER21"/>
  <c r="ET21"/>
  <c r="EV21"/>
  <c r="DV22"/>
  <c r="EB22"/>
  <c r="ED22"/>
  <c r="EF22"/>
  <c r="EH22"/>
  <c r="EL22"/>
  <c r="EN22"/>
  <c r="ER22"/>
  <c r="ET22"/>
  <c r="EV22"/>
  <c r="DZ23"/>
  <c r="EB23"/>
  <c r="ED23"/>
  <c r="EF23"/>
  <c r="EJ23"/>
  <c r="EL23"/>
  <c r="EN23"/>
  <c r="ER23"/>
  <c r="ET23"/>
  <c r="EV23"/>
  <c r="DT24"/>
  <c r="DV24"/>
  <c r="DQ2"/>
  <c r="DU2"/>
  <c r="DY2"/>
  <c r="EA2"/>
  <c r="EG2"/>
  <c r="EK2"/>
  <c r="EM2"/>
  <c r="EO2"/>
  <c r="ES2"/>
  <c r="EU2"/>
  <c r="DU3"/>
  <c r="DY3"/>
  <c r="EC3"/>
  <c r="EE3"/>
  <c r="EG3"/>
  <c r="EK3"/>
  <c r="EO3"/>
  <c r="EQ3"/>
  <c r="ES3"/>
  <c r="EU3"/>
  <c r="DQ4"/>
  <c r="DU4"/>
  <c r="DY4"/>
  <c r="EA4"/>
  <c r="EG4"/>
  <c r="EK4"/>
  <c r="EM4"/>
  <c r="EO4"/>
  <c r="ES4"/>
  <c r="EU4"/>
  <c r="DU5"/>
  <c r="DY5"/>
  <c r="EC5"/>
  <c r="EE5"/>
  <c r="EG5"/>
  <c r="EK5"/>
  <c r="EO5"/>
  <c r="EQ5"/>
  <c r="ES5"/>
  <c r="EU5"/>
  <c r="DQ6"/>
  <c r="DU6"/>
  <c r="DY6"/>
  <c r="EA6"/>
  <c r="EG6"/>
  <c r="EK6"/>
  <c r="EM6"/>
  <c r="EO6"/>
  <c r="ES6"/>
  <c r="EU6"/>
  <c r="DQ7"/>
  <c r="DU7"/>
  <c r="DW7"/>
  <c r="DY7"/>
  <c r="EC7"/>
  <c r="EE7"/>
  <c r="EG7"/>
  <c r="EK7"/>
  <c r="EQ7"/>
  <c r="ES7"/>
  <c r="EU7"/>
  <c r="DQ8"/>
  <c r="DS8"/>
  <c r="DU8"/>
  <c r="DY8"/>
  <c r="EC8"/>
  <c r="EG8"/>
  <c r="EI8"/>
  <c r="EK8"/>
  <c r="EM8"/>
  <c r="ES8"/>
  <c r="EU8"/>
  <c r="DQ9"/>
  <c r="DU9"/>
  <c r="DW9"/>
  <c r="DY9"/>
  <c r="EA9"/>
  <c r="EE9"/>
  <c r="EG9"/>
  <c r="EK9"/>
  <c r="EQ9"/>
  <c r="ES9"/>
  <c r="EU9"/>
  <c r="DQ10"/>
  <c r="DS10"/>
  <c r="DU10"/>
  <c r="DY10"/>
  <c r="EA10"/>
  <c r="EC10"/>
  <c r="EG10"/>
  <c r="EI10"/>
  <c r="EK10"/>
  <c r="EM10"/>
  <c r="EO10"/>
  <c r="ES10"/>
  <c r="EU10"/>
  <c r="DQ11"/>
  <c r="W3" i="2" s="1"/>
  <c r="DU11" i="4"/>
  <c r="W5" i="2" s="1"/>
  <c r="DW11" i="4"/>
  <c r="W6" i="2" s="1"/>
  <c r="DY11" i="4"/>
  <c r="W7" i="2" s="1"/>
  <c r="EA11" i="4"/>
  <c r="W8" i="2" s="1"/>
  <c r="EC11" i="4"/>
  <c r="W9" i="2" s="1"/>
  <c r="EE11" i="4"/>
  <c r="W10" i="2" s="1"/>
  <c r="EG11" i="4"/>
  <c r="W11" i="2" s="1"/>
  <c r="EK11" i="4"/>
  <c r="W13" i="2" s="1"/>
  <c r="EO11" i="4"/>
  <c r="W15" i="2" s="1"/>
  <c r="EQ11" i="4"/>
  <c r="W16" i="2" s="1"/>
  <c r="ES11" i="4"/>
  <c r="W17" i="2" s="1"/>
  <c r="EU11" i="4"/>
  <c r="W18" i="2" s="1"/>
  <c r="DQ12" i="4"/>
  <c r="DS12"/>
  <c r="DU12"/>
  <c r="DY12"/>
  <c r="EA12"/>
  <c r="EC12"/>
  <c r="EG12"/>
  <c r="EI12"/>
  <c r="EK12"/>
  <c r="EM12"/>
  <c r="EO12"/>
  <c r="ES12"/>
  <c r="EU12"/>
  <c r="DQ13"/>
  <c r="DU13"/>
  <c r="DW13"/>
  <c r="DY13"/>
  <c r="EA13"/>
  <c r="EC13"/>
  <c r="EE13"/>
  <c r="EG13"/>
  <c r="EK13"/>
  <c r="EO13"/>
  <c r="EQ13"/>
  <c r="ES13"/>
  <c r="EU13"/>
  <c r="DQ14"/>
  <c r="DS14"/>
  <c r="DU14"/>
  <c r="DY14"/>
  <c r="EA14"/>
  <c r="EC14"/>
  <c r="EG14"/>
  <c r="EI14"/>
  <c r="EK14"/>
  <c r="EM14"/>
  <c r="EO14"/>
  <c r="ES14"/>
  <c r="EU14"/>
  <c r="DQ15"/>
  <c r="DU15"/>
  <c r="DW15"/>
  <c r="DY15"/>
  <c r="EA15"/>
  <c r="EC15"/>
  <c r="EE15"/>
  <c r="EG15"/>
  <c r="EI15"/>
  <c r="EK15"/>
  <c r="EO15"/>
  <c r="EQ15"/>
  <c r="ES15"/>
  <c r="EU15"/>
  <c r="DQ16"/>
  <c r="DS16"/>
  <c r="DU16"/>
  <c r="DY16"/>
  <c r="EA16"/>
  <c r="EC16"/>
  <c r="EG16"/>
  <c r="EI16"/>
  <c r="EK16"/>
  <c r="EM16"/>
  <c r="EO16"/>
  <c r="ES16"/>
  <c r="EU16"/>
  <c r="DX24"/>
  <c r="EB24"/>
  <c r="ED24"/>
  <c r="EF24"/>
  <c r="EH24"/>
  <c r="EJ24"/>
  <c r="EL24"/>
  <c r="EN24"/>
  <c r="ER24"/>
  <c r="ET24"/>
  <c r="EV24"/>
  <c r="DT25"/>
  <c r="DX25"/>
  <c r="DZ25"/>
  <c r="EB25"/>
  <c r="ED25"/>
  <c r="EF25"/>
  <c r="EJ25"/>
  <c r="EL25"/>
  <c r="EN25"/>
  <c r="ER25"/>
  <c r="ET25"/>
  <c r="EV25"/>
  <c r="DT26"/>
  <c r="DV26"/>
  <c r="DX26"/>
  <c r="EB26"/>
  <c r="ED26"/>
  <c r="EF26"/>
  <c r="EH26"/>
  <c r="EJ26"/>
  <c r="EL26"/>
  <c r="EN26"/>
  <c r="ER26"/>
  <c r="ET26"/>
  <c r="EV26"/>
  <c r="DT27"/>
  <c r="DX27"/>
  <c r="DZ27"/>
  <c r="EB27"/>
  <c r="ED27"/>
  <c r="EF27"/>
  <c r="EJ27"/>
  <c r="EL27"/>
  <c r="EN27"/>
  <c r="ER27"/>
  <c r="ET27"/>
  <c r="EV27"/>
  <c r="DT28"/>
  <c r="DV28"/>
  <c r="DX28"/>
  <c r="EB28"/>
  <c r="ED28"/>
  <c r="EF28"/>
  <c r="EH28"/>
  <c r="EJ28"/>
  <c r="EL28"/>
  <c r="EN28"/>
  <c r="ER28"/>
  <c r="ET28"/>
  <c r="EV28"/>
  <c r="DT29"/>
  <c r="DX29"/>
  <c r="DZ29"/>
  <c r="EB29"/>
  <c r="ED29"/>
  <c r="EF29"/>
  <c r="EJ29"/>
  <c r="EL29"/>
  <c r="EN29"/>
  <c r="ER29"/>
  <c r="ET29"/>
  <c r="EV29"/>
  <c r="DT30"/>
  <c r="DV30"/>
  <c r="DX30"/>
  <c r="EB30"/>
  <c r="ED30"/>
  <c r="EF30"/>
  <c r="EH30"/>
  <c r="EJ30"/>
  <c r="EL30"/>
  <c r="EN30"/>
  <c r="ER30"/>
  <c r="ET30"/>
  <c r="EV30"/>
  <c r="DT31"/>
  <c r="DX31"/>
  <c r="DZ31"/>
  <c r="EB31"/>
  <c r="ED31"/>
  <c r="EF31"/>
  <c r="EJ31"/>
  <c r="EL31"/>
  <c r="EN31"/>
  <c r="ER31"/>
  <c r="ET31"/>
  <c r="EV31"/>
  <c r="DT32"/>
  <c r="DV32"/>
  <c r="DX32"/>
  <c r="EB32"/>
  <c r="ED32"/>
  <c r="EF32"/>
  <c r="EH32"/>
  <c r="EJ32"/>
  <c r="EL32"/>
  <c r="EN32"/>
  <c r="ER32"/>
  <c r="ET32"/>
  <c r="EV32"/>
  <c r="DQ17"/>
  <c r="DS17"/>
  <c r="DW17"/>
  <c r="EA17"/>
  <c r="EE17"/>
  <c r="EG17"/>
  <c r="EI17"/>
  <c r="EK17"/>
  <c r="EM17"/>
  <c r="EQ17"/>
  <c r="ES17"/>
  <c r="EU17"/>
  <c r="DS18"/>
  <c r="DU18"/>
  <c r="DW18"/>
  <c r="DY18"/>
  <c r="EA18"/>
  <c r="EC18"/>
  <c r="EE18"/>
  <c r="EG18"/>
  <c r="EI18"/>
  <c r="EK18"/>
  <c r="EM18"/>
  <c r="EQ18"/>
  <c r="ES18"/>
  <c r="EU18"/>
  <c r="DQ19"/>
  <c r="DS19"/>
  <c r="DU19"/>
  <c r="DW19"/>
  <c r="EA19"/>
  <c r="EE19"/>
  <c r="EG19"/>
  <c r="EI19"/>
  <c r="EK19"/>
  <c r="EM19"/>
  <c r="EQ19"/>
  <c r="EU19"/>
  <c r="DS20"/>
  <c r="DU20"/>
  <c r="DW20"/>
  <c r="EA20"/>
  <c r="EC20"/>
  <c r="EE20"/>
  <c r="EG20"/>
  <c r="EI20"/>
  <c r="EK20"/>
  <c r="EM20"/>
  <c r="EQ20"/>
  <c r="ES20"/>
  <c r="EU20"/>
  <c r="DS21"/>
  <c r="DW21"/>
  <c r="DY21"/>
  <c r="EA21"/>
  <c r="EC21"/>
  <c r="EE21"/>
  <c r="EI21"/>
  <c r="EK21"/>
  <c r="EM21"/>
  <c r="EO21"/>
  <c r="EQ21"/>
  <c r="ES21"/>
  <c r="EU21"/>
  <c r="DQ22"/>
  <c r="DS22"/>
  <c r="DU22"/>
  <c r="DW22"/>
  <c r="DY22"/>
  <c r="EA22"/>
  <c r="EE22"/>
  <c r="EI22"/>
  <c r="EK22"/>
  <c r="EM22"/>
  <c r="EO22"/>
  <c r="EQ22"/>
  <c r="EU22"/>
  <c r="DQ23"/>
  <c r="DS23"/>
  <c r="DW23"/>
  <c r="DY23"/>
  <c r="EA23"/>
  <c r="EE23"/>
  <c r="EI23"/>
  <c r="EK23"/>
  <c r="EM23"/>
  <c r="EO23"/>
  <c r="EQ23"/>
  <c r="ES23"/>
  <c r="EU23"/>
  <c r="DQ24"/>
  <c r="DS24"/>
  <c r="DU24"/>
  <c r="DW24"/>
  <c r="DY24"/>
  <c r="EA24"/>
  <c r="EE24"/>
  <c r="EI24"/>
  <c r="EK24"/>
  <c r="EM24"/>
  <c r="EO24"/>
  <c r="EQ24"/>
  <c r="EU24"/>
  <c r="DQ25"/>
  <c r="DS25"/>
  <c r="DW25"/>
  <c r="DY25"/>
  <c r="EA25"/>
  <c r="EE25"/>
  <c r="EI25"/>
  <c r="EK25"/>
  <c r="EM25"/>
  <c r="EO25"/>
  <c r="EQ25"/>
  <c r="ES25"/>
  <c r="EU25"/>
  <c r="DQ26"/>
  <c r="DS26"/>
  <c r="DU26"/>
  <c r="DW26"/>
  <c r="DY26"/>
  <c r="EA26"/>
  <c r="EE26"/>
  <c r="EI26"/>
  <c r="EK26"/>
  <c r="EM26"/>
  <c r="EO26"/>
  <c r="EQ26"/>
  <c r="EU26"/>
  <c r="DQ27"/>
  <c r="DS27"/>
  <c r="DW27"/>
  <c r="DY27"/>
  <c r="EA27"/>
  <c r="EE27"/>
  <c r="EI27"/>
  <c r="EK27"/>
  <c r="EM27"/>
  <c r="EO27"/>
  <c r="EQ27"/>
  <c r="ES27"/>
  <c r="EU27"/>
  <c r="DQ28"/>
  <c r="DS28"/>
  <c r="DU28"/>
  <c r="DW28"/>
  <c r="DY28"/>
  <c r="EA28"/>
  <c r="EE28"/>
  <c r="EI28"/>
  <c r="EK28"/>
  <c r="EM28"/>
  <c r="EO28"/>
  <c r="EQ28"/>
  <c r="EU28"/>
  <c r="DQ29"/>
  <c r="DS29"/>
  <c r="DW29"/>
  <c r="DY29"/>
  <c r="EA29"/>
  <c r="EE29"/>
  <c r="EI29"/>
  <c r="EK29"/>
  <c r="EM29"/>
  <c r="EO29"/>
  <c r="EQ29"/>
  <c r="ES29"/>
  <c r="EU29"/>
  <c r="DQ30"/>
  <c r="DS30"/>
  <c r="DU30"/>
  <c r="DW30"/>
  <c r="DY30"/>
  <c r="EA30"/>
  <c r="EE30"/>
  <c r="EI30"/>
  <c r="EK30"/>
  <c r="EM30"/>
  <c r="EO30"/>
  <c r="EQ30"/>
  <c r="EU30"/>
  <c r="DQ31"/>
  <c r="DS31"/>
  <c r="DW31"/>
  <c r="DY31"/>
  <c r="EA31"/>
  <c r="EE31"/>
  <c r="EI31"/>
  <c r="EK31"/>
  <c r="EM31"/>
  <c r="EO31"/>
  <c r="EQ31"/>
  <c r="ES31"/>
  <c r="EU31"/>
  <c r="DQ32"/>
  <c r="DS32"/>
  <c r="DU32"/>
  <c r="DW32"/>
  <c r="DY32"/>
  <c r="EA32"/>
  <c r="EE32"/>
  <c r="EI32"/>
  <c r="EK32"/>
  <c r="EM32"/>
  <c r="EO32"/>
  <c r="EQ32"/>
  <c r="EU32"/>
  <c r="CM30" i="5" l="1"/>
  <c r="CM61" s="1"/>
  <c r="CQ30"/>
  <c r="CQ63" s="1"/>
  <c r="CU30"/>
  <c r="CM58"/>
  <c r="CQ57"/>
  <c r="CM56"/>
  <c r="CQ55"/>
  <c r="CM54"/>
  <c r="CQ53"/>
  <c r="CM52"/>
  <c r="CQ51"/>
  <c r="CM50"/>
  <c r="CQ49"/>
  <c r="CM48"/>
  <c r="CQ47"/>
  <c r="CM46"/>
  <c r="CQ45"/>
  <c r="CQ43"/>
  <c r="CM42"/>
  <c r="CQ41"/>
  <c r="CM40"/>
  <c r="CQ39"/>
  <c r="CM38"/>
  <c r="CQ37"/>
  <c r="CM36"/>
  <c r="CU62"/>
  <c r="CU39"/>
  <c r="CU43"/>
  <c r="CU47"/>
  <c r="CU51"/>
  <c r="CU56"/>
  <c r="CU60"/>
  <c r="CU55"/>
  <c r="CU57"/>
  <c r="CU59"/>
  <c r="CU61"/>
  <c r="DI30"/>
  <c r="DI35" s="1"/>
  <c r="DE30"/>
  <c r="DE56" s="1"/>
  <c r="DN30"/>
  <c r="DN39" s="1"/>
  <c r="DJ30"/>
  <c r="DJ57" s="1"/>
  <c r="CY30"/>
  <c r="CY35" s="1"/>
  <c r="CO30"/>
  <c r="CO35" s="1"/>
  <c r="CL30"/>
  <c r="CL61" s="1"/>
  <c r="CP30"/>
  <c r="CP58" s="1"/>
  <c r="CT30"/>
  <c r="CT35" s="1"/>
  <c r="CK30"/>
  <c r="CK60" s="1"/>
  <c r="CW30"/>
  <c r="CW35" s="1"/>
  <c r="CJ30"/>
  <c r="CJ60" s="1"/>
  <c r="CV30"/>
  <c r="CK42"/>
  <c r="CM41"/>
  <c r="CQ40"/>
  <c r="CK40"/>
  <c r="CM39"/>
  <c r="CQ38"/>
  <c r="CK38"/>
  <c r="CM37"/>
  <c r="CQ36"/>
  <c r="CK36"/>
  <c r="CW62"/>
  <c r="DE62"/>
  <c r="CY63"/>
  <c r="CP62"/>
  <c r="CQ62"/>
  <c r="CJ63"/>
  <c r="CU36"/>
  <c r="DE36"/>
  <c r="CO37"/>
  <c r="CU38"/>
  <c r="DE38"/>
  <c r="CO39"/>
  <c r="CU40"/>
  <c r="DE40"/>
  <c r="CO41"/>
  <c r="CU42"/>
  <c r="DE42"/>
  <c r="CO43"/>
  <c r="CO45"/>
  <c r="CU46"/>
  <c r="DE46"/>
  <c r="CO47"/>
  <c r="CU48"/>
  <c r="DE48"/>
  <c r="CO49"/>
  <c r="CU50"/>
  <c r="DE50"/>
  <c r="CO51"/>
  <c r="CU52"/>
  <c r="DE52"/>
  <c r="CO53"/>
  <c r="CU54"/>
  <c r="DE54"/>
  <c r="CU35"/>
  <c r="DN36"/>
  <c r="CO36"/>
  <c r="CT37"/>
  <c r="CU37"/>
  <c r="DE37"/>
  <c r="DJ38"/>
  <c r="CY38"/>
  <c r="CW39"/>
  <c r="DI39"/>
  <c r="DN40"/>
  <c r="CO40"/>
  <c r="CT41"/>
  <c r="CU41"/>
  <c r="DE41"/>
  <c r="DJ42"/>
  <c r="CY42"/>
  <c r="CW43"/>
  <c r="DI43"/>
  <c r="CT45"/>
  <c r="CU45"/>
  <c r="DE45"/>
  <c r="DJ46"/>
  <c r="CY46"/>
  <c r="CW47"/>
  <c r="DI47"/>
  <c r="DN48"/>
  <c r="CO48"/>
  <c r="CT49"/>
  <c r="CU49"/>
  <c r="DE49"/>
  <c r="DJ50"/>
  <c r="CY50"/>
  <c r="CW51"/>
  <c r="DI51"/>
  <c r="DN52"/>
  <c r="CO52"/>
  <c r="CT53"/>
  <c r="CU53"/>
  <c r="DE53"/>
  <c r="DJ54"/>
  <c r="CY54"/>
  <c r="DJ55"/>
  <c r="CY55"/>
  <c r="CW56"/>
  <c r="DI56"/>
  <c r="DN57"/>
  <c r="CO57"/>
  <c r="CT58"/>
  <c r="CU58"/>
  <c r="DE58"/>
  <c r="DJ59"/>
  <c r="CY59"/>
  <c r="CW60"/>
  <c r="DI60"/>
  <c r="DN61"/>
  <c r="CO61"/>
  <c r="DE55"/>
  <c r="CO56"/>
  <c r="DN58"/>
  <c r="CY58"/>
  <c r="CT59"/>
  <c r="DN60"/>
  <c r="CY60"/>
  <c r="CT61"/>
  <c r="DJ35"/>
  <c r="CW55"/>
  <c r="DJ56"/>
  <c r="DJ58"/>
  <c r="CW59"/>
  <c r="DI59"/>
  <c r="DJ62"/>
  <c r="CW36"/>
  <c r="DI36"/>
  <c r="DJ39"/>
  <c r="CW40"/>
  <c r="DI40"/>
  <c r="DJ43"/>
  <c r="CW44"/>
  <c r="DI44"/>
  <c r="DJ47"/>
  <c r="CW48"/>
  <c r="DI48"/>
  <c r="DJ51"/>
  <c r="CW52"/>
  <c r="DI52"/>
  <c r="DH30"/>
  <c r="DH44" s="1"/>
  <c r="CX30"/>
  <c r="CX63" s="1"/>
  <c r="CN30"/>
  <c r="CN36" s="1"/>
  <c r="DO30"/>
  <c r="DO35" s="1"/>
  <c r="DK30"/>
  <c r="DK38" s="1"/>
  <c r="DX20" i="4"/>
  <c r="DT20"/>
  <c r="DT23"/>
  <c r="EJ22"/>
  <c r="DT21"/>
  <c r="EJ20"/>
  <c r="Z15" i="2"/>
  <c r="Z7"/>
  <c r="AB17"/>
  <c r="AB11"/>
  <c r="AB7"/>
  <c r="EP29" i="5"/>
  <c r="EH29"/>
  <c r="Z17" i="2"/>
  <c r="ES29" i="5"/>
  <c r="AB9" i="2"/>
  <c r="DY29" i="5"/>
  <c r="EM29"/>
  <c r="Z11" i="2"/>
  <c r="AB15"/>
  <c r="ER28" i="5"/>
  <c r="EO29"/>
  <c r="EG29"/>
  <c r="EN29"/>
  <c r="ET29"/>
  <c r="DZ29"/>
  <c r="EQ28"/>
  <c r="DX19" i="4"/>
  <c r="DR17"/>
  <c r="DT22"/>
  <c r="DP56"/>
  <c r="EO9"/>
  <c r="EC9"/>
  <c r="EO8"/>
  <c r="EA8"/>
  <c r="EO7"/>
  <c r="EI7"/>
  <c r="EA7"/>
  <c r="EI6"/>
  <c r="EC6"/>
  <c r="DS6"/>
  <c r="EA5"/>
  <c r="DW5"/>
  <c r="DQ5"/>
  <c r="EI4"/>
  <c r="EC4"/>
  <c r="DS4"/>
  <c r="EA3"/>
  <c r="DW3"/>
  <c r="DQ3"/>
  <c r="EI2"/>
  <c r="EC2"/>
  <c r="DS2"/>
  <c r="DX23"/>
  <c r="DX22"/>
  <c r="EJ21"/>
  <c r="DX21"/>
  <c r="DR21"/>
  <c r="EP20"/>
  <c r="EP19"/>
  <c r="DT19"/>
  <c r="EJ18"/>
  <c r="DX18"/>
  <c r="DR18"/>
  <c r="EP17"/>
  <c r="DR68"/>
  <c r="DR66"/>
  <c r="DR64"/>
  <c r="DR62"/>
  <c r="DR60"/>
  <c r="DR56"/>
  <c r="DR69"/>
  <c r="DR67"/>
  <c r="DR65"/>
  <c r="DR63"/>
  <c r="DR61"/>
  <c r="DR59"/>
  <c r="DZ16"/>
  <c r="EH16"/>
  <c r="EP16"/>
  <c r="ET16"/>
  <c r="EN16"/>
  <c r="EB16"/>
  <c r="ED16"/>
  <c r="ER13"/>
  <c r="DV13"/>
  <c r="EF13"/>
  <c r="DZ12"/>
  <c r="EH12"/>
  <c r="EJ11"/>
  <c r="Y12" i="2" s="1"/>
  <c r="EF11" i="4"/>
  <c r="Y10" i="2" s="1"/>
  <c r="EP10" i="4"/>
  <c r="ET10"/>
  <c r="EN10"/>
  <c r="EB10"/>
  <c r="ED10"/>
  <c r="EJ9"/>
  <c r="ER9"/>
  <c r="EP8"/>
  <c r="ET8"/>
  <c r="EN8"/>
  <c r="EB8"/>
  <c r="ED8"/>
  <c r="EJ7"/>
  <c r="ER7"/>
  <c r="EP6"/>
  <c r="ET6"/>
  <c r="EN6"/>
  <c r="EB6"/>
  <c r="ED6"/>
  <c r="EJ5"/>
  <c r="ER5"/>
  <c r="EP4"/>
  <c r="ET4"/>
  <c r="EN4"/>
  <c r="EB4"/>
  <c r="ED4"/>
  <c r="EP2"/>
  <c r="ET2"/>
  <c r="EN2"/>
  <c r="EB2"/>
  <c r="ED2"/>
  <c r="EI1"/>
  <c r="EJ16"/>
  <c r="EF16"/>
  <c r="DZ15"/>
  <c r="ET15"/>
  <c r="EN15"/>
  <c r="ER14"/>
  <c r="DV14"/>
  <c r="EH13"/>
  <c r="EP13"/>
  <c r="EB13"/>
  <c r="ED13"/>
  <c r="EJ12"/>
  <c r="EF12"/>
  <c r="ER10"/>
  <c r="DV10"/>
  <c r="EH9"/>
  <c r="EP9"/>
  <c r="EB9"/>
  <c r="ED9"/>
  <c r="EJ8"/>
  <c r="EF8"/>
  <c r="DZ7"/>
  <c r="ET7"/>
  <c r="EN7"/>
  <c r="ER6"/>
  <c r="DV6"/>
  <c r="EH5"/>
  <c r="EP5"/>
  <c r="EB5"/>
  <c r="ED5"/>
  <c r="EJ4"/>
  <c r="EF4"/>
  <c r="DZ3"/>
  <c r="ET3"/>
  <c r="EN3"/>
  <c r="ER2"/>
  <c r="DV2"/>
  <c r="EH1"/>
  <c r="EP1"/>
  <c r="EB1"/>
  <c r="ED1"/>
  <c r="EO1"/>
  <c r="ES1"/>
  <c r="EC1"/>
  <c r="ER1"/>
  <c r="EF1"/>
  <c r="EQ1"/>
  <c r="DU1"/>
  <c r="EE1"/>
  <c r="ET11"/>
  <c r="Y17" i="2" s="1"/>
  <c r="EB11" i="4"/>
  <c r="Y8" i="2" s="1"/>
  <c r="DV11" i="4"/>
  <c r="Y5" i="2" s="1"/>
  <c r="EJ15" i="4"/>
  <c r="EJ13"/>
  <c r="EP12"/>
  <c r="DR58"/>
  <c r="DR55"/>
  <c r="DP54"/>
  <c r="DP50"/>
  <c r="DS11"/>
  <c r="W4" i="2" s="1"/>
  <c r="DP44" i="4"/>
  <c r="DP40"/>
  <c r="DP69"/>
  <c r="DP65"/>
  <c r="DP61"/>
  <c r="DR57"/>
  <c r="ER15"/>
  <c r="DV15"/>
  <c r="EF15"/>
  <c r="DZ14"/>
  <c r="EH14"/>
  <c r="EP14"/>
  <c r="ET14"/>
  <c r="EN14"/>
  <c r="EB14"/>
  <c r="ED14"/>
  <c r="ET12"/>
  <c r="EN12"/>
  <c r="EB12"/>
  <c r="ED12"/>
  <c r="ER11"/>
  <c r="Y16" i="2" s="1"/>
  <c r="DZ10" i="4"/>
  <c r="EH10"/>
  <c r="DV9"/>
  <c r="EF9"/>
  <c r="DZ8"/>
  <c r="EH8"/>
  <c r="DV7"/>
  <c r="EF7"/>
  <c r="DZ6"/>
  <c r="EH6"/>
  <c r="DV5"/>
  <c r="EF5"/>
  <c r="DZ4"/>
  <c r="EH4"/>
  <c r="EJ3"/>
  <c r="ER3"/>
  <c r="DV3"/>
  <c r="EF3"/>
  <c r="DZ2"/>
  <c r="EH2"/>
  <c r="EJ1"/>
  <c r="DV1"/>
  <c r="ER16"/>
  <c r="DV16"/>
  <c r="EH15"/>
  <c r="EP15"/>
  <c r="EB15"/>
  <c r="ED15"/>
  <c r="EJ14"/>
  <c r="EF14"/>
  <c r="DZ13"/>
  <c r="ET13"/>
  <c r="EN13"/>
  <c r="ER12"/>
  <c r="DV12"/>
  <c r="DZ11"/>
  <c r="Y7" i="2" s="1"/>
  <c r="EH11" i="4"/>
  <c r="Y11" i="2" s="1"/>
  <c r="EP11" i="4"/>
  <c r="Y15" i="2" s="1"/>
  <c r="EN11" i="4"/>
  <c r="Y14" i="2" s="1"/>
  <c r="ED11" i="4"/>
  <c r="Y9" i="2" s="1"/>
  <c r="EJ10" i="4"/>
  <c r="EF10"/>
  <c r="DZ9"/>
  <c r="ET9"/>
  <c r="EN9"/>
  <c r="ER8"/>
  <c r="DV8"/>
  <c r="EH7"/>
  <c r="EP7"/>
  <c r="EB7"/>
  <c r="ED7"/>
  <c r="EJ6"/>
  <c r="EF6"/>
  <c r="DZ5"/>
  <c r="ET5"/>
  <c r="EN5"/>
  <c r="ER4"/>
  <c r="DV4"/>
  <c r="EH3"/>
  <c r="EP3"/>
  <c r="EB3"/>
  <c r="ED3"/>
  <c r="EJ2"/>
  <c r="EF2"/>
  <c r="DZ1"/>
  <c r="ET1"/>
  <c r="EN1"/>
  <c r="DY1"/>
  <c r="EG1"/>
  <c r="EM1"/>
  <c r="EA1"/>
  <c r="ES32"/>
  <c r="EG32"/>
  <c r="EC32"/>
  <c r="EG31"/>
  <c r="EC31"/>
  <c r="DU31"/>
  <c r="ES30"/>
  <c r="EG30"/>
  <c r="EC30"/>
  <c r="EG29"/>
  <c r="EC29"/>
  <c r="DU29"/>
  <c r="ES28"/>
  <c r="EG28"/>
  <c r="EC28"/>
  <c r="EG27"/>
  <c r="EC27"/>
  <c r="DU27"/>
  <c r="ES26"/>
  <c r="EG26"/>
  <c r="EC26"/>
  <c r="EG25"/>
  <c r="EC25"/>
  <c r="DU25"/>
  <c r="ES24"/>
  <c r="EG24"/>
  <c r="EC24"/>
  <c r="EG23"/>
  <c r="EC23"/>
  <c r="DU23"/>
  <c r="ES22"/>
  <c r="EG22"/>
  <c r="EC22"/>
  <c r="EG21"/>
  <c r="DU21"/>
  <c r="DQ21"/>
  <c r="EO20"/>
  <c r="DY20"/>
  <c r="DQ20"/>
  <c r="ES19"/>
  <c r="EO19"/>
  <c r="EC19"/>
  <c r="DY19"/>
  <c r="EO18"/>
  <c r="DQ18"/>
  <c r="EO17"/>
  <c r="EC17"/>
  <c r="DY17"/>
  <c r="DU17"/>
  <c r="EP32"/>
  <c r="DZ32"/>
  <c r="DR32"/>
  <c r="EP31"/>
  <c r="EH31"/>
  <c r="DV31"/>
  <c r="DR31"/>
  <c r="EP30"/>
  <c r="DZ30"/>
  <c r="DR30"/>
  <c r="EP29"/>
  <c r="EH29"/>
  <c r="DV29"/>
  <c r="DR29"/>
  <c r="EP28"/>
  <c r="DZ28"/>
  <c r="DR28"/>
  <c r="EP27"/>
  <c r="EH27"/>
  <c r="DV27"/>
  <c r="DR27"/>
  <c r="EP26"/>
  <c r="DZ26"/>
  <c r="DR26"/>
  <c r="EP25"/>
  <c r="EH25"/>
  <c r="DV25"/>
  <c r="DR25"/>
  <c r="EP24"/>
  <c r="DZ24"/>
  <c r="EQ16"/>
  <c r="EE16"/>
  <c r="DW16"/>
  <c r="EM15"/>
  <c r="DS15"/>
  <c r="EQ14"/>
  <c r="EE14"/>
  <c r="DW14"/>
  <c r="EM13"/>
  <c r="EI13"/>
  <c r="DS13"/>
  <c r="EQ12"/>
  <c r="EE12"/>
  <c r="DW12"/>
  <c r="EM11"/>
  <c r="W14" i="2" s="1"/>
  <c r="EI11" i="4"/>
  <c r="W12" i="2" s="1"/>
  <c r="EQ10" i="4"/>
  <c r="EE10"/>
  <c r="DW10"/>
  <c r="EM9"/>
  <c r="EI9"/>
  <c r="DS9"/>
  <c r="EQ8"/>
  <c r="EE8"/>
  <c r="DW8"/>
  <c r="EM7"/>
  <c r="DS7"/>
  <c r="EQ6"/>
  <c r="EE6"/>
  <c r="DW6"/>
  <c r="EM5"/>
  <c r="EI5"/>
  <c r="DS5"/>
  <c r="EQ4"/>
  <c r="EE4"/>
  <c r="DW4"/>
  <c r="EM3"/>
  <c r="EI3"/>
  <c r="DS3"/>
  <c r="EQ2"/>
  <c r="EE2"/>
  <c r="DW2"/>
  <c r="DR24"/>
  <c r="EP23"/>
  <c r="EH23"/>
  <c r="DV23"/>
  <c r="DR23"/>
  <c r="EP22"/>
  <c r="DZ22"/>
  <c r="DR22"/>
  <c r="EP21"/>
  <c r="EH21"/>
  <c r="ED21"/>
  <c r="DV21"/>
  <c r="DR20"/>
  <c r="ET19"/>
  <c r="EH19"/>
  <c r="EB17"/>
  <c r="DV17"/>
  <c r="DP57"/>
  <c r="DP53"/>
  <c r="DP49"/>
  <c r="DP45"/>
  <c r="DP41"/>
  <c r="DP58"/>
  <c r="DQ58"/>
  <c r="DQ56"/>
  <c r="DP64"/>
  <c r="DP60"/>
  <c r="DP68"/>
  <c r="X5" i="2"/>
  <c r="DM48" i="4"/>
  <c r="X8" i="2"/>
  <c r="Z6"/>
  <c r="CP44" i="5"/>
  <c r="Z3" i="2"/>
  <c r="CJ44" i="5"/>
  <c r="EE28"/>
  <c r="CX62"/>
  <c r="EU28"/>
  <c r="DN62"/>
  <c r="EI28"/>
  <c r="DB62"/>
  <c r="DV28"/>
  <c r="CO62"/>
  <c r="EA29"/>
  <c r="CT63"/>
  <c r="ED29"/>
  <c r="CW63"/>
  <c r="AB6" i="2"/>
  <c r="CQ44" i="5"/>
  <c r="AB3" i="2"/>
  <c r="CK44" i="5"/>
  <c r="EM28"/>
  <c r="DF62"/>
  <c r="EO28"/>
  <c r="DH62"/>
  <c r="EG28"/>
  <c r="CZ62"/>
  <c r="ET28"/>
  <c r="DM62"/>
  <c r="DZ28"/>
  <c r="CS62"/>
  <c r="EQ29"/>
  <c r="DJ63"/>
  <c r="EC29"/>
  <c r="CV63"/>
  <c r="Z14" i="2"/>
  <c r="DF44" i="5"/>
  <c r="AB8" i="2"/>
  <c r="CU44" i="5"/>
  <c r="AB13" i="2"/>
  <c r="DE44" i="5"/>
  <c r="Z10" i="2"/>
  <c r="CX44" i="5"/>
  <c r="Z18" i="2"/>
  <c r="DN44" i="5"/>
  <c r="Z12" i="2"/>
  <c r="DB44" i="5"/>
  <c r="AB5" i="2"/>
  <c r="CO44" i="5"/>
  <c r="AB16" i="2"/>
  <c r="DK44" i="5"/>
  <c r="DT28"/>
  <c r="CM62"/>
  <c r="DW27"/>
  <c r="CP61"/>
  <c r="DQ27"/>
  <c r="CJ61"/>
  <c r="DS26"/>
  <c r="CL60"/>
  <c r="Z4" i="2"/>
  <c r="CL44" i="5"/>
  <c r="DU28"/>
  <c r="CN62"/>
  <c r="EF28"/>
  <c r="CY62"/>
  <c r="EV28"/>
  <c r="DO62"/>
  <c r="EJ28"/>
  <c r="DC62"/>
  <c r="EK29"/>
  <c r="DD63"/>
  <c r="EL29"/>
  <c r="DE63"/>
  <c r="DR29"/>
  <c r="CK63"/>
  <c r="EB29"/>
  <c r="CU63"/>
  <c r="DX27"/>
  <c r="CQ61"/>
  <c r="AB4" i="2"/>
  <c r="CM44" i="5"/>
  <c r="ES28"/>
  <c r="DL62"/>
  <c r="DY28"/>
  <c r="CR62"/>
  <c r="EN28"/>
  <c r="DG62"/>
  <c r="EP28"/>
  <c r="DI62"/>
  <c r="EH28"/>
  <c r="DA62"/>
  <c r="ER29"/>
  <c r="DK63"/>
  <c r="Z8" i="2"/>
  <c r="CT44" i="5"/>
  <c r="Z13" i="2"/>
  <c r="DD44" i="5"/>
  <c r="AB14" i="2"/>
  <c r="DG44" i="5"/>
  <c r="Z5" i="2"/>
  <c r="CN44" i="5"/>
  <c r="Z16" i="2"/>
  <c r="DJ44" i="5"/>
  <c r="AB10" i="2"/>
  <c r="CY44" i="5"/>
  <c r="AB18" i="2"/>
  <c r="DO44" i="5"/>
  <c r="AB12" i="2"/>
  <c r="DC44" i="5"/>
  <c r="DT17" i="4"/>
  <c r="CM54"/>
  <c r="DX16"/>
  <c r="CQ53"/>
  <c r="DR16"/>
  <c r="CK53"/>
  <c r="DT15"/>
  <c r="CM52"/>
  <c r="DX14"/>
  <c r="CQ51"/>
  <c r="DR14"/>
  <c r="CK51"/>
  <c r="DT13"/>
  <c r="CM50"/>
  <c r="DX12"/>
  <c r="CQ49"/>
  <c r="DR12"/>
  <c r="CK49"/>
  <c r="DT11"/>
  <c r="Y4" i="2" s="1"/>
  <c r="X4"/>
  <c r="CM48" i="4"/>
  <c r="DX10"/>
  <c r="CQ47"/>
  <c r="DR10"/>
  <c r="CK47"/>
  <c r="DT9"/>
  <c r="CM46"/>
  <c r="DX8"/>
  <c r="CQ45"/>
  <c r="DR8"/>
  <c r="CK45"/>
  <c r="DT7"/>
  <c r="CM44"/>
  <c r="DX6"/>
  <c r="CQ43"/>
  <c r="DR6"/>
  <c r="CK43"/>
  <c r="DT5"/>
  <c r="CM42"/>
  <c r="DX4"/>
  <c r="CQ41"/>
  <c r="DR4"/>
  <c r="CK41"/>
  <c r="DT3"/>
  <c r="CM40"/>
  <c r="DX2"/>
  <c r="CQ39"/>
  <c r="DR2"/>
  <c r="CK39"/>
  <c r="DT1"/>
  <c r="CM38"/>
  <c r="CL48"/>
  <c r="V4" i="2"/>
  <c r="DS1" i="4"/>
  <c r="CL38"/>
  <c r="DT18"/>
  <c r="DQ57"/>
  <c r="DQ55"/>
  <c r="DQ68"/>
  <c r="DQ66"/>
  <c r="DQ64"/>
  <c r="DQ62"/>
  <c r="DQ60"/>
  <c r="DQ69"/>
  <c r="DQ67"/>
  <c r="DQ65"/>
  <c r="DQ63"/>
  <c r="DQ61"/>
  <c r="DQ59"/>
  <c r="DX17"/>
  <c r="CQ54"/>
  <c r="DQ54" s="1"/>
  <c r="DT16"/>
  <c r="CM53"/>
  <c r="DX15"/>
  <c r="CQ52"/>
  <c r="DR15"/>
  <c r="CK52"/>
  <c r="DR52" s="1"/>
  <c r="DT14"/>
  <c r="CM51"/>
  <c r="DX13"/>
  <c r="CQ50"/>
  <c r="DR13"/>
  <c r="CK50"/>
  <c r="DR50" s="1"/>
  <c r="DT12"/>
  <c r="CM49"/>
  <c r="DX11"/>
  <c r="Y6" i="2" s="1"/>
  <c r="X6"/>
  <c r="CQ48" i="4"/>
  <c r="DR11"/>
  <c r="Y3" i="2" s="1"/>
  <c r="X3"/>
  <c r="CK48" i="4"/>
  <c r="DT10"/>
  <c r="CM47"/>
  <c r="DX9"/>
  <c r="CQ46"/>
  <c r="DR9"/>
  <c r="CK46"/>
  <c r="DQ46" s="1"/>
  <c r="DT8"/>
  <c r="CM45"/>
  <c r="DX7"/>
  <c r="CQ44"/>
  <c r="DR7"/>
  <c r="CK44"/>
  <c r="DQ44" s="1"/>
  <c r="DT6"/>
  <c r="CM43"/>
  <c r="DX5"/>
  <c r="CQ42"/>
  <c r="DR5"/>
  <c r="CK42"/>
  <c r="DQ42" s="1"/>
  <c r="DT4"/>
  <c r="CM41"/>
  <c r="DX3"/>
  <c r="CQ40"/>
  <c r="DR3"/>
  <c r="CK40"/>
  <c r="DQ40" s="1"/>
  <c r="DT2"/>
  <c r="CM39"/>
  <c r="DX1"/>
  <c r="CQ38"/>
  <c r="DR1"/>
  <c r="CK38"/>
  <c r="DQ38" s="1"/>
  <c r="CP48"/>
  <c r="V6" i="2"/>
  <c r="CJ48" i="4"/>
  <c r="V3" i="2"/>
  <c r="DW1" i="4"/>
  <c r="CP38"/>
  <c r="DQ1"/>
  <c r="CJ38"/>
  <c r="EK25" i="5"/>
  <c r="CL35"/>
  <c r="DS1"/>
  <c r="CM35"/>
  <c r="DT1"/>
  <c r="DQ28"/>
  <c r="DS27"/>
  <c r="DW26"/>
  <c r="DQ26"/>
  <c r="DS25"/>
  <c r="DW24"/>
  <c r="DQ24"/>
  <c r="DS23"/>
  <c r="DW22"/>
  <c r="DQ22"/>
  <c r="DS21"/>
  <c r="DW20"/>
  <c r="DQ20"/>
  <c r="DS19"/>
  <c r="DW18"/>
  <c r="DQ18"/>
  <c r="DS17"/>
  <c r="DW16"/>
  <c r="DQ16"/>
  <c r="DS15"/>
  <c r="DW14"/>
  <c r="DQ14"/>
  <c r="DS13"/>
  <c r="DW12"/>
  <c r="DQ12"/>
  <c r="DS11"/>
  <c r="DW10"/>
  <c r="DQ10"/>
  <c r="DS9"/>
  <c r="DW8"/>
  <c r="DQ8"/>
  <c r="DS7"/>
  <c r="DW6"/>
  <c r="DQ6"/>
  <c r="DS5"/>
  <c r="DW4"/>
  <c r="DQ4"/>
  <c r="DS3"/>
  <c r="DW2"/>
  <c r="DQ2"/>
  <c r="DS29"/>
  <c r="DX29"/>
  <c r="DR28"/>
  <c r="DT27"/>
  <c r="DX26"/>
  <c r="DR26"/>
  <c r="DT25"/>
  <c r="DX24"/>
  <c r="DR24"/>
  <c r="DT23"/>
  <c r="DX22"/>
  <c r="DR22"/>
  <c r="DT21"/>
  <c r="DX20"/>
  <c r="DR20"/>
  <c r="DT19"/>
  <c r="DX18"/>
  <c r="DR18"/>
  <c r="DT17"/>
  <c r="DX16"/>
  <c r="DR16"/>
  <c r="DT15"/>
  <c r="DX14"/>
  <c r="DR14"/>
  <c r="DT13"/>
  <c r="DX12"/>
  <c r="DR12"/>
  <c r="DT11"/>
  <c r="DX10"/>
  <c r="DR10"/>
  <c r="DT9"/>
  <c r="DX8"/>
  <c r="DR8"/>
  <c r="DT7"/>
  <c r="DX6"/>
  <c r="DR6"/>
  <c r="DT5"/>
  <c r="DX4"/>
  <c r="DR4"/>
  <c r="DT3"/>
  <c r="DX2"/>
  <c r="DR2"/>
  <c r="ED28"/>
  <c r="EL28"/>
  <c r="DU29"/>
  <c r="EF29"/>
  <c r="EV29"/>
  <c r="EJ29"/>
  <c r="DS28"/>
  <c r="EA28"/>
  <c r="EB28"/>
  <c r="EM2"/>
  <c r="EO2"/>
  <c r="EG2"/>
  <c r="ED2"/>
  <c r="EN2"/>
  <c r="EP2"/>
  <c r="EH2"/>
  <c r="EE3"/>
  <c r="EU3"/>
  <c r="EI3"/>
  <c r="DV3"/>
  <c r="ER3"/>
  <c r="EA4"/>
  <c r="ES4"/>
  <c r="EK4"/>
  <c r="DY4"/>
  <c r="EB4"/>
  <c r="ET4"/>
  <c r="EL4"/>
  <c r="DZ4"/>
  <c r="DU5"/>
  <c r="EQ5"/>
  <c r="EF5"/>
  <c r="EV5"/>
  <c r="EJ5"/>
  <c r="EM6"/>
  <c r="EO6"/>
  <c r="EG6"/>
  <c r="ED6"/>
  <c r="EN6"/>
  <c r="EP6"/>
  <c r="EH6"/>
  <c r="EE7"/>
  <c r="EU7"/>
  <c r="EI7"/>
  <c r="DV7"/>
  <c r="ER7"/>
  <c r="EA8"/>
  <c r="ES8"/>
  <c r="EK8"/>
  <c r="DY8"/>
  <c r="EB8"/>
  <c r="ET8"/>
  <c r="EL8"/>
  <c r="DZ8"/>
  <c r="DU9"/>
  <c r="EQ9"/>
  <c r="EF9"/>
  <c r="EV9"/>
  <c r="EJ9"/>
  <c r="EM10"/>
  <c r="EO10"/>
  <c r="EG10"/>
  <c r="ED10"/>
  <c r="EN10"/>
  <c r="EP10"/>
  <c r="EH10"/>
  <c r="EE11"/>
  <c r="EU11"/>
  <c r="EI11"/>
  <c r="DV11"/>
  <c r="ER11"/>
  <c r="EA12"/>
  <c r="ES12"/>
  <c r="EK12"/>
  <c r="DY12"/>
  <c r="EB12"/>
  <c r="ET12"/>
  <c r="EL12"/>
  <c r="DZ12"/>
  <c r="DU13"/>
  <c r="EQ13"/>
  <c r="EF13"/>
  <c r="EV13"/>
  <c r="EJ13"/>
  <c r="EM14"/>
  <c r="EO14"/>
  <c r="EG14"/>
  <c r="ED14"/>
  <c r="EN14"/>
  <c r="EP14"/>
  <c r="EH14"/>
  <c r="EE15"/>
  <c r="EU15"/>
  <c r="EI15"/>
  <c r="DV15"/>
  <c r="ER15"/>
  <c r="EA16"/>
  <c r="ES16"/>
  <c r="EK16"/>
  <c r="DY16"/>
  <c r="EB16"/>
  <c r="ET16"/>
  <c r="EL16"/>
  <c r="DZ16"/>
  <c r="DU17"/>
  <c r="EQ17"/>
  <c r="EF17"/>
  <c r="EV17"/>
  <c r="EJ17"/>
  <c r="EM18"/>
  <c r="EO18"/>
  <c r="EG18"/>
  <c r="ED18"/>
  <c r="EN18"/>
  <c r="EP18"/>
  <c r="EH18"/>
  <c r="EE19"/>
  <c r="EU19"/>
  <c r="EI19"/>
  <c r="DV19"/>
  <c r="ER19"/>
  <c r="EA20"/>
  <c r="ES20"/>
  <c r="EK20"/>
  <c r="DY20"/>
  <c r="EB20"/>
  <c r="ET20"/>
  <c r="EL20"/>
  <c r="DZ20"/>
  <c r="DU21"/>
  <c r="EQ21"/>
  <c r="EF21"/>
  <c r="EV21"/>
  <c r="EJ21"/>
  <c r="EM22"/>
  <c r="EO22"/>
  <c r="EG22"/>
  <c r="ED22"/>
  <c r="EN22"/>
  <c r="EP22"/>
  <c r="EH22"/>
  <c r="EE23"/>
  <c r="EU23"/>
  <c r="EI23"/>
  <c r="DV23"/>
  <c r="ER23"/>
  <c r="EA24"/>
  <c r="ES24"/>
  <c r="EK24"/>
  <c r="DY24"/>
  <c r="EB24"/>
  <c r="ET24"/>
  <c r="EL24"/>
  <c r="DZ24"/>
  <c r="DU25"/>
  <c r="EQ25"/>
  <c r="EF25"/>
  <c r="EV25"/>
  <c r="EJ25"/>
  <c r="EM26"/>
  <c r="EO26"/>
  <c r="EG26"/>
  <c r="ED26"/>
  <c r="EN26"/>
  <c r="EP26"/>
  <c r="EH26"/>
  <c r="EE27"/>
  <c r="EU27"/>
  <c r="EI27"/>
  <c r="DV27"/>
  <c r="ER27"/>
  <c r="EC3"/>
  <c r="EC7"/>
  <c r="EC11"/>
  <c r="EC15"/>
  <c r="EC19"/>
  <c r="EC23"/>
  <c r="EC27"/>
  <c r="DU2"/>
  <c r="EQ2"/>
  <c r="EF2"/>
  <c r="EV2"/>
  <c r="EJ2"/>
  <c r="EM3"/>
  <c r="EO3"/>
  <c r="EG3"/>
  <c r="ED3"/>
  <c r="EN3"/>
  <c r="EP3"/>
  <c r="EH3"/>
  <c r="EE4"/>
  <c r="EU4"/>
  <c r="EI4"/>
  <c r="DV4"/>
  <c r="ER4"/>
  <c r="EA5"/>
  <c r="ES5"/>
  <c r="EK5"/>
  <c r="DY5"/>
  <c r="EB5"/>
  <c r="ET5"/>
  <c r="EL5"/>
  <c r="DZ5"/>
  <c r="DU6"/>
  <c r="EQ6"/>
  <c r="EF6"/>
  <c r="EV6"/>
  <c r="EJ6"/>
  <c r="EM7"/>
  <c r="EO7"/>
  <c r="EG7"/>
  <c r="ED7"/>
  <c r="EN7"/>
  <c r="EP7"/>
  <c r="EH7"/>
  <c r="EE8"/>
  <c r="EU8"/>
  <c r="EI8"/>
  <c r="DV8"/>
  <c r="ER8"/>
  <c r="EA9"/>
  <c r="ES9"/>
  <c r="EK9"/>
  <c r="DY9"/>
  <c r="EB9"/>
  <c r="ET9"/>
  <c r="EL9"/>
  <c r="DZ9"/>
  <c r="DU10"/>
  <c r="EQ10"/>
  <c r="EF10"/>
  <c r="EV10"/>
  <c r="EJ10"/>
  <c r="EM11"/>
  <c r="EO11"/>
  <c r="EG11"/>
  <c r="ED11"/>
  <c r="EN11"/>
  <c r="EP11"/>
  <c r="EH11"/>
  <c r="EE12"/>
  <c r="EU12"/>
  <c r="EI12"/>
  <c r="DV12"/>
  <c r="ER12"/>
  <c r="EA13"/>
  <c r="ES13"/>
  <c r="EK13"/>
  <c r="DY13"/>
  <c r="EB13"/>
  <c r="ET13"/>
  <c r="EL13"/>
  <c r="DZ13"/>
  <c r="DU14"/>
  <c r="EQ14"/>
  <c r="EF14"/>
  <c r="EV14"/>
  <c r="EJ14"/>
  <c r="EM15"/>
  <c r="EO15"/>
  <c r="EG15"/>
  <c r="ED15"/>
  <c r="EN15"/>
  <c r="EP15"/>
  <c r="EH15"/>
  <c r="EE16"/>
  <c r="EU16"/>
  <c r="EI16"/>
  <c r="DV16"/>
  <c r="ER16"/>
  <c r="EA17"/>
  <c r="ES17"/>
  <c r="EK17"/>
  <c r="DY17"/>
  <c r="EB17"/>
  <c r="ET17"/>
  <c r="EL17"/>
  <c r="DZ17"/>
  <c r="DU18"/>
  <c r="EQ18"/>
  <c r="EF18"/>
  <c r="EV18"/>
  <c r="EJ18"/>
  <c r="EM19"/>
  <c r="EO19"/>
  <c r="EG19"/>
  <c r="ED19"/>
  <c r="EN19"/>
  <c r="EP19"/>
  <c r="EH19"/>
  <c r="EE20"/>
  <c r="EU20"/>
  <c r="EI20"/>
  <c r="DV20"/>
  <c r="ER20"/>
  <c r="EA21"/>
  <c r="ES21"/>
  <c r="EK21"/>
  <c r="DY21"/>
  <c r="EB21"/>
  <c r="ET21"/>
  <c r="EL21"/>
  <c r="DZ21"/>
  <c r="DU22"/>
  <c r="EQ22"/>
  <c r="EF22"/>
  <c r="EV22"/>
  <c r="EJ22"/>
  <c r="EM23"/>
  <c r="EO23"/>
  <c r="EG23"/>
  <c r="ED23"/>
  <c r="EN23"/>
  <c r="EP23"/>
  <c r="EH23"/>
  <c r="EE24"/>
  <c r="EU24"/>
  <c r="EI24"/>
  <c r="DV24"/>
  <c r="ER24"/>
  <c r="EA25"/>
  <c r="ES25"/>
  <c r="DY25"/>
  <c r="EB25"/>
  <c r="ET25"/>
  <c r="EL25"/>
  <c r="DZ25"/>
  <c r="DU26"/>
  <c r="EQ26"/>
  <c r="EF26"/>
  <c r="EV26"/>
  <c r="EJ26"/>
  <c r="EM27"/>
  <c r="EO27"/>
  <c r="EG27"/>
  <c r="ED27"/>
  <c r="EN27"/>
  <c r="EP27"/>
  <c r="EH27"/>
  <c r="EC2"/>
  <c r="EC6"/>
  <c r="EC10"/>
  <c r="AA9" i="2" s="1"/>
  <c r="EC14" i="5"/>
  <c r="EC18"/>
  <c r="EC22"/>
  <c r="EC26"/>
  <c r="CP35"/>
  <c r="DW1"/>
  <c r="CJ35"/>
  <c r="DQ1"/>
  <c r="CQ35"/>
  <c r="DX1"/>
  <c r="CK35"/>
  <c r="DR1"/>
  <c r="DW25"/>
  <c r="DQ25"/>
  <c r="DS24"/>
  <c r="DW23"/>
  <c r="DQ23"/>
  <c r="DS22"/>
  <c r="DW21"/>
  <c r="DQ21"/>
  <c r="DS20"/>
  <c r="DW19"/>
  <c r="DQ19"/>
  <c r="DS18"/>
  <c r="DW17"/>
  <c r="DQ17"/>
  <c r="DS16"/>
  <c r="DW15"/>
  <c r="DQ15"/>
  <c r="DS14"/>
  <c r="DW13"/>
  <c r="DQ13"/>
  <c r="DS12"/>
  <c r="DW11"/>
  <c r="DQ11"/>
  <c r="DS10"/>
  <c r="AA4" i="2" s="1"/>
  <c r="DW9" i="5"/>
  <c r="DQ9"/>
  <c r="DS8"/>
  <c r="DW7"/>
  <c r="DQ7"/>
  <c r="DS6"/>
  <c r="DW5"/>
  <c r="DQ5"/>
  <c r="DS4"/>
  <c r="DW3"/>
  <c r="DQ3"/>
  <c r="DS2"/>
  <c r="DW29"/>
  <c r="DT29"/>
  <c r="DR27"/>
  <c r="DT26"/>
  <c r="DX25"/>
  <c r="DR25"/>
  <c r="DT24"/>
  <c r="DX23"/>
  <c r="DR23"/>
  <c r="DT22"/>
  <c r="DX21"/>
  <c r="DR21"/>
  <c r="DT20"/>
  <c r="DX19"/>
  <c r="DR19"/>
  <c r="DT18"/>
  <c r="DX17"/>
  <c r="DR17"/>
  <c r="DT16"/>
  <c r="DX15"/>
  <c r="DR15"/>
  <c r="DT14"/>
  <c r="DX13"/>
  <c r="DR13"/>
  <c r="DT12"/>
  <c r="DX11"/>
  <c r="DR11"/>
  <c r="DT10"/>
  <c r="AC4" i="2" s="1"/>
  <c r="DX9" i="5"/>
  <c r="DR9"/>
  <c r="DT8"/>
  <c r="DX7"/>
  <c r="DR7"/>
  <c r="DT6"/>
  <c r="DX5"/>
  <c r="DR5"/>
  <c r="DT4"/>
  <c r="DX3"/>
  <c r="DR3"/>
  <c r="DT2"/>
  <c r="EK28"/>
  <c r="EE29"/>
  <c r="EU29"/>
  <c r="EI29"/>
  <c r="DV29"/>
  <c r="DW28"/>
  <c r="DX28"/>
  <c r="DQ29"/>
  <c r="EA2"/>
  <c r="ES2"/>
  <c r="EK2"/>
  <c r="DY2"/>
  <c r="EB2"/>
  <c r="ET2"/>
  <c r="EL2"/>
  <c r="DZ2"/>
  <c r="DU3"/>
  <c r="EQ3"/>
  <c r="EF3"/>
  <c r="EV3"/>
  <c r="EJ3"/>
  <c r="EM4"/>
  <c r="EO4"/>
  <c r="EG4"/>
  <c r="ED4"/>
  <c r="EN4"/>
  <c r="EP4"/>
  <c r="EH4"/>
  <c r="EE5"/>
  <c r="EU5"/>
  <c r="EI5"/>
  <c r="DV5"/>
  <c r="ER5"/>
  <c r="EA6"/>
  <c r="ES6"/>
  <c r="EK6"/>
  <c r="DY6"/>
  <c r="EB6"/>
  <c r="ET6"/>
  <c r="EL6"/>
  <c r="DZ6"/>
  <c r="DU7"/>
  <c r="EQ7"/>
  <c r="EF7"/>
  <c r="EV7"/>
  <c r="EJ7"/>
  <c r="EM8"/>
  <c r="EO8"/>
  <c r="EG8"/>
  <c r="ED8"/>
  <c r="EN8"/>
  <c r="EP8"/>
  <c r="EH8"/>
  <c r="EE9"/>
  <c r="EU9"/>
  <c r="EI9"/>
  <c r="DV9"/>
  <c r="ER9"/>
  <c r="EA10"/>
  <c r="ES10"/>
  <c r="EK10"/>
  <c r="DY10"/>
  <c r="EB10"/>
  <c r="ET10"/>
  <c r="EL10"/>
  <c r="DZ10"/>
  <c r="DU11"/>
  <c r="EQ11"/>
  <c r="EF11"/>
  <c r="EV11"/>
  <c r="EJ11"/>
  <c r="EM12"/>
  <c r="EO12"/>
  <c r="EG12"/>
  <c r="ED12"/>
  <c r="EN12"/>
  <c r="EP12"/>
  <c r="EH12"/>
  <c r="EE13"/>
  <c r="EU13"/>
  <c r="EI13"/>
  <c r="DV13"/>
  <c r="ER13"/>
  <c r="EA14"/>
  <c r="ES14"/>
  <c r="EK14"/>
  <c r="DY14"/>
  <c r="EB14"/>
  <c r="ET14"/>
  <c r="EL14"/>
  <c r="DZ14"/>
  <c r="DU15"/>
  <c r="EQ15"/>
  <c r="EF15"/>
  <c r="EV15"/>
  <c r="EJ15"/>
  <c r="EM16"/>
  <c r="EO16"/>
  <c r="EG16"/>
  <c r="ED16"/>
  <c r="EN16"/>
  <c r="EP16"/>
  <c r="EH16"/>
  <c r="EE17"/>
  <c r="EU17"/>
  <c r="EI17"/>
  <c r="DV17"/>
  <c r="ER17"/>
  <c r="EA18"/>
  <c r="ES18"/>
  <c r="EK18"/>
  <c r="DY18"/>
  <c r="EB18"/>
  <c r="ET18"/>
  <c r="EL18"/>
  <c r="DZ18"/>
  <c r="DU19"/>
  <c r="EQ19"/>
  <c r="EF19"/>
  <c r="EV19"/>
  <c r="EJ19"/>
  <c r="EM20"/>
  <c r="EO20"/>
  <c r="EG20"/>
  <c r="ED20"/>
  <c r="EN20"/>
  <c r="EP20"/>
  <c r="EH20"/>
  <c r="EE21"/>
  <c r="EU21"/>
  <c r="EI21"/>
  <c r="DV21"/>
  <c r="ER21"/>
  <c r="EA22"/>
  <c r="ES22"/>
  <c r="EK22"/>
  <c r="DY22"/>
  <c r="EB22"/>
  <c r="ET22"/>
  <c r="EL22"/>
  <c r="DZ22"/>
  <c r="DU23"/>
  <c r="EQ23"/>
  <c r="EF23"/>
  <c r="EV23"/>
  <c r="EJ23"/>
  <c r="EM24"/>
  <c r="EO24"/>
  <c r="EG24"/>
  <c r="ED24"/>
  <c r="EN24"/>
  <c r="EP24"/>
  <c r="EH24"/>
  <c r="EE25"/>
  <c r="EU25"/>
  <c r="EI25"/>
  <c r="DV25"/>
  <c r="ER25"/>
  <c r="EA26"/>
  <c r="ES26"/>
  <c r="EK26"/>
  <c r="DY26"/>
  <c r="EB26"/>
  <c r="ET26"/>
  <c r="EL26"/>
  <c r="DZ26"/>
  <c r="DU27"/>
  <c r="EQ27"/>
  <c r="EF27"/>
  <c r="EV27"/>
  <c r="EJ27"/>
  <c r="EC5"/>
  <c r="EC9"/>
  <c r="EC13"/>
  <c r="EC17"/>
  <c r="EC21"/>
  <c r="EC25"/>
  <c r="EE1"/>
  <c r="DU1"/>
  <c r="EU1"/>
  <c r="EQ1"/>
  <c r="EI1"/>
  <c r="EF1"/>
  <c r="DV1"/>
  <c r="EV1"/>
  <c r="ER1"/>
  <c r="EJ1"/>
  <c r="EE2"/>
  <c r="EU2"/>
  <c r="EI2"/>
  <c r="DV2"/>
  <c r="ER2"/>
  <c r="EA3"/>
  <c r="ES3"/>
  <c r="EK3"/>
  <c r="DY3"/>
  <c r="EB3"/>
  <c r="ET3"/>
  <c r="EL3"/>
  <c r="DZ3"/>
  <c r="DU4"/>
  <c r="EQ4"/>
  <c r="EF4"/>
  <c r="EV4"/>
  <c r="EJ4"/>
  <c r="EM5"/>
  <c r="EO5"/>
  <c r="EG5"/>
  <c r="ED5"/>
  <c r="EN5"/>
  <c r="EP5"/>
  <c r="EH5"/>
  <c r="EE6"/>
  <c r="EU6"/>
  <c r="EI6"/>
  <c r="DV6"/>
  <c r="ER6"/>
  <c r="EA7"/>
  <c r="ES7"/>
  <c r="EK7"/>
  <c r="DY7"/>
  <c r="EB7"/>
  <c r="ET7"/>
  <c r="EL7"/>
  <c r="DZ7"/>
  <c r="DU8"/>
  <c r="EQ8"/>
  <c r="EF8"/>
  <c r="EV8"/>
  <c r="EJ8"/>
  <c r="EM9"/>
  <c r="EO9"/>
  <c r="EG9"/>
  <c r="ED9"/>
  <c r="EN9"/>
  <c r="EP9"/>
  <c r="EH9"/>
  <c r="EE10"/>
  <c r="AA10" i="2" s="1"/>
  <c r="EU10" i="5"/>
  <c r="AA18" i="2" s="1"/>
  <c r="EI10" i="5"/>
  <c r="AA12" i="2" s="1"/>
  <c r="DV10" i="5"/>
  <c r="AC5" i="2" s="1"/>
  <c r="ER10" i="5"/>
  <c r="AC16" i="2" s="1"/>
  <c r="EA11" i="5"/>
  <c r="ES11"/>
  <c r="EK11"/>
  <c r="DY11"/>
  <c r="EB11"/>
  <c r="ET11"/>
  <c r="EL11"/>
  <c r="DZ11"/>
  <c r="DU12"/>
  <c r="EQ12"/>
  <c r="EF12"/>
  <c r="EV12"/>
  <c r="EJ12"/>
  <c r="EM13"/>
  <c r="EO13"/>
  <c r="EG13"/>
  <c r="ED13"/>
  <c r="EN13"/>
  <c r="EP13"/>
  <c r="EH13"/>
  <c r="EE14"/>
  <c r="EU14"/>
  <c r="EI14"/>
  <c r="DV14"/>
  <c r="ER14"/>
  <c r="EA15"/>
  <c r="ES15"/>
  <c r="EK15"/>
  <c r="DY15"/>
  <c r="EB15"/>
  <c r="ET15"/>
  <c r="EL15"/>
  <c r="DZ15"/>
  <c r="DU16"/>
  <c r="EQ16"/>
  <c r="EF16"/>
  <c r="EV16"/>
  <c r="EJ16"/>
  <c r="EM17"/>
  <c r="EO17"/>
  <c r="EG17"/>
  <c r="ED17"/>
  <c r="EN17"/>
  <c r="EP17"/>
  <c r="EH17"/>
  <c r="EE18"/>
  <c r="EU18"/>
  <c r="EI18"/>
  <c r="DV18"/>
  <c r="ER18"/>
  <c r="EA19"/>
  <c r="ES19"/>
  <c r="EK19"/>
  <c r="DY19"/>
  <c r="EB19"/>
  <c r="ET19"/>
  <c r="EL19"/>
  <c r="DZ19"/>
  <c r="DU20"/>
  <c r="EQ20"/>
  <c r="EF20"/>
  <c r="EV20"/>
  <c r="EJ20"/>
  <c r="EM21"/>
  <c r="EO21"/>
  <c r="EG21"/>
  <c r="ED21"/>
  <c r="EN21"/>
  <c r="EP21"/>
  <c r="EH21"/>
  <c r="EE22"/>
  <c r="EU22"/>
  <c r="EI22"/>
  <c r="DV22"/>
  <c r="ER22"/>
  <c r="EA23"/>
  <c r="ES23"/>
  <c r="EK23"/>
  <c r="DY23"/>
  <c r="EB23"/>
  <c r="ET23"/>
  <c r="EL23"/>
  <c r="DZ23"/>
  <c r="DU24"/>
  <c r="EQ24"/>
  <c r="EF24"/>
  <c r="EV24"/>
  <c r="EJ24"/>
  <c r="EM25"/>
  <c r="EO25"/>
  <c r="EG25"/>
  <c r="ED25"/>
  <c r="EN25"/>
  <c r="EP25"/>
  <c r="EH25"/>
  <c r="EE26"/>
  <c r="EU26"/>
  <c r="EI26"/>
  <c r="DV26"/>
  <c r="ER26"/>
  <c r="EA27"/>
  <c r="ES27"/>
  <c r="EK27"/>
  <c r="DY27"/>
  <c r="EB27"/>
  <c r="ET27"/>
  <c r="EL27"/>
  <c r="DZ27"/>
  <c r="EC4"/>
  <c r="EC8"/>
  <c r="EC12"/>
  <c r="EC16"/>
  <c r="EC20"/>
  <c r="EC24"/>
  <c r="EA1"/>
  <c r="EM1"/>
  <c r="ES1"/>
  <c r="EO1"/>
  <c r="EK1"/>
  <c r="EG1"/>
  <c r="DY1"/>
  <c r="ED1"/>
  <c r="EB1"/>
  <c r="EN1"/>
  <c r="ET1"/>
  <c r="EP1"/>
  <c r="EL1"/>
  <c r="EH1"/>
  <c r="DZ1"/>
  <c r="EC1"/>
  <c r="DH54" l="1"/>
  <c r="DK49"/>
  <c r="DH46"/>
  <c r="DK41"/>
  <c r="DH38"/>
  <c r="DK60"/>
  <c r="DH57"/>
  <c r="CX60"/>
  <c r="DO58"/>
  <c r="CX61"/>
  <c r="DO59"/>
  <c r="CX57"/>
  <c r="DO55"/>
  <c r="DO54"/>
  <c r="CX52"/>
  <c r="DO50"/>
  <c r="CX48"/>
  <c r="DO46"/>
  <c r="DO42"/>
  <c r="CX40"/>
  <c r="DO38"/>
  <c r="CX36"/>
  <c r="CN35"/>
  <c r="DO63"/>
  <c r="CN63"/>
  <c r="DI54"/>
  <c r="DJ53"/>
  <c r="DK51"/>
  <c r="CW50"/>
  <c r="DH48"/>
  <c r="DI46"/>
  <c r="DJ45"/>
  <c r="DI42"/>
  <c r="DJ41"/>
  <c r="DK39"/>
  <c r="CW38"/>
  <c r="DH36"/>
  <c r="DH63"/>
  <c r="DI61"/>
  <c r="DJ60"/>
  <c r="DK58"/>
  <c r="CW57"/>
  <c r="DI55"/>
  <c r="DK35"/>
  <c r="CN60"/>
  <c r="CN58"/>
  <c r="DO56"/>
  <c r="DN56"/>
  <c r="CY61"/>
  <c r="CN61"/>
  <c r="DK59"/>
  <c r="DN59"/>
  <c r="DI58"/>
  <c r="DH58"/>
  <c r="CY57"/>
  <c r="CN57"/>
  <c r="DK55"/>
  <c r="DN55"/>
  <c r="CT55"/>
  <c r="CO54"/>
  <c r="CX54"/>
  <c r="CW53"/>
  <c r="DO52"/>
  <c r="DJ52"/>
  <c r="DE51"/>
  <c r="CT51"/>
  <c r="CO50"/>
  <c r="CX50"/>
  <c r="CW49"/>
  <c r="DO48"/>
  <c r="DJ48"/>
  <c r="DE47"/>
  <c r="CT47"/>
  <c r="CO46"/>
  <c r="CX46"/>
  <c r="CW45"/>
  <c r="DE43"/>
  <c r="CT43"/>
  <c r="CO42"/>
  <c r="CX42"/>
  <c r="CW41"/>
  <c r="DO40"/>
  <c r="DJ40"/>
  <c r="DE39"/>
  <c r="CT39"/>
  <c r="CO38"/>
  <c r="CX38"/>
  <c r="CW37"/>
  <c r="DO36"/>
  <c r="DJ36"/>
  <c r="DE35"/>
  <c r="DQ35" s="1"/>
  <c r="CT54"/>
  <c r="CY53"/>
  <c r="CX53"/>
  <c r="DO51"/>
  <c r="DN51"/>
  <c r="CT50"/>
  <c r="CY49"/>
  <c r="CX49"/>
  <c r="DO47"/>
  <c r="DN47"/>
  <c r="CT46"/>
  <c r="CY45"/>
  <c r="CX45"/>
  <c r="CY43"/>
  <c r="CX43"/>
  <c r="DO41"/>
  <c r="DN41"/>
  <c r="CT40"/>
  <c r="CY39"/>
  <c r="CX39"/>
  <c r="DO37"/>
  <c r="DN37"/>
  <c r="CT36"/>
  <c r="DN35"/>
  <c r="CL62"/>
  <c r="DN63"/>
  <c r="CK39"/>
  <c r="CK43"/>
  <c r="CK45"/>
  <c r="CK49"/>
  <c r="CK53"/>
  <c r="CK57"/>
  <c r="CM60"/>
  <c r="DQ60" s="1"/>
  <c r="CM63"/>
  <c r="CL36"/>
  <c r="CP37"/>
  <c r="CJ39"/>
  <c r="CL40"/>
  <c r="CP41"/>
  <c r="CJ43"/>
  <c r="CJ45"/>
  <c r="CL46"/>
  <c r="CP47"/>
  <c r="CJ49"/>
  <c r="CL50"/>
  <c r="CP51"/>
  <c r="CJ53"/>
  <c r="CL54"/>
  <c r="CP55"/>
  <c r="CJ57"/>
  <c r="CL58"/>
  <c r="CP59"/>
  <c r="CM43"/>
  <c r="CK46"/>
  <c r="CM47"/>
  <c r="CQ48"/>
  <c r="CK50"/>
  <c r="CM51"/>
  <c r="CQ52"/>
  <c r="CK54"/>
  <c r="CM55"/>
  <c r="CQ56"/>
  <c r="CK58"/>
  <c r="CM59"/>
  <c r="CQ60"/>
  <c r="CK62"/>
  <c r="CL63"/>
  <c r="CP36"/>
  <c r="CJ38"/>
  <c r="CL39"/>
  <c r="CP40"/>
  <c r="CJ42"/>
  <c r="CL43"/>
  <c r="CJ46"/>
  <c r="CL47"/>
  <c r="CP48"/>
  <c r="CJ50"/>
  <c r="CL51"/>
  <c r="CP52"/>
  <c r="CJ54"/>
  <c r="CL55"/>
  <c r="CP56"/>
  <c r="CJ58"/>
  <c r="CL59"/>
  <c r="CP60"/>
  <c r="CJ62"/>
  <c r="CV61"/>
  <c r="CV57"/>
  <c r="CV53"/>
  <c r="CV49"/>
  <c r="CV45"/>
  <c r="CV41"/>
  <c r="CV37"/>
  <c r="CV60"/>
  <c r="CV56"/>
  <c r="CV52"/>
  <c r="CV48"/>
  <c r="CV42"/>
  <c r="CV38"/>
  <c r="CV35"/>
  <c r="CV59"/>
  <c r="CV55"/>
  <c r="CV51"/>
  <c r="CV47"/>
  <c r="CV43"/>
  <c r="CV39"/>
  <c r="CV62"/>
  <c r="CV58"/>
  <c r="CV54"/>
  <c r="CV50"/>
  <c r="CV46"/>
  <c r="CV40"/>
  <c r="CV36"/>
  <c r="CV44"/>
  <c r="DH35"/>
  <c r="DK53"/>
  <c r="DH50"/>
  <c r="DK45"/>
  <c r="DH42"/>
  <c r="DK37"/>
  <c r="DH61"/>
  <c r="DO60"/>
  <c r="CX58"/>
  <c r="CN56"/>
  <c r="DK61"/>
  <c r="DH60"/>
  <c r="CN59"/>
  <c r="DK57"/>
  <c r="DH56"/>
  <c r="CN55"/>
  <c r="CN54"/>
  <c r="DK52"/>
  <c r="DH51"/>
  <c r="CN50"/>
  <c r="DK48"/>
  <c r="DH47"/>
  <c r="CN46"/>
  <c r="DH43"/>
  <c r="CN42"/>
  <c r="DK40"/>
  <c r="DH39"/>
  <c r="CN38"/>
  <c r="DK36"/>
  <c r="CN53"/>
  <c r="CN51"/>
  <c r="CN49"/>
  <c r="CN47"/>
  <c r="CN45"/>
  <c r="CN43"/>
  <c r="CN41"/>
  <c r="CN39"/>
  <c r="CN37"/>
  <c r="CW54"/>
  <c r="DH52"/>
  <c r="DI50"/>
  <c r="DJ49"/>
  <c r="DK47"/>
  <c r="CW46"/>
  <c r="DK43"/>
  <c r="CW42"/>
  <c r="DH40"/>
  <c r="DI38"/>
  <c r="DJ37"/>
  <c r="DI63"/>
  <c r="DK62"/>
  <c r="CW61"/>
  <c r="DH59"/>
  <c r="DI57"/>
  <c r="DK56"/>
  <c r="DH55"/>
  <c r="DE61"/>
  <c r="CO60"/>
  <c r="DE59"/>
  <c r="CO58"/>
  <c r="DE57"/>
  <c r="CT57"/>
  <c r="CY56"/>
  <c r="CX56"/>
  <c r="DO61"/>
  <c r="DJ61"/>
  <c r="DE60"/>
  <c r="CT60"/>
  <c r="DP60" s="1"/>
  <c r="CO59"/>
  <c r="CX59"/>
  <c r="CW58"/>
  <c r="DO57"/>
  <c r="CT56"/>
  <c r="CO55"/>
  <c r="CX55"/>
  <c r="DK54"/>
  <c r="DN54"/>
  <c r="DI53"/>
  <c r="DH53"/>
  <c r="CY52"/>
  <c r="CN52"/>
  <c r="DK50"/>
  <c r="DN50"/>
  <c r="DI49"/>
  <c r="DH49"/>
  <c r="CY48"/>
  <c r="CN48"/>
  <c r="DK46"/>
  <c r="DN46"/>
  <c r="DI45"/>
  <c r="DH45"/>
  <c r="DK42"/>
  <c r="DN42"/>
  <c r="DI41"/>
  <c r="DH41"/>
  <c r="CY40"/>
  <c r="DQ40" s="1"/>
  <c r="CN40"/>
  <c r="DN38"/>
  <c r="DI37"/>
  <c r="DH37"/>
  <c r="CY36"/>
  <c r="DQ36" s="1"/>
  <c r="DO53"/>
  <c r="DN53"/>
  <c r="CT52"/>
  <c r="CY51"/>
  <c r="CX51"/>
  <c r="DO49"/>
  <c r="DN49"/>
  <c r="CT48"/>
  <c r="CY47"/>
  <c r="CX47"/>
  <c r="DO45"/>
  <c r="DN45"/>
  <c r="DO43"/>
  <c r="DN43"/>
  <c r="CT42"/>
  <c r="CY41"/>
  <c r="CX41"/>
  <c r="DO39"/>
  <c r="CT38"/>
  <c r="CY37"/>
  <c r="CX37"/>
  <c r="CX35"/>
  <c r="CT62"/>
  <c r="CO63"/>
  <c r="CK37"/>
  <c r="DQ37" s="1"/>
  <c r="CK41"/>
  <c r="CK47"/>
  <c r="DQ47" s="1"/>
  <c r="CK51"/>
  <c r="DQ51" s="1"/>
  <c r="CK55"/>
  <c r="DQ55" s="1"/>
  <c r="CK59"/>
  <c r="CQ59"/>
  <c r="CK61"/>
  <c r="DQ61" s="1"/>
  <c r="CP63"/>
  <c r="DP63" s="1"/>
  <c r="CJ37"/>
  <c r="CL38"/>
  <c r="CP39"/>
  <c r="CJ41"/>
  <c r="CL42"/>
  <c r="CP43"/>
  <c r="CP45"/>
  <c r="CJ47"/>
  <c r="CL48"/>
  <c r="CP49"/>
  <c r="CJ51"/>
  <c r="CL52"/>
  <c r="CP53"/>
  <c r="CJ55"/>
  <c r="CL56"/>
  <c r="CP57"/>
  <c r="CJ59"/>
  <c r="CQ42"/>
  <c r="CM45"/>
  <c r="CQ46"/>
  <c r="CK48"/>
  <c r="DQ48" s="1"/>
  <c r="CM49"/>
  <c r="CQ50"/>
  <c r="CK52"/>
  <c r="DQ52" s="1"/>
  <c r="CM53"/>
  <c r="CQ54"/>
  <c r="CK56"/>
  <c r="DQ56" s="1"/>
  <c r="CM57"/>
  <c r="CQ58"/>
  <c r="CJ36"/>
  <c r="CL37"/>
  <c r="CP38"/>
  <c r="CJ40"/>
  <c r="CL41"/>
  <c r="CP42"/>
  <c r="CL45"/>
  <c r="CP46"/>
  <c r="CJ48"/>
  <c r="CL49"/>
  <c r="CP50"/>
  <c r="CJ52"/>
  <c r="CL53"/>
  <c r="CP54"/>
  <c r="CJ56"/>
  <c r="CL57"/>
  <c r="AC7" i="2"/>
  <c r="AC17"/>
  <c r="AA7"/>
  <c r="AA17"/>
  <c r="AC11"/>
  <c r="AC14"/>
  <c r="AA11"/>
  <c r="AA14"/>
  <c r="AC13"/>
  <c r="AC8"/>
  <c r="AA13"/>
  <c r="AA8"/>
  <c r="AC12"/>
  <c r="AC10"/>
  <c r="AA5"/>
  <c r="AC15"/>
  <c r="AC9"/>
  <c r="AA15"/>
  <c r="AC6"/>
  <c r="AA6"/>
  <c r="AC18"/>
  <c r="AA16"/>
  <c r="AC3"/>
  <c r="AA3"/>
  <c r="DR63" i="5"/>
  <c r="DR49" i="4"/>
  <c r="DR51"/>
  <c r="DR53"/>
  <c r="DR54"/>
  <c r="DR39"/>
  <c r="DR41"/>
  <c r="DR43"/>
  <c r="DR45"/>
  <c r="DR47"/>
  <c r="DR40"/>
  <c r="DR44"/>
  <c r="DR42"/>
  <c r="DR46"/>
  <c r="DQ48"/>
  <c r="DQ50"/>
  <c r="DQ52"/>
  <c r="DP62" i="5"/>
  <c r="DR62"/>
  <c r="DP61"/>
  <c r="DR61"/>
  <c r="DQ63"/>
  <c r="DQ62"/>
  <c r="DR60"/>
  <c r="DR35"/>
  <c r="DP35"/>
  <c r="DR44"/>
  <c r="DP44"/>
  <c r="DQ44"/>
  <c r="DR38" i="4"/>
  <c r="DP38"/>
  <c r="DQ39"/>
  <c r="DQ41"/>
  <c r="DQ43"/>
  <c r="DQ45"/>
  <c r="DQ47"/>
  <c r="DR48"/>
  <c r="DP48"/>
  <c r="DQ49"/>
  <c r="DQ51"/>
  <c r="DQ53"/>
  <c r="R1" i="2"/>
  <c r="DP52" i="5" l="1"/>
  <c r="DR52"/>
  <c r="DP40"/>
  <c r="DR40"/>
  <c r="DR59"/>
  <c r="DP59"/>
  <c r="DR51"/>
  <c r="DP51"/>
  <c r="DR37"/>
  <c r="DP37"/>
  <c r="DP54"/>
  <c r="DR54"/>
  <c r="DP46"/>
  <c r="DR46"/>
  <c r="DP42"/>
  <c r="DR42"/>
  <c r="DR57"/>
  <c r="DP57"/>
  <c r="DR49"/>
  <c r="DP49"/>
  <c r="DR43"/>
  <c r="DP43"/>
  <c r="DQ59"/>
  <c r="DQ41"/>
  <c r="DQ54"/>
  <c r="DQ46"/>
  <c r="DQ57"/>
  <c r="DQ49"/>
  <c r="DQ43"/>
  <c r="DQ42"/>
  <c r="DU42" s="1"/>
  <c r="DP56"/>
  <c r="DR56"/>
  <c r="DP48"/>
  <c r="DR48"/>
  <c r="DP36"/>
  <c r="DR36"/>
  <c r="DR55"/>
  <c r="DP55"/>
  <c r="DR47"/>
  <c r="DP47"/>
  <c r="DR41"/>
  <c r="DP41"/>
  <c r="DP58"/>
  <c r="DR58"/>
  <c r="DP50"/>
  <c r="DR50"/>
  <c r="DP38"/>
  <c r="DR38"/>
  <c r="DR53"/>
  <c r="DP53"/>
  <c r="DR45"/>
  <c r="DP45"/>
  <c r="DR39"/>
  <c r="DP39"/>
  <c r="DQ58"/>
  <c r="DQ50"/>
  <c r="DQ53"/>
  <c r="DQ45"/>
  <c r="DQ39"/>
  <c r="DQ38"/>
  <c r="DT48" i="4"/>
  <c r="V19" i="2" s="1"/>
  <c r="DU51" i="4"/>
  <c r="L3" i="2"/>
  <c r="M26"/>
  <c r="K26"/>
  <c r="R27"/>
  <c r="N27" s="1"/>
  <c r="L26"/>
  <c r="N26"/>
  <c r="DT43" i="5"/>
  <c r="DT58"/>
  <c r="DT54"/>
  <c r="DT50"/>
  <c r="DT46"/>
  <c r="DT40"/>
  <c r="DT53"/>
  <c r="DT39"/>
  <c r="DT36"/>
  <c r="DT59"/>
  <c r="DT55"/>
  <c r="DT51"/>
  <c r="DT47"/>
  <c r="DT37"/>
  <c r="DT45"/>
  <c r="DT41"/>
  <c r="DV44"/>
  <c r="DU60"/>
  <c r="DU61" i="4"/>
  <c r="DV38"/>
  <c r="DT38"/>
  <c r="DT59"/>
  <c r="DT51"/>
  <c r="DT43"/>
  <c r="DT66"/>
  <c r="DT58"/>
  <c r="DT50"/>
  <c r="DT42"/>
  <c r="DT65"/>
  <c r="DT53"/>
  <c r="DT68"/>
  <c r="DT56"/>
  <c r="DT44"/>
  <c r="DT67"/>
  <c r="DT63"/>
  <c r="DT55"/>
  <c r="DT47"/>
  <c r="DT39"/>
  <c r="DT62"/>
  <c r="DT54"/>
  <c r="DT46"/>
  <c r="DT69"/>
  <c r="DT61"/>
  <c r="DT45"/>
  <c r="DT60"/>
  <c r="DT52"/>
  <c r="DT40"/>
  <c r="DU47"/>
  <c r="DU53"/>
  <c r="DU49"/>
  <c r="DV48"/>
  <c r="DU45"/>
  <c r="DU41"/>
  <c r="DU50"/>
  <c r="DV66"/>
  <c r="DV56"/>
  <c r="DV42"/>
  <c r="DV65"/>
  <c r="DV58"/>
  <c r="DU56"/>
  <c r="DU68"/>
  <c r="DU60"/>
  <c r="DU63"/>
  <c r="DU46"/>
  <c r="DU42"/>
  <c r="DU38"/>
  <c r="DV64"/>
  <c r="DV44"/>
  <c r="DV67"/>
  <c r="DV59"/>
  <c r="DT57"/>
  <c r="DT41"/>
  <c r="DT64"/>
  <c r="DU66"/>
  <c r="DU69"/>
  <c r="DV47"/>
  <c r="DV43"/>
  <c r="DV39"/>
  <c r="DV50"/>
  <c r="DV53"/>
  <c r="DV49"/>
  <c r="DU43"/>
  <c r="DU39"/>
  <c r="DU52"/>
  <c r="DU48"/>
  <c r="X19" i="2" s="1"/>
  <c r="DV62" i="4"/>
  <c r="DV46"/>
  <c r="DV69"/>
  <c r="DV61"/>
  <c r="DV57"/>
  <c r="DU57"/>
  <c r="DU64"/>
  <c r="DU67"/>
  <c r="DU59"/>
  <c r="DU44"/>
  <c r="DU40"/>
  <c r="DV68"/>
  <c r="DV60"/>
  <c r="DV40"/>
  <c r="DV63"/>
  <c r="DV55"/>
  <c r="DT49"/>
  <c r="DU58"/>
  <c r="DU55"/>
  <c r="DU62"/>
  <c r="DU65"/>
  <c r="DU54"/>
  <c r="DV45"/>
  <c r="DV41"/>
  <c r="DV52"/>
  <c r="DV54"/>
  <c r="DV51"/>
  <c r="DU44" i="5"/>
  <c r="AB19" i="2" s="1"/>
  <c r="DU52" i="5"/>
  <c r="DT62"/>
  <c r="DU57"/>
  <c r="DU49"/>
  <c r="DU41"/>
  <c r="DU35"/>
  <c r="DV35"/>
  <c r="DV58"/>
  <c r="DV54"/>
  <c r="DV50"/>
  <c r="DV46"/>
  <c r="DV40"/>
  <c r="DV36"/>
  <c r="DU58"/>
  <c r="DU50"/>
  <c r="DU40"/>
  <c r="DV59"/>
  <c r="DV55"/>
  <c r="DV51"/>
  <c r="DV47"/>
  <c r="DV43"/>
  <c r="DV39"/>
  <c r="DU63"/>
  <c r="DU59"/>
  <c r="DU51"/>
  <c r="DU43"/>
  <c r="DV61"/>
  <c r="DV62"/>
  <c r="DU61"/>
  <c r="DU56"/>
  <c r="DU48"/>
  <c r="DU38"/>
  <c r="DU53"/>
  <c r="DU45"/>
  <c r="DU37"/>
  <c r="DT35"/>
  <c r="DV60"/>
  <c r="DV56"/>
  <c r="DV52"/>
  <c r="DV48"/>
  <c r="DV42"/>
  <c r="DV38"/>
  <c r="DU62"/>
  <c r="DU54"/>
  <c r="DU46"/>
  <c r="DU36"/>
  <c r="DV57"/>
  <c r="DV53"/>
  <c r="DV49"/>
  <c r="DV45"/>
  <c r="DV41"/>
  <c r="DV37"/>
  <c r="DV63"/>
  <c r="DU55"/>
  <c r="DU47"/>
  <c r="DU39"/>
  <c r="DT61"/>
  <c r="DT60"/>
  <c r="DT63"/>
  <c r="N3" i="2"/>
  <c r="M3"/>
  <c r="K3"/>
  <c r="R4"/>
  <c r="N4" s="1"/>
  <c r="AQ165" i="3"/>
  <c r="AQ65"/>
  <c r="AQ116"/>
  <c r="AQ82"/>
  <c r="AQ99"/>
  <c r="AQ175"/>
  <c r="AQ6"/>
  <c r="AQ161"/>
  <c r="AQ20"/>
  <c r="AQ84"/>
  <c r="AQ97"/>
  <c r="AQ15"/>
  <c r="AQ166"/>
  <c r="AQ43"/>
  <c r="AQ138"/>
  <c r="AQ119"/>
  <c r="AQ62"/>
  <c r="AQ25"/>
  <c r="AQ156"/>
  <c r="AQ134"/>
  <c r="AQ47"/>
  <c r="AQ3"/>
  <c r="AQ178"/>
  <c r="AQ147"/>
  <c r="AQ34"/>
  <c r="AQ93"/>
  <c r="AQ88"/>
  <c r="AQ98"/>
  <c r="AQ83"/>
  <c r="AQ80"/>
  <c r="AQ101"/>
  <c r="AQ51"/>
  <c r="AQ130"/>
  <c r="AQ9"/>
  <c r="AQ172"/>
  <c r="AQ22"/>
  <c r="AQ159"/>
  <c r="AQ136"/>
  <c r="AQ45"/>
  <c r="AQ74"/>
  <c r="AQ107"/>
  <c r="AQ11"/>
  <c r="AQ170"/>
  <c r="AQ140"/>
  <c r="AQ41"/>
  <c r="AQ13"/>
  <c r="AQ168"/>
  <c r="AQ52"/>
  <c r="AQ129"/>
  <c r="AQ39"/>
  <c r="AQ142"/>
  <c r="AQ146"/>
  <c r="AQ35"/>
  <c r="AQ86"/>
  <c r="AQ95"/>
  <c r="AQ104"/>
  <c r="AQ77"/>
  <c r="AQ118"/>
  <c r="AQ63"/>
  <c r="AQ59"/>
  <c r="AQ122"/>
  <c r="AQ148"/>
  <c r="AQ33"/>
  <c r="AQ31"/>
  <c r="AQ150"/>
  <c r="AQ109"/>
  <c r="AQ72"/>
  <c r="AQ110"/>
  <c r="AQ71"/>
  <c r="AQ37"/>
  <c r="AQ144"/>
  <c r="AQ157"/>
  <c r="AQ24"/>
  <c r="AQ46"/>
  <c r="AQ135"/>
  <c r="AQ19"/>
  <c r="AQ162"/>
  <c r="AQ57"/>
  <c r="AQ124"/>
  <c r="AQ17"/>
  <c r="AQ164"/>
  <c r="AQ8"/>
  <c r="AQ173"/>
  <c r="AQ126"/>
  <c r="AQ55"/>
  <c r="AQ108"/>
  <c r="AQ73"/>
  <c r="AQ87"/>
  <c r="AQ94"/>
  <c r="AQ21"/>
  <c r="AQ160"/>
  <c r="AQ176"/>
  <c r="AQ5"/>
  <c r="AQ139"/>
  <c r="AQ42"/>
  <c r="AQ29"/>
  <c r="AQ152"/>
  <c r="AQ90"/>
  <c r="AQ91"/>
  <c r="AQ143"/>
  <c r="AQ38"/>
  <c r="AQ151"/>
  <c r="AQ30"/>
  <c r="AQ167"/>
  <c r="AQ14"/>
  <c r="AQ4"/>
  <c r="AQ177"/>
  <c r="AQ103"/>
  <c r="AQ78"/>
  <c r="AQ7"/>
  <c r="AQ174"/>
  <c r="AQ61"/>
  <c r="AQ120"/>
  <c r="AQ27"/>
  <c r="AQ154"/>
  <c r="AQ100"/>
  <c r="AQ81"/>
  <c r="AQ132"/>
  <c r="AQ49"/>
  <c r="AQ44"/>
  <c r="AQ137"/>
  <c r="AQ56"/>
  <c r="AQ125"/>
  <c r="AQ36"/>
  <c r="AQ145"/>
  <c r="AQ66"/>
  <c r="AQ115"/>
  <c r="AQ58"/>
  <c r="AQ123"/>
  <c r="AQ153"/>
  <c r="AQ28"/>
  <c r="AQ70"/>
  <c r="AQ111"/>
  <c r="AQ60"/>
  <c r="AQ121"/>
  <c r="AQ96"/>
  <c r="AQ85"/>
  <c r="AQ23"/>
  <c r="AQ158"/>
  <c r="AQ10"/>
  <c r="AQ171"/>
  <c r="AQ53"/>
  <c r="AQ128"/>
  <c r="AQ114"/>
  <c r="AQ67"/>
  <c r="AQ89"/>
  <c r="AQ92"/>
  <c r="AQ40"/>
  <c r="AQ141"/>
  <c r="AQ163"/>
  <c r="AQ18"/>
  <c r="AQ106"/>
  <c r="AQ75"/>
  <c r="AQ50"/>
  <c r="AQ131"/>
  <c r="AQ69"/>
  <c r="AQ112"/>
  <c r="AQ149"/>
  <c r="AQ32"/>
  <c r="AQ105"/>
  <c r="AQ76"/>
  <c r="AQ54"/>
  <c r="AQ127"/>
  <c r="AQ169"/>
  <c r="AQ12"/>
  <c r="AQ117"/>
  <c r="AQ64"/>
  <c r="AQ26"/>
  <c r="AQ155"/>
  <c r="AQ68"/>
  <c r="AQ113"/>
  <c r="AQ48"/>
  <c r="AQ133"/>
  <c r="AQ79"/>
  <c r="AQ102"/>
  <c r="AQ16"/>
  <c r="DT38" i="5" l="1"/>
  <c r="DT48"/>
  <c r="DT56"/>
  <c r="DT42"/>
  <c r="DT52"/>
  <c r="DT44"/>
  <c r="Z19" i="2" s="1"/>
  <c r="DT49" i="5"/>
  <c r="DT57"/>
  <c r="L27" i="2"/>
  <c r="M27"/>
  <c r="K27"/>
  <c r="R28"/>
  <c r="N28" s="1"/>
  <c r="AU3" i="3"/>
  <c r="AU5"/>
  <c r="AU7"/>
  <c r="AU9"/>
  <c r="AU11"/>
  <c r="AU13"/>
  <c r="AU15"/>
  <c r="AU17"/>
  <c r="AU19"/>
  <c r="AU23"/>
  <c r="AU27"/>
  <c r="AU2"/>
  <c r="AU4"/>
  <c r="AU6"/>
  <c r="AU8"/>
  <c r="AU10"/>
  <c r="AU12"/>
  <c r="AU14"/>
  <c r="AU16"/>
  <c r="AU18"/>
  <c r="AU20"/>
  <c r="AU22"/>
  <c r="AU24"/>
  <c r="AU26"/>
  <c r="AU28"/>
  <c r="AU30"/>
  <c r="AU21"/>
  <c r="AU25"/>
  <c r="AU29"/>
  <c r="L4" i="2"/>
  <c r="M4"/>
  <c r="K4"/>
  <c r="R5"/>
  <c r="N5" s="1"/>
  <c r="D4"/>
  <c r="D5"/>
  <c r="D6"/>
  <c r="D7"/>
  <c r="D8"/>
  <c r="D9"/>
  <c r="D10"/>
  <c r="D11"/>
  <c r="D12"/>
  <c r="D13"/>
  <c r="D14"/>
  <c r="D15"/>
  <c r="D16"/>
  <c r="D17"/>
  <c r="D18"/>
  <c r="D3"/>
  <c r="CQ2" i="8" l="1"/>
  <c r="AC2" i="3"/>
  <c r="CR2" i="8"/>
  <c r="AD2" i="3"/>
  <c r="CI2" i="8"/>
  <c r="U2" i="3"/>
  <c r="CJ2" i="8"/>
  <c r="V2" i="3"/>
  <c r="CA2" i="8"/>
  <c r="M2" i="3"/>
  <c r="CB2" i="8"/>
  <c r="N2" i="3"/>
  <c r="CS2" i="8"/>
  <c r="AE2" i="3"/>
  <c r="CT2" i="8"/>
  <c r="AF2" i="3"/>
  <c r="CO2" i="8"/>
  <c r="AA2" i="3"/>
  <c r="CP2" i="8"/>
  <c r="AB2" i="3"/>
  <c r="CK2" i="8"/>
  <c r="W2" i="3"/>
  <c r="CL2" i="8"/>
  <c r="X2" i="3"/>
  <c r="CG2" i="8"/>
  <c r="S2" i="3"/>
  <c r="CH2" i="8"/>
  <c r="T2" i="3"/>
  <c r="CC2" i="8"/>
  <c r="O2" i="3"/>
  <c r="CD2" i="8"/>
  <c r="P2" i="3"/>
  <c r="BY2" i="8"/>
  <c r="K2" i="3"/>
  <c r="BZ2" i="8"/>
  <c r="L2" i="3"/>
  <c r="BU2" i="8"/>
  <c r="G2" i="3"/>
  <c r="BV2" i="8"/>
  <c r="H2" i="3"/>
  <c r="CU2" i="8"/>
  <c r="AG2" i="3"/>
  <c r="CV2" i="8"/>
  <c r="AH2" i="3"/>
  <c r="CM2" i="8"/>
  <c r="Y2" i="3"/>
  <c r="CN2" i="8"/>
  <c r="Z2" i="3"/>
  <c r="CE2" i="8"/>
  <c r="Q2" i="3"/>
  <c r="CF2" i="8"/>
  <c r="R2" i="3"/>
  <c r="BW2" i="8"/>
  <c r="I2" i="3"/>
  <c r="BX2" i="8"/>
  <c r="J2" i="3"/>
  <c r="BS2" i="8"/>
  <c r="E2" i="3"/>
  <c r="BT2" i="8"/>
  <c r="F2" i="3"/>
  <c r="BQ2" i="8"/>
  <c r="C2" i="3"/>
  <c r="BR2" i="8"/>
  <c r="D2" i="3"/>
  <c r="K28" i="2"/>
  <c r="R29"/>
  <c r="R30" s="1"/>
  <c r="R31" s="1"/>
  <c r="L28"/>
  <c r="M28"/>
  <c r="R6"/>
  <c r="N6" s="1"/>
  <c r="M5"/>
  <c r="L5"/>
  <c r="K5"/>
  <c r="K31" l="1"/>
  <c r="R32"/>
  <c r="N31"/>
  <c r="L31"/>
  <c r="M31"/>
  <c r="L30"/>
  <c r="M30"/>
  <c r="K30"/>
  <c r="N30"/>
  <c r="K29"/>
  <c r="L29"/>
  <c r="M29"/>
  <c r="N29"/>
  <c r="K6"/>
  <c r="R7"/>
  <c r="N7" s="1"/>
  <c r="M6"/>
  <c r="L6"/>
  <c r="EC175" i="1"/>
  <c r="EB175"/>
  <c r="EA175"/>
  <c r="DZ175"/>
  <c r="DY175"/>
  <c r="DX175"/>
  <c r="DU175"/>
  <c r="DT175"/>
  <c r="DS175"/>
  <c r="DR175"/>
  <c r="DQ175"/>
  <c r="DP175"/>
  <c r="DO175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EC174"/>
  <c r="EB174"/>
  <c r="EA174"/>
  <c r="DZ174"/>
  <c r="DY174"/>
  <c r="DX174"/>
  <c r="DU174"/>
  <c r="DT174"/>
  <c r="DS174"/>
  <c r="DR174"/>
  <c r="DQ174"/>
  <c r="DP174"/>
  <c r="DO174"/>
  <c r="DN174"/>
  <c r="DM174"/>
  <c r="DL174"/>
  <c r="DK174"/>
  <c r="DJ174"/>
  <c r="DI174"/>
  <c r="DH174"/>
  <c r="DG174"/>
  <c r="DF174"/>
  <c r="DE174"/>
  <c r="DD174"/>
  <c r="DC174"/>
  <c r="DB174"/>
  <c r="DA174"/>
  <c r="CZ174"/>
  <c r="CY174"/>
  <c r="CX174"/>
  <c r="CW174"/>
  <c r="CV174"/>
  <c r="CU174"/>
  <c r="CT174"/>
  <c r="CS174"/>
  <c r="CR174"/>
  <c r="CQ174"/>
  <c r="CP174"/>
  <c r="EC173"/>
  <c r="EB173"/>
  <c r="EA173"/>
  <c r="DZ173"/>
  <c r="DY173"/>
  <c r="DX173"/>
  <c r="DU173"/>
  <c r="DT173"/>
  <c r="DS173"/>
  <c r="DR173"/>
  <c r="DQ173"/>
  <c r="DP173"/>
  <c r="DO173"/>
  <c r="DN173"/>
  <c r="DM173"/>
  <c r="DL173"/>
  <c r="DK173"/>
  <c r="DJ173"/>
  <c r="DI173"/>
  <c r="DH173"/>
  <c r="DG173"/>
  <c r="DF173"/>
  <c r="DE173"/>
  <c r="DD173"/>
  <c r="DC173"/>
  <c r="DB173"/>
  <c r="DA173"/>
  <c r="CZ173"/>
  <c r="CY173"/>
  <c r="CX173"/>
  <c r="CW173"/>
  <c r="CV173"/>
  <c r="CU173"/>
  <c r="CT173"/>
  <c r="CS173"/>
  <c r="CR173"/>
  <c r="CQ173"/>
  <c r="CP173"/>
  <c r="EC172"/>
  <c r="EB172"/>
  <c r="EA172"/>
  <c r="DZ172"/>
  <c r="DY172"/>
  <c r="DX172"/>
  <c r="DU172"/>
  <c r="DT172"/>
  <c r="DS172"/>
  <c r="DR172"/>
  <c r="DQ172"/>
  <c r="DP172"/>
  <c r="DO172"/>
  <c r="DN172"/>
  <c r="DM172"/>
  <c r="DL172"/>
  <c r="DK172"/>
  <c r="DJ172"/>
  <c r="DI172"/>
  <c r="DH172"/>
  <c r="DG172"/>
  <c r="DF172"/>
  <c r="DE172"/>
  <c r="DD172"/>
  <c r="DC172"/>
  <c r="DB172"/>
  <c r="DA172"/>
  <c r="CZ172"/>
  <c r="CY172"/>
  <c r="CX172"/>
  <c r="CW172"/>
  <c r="CV172"/>
  <c r="CU172"/>
  <c r="CT172"/>
  <c r="CS172"/>
  <c r="CR172"/>
  <c r="CQ172"/>
  <c r="CP172"/>
  <c r="EC171"/>
  <c r="EB171"/>
  <c r="EA171"/>
  <c r="DZ171"/>
  <c r="DY171"/>
  <c r="DX171"/>
  <c r="DU171"/>
  <c r="DT171"/>
  <c r="DS171"/>
  <c r="DR171"/>
  <c r="DQ171"/>
  <c r="DP171"/>
  <c r="DO171"/>
  <c r="DN171"/>
  <c r="DM171"/>
  <c r="DL171"/>
  <c r="DK171"/>
  <c r="DJ171"/>
  <c r="DI171"/>
  <c r="DH171"/>
  <c r="DG171"/>
  <c r="DF171"/>
  <c r="DE171"/>
  <c r="DD171"/>
  <c r="DC171"/>
  <c r="DB171"/>
  <c r="DA171"/>
  <c r="CZ171"/>
  <c r="CY171"/>
  <c r="CX171"/>
  <c r="CW171"/>
  <c r="CV171"/>
  <c r="CU171"/>
  <c r="CT171"/>
  <c r="CS171"/>
  <c r="CR171"/>
  <c r="CQ171"/>
  <c r="CP171"/>
  <c r="EC170"/>
  <c r="EB170"/>
  <c r="EA170"/>
  <c r="DZ170"/>
  <c r="DY170"/>
  <c r="DX170"/>
  <c r="DU170"/>
  <c r="DT170"/>
  <c r="DS170"/>
  <c r="DR170"/>
  <c r="DQ170"/>
  <c r="DP170"/>
  <c r="DO170"/>
  <c r="DN170"/>
  <c r="DM170"/>
  <c r="DL170"/>
  <c r="DK170"/>
  <c r="DJ170"/>
  <c r="DI170"/>
  <c r="DH170"/>
  <c r="DG170"/>
  <c r="DF170"/>
  <c r="DE170"/>
  <c r="DD170"/>
  <c r="DC170"/>
  <c r="DB170"/>
  <c r="DA170"/>
  <c r="CZ170"/>
  <c r="CY170"/>
  <c r="CX170"/>
  <c r="CW170"/>
  <c r="CV170"/>
  <c r="CU170"/>
  <c r="CT170"/>
  <c r="CS170"/>
  <c r="CR170"/>
  <c r="CQ170"/>
  <c r="CP170"/>
  <c r="EC169"/>
  <c r="EB169"/>
  <c r="EA169"/>
  <c r="DZ169"/>
  <c r="DY169"/>
  <c r="DX169"/>
  <c r="DU169"/>
  <c r="DT169"/>
  <c r="DS169"/>
  <c r="DR169"/>
  <c r="DQ169"/>
  <c r="DP169"/>
  <c r="DO169"/>
  <c r="DN169"/>
  <c r="DM169"/>
  <c r="DL169"/>
  <c r="DK169"/>
  <c r="DJ169"/>
  <c r="DI169"/>
  <c r="DH169"/>
  <c r="DG169"/>
  <c r="DF169"/>
  <c r="DE169"/>
  <c r="DD169"/>
  <c r="DC169"/>
  <c r="DB169"/>
  <c r="DA169"/>
  <c r="CZ169"/>
  <c r="CY169"/>
  <c r="CX169"/>
  <c r="CW169"/>
  <c r="CV169"/>
  <c r="CU169"/>
  <c r="CT169"/>
  <c r="CS169"/>
  <c r="CR169"/>
  <c r="CQ169"/>
  <c r="CP169"/>
  <c r="EC168"/>
  <c r="EB168"/>
  <c r="EA168"/>
  <c r="DZ168"/>
  <c r="DY168"/>
  <c r="DX168"/>
  <c r="DU168"/>
  <c r="DT168"/>
  <c r="DS168"/>
  <c r="DR168"/>
  <c r="DQ168"/>
  <c r="DP168"/>
  <c r="DO168"/>
  <c r="DN168"/>
  <c r="DM168"/>
  <c r="DL168"/>
  <c r="DK168"/>
  <c r="DJ168"/>
  <c r="DI168"/>
  <c r="DH168"/>
  <c r="DG168"/>
  <c r="DF168"/>
  <c r="DE168"/>
  <c r="DD168"/>
  <c r="DC168"/>
  <c r="DB168"/>
  <c r="DA168"/>
  <c r="CZ168"/>
  <c r="CY168"/>
  <c r="CX168"/>
  <c r="CW168"/>
  <c r="CV168"/>
  <c r="CU168"/>
  <c r="CT168"/>
  <c r="CS168"/>
  <c r="CR168"/>
  <c r="CQ168"/>
  <c r="CP168"/>
  <c r="EC167"/>
  <c r="EB167"/>
  <c r="EA167"/>
  <c r="DZ167"/>
  <c r="DY167"/>
  <c r="DX167"/>
  <c r="DU167"/>
  <c r="DT167"/>
  <c r="DS167"/>
  <c r="DR167"/>
  <c r="DQ167"/>
  <c r="DP167"/>
  <c r="DO167"/>
  <c r="DN167"/>
  <c r="DM167"/>
  <c r="DL167"/>
  <c r="DK167"/>
  <c r="DJ167"/>
  <c r="DI167"/>
  <c r="DH167"/>
  <c r="DG167"/>
  <c r="DF167"/>
  <c r="DE167"/>
  <c r="DD167"/>
  <c r="DC167"/>
  <c r="DB167"/>
  <c r="DA167"/>
  <c r="CZ167"/>
  <c r="CY167"/>
  <c r="CX167"/>
  <c r="CW167"/>
  <c r="CV167"/>
  <c r="CU167"/>
  <c r="CT167"/>
  <c r="CS167"/>
  <c r="CR167"/>
  <c r="CQ167"/>
  <c r="CP167"/>
  <c r="EC166"/>
  <c r="EB166"/>
  <c r="EA166"/>
  <c r="DZ166"/>
  <c r="DY166"/>
  <c r="DX166"/>
  <c r="DU166"/>
  <c r="DT166"/>
  <c r="DS166"/>
  <c r="DR166"/>
  <c r="DQ166"/>
  <c r="DP166"/>
  <c r="DO166"/>
  <c r="DN166"/>
  <c r="DM166"/>
  <c r="DL166"/>
  <c r="DK166"/>
  <c r="DJ166"/>
  <c r="DI166"/>
  <c r="DH166"/>
  <c r="DG166"/>
  <c r="DF166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EC165"/>
  <c r="EB165"/>
  <c r="EA165"/>
  <c r="DZ165"/>
  <c r="DY165"/>
  <c r="DX165"/>
  <c r="DU165"/>
  <c r="DT165"/>
  <c r="DS165"/>
  <c r="DR165"/>
  <c r="DQ165"/>
  <c r="DP165"/>
  <c r="DO165"/>
  <c r="DN165"/>
  <c r="DM165"/>
  <c r="DL165"/>
  <c r="DK165"/>
  <c r="DJ165"/>
  <c r="DI165"/>
  <c r="DH165"/>
  <c r="DG165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EC164"/>
  <c r="EB164"/>
  <c r="EA164"/>
  <c r="DZ164"/>
  <c r="DY164"/>
  <c r="DX164"/>
  <c r="DU164"/>
  <c r="DT164"/>
  <c r="DS164"/>
  <c r="DR164"/>
  <c r="DQ164"/>
  <c r="DP164"/>
  <c r="DO164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EC163"/>
  <c r="EB163"/>
  <c r="EA163"/>
  <c r="DZ163"/>
  <c r="DY163"/>
  <c r="DX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EC162"/>
  <c r="EB162"/>
  <c r="EA162"/>
  <c r="DZ162"/>
  <c r="DY162"/>
  <c r="DX162"/>
  <c r="DU162"/>
  <c r="DT162"/>
  <c r="DS162"/>
  <c r="DR162"/>
  <c r="DQ162"/>
  <c r="DP162"/>
  <c r="DO162"/>
  <c r="DN162"/>
  <c r="DM162"/>
  <c r="DL162"/>
  <c r="DK162"/>
  <c r="DJ162"/>
  <c r="DI162"/>
  <c r="DH162"/>
  <c r="DG162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EC161"/>
  <c r="EB161"/>
  <c r="EA161"/>
  <c r="DZ161"/>
  <c r="DY161"/>
  <c r="DX161"/>
  <c r="DU161"/>
  <c r="DT161"/>
  <c r="DS161"/>
  <c r="DR161"/>
  <c r="DQ161"/>
  <c r="DP161"/>
  <c r="DO161"/>
  <c r="DN161"/>
  <c r="DM161"/>
  <c r="DL161"/>
  <c r="DK161"/>
  <c r="DJ161"/>
  <c r="DI161"/>
  <c r="DH161"/>
  <c r="DG161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EC160"/>
  <c r="EB160"/>
  <c r="EA160"/>
  <c r="DZ160"/>
  <c r="DY160"/>
  <c r="DX160"/>
  <c r="DU160"/>
  <c r="DT160"/>
  <c r="DS160"/>
  <c r="DR160"/>
  <c r="DQ160"/>
  <c r="DP160"/>
  <c r="DO160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EC159"/>
  <c r="EB159"/>
  <c r="EA159"/>
  <c r="DZ159"/>
  <c r="DY159"/>
  <c r="DX159"/>
  <c r="DU159"/>
  <c r="DT159"/>
  <c r="DS159"/>
  <c r="DR159"/>
  <c r="DQ159"/>
  <c r="DP159"/>
  <c r="DO159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EC158"/>
  <c r="EB158"/>
  <c r="EA158"/>
  <c r="DZ158"/>
  <c r="DY158"/>
  <c r="DX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EC157"/>
  <c r="EB157"/>
  <c r="EA157"/>
  <c r="DZ157"/>
  <c r="DY157"/>
  <c r="DX157"/>
  <c r="DU157"/>
  <c r="DT157"/>
  <c r="DS157"/>
  <c r="DR157"/>
  <c r="DQ157"/>
  <c r="DP157"/>
  <c r="DO157"/>
  <c r="DN157"/>
  <c r="DM157"/>
  <c r="DL157"/>
  <c r="DK157"/>
  <c r="DJ157"/>
  <c r="DI157"/>
  <c r="DH157"/>
  <c r="DG157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EC156"/>
  <c r="EB156"/>
  <c r="EA156"/>
  <c r="DZ156"/>
  <c r="DY156"/>
  <c r="DX156"/>
  <c r="DU156"/>
  <c r="DT156"/>
  <c r="DS156"/>
  <c r="DR156"/>
  <c r="DQ156"/>
  <c r="DP156"/>
  <c r="DO156"/>
  <c r="DN156"/>
  <c r="DM156"/>
  <c r="DL156"/>
  <c r="DK156"/>
  <c r="DJ156"/>
  <c r="DI156"/>
  <c r="DH156"/>
  <c r="DG156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EC155"/>
  <c r="EB155"/>
  <c r="EA155"/>
  <c r="DZ155"/>
  <c r="DY155"/>
  <c r="DX155"/>
  <c r="DU155"/>
  <c r="DT155"/>
  <c r="DS155"/>
  <c r="DR155"/>
  <c r="DQ155"/>
  <c r="DP155"/>
  <c r="DO155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EC154"/>
  <c r="EB154"/>
  <c r="EA154"/>
  <c r="DZ154"/>
  <c r="DY154"/>
  <c r="DX154"/>
  <c r="DU154"/>
  <c r="DT154"/>
  <c r="DS154"/>
  <c r="DR154"/>
  <c r="DQ154"/>
  <c r="DP154"/>
  <c r="DO154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EC153"/>
  <c r="EB153"/>
  <c r="EA153"/>
  <c r="DZ153"/>
  <c r="DY153"/>
  <c r="DX153"/>
  <c r="DU153"/>
  <c r="DT153"/>
  <c r="DS153"/>
  <c r="DR153"/>
  <c r="DQ153"/>
  <c r="DP153"/>
  <c r="DO153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EC152"/>
  <c r="EB152"/>
  <c r="EA152"/>
  <c r="DZ152"/>
  <c r="DY152"/>
  <c r="DX152"/>
  <c r="DU152"/>
  <c r="DT152"/>
  <c r="DS152"/>
  <c r="DR152"/>
  <c r="DQ152"/>
  <c r="DP152"/>
  <c r="DO152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EC151"/>
  <c r="EB151"/>
  <c r="EA151"/>
  <c r="DZ151"/>
  <c r="DY151"/>
  <c r="DX151"/>
  <c r="DU151"/>
  <c r="DT151"/>
  <c r="DS151"/>
  <c r="DR151"/>
  <c r="DQ151"/>
  <c r="DP151"/>
  <c r="DO151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EC150"/>
  <c r="EB150"/>
  <c r="EA150"/>
  <c r="DZ150"/>
  <c r="DY150"/>
  <c r="DX150"/>
  <c r="DU150"/>
  <c r="DT150"/>
  <c r="DS150"/>
  <c r="DR150"/>
  <c r="DQ150"/>
  <c r="DP150"/>
  <c r="DO150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EC149"/>
  <c r="EB149"/>
  <c r="EA149"/>
  <c r="DZ149"/>
  <c r="DY149"/>
  <c r="DX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EC148"/>
  <c r="EB148"/>
  <c r="EA148"/>
  <c r="DZ148"/>
  <c r="DY148"/>
  <c r="DX148"/>
  <c r="DU148"/>
  <c r="DT148"/>
  <c r="DS148"/>
  <c r="DR148"/>
  <c r="DQ148"/>
  <c r="DP148"/>
  <c r="DO148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EC147"/>
  <c r="EB147"/>
  <c r="EA147"/>
  <c r="DZ147"/>
  <c r="DY147"/>
  <c r="DX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EC146"/>
  <c r="EB146"/>
  <c r="EA146"/>
  <c r="DZ146"/>
  <c r="DY146"/>
  <c r="DX146"/>
  <c r="DU146"/>
  <c r="DT146"/>
  <c r="DS146"/>
  <c r="DR146"/>
  <c r="DQ146"/>
  <c r="DP146"/>
  <c r="DO146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EC145"/>
  <c r="EB145"/>
  <c r="EA145"/>
  <c r="DZ145"/>
  <c r="DY145"/>
  <c r="DX145"/>
  <c r="DU145"/>
  <c r="DT145"/>
  <c r="DS145"/>
  <c r="DR145"/>
  <c r="DQ145"/>
  <c r="DP145"/>
  <c r="DO145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EC144"/>
  <c r="EB144"/>
  <c r="EA144"/>
  <c r="DZ144"/>
  <c r="DY144"/>
  <c r="DX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EC143"/>
  <c r="EB143"/>
  <c r="EA143"/>
  <c r="DZ143"/>
  <c r="DY143"/>
  <c r="DX143"/>
  <c r="DU143"/>
  <c r="DT143"/>
  <c r="DS143"/>
  <c r="DR143"/>
  <c r="DQ143"/>
  <c r="DP143"/>
  <c r="DO143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EC142"/>
  <c r="EB142"/>
  <c r="EA142"/>
  <c r="DZ142"/>
  <c r="DY142"/>
  <c r="DX142"/>
  <c r="DU142"/>
  <c r="DT142"/>
  <c r="DS142"/>
  <c r="DR142"/>
  <c r="DQ142"/>
  <c r="DP142"/>
  <c r="DO142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EC141"/>
  <c r="EB141"/>
  <c r="EA141"/>
  <c r="DZ141"/>
  <c r="DY141"/>
  <c r="DX141"/>
  <c r="DU141"/>
  <c r="DT141"/>
  <c r="DS141"/>
  <c r="DR141"/>
  <c r="DQ141"/>
  <c r="DP141"/>
  <c r="DO141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EC140"/>
  <c r="EB140"/>
  <c r="EA140"/>
  <c r="DZ140"/>
  <c r="DY140"/>
  <c r="DX140"/>
  <c r="DU140"/>
  <c r="DT140"/>
  <c r="DS140"/>
  <c r="DR140"/>
  <c r="DQ140"/>
  <c r="DP140"/>
  <c r="DO140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EC139"/>
  <c r="EB139"/>
  <c r="EA139"/>
  <c r="DZ139"/>
  <c r="DY139"/>
  <c r="DX139"/>
  <c r="DU139"/>
  <c r="DT139"/>
  <c r="DS139"/>
  <c r="DR139"/>
  <c r="DQ139"/>
  <c r="DP139"/>
  <c r="DO139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EC138"/>
  <c r="EB138"/>
  <c r="EA138"/>
  <c r="DZ138"/>
  <c r="DY138"/>
  <c r="DX138"/>
  <c r="DU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EC137"/>
  <c r="EB137"/>
  <c r="EA137"/>
  <c r="DZ137"/>
  <c r="DY137"/>
  <c r="DX137"/>
  <c r="DU137"/>
  <c r="DT137"/>
  <c r="DS137"/>
  <c r="DR137"/>
  <c r="DQ137"/>
  <c r="DP137"/>
  <c r="DO137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EC136"/>
  <c r="EB136"/>
  <c r="EA136"/>
  <c r="DZ136"/>
  <c r="DY136"/>
  <c r="DX136"/>
  <c r="DU136"/>
  <c r="DT136"/>
  <c r="DS136"/>
  <c r="DR136"/>
  <c r="DQ136"/>
  <c r="DP136"/>
  <c r="DO136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EC135"/>
  <c r="EB135"/>
  <c r="EA135"/>
  <c r="DZ135"/>
  <c r="DY135"/>
  <c r="DX135"/>
  <c r="DU135"/>
  <c r="DT135"/>
  <c r="DS135"/>
  <c r="DR135"/>
  <c r="DQ135"/>
  <c r="DP135"/>
  <c r="DO135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EC134"/>
  <c r="EB134"/>
  <c r="EA134"/>
  <c r="DZ134"/>
  <c r="DY134"/>
  <c r="DX134"/>
  <c r="DU134"/>
  <c r="DT134"/>
  <c r="DS134"/>
  <c r="DR134"/>
  <c r="DQ134"/>
  <c r="DP134"/>
  <c r="DO134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EC133"/>
  <c r="EB133"/>
  <c r="EA133"/>
  <c r="DZ133"/>
  <c r="DY133"/>
  <c r="DX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EC132"/>
  <c r="EB132"/>
  <c r="EA132"/>
  <c r="DZ132"/>
  <c r="DY132"/>
  <c r="DX132"/>
  <c r="DU132"/>
  <c r="DT132"/>
  <c r="DS132"/>
  <c r="DR132"/>
  <c r="DQ132"/>
  <c r="DP132"/>
  <c r="DO132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EC131"/>
  <c r="EB131"/>
  <c r="EA131"/>
  <c r="DZ131"/>
  <c r="DY131"/>
  <c r="DX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EC130"/>
  <c r="EB130"/>
  <c r="EA130"/>
  <c r="DZ130"/>
  <c r="DY130"/>
  <c r="DX130"/>
  <c r="DU130"/>
  <c r="DT130"/>
  <c r="DS130"/>
  <c r="DR130"/>
  <c r="DQ130"/>
  <c r="DP130"/>
  <c r="DO130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EC129"/>
  <c r="EB129"/>
  <c r="EA129"/>
  <c r="DZ129"/>
  <c r="DY129"/>
  <c r="DX129"/>
  <c r="DU129"/>
  <c r="DT129"/>
  <c r="DS129"/>
  <c r="DR129"/>
  <c r="DQ129"/>
  <c r="DP129"/>
  <c r="DO129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EC128"/>
  <c r="EB128"/>
  <c r="EA128"/>
  <c r="DZ128"/>
  <c r="DY128"/>
  <c r="DX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EC127"/>
  <c r="EB127"/>
  <c r="EA127"/>
  <c r="DZ127"/>
  <c r="DY127"/>
  <c r="DX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EC126"/>
  <c r="EB126"/>
  <c r="EA126"/>
  <c r="DZ126"/>
  <c r="DY126"/>
  <c r="DX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EC125"/>
  <c r="EB125"/>
  <c r="EA125"/>
  <c r="DZ125"/>
  <c r="DY125"/>
  <c r="DX125"/>
  <c r="DU125"/>
  <c r="DT125"/>
  <c r="DS125"/>
  <c r="DR125"/>
  <c r="DQ125"/>
  <c r="DP125"/>
  <c r="DO125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EC124"/>
  <c r="EB124"/>
  <c r="EA124"/>
  <c r="DZ124"/>
  <c r="DY124"/>
  <c r="DX124"/>
  <c r="DU124"/>
  <c r="DT124"/>
  <c r="DS124"/>
  <c r="DR124"/>
  <c r="DQ124"/>
  <c r="DP124"/>
  <c r="DO124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EC123"/>
  <c r="EB123"/>
  <c r="EA123"/>
  <c r="DZ123"/>
  <c r="DY123"/>
  <c r="DX123"/>
  <c r="DU123"/>
  <c r="DT123"/>
  <c r="DS123"/>
  <c r="DR123"/>
  <c r="DQ123"/>
  <c r="DP123"/>
  <c r="DO123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EC122"/>
  <c r="EB122"/>
  <c r="EA122"/>
  <c r="DZ122"/>
  <c r="DY122"/>
  <c r="DX122"/>
  <c r="DU122"/>
  <c r="DT122"/>
  <c r="DS122"/>
  <c r="DR122"/>
  <c r="DQ122"/>
  <c r="DP122"/>
  <c r="DO122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EC121"/>
  <c r="EB121"/>
  <c r="EA121"/>
  <c r="DZ121"/>
  <c r="DY121"/>
  <c r="DX121"/>
  <c r="DU121"/>
  <c r="DT121"/>
  <c r="DS121"/>
  <c r="DR121"/>
  <c r="DQ121"/>
  <c r="DP121"/>
  <c r="DO121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EC120"/>
  <c r="EB120"/>
  <c r="EA120"/>
  <c r="DZ120"/>
  <c r="DY120"/>
  <c r="DX120"/>
  <c r="DU120"/>
  <c r="DT120"/>
  <c r="DS120"/>
  <c r="DR120"/>
  <c r="DQ120"/>
  <c r="DP120"/>
  <c r="DO120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EC119"/>
  <c r="EB119"/>
  <c r="EA119"/>
  <c r="DZ119"/>
  <c r="DY119"/>
  <c r="DX119"/>
  <c r="DU119"/>
  <c r="DT119"/>
  <c r="DS119"/>
  <c r="DR119"/>
  <c r="DQ119"/>
  <c r="DP119"/>
  <c r="DO119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EC118"/>
  <c r="EB118"/>
  <c r="EA118"/>
  <c r="DZ118"/>
  <c r="DY118"/>
  <c r="DX118"/>
  <c r="DU118"/>
  <c r="DT118"/>
  <c r="DS118"/>
  <c r="DR118"/>
  <c r="DQ118"/>
  <c r="DP118"/>
  <c r="DO118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EC117"/>
  <c r="EB117"/>
  <c r="EA117"/>
  <c r="DZ117"/>
  <c r="DY117"/>
  <c r="DX117"/>
  <c r="DU117"/>
  <c r="DT117"/>
  <c r="DS117"/>
  <c r="DR117"/>
  <c r="DQ117"/>
  <c r="DP117"/>
  <c r="DO117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EC116"/>
  <c r="EB116"/>
  <c r="EA116"/>
  <c r="DZ116"/>
  <c r="DY116"/>
  <c r="DX116"/>
  <c r="DU116"/>
  <c r="DT116"/>
  <c r="DS116"/>
  <c r="DR116"/>
  <c r="DQ116"/>
  <c r="DP116"/>
  <c r="DO116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EC115"/>
  <c r="EB115"/>
  <c r="EA115"/>
  <c r="DZ115"/>
  <c r="DY115"/>
  <c r="DX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EC114"/>
  <c r="EB114"/>
  <c r="EA114"/>
  <c r="DZ114"/>
  <c r="DY114"/>
  <c r="DX114"/>
  <c r="DU114"/>
  <c r="DT114"/>
  <c r="DS114"/>
  <c r="DR114"/>
  <c r="DQ114"/>
  <c r="DP114"/>
  <c r="DO114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EC113"/>
  <c r="EB113"/>
  <c r="EA113"/>
  <c r="DZ113"/>
  <c r="DY113"/>
  <c r="DX113"/>
  <c r="DU113"/>
  <c r="DT113"/>
  <c r="DS113"/>
  <c r="DR113"/>
  <c r="DQ113"/>
  <c r="DP113"/>
  <c r="DO113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EC112"/>
  <c r="EB112"/>
  <c r="EA112"/>
  <c r="DZ112"/>
  <c r="DY112"/>
  <c r="DX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EC111"/>
  <c r="EB111"/>
  <c r="EA111"/>
  <c r="DZ111"/>
  <c r="DY111"/>
  <c r="DX111"/>
  <c r="DU111"/>
  <c r="DT111"/>
  <c r="DS111"/>
  <c r="DR111"/>
  <c r="DQ111"/>
  <c r="DP111"/>
  <c r="DO111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EC110"/>
  <c r="EB110"/>
  <c r="EA110"/>
  <c r="DZ110"/>
  <c r="DY110"/>
  <c r="DX110"/>
  <c r="DU110"/>
  <c r="DT110"/>
  <c r="DS110"/>
  <c r="DR110"/>
  <c r="DQ110"/>
  <c r="DP110"/>
  <c r="DO110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EC109"/>
  <c r="EB109"/>
  <c r="EA109"/>
  <c r="DZ109"/>
  <c r="DY109"/>
  <c r="DX109"/>
  <c r="DU109"/>
  <c r="DT109"/>
  <c r="DS109"/>
  <c r="DR109"/>
  <c r="DQ109"/>
  <c r="DP109"/>
  <c r="DO109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EC108"/>
  <c r="EB108"/>
  <c r="EA108"/>
  <c r="DZ108"/>
  <c r="DY108"/>
  <c r="DX108"/>
  <c r="DU108"/>
  <c r="DT108"/>
  <c r="DS108"/>
  <c r="DR108"/>
  <c r="DQ108"/>
  <c r="DP108"/>
  <c r="DO108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EC107"/>
  <c r="EB107"/>
  <c r="EA107"/>
  <c r="DZ107"/>
  <c r="DY107"/>
  <c r="DX107"/>
  <c r="DU107"/>
  <c r="DT107"/>
  <c r="DS107"/>
  <c r="DR107"/>
  <c r="DQ107"/>
  <c r="DP107"/>
  <c r="DO107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EC106"/>
  <c r="EB106"/>
  <c r="EA106"/>
  <c r="DZ106"/>
  <c r="DY106"/>
  <c r="DX106"/>
  <c r="DU106"/>
  <c r="DT106"/>
  <c r="DS106"/>
  <c r="DR106"/>
  <c r="DQ106"/>
  <c r="DP106"/>
  <c r="DO106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EC105"/>
  <c r="EB105"/>
  <c r="EA105"/>
  <c r="DZ105"/>
  <c r="DY105"/>
  <c r="DX105"/>
  <c r="DU105"/>
  <c r="DT105"/>
  <c r="DS105"/>
  <c r="DR105"/>
  <c r="DQ105"/>
  <c r="DP105"/>
  <c r="DO105"/>
  <c r="DN105"/>
  <c r="DM105"/>
  <c r="DL105"/>
  <c r="DK105"/>
  <c r="DJ105"/>
  <c r="DI105"/>
  <c r="DH105"/>
  <c r="DG105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EC104"/>
  <c r="EB104"/>
  <c r="EA104"/>
  <c r="DZ104"/>
  <c r="DY104"/>
  <c r="DX104"/>
  <c r="DU104"/>
  <c r="DT104"/>
  <c r="DS104"/>
  <c r="DR104"/>
  <c r="DQ104"/>
  <c r="DP104"/>
  <c r="DO104"/>
  <c r="DN104"/>
  <c r="DM104"/>
  <c r="DL104"/>
  <c r="DK104"/>
  <c r="DJ104"/>
  <c r="DI104"/>
  <c r="DH104"/>
  <c r="DG104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EC103"/>
  <c r="EB103"/>
  <c r="EA103"/>
  <c r="DZ103"/>
  <c r="DY103"/>
  <c r="DX103"/>
  <c r="DU103"/>
  <c r="DT103"/>
  <c r="DS103"/>
  <c r="DR103"/>
  <c r="DQ103"/>
  <c r="DP103"/>
  <c r="DO103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EC102"/>
  <c r="EB102"/>
  <c r="EA102"/>
  <c r="DZ102"/>
  <c r="DY102"/>
  <c r="DX102"/>
  <c r="DU102"/>
  <c r="DT102"/>
  <c r="DS102"/>
  <c r="DR102"/>
  <c r="DQ102"/>
  <c r="DP102"/>
  <c r="DO102"/>
  <c r="DN102"/>
  <c r="DM102"/>
  <c r="DL102"/>
  <c r="DK102"/>
  <c r="DJ102"/>
  <c r="DI102"/>
  <c r="DH102"/>
  <c r="DG102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EC101"/>
  <c r="EB101"/>
  <c r="EA101"/>
  <c r="DZ101"/>
  <c r="DY101"/>
  <c r="DX101"/>
  <c r="DU101"/>
  <c r="DT101"/>
  <c r="DS101"/>
  <c r="DR101"/>
  <c r="DQ101"/>
  <c r="DP101"/>
  <c r="DO101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EC100"/>
  <c r="EB100"/>
  <c r="EA100"/>
  <c r="DZ100"/>
  <c r="DY100"/>
  <c r="DX100"/>
  <c r="DU100"/>
  <c r="DT100"/>
  <c r="DS100"/>
  <c r="DR100"/>
  <c r="DQ100"/>
  <c r="DP100"/>
  <c r="DO100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EC99"/>
  <c r="EB99"/>
  <c r="EA99"/>
  <c r="DZ99"/>
  <c r="DY99"/>
  <c r="DX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EC98"/>
  <c r="EB98"/>
  <c r="EA98"/>
  <c r="DZ98"/>
  <c r="DY98"/>
  <c r="DX98"/>
  <c r="DU98"/>
  <c r="DT98"/>
  <c r="DS98"/>
  <c r="DR98"/>
  <c r="DQ98"/>
  <c r="DP98"/>
  <c r="DO98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EC97"/>
  <c r="EB97"/>
  <c r="EA97"/>
  <c r="DZ97"/>
  <c r="DY97"/>
  <c r="DX97"/>
  <c r="DU97"/>
  <c r="DT97"/>
  <c r="DS97"/>
  <c r="DR97"/>
  <c r="DQ97"/>
  <c r="DP97"/>
  <c r="DO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EC96"/>
  <c r="EB96"/>
  <c r="EA96"/>
  <c r="DZ96"/>
  <c r="DY96"/>
  <c r="DX96"/>
  <c r="DU96"/>
  <c r="DT96"/>
  <c r="DS96"/>
  <c r="DR96"/>
  <c r="DQ96"/>
  <c r="DP96"/>
  <c r="DO96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EC95"/>
  <c r="EB95"/>
  <c r="EA95"/>
  <c r="DZ95"/>
  <c r="DY95"/>
  <c r="DX95"/>
  <c r="DU95"/>
  <c r="DT95"/>
  <c r="DS95"/>
  <c r="DR95"/>
  <c r="DQ95"/>
  <c r="DP95"/>
  <c r="DO95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EC94"/>
  <c r="EB94"/>
  <c r="EA94"/>
  <c r="DZ94"/>
  <c r="DY94"/>
  <c r="DX94"/>
  <c r="DU94"/>
  <c r="DT94"/>
  <c r="DS94"/>
  <c r="DR94"/>
  <c r="DQ94"/>
  <c r="DP94"/>
  <c r="DO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EC93"/>
  <c r="EB93"/>
  <c r="EA93"/>
  <c r="DZ93"/>
  <c r="DY93"/>
  <c r="DX93"/>
  <c r="DU93"/>
  <c r="DT93"/>
  <c r="DS93"/>
  <c r="DR93"/>
  <c r="DQ93"/>
  <c r="DP93"/>
  <c r="DO93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EC92"/>
  <c r="EB92"/>
  <c r="EA92"/>
  <c r="DZ92"/>
  <c r="DY92"/>
  <c r="DX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EC91"/>
  <c r="EB91"/>
  <c r="EA91"/>
  <c r="DZ91"/>
  <c r="DY91"/>
  <c r="DX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EC90"/>
  <c r="EB90"/>
  <c r="EA90"/>
  <c r="DZ90"/>
  <c r="DY90"/>
  <c r="DX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EC89"/>
  <c r="EB89"/>
  <c r="EA89"/>
  <c r="DZ89"/>
  <c r="DY89"/>
  <c r="DX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EC88"/>
  <c r="EB88"/>
  <c r="EA88"/>
  <c r="DZ88"/>
  <c r="DY88"/>
  <c r="DX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EC87"/>
  <c r="EB87"/>
  <c r="EA87"/>
  <c r="DZ87"/>
  <c r="DY87"/>
  <c r="DX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EC86"/>
  <c r="EB86"/>
  <c r="EA86"/>
  <c r="DZ86"/>
  <c r="DY86"/>
  <c r="DX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EC85"/>
  <c r="EB85"/>
  <c r="EA85"/>
  <c r="DZ85"/>
  <c r="DY85"/>
  <c r="DX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EC84"/>
  <c r="EB84"/>
  <c r="EA84"/>
  <c r="DZ84"/>
  <c r="DY84"/>
  <c r="DX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EC83"/>
  <c r="EB83"/>
  <c r="EA83"/>
  <c r="DZ83"/>
  <c r="DY83"/>
  <c r="DX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EC82"/>
  <c r="EB82"/>
  <c r="EA82"/>
  <c r="DZ82"/>
  <c r="DY82"/>
  <c r="DX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EC81"/>
  <c r="EB81"/>
  <c r="EA81"/>
  <c r="DZ81"/>
  <c r="DY81"/>
  <c r="DX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EC80"/>
  <c r="EB80"/>
  <c r="EA80"/>
  <c r="DZ80"/>
  <c r="DY80"/>
  <c r="DX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EC79"/>
  <c r="EB79"/>
  <c r="EA79"/>
  <c r="DZ79"/>
  <c r="DY79"/>
  <c r="DX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EC78"/>
  <c r="EB78"/>
  <c r="EA78"/>
  <c r="DZ78"/>
  <c r="DY78"/>
  <c r="DX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EC77"/>
  <c r="EB77"/>
  <c r="EA77"/>
  <c r="DZ77"/>
  <c r="DY77"/>
  <c r="DX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EC76"/>
  <c r="EB76"/>
  <c r="EA76"/>
  <c r="DZ76"/>
  <c r="DY76"/>
  <c r="DX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EC75"/>
  <c r="EB75"/>
  <c r="EA75"/>
  <c r="DZ75"/>
  <c r="DY75"/>
  <c r="DX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EC74"/>
  <c r="EB74"/>
  <c r="EA74"/>
  <c r="DZ74"/>
  <c r="DY74"/>
  <c r="DX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EC73"/>
  <c r="EB73"/>
  <c r="EA73"/>
  <c r="DZ73"/>
  <c r="DY73"/>
  <c r="DX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EC72"/>
  <c r="EB72"/>
  <c r="EA72"/>
  <c r="DZ72"/>
  <c r="DY72"/>
  <c r="DX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EC71"/>
  <c r="EB71"/>
  <c r="EA71"/>
  <c r="DZ71"/>
  <c r="DY71"/>
  <c r="DX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EC70"/>
  <c r="EB70"/>
  <c r="EA70"/>
  <c r="DZ70"/>
  <c r="DY70"/>
  <c r="DX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EC69"/>
  <c r="EB69"/>
  <c r="EA69"/>
  <c r="DZ69"/>
  <c r="DY69"/>
  <c r="DX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EC68"/>
  <c r="EB68"/>
  <c r="EA68"/>
  <c r="DZ68"/>
  <c r="DY68"/>
  <c r="DX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EC67"/>
  <c r="EB67"/>
  <c r="EA67"/>
  <c r="DZ67"/>
  <c r="DY67"/>
  <c r="DX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EC66"/>
  <c r="EB66"/>
  <c r="EA66"/>
  <c r="DZ66"/>
  <c r="DY66"/>
  <c r="DX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EC65"/>
  <c r="EB65"/>
  <c r="EA65"/>
  <c r="DZ65"/>
  <c r="DY65"/>
  <c r="DX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EC64"/>
  <c r="EB64"/>
  <c r="EA64"/>
  <c r="DZ64"/>
  <c r="DY64"/>
  <c r="DX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EC63"/>
  <c r="EB63"/>
  <c r="EA63"/>
  <c r="DZ63"/>
  <c r="DY63"/>
  <c r="DX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EC62"/>
  <c r="EB62"/>
  <c r="EA62"/>
  <c r="DZ62"/>
  <c r="DY62"/>
  <c r="DX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EC61"/>
  <c r="EB61"/>
  <c r="EA61"/>
  <c r="DZ61"/>
  <c r="DY61"/>
  <c r="DX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EC60"/>
  <c r="EB60"/>
  <c r="EA60"/>
  <c r="DZ60"/>
  <c r="DY60"/>
  <c r="DX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EC59"/>
  <c r="EB59"/>
  <c r="EA59"/>
  <c r="DZ59"/>
  <c r="DY59"/>
  <c r="DX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EC58"/>
  <c r="EB58"/>
  <c r="EA58"/>
  <c r="DZ58"/>
  <c r="DY58"/>
  <c r="DX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EC57"/>
  <c r="EB57"/>
  <c r="EA57"/>
  <c r="DZ57"/>
  <c r="DY57"/>
  <c r="DX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EC56"/>
  <c r="EB56"/>
  <c r="EA56"/>
  <c r="DZ56"/>
  <c r="DY56"/>
  <c r="DX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EC55"/>
  <c r="EB55"/>
  <c r="EA55"/>
  <c r="DZ55"/>
  <c r="DY55"/>
  <c r="DX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EC54"/>
  <c r="EB54"/>
  <c r="EA54"/>
  <c r="DZ54"/>
  <c r="DY54"/>
  <c r="DX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EC53"/>
  <c r="EB53"/>
  <c r="EA53"/>
  <c r="DZ53"/>
  <c r="DY53"/>
  <c r="DX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EC52"/>
  <c r="EB52"/>
  <c r="EA52"/>
  <c r="DZ52"/>
  <c r="DY52"/>
  <c r="DX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EC51"/>
  <c r="EB51"/>
  <c r="EA51"/>
  <c r="DZ51"/>
  <c r="DY51"/>
  <c r="DX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EC50"/>
  <c r="EB50"/>
  <c r="EA50"/>
  <c r="DZ50"/>
  <c r="DY50"/>
  <c r="DX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EC49"/>
  <c r="EB49"/>
  <c r="EA49"/>
  <c r="DZ49"/>
  <c r="DY49"/>
  <c r="DX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EC48"/>
  <c r="EB48"/>
  <c r="EA48"/>
  <c r="DZ48"/>
  <c r="DY48"/>
  <c r="DX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EC47"/>
  <c r="EB47"/>
  <c r="EA47"/>
  <c r="DZ47"/>
  <c r="DY47"/>
  <c r="DX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EC46"/>
  <c r="EB46"/>
  <c r="EA46"/>
  <c r="DZ46"/>
  <c r="DY46"/>
  <c r="DX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EC45"/>
  <c r="EB45"/>
  <c r="EA45"/>
  <c r="DZ45"/>
  <c r="DY45"/>
  <c r="DX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EC44"/>
  <c r="EB44"/>
  <c r="EA44"/>
  <c r="DZ44"/>
  <c r="DY44"/>
  <c r="DX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EC43"/>
  <c r="EB43"/>
  <c r="EA43"/>
  <c r="DZ43"/>
  <c r="DY43"/>
  <c r="DX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EC42"/>
  <c r="EB42"/>
  <c r="EA42"/>
  <c r="DZ42"/>
  <c r="DY42"/>
  <c r="DX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EC41"/>
  <c r="EB41"/>
  <c r="EA41"/>
  <c r="DZ41"/>
  <c r="DY41"/>
  <c r="DX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EC40"/>
  <c r="EB40"/>
  <c r="EA40"/>
  <c r="DZ40"/>
  <c r="DY40"/>
  <c r="DX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EC39"/>
  <c r="EB39"/>
  <c r="EA39"/>
  <c r="DZ39"/>
  <c r="DY39"/>
  <c r="DX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EC38"/>
  <c r="EB38"/>
  <c r="EA38"/>
  <c r="DZ38"/>
  <c r="DY38"/>
  <c r="DX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EC37"/>
  <c r="EB37"/>
  <c r="EA37"/>
  <c r="DZ37"/>
  <c r="DY37"/>
  <c r="DX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EC36"/>
  <c r="EB36"/>
  <c r="EA36"/>
  <c r="DZ36"/>
  <c r="DY36"/>
  <c r="DX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EC35"/>
  <c r="EB35"/>
  <c r="EA35"/>
  <c r="DZ35"/>
  <c r="DY35"/>
  <c r="DX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EC34"/>
  <c r="EB34"/>
  <c r="EA34"/>
  <c r="DZ34"/>
  <c r="DY34"/>
  <c r="DX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EC33"/>
  <c r="EB33"/>
  <c r="EA33"/>
  <c r="DZ33"/>
  <c r="DY33"/>
  <c r="DX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EC32"/>
  <c r="EB32"/>
  <c r="EA32"/>
  <c r="DZ32"/>
  <c r="DY32"/>
  <c r="DX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EC31"/>
  <c r="EB31"/>
  <c r="EA31"/>
  <c r="DZ31"/>
  <c r="DY31"/>
  <c r="DX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EC30"/>
  <c r="EB30"/>
  <c r="EA30"/>
  <c r="DZ30"/>
  <c r="DY30"/>
  <c r="DX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EC29"/>
  <c r="EB29"/>
  <c r="EA29"/>
  <c r="DZ29"/>
  <c r="DY29"/>
  <c r="DX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EC28"/>
  <c r="EB28"/>
  <c r="EA28"/>
  <c r="DZ28"/>
  <c r="DY28"/>
  <c r="DX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EC27"/>
  <c r="EB27"/>
  <c r="EA27"/>
  <c r="DZ27"/>
  <c r="DY27"/>
  <c r="DX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EC26"/>
  <c r="EB26"/>
  <c r="EA26"/>
  <c r="DZ26"/>
  <c r="DY26"/>
  <c r="DX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EC25"/>
  <c r="EB25"/>
  <c r="EA25"/>
  <c r="DZ25"/>
  <c r="DY25"/>
  <c r="DX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EC24"/>
  <c r="EB24"/>
  <c r="EA24"/>
  <c r="DZ24"/>
  <c r="DY24"/>
  <c r="DX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EC23"/>
  <c r="EB23"/>
  <c r="EA23"/>
  <c r="DZ23"/>
  <c r="DY23"/>
  <c r="DX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EC22"/>
  <c r="EB22"/>
  <c r="EA22"/>
  <c r="DZ22"/>
  <c r="DY22"/>
  <c r="DX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EC21"/>
  <c r="EB21"/>
  <c r="EA21"/>
  <c r="DZ21"/>
  <c r="DY21"/>
  <c r="DX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EC20"/>
  <c r="EB20"/>
  <c r="EA20"/>
  <c r="DZ20"/>
  <c r="DY20"/>
  <c r="DX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EC19"/>
  <c r="EB19"/>
  <c r="EA19"/>
  <c r="DZ19"/>
  <c r="DY19"/>
  <c r="DX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EC18"/>
  <c r="EB18"/>
  <c r="EA18"/>
  <c r="DZ18"/>
  <c r="DY18"/>
  <c r="DX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EC17"/>
  <c r="EB17"/>
  <c r="EA17"/>
  <c r="DZ17"/>
  <c r="DY17"/>
  <c r="DX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EC16"/>
  <c r="EB16"/>
  <c r="EA16"/>
  <c r="DZ16"/>
  <c r="DY16"/>
  <c r="DX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EC15"/>
  <c r="EB15"/>
  <c r="EA15"/>
  <c r="DZ15"/>
  <c r="DY15"/>
  <c r="DX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EC14"/>
  <c r="EB14"/>
  <c r="EA14"/>
  <c r="DZ14"/>
  <c r="DY14"/>
  <c r="DX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EC13"/>
  <c r="EB13"/>
  <c r="EA13"/>
  <c r="DZ13"/>
  <c r="DY13"/>
  <c r="DX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EC12"/>
  <c r="EB12"/>
  <c r="EA12"/>
  <c r="DZ12"/>
  <c r="DY12"/>
  <c r="DX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EC11"/>
  <c r="EB11"/>
  <c r="EA11"/>
  <c r="DZ11"/>
  <c r="DY11"/>
  <c r="DX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EC10"/>
  <c r="EB10"/>
  <c r="EA10"/>
  <c r="DZ10"/>
  <c r="DY10"/>
  <c r="DX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EC9"/>
  <c r="EB9"/>
  <c r="EA9"/>
  <c r="DZ9"/>
  <c r="DY9"/>
  <c r="DX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EC8"/>
  <c r="EB8"/>
  <c r="EA8"/>
  <c r="DZ8"/>
  <c r="DY8"/>
  <c r="DX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EC7"/>
  <c r="EB7"/>
  <c r="EA7"/>
  <c r="DZ7"/>
  <c r="DY7"/>
  <c r="DX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EC6"/>
  <c r="EB6"/>
  <c r="EA6"/>
  <c r="DZ6"/>
  <c r="DY6"/>
  <c r="DX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EC5"/>
  <c r="EB5"/>
  <c r="EA5"/>
  <c r="DZ5"/>
  <c r="DY5"/>
  <c r="DX5"/>
  <c r="DU5"/>
  <c r="DT5"/>
  <c r="DS5"/>
  <c r="DR5"/>
  <c r="DQ5"/>
  <c r="DP5"/>
  <c r="DO5"/>
  <c r="DN5"/>
  <c r="DM5"/>
  <c r="DL5"/>
  <c r="DK5"/>
  <c r="DJ5"/>
  <c r="DI5"/>
  <c r="DH5"/>
  <c r="DG5"/>
  <c r="DF5"/>
  <c r="DE5"/>
  <c r="DD5"/>
  <c r="DC5"/>
  <c r="DB5"/>
  <c r="DA5"/>
  <c r="CZ5"/>
  <c r="CY5"/>
  <c r="CX5"/>
  <c r="CW5"/>
  <c r="CV5"/>
  <c r="CU5"/>
  <c r="CT5"/>
  <c r="CS5"/>
  <c r="CR5"/>
  <c r="CQ5"/>
  <c r="CP5"/>
  <c r="EC4"/>
  <c r="EB4"/>
  <c r="EA4"/>
  <c r="DZ4"/>
  <c r="DY4"/>
  <c r="DX4"/>
  <c r="DU4"/>
  <c r="DT4"/>
  <c r="DS4"/>
  <c r="DR4"/>
  <c r="DQ4"/>
  <c r="DP4"/>
  <c r="DO4"/>
  <c r="DN4"/>
  <c r="DM4"/>
  <c r="DL4"/>
  <c r="DK4"/>
  <c r="DJ4"/>
  <c r="DI4"/>
  <c r="DH4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EC3"/>
  <c r="EB3"/>
  <c r="EA3"/>
  <c r="DZ3"/>
  <c r="DY3"/>
  <c r="DX3"/>
  <c r="DU3"/>
  <c r="DT3"/>
  <c r="DS3"/>
  <c r="DR3"/>
  <c r="DQ3"/>
  <c r="DP3"/>
  <c r="DO3"/>
  <c r="DN3"/>
  <c r="DM3"/>
  <c r="DL3"/>
  <c r="DK3"/>
  <c r="DJ3"/>
  <c r="DI3"/>
  <c r="DH3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EC2"/>
  <c r="EB2"/>
  <c r="EA2"/>
  <c r="DZ2"/>
  <c r="DY2"/>
  <c r="DX2"/>
  <c r="DU2"/>
  <c r="DT2"/>
  <c r="DS2"/>
  <c r="DR2"/>
  <c r="DQ2"/>
  <c r="DP2"/>
  <c r="DO2"/>
  <c r="DN2"/>
  <c r="DM2"/>
  <c r="DL2"/>
  <c r="DK2"/>
  <c r="DJ2"/>
  <c r="DI2"/>
  <c r="DH2"/>
  <c r="DG2"/>
  <c r="DF2"/>
  <c r="DE2"/>
  <c r="DD2"/>
  <c r="DC2"/>
  <c r="DB2"/>
  <c r="DA2"/>
  <c r="CZ2"/>
  <c r="CY2"/>
  <c r="CX2"/>
  <c r="CW2"/>
  <c r="CV2"/>
  <c r="CU2"/>
  <c r="CT2"/>
  <c r="CS2"/>
  <c r="CR2"/>
  <c r="CQ2"/>
  <c r="CP2"/>
  <c r="EC1"/>
  <c r="EB1"/>
  <c r="EA1"/>
  <c r="DZ1"/>
  <c r="DY1"/>
  <c r="DX1"/>
  <c r="DU1"/>
  <c r="DT1"/>
  <c r="DS1"/>
  <c r="DR1"/>
  <c r="DQ1"/>
  <c r="DP1"/>
  <c r="DO1"/>
  <c r="DN1"/>
  <c r="DM1"/>
  <c r="DL1"/>
  <c r="DK1"/>
  <c r="DJ1"/>
  <c r="DI1"/>
  <c r="DH1"/>
  <c r="DG1"/>
  <c r="DF1"/>
  <c r="DE1"/>
  <c r="DD1"/>
  <c r="DC1"/>
  <c r="DB1"/>
  <c r="DA1"/>
  <c r="CZ1"/>
  <c r="CY1"/>
  <c r="CX1"/>
  <c r="CW1"/>
  <c r="CV1"/>
  <c r="CU1"/>
  <c r="CT1"/>
  <c r="CS1"/>
  <c r="CR1"/>
  <c r="CQ1"/>
  <c r="CP1"/>
  <c r="K32" i="2" l="1"/>
  <c r="N32"/>
  <c r="L32"/>
  <c r="R33"/>
  <c r="M32"/>
  <c r="AH28" i="8"/>
  <c r="AG27"/>
  <c r="E4" i="3"/>
  <c r="I4"/>
  <c r="M4"/>
  <c r="O4"/>
  <c r="S4"/>
  <c r="W4"/>
  <c r="Y4"/>
  <c r="AA4"/>
  <c r="AC4"/>
  <c r="AE4"/>
  <c r="AG4"/>
  <c r="E5"/>
  <c r="I5"/>
  <c r="K5"/>
  <c r="Q5"/>
  <c r="W5"/>
  <c r="C6"/>
  <c r="G6"/>
  <c r="M6"/>
  <c r="O6"/>
  <c r="W6"/>
  <c r="E7"/>
  <c r="G7"/>
  <c r="K7"/>
  <c r="Q7"/>
  <c r="S7"/>
  <c r="U7"/>
  <c r="Y7"/>
  <c r="AA7"/>
  <c r="AC7"/>
  <c r="AE7"/>
  <c r="AG7"/>
  <c r="E8"/>
  <c r="I8"/>
  <c r="M8"/>
  <c r="O8"/>
  <c r="S8"/>
  <c r="U8"/>
  <c r="Y8"/>
  <c r="AA8"/>
  <c r="AC8"/>
  <c r="AE8"/>
  <c r="AG8"/>
  <c r="E9"/>
  <c r="G9"/>
  <c r="M9"/>
  <c r="O9"/>
  <c r="W9"/>
  <c r="C10"/>
  <c r="I10"/>
  <c r="M10"/>
  <c r="O10"/>
  <c r="S10"/>
  <c r="U10"/>
  <c r="AA10"/>
  <c r="AE10"/>
  <c r="D4"/>
  <c r="F4"/>
  <c r="H4"/>
  <c r="J4"/>
  <c r="L4"/>
  <c r="N4"/>
  <c r="P4"/>
  <c r="R4"/>
  <c r="T4"/>
  <c r="V4"/>
  <c r="X4"/>
  <c r="Z4"/>
  <c r="AB4"/>
  <c r="AD4"/>
  <c r="AF4"/>
  <c r="AH4"/>
  <c r="D5"/>
  <c r="F5"/>
  <c r="H5"/>
  <c r="J5"/>
  <c r="L5"/>
  <c r="N5"/>
  <c r="P5"/>
  <c r="R5"/>
  <c r="T5"/>
  <c r="V5"/>
  <c r="X5"/>
  <c r="Z5"/>
  <c r="AB5"/>
  <c r="AD5"/>
  <c r="AF5"/>
  <c r="AH5"/>
  <c r="D6"/>
  <c r="F6"/>
  <c r="H6"/>
  <c r="J6"/>
  <c r="L6"/>
  <c r="N6"/>
  <c r="P6"/>
  <c r="R6"/>
  <c r="T6"/>
  <c r="V6"/>
  <c r="X6"/>
  <c r="Z6"/>
  <c r="AB6"/>
  <c r="AD6"/>
  <c r="AF6"/>
  <c r="AH6"/>
  <c r="D7"/>
  <c r="F7"/>
  <c r="H7"/>
  <c r="J7"/>
  <c r="L7"/>
  <c r="N7"/>
  <c r="P7"/>
  <c r="R7"/>
  <c r="T7"/>
  <c r="V7"/>
  <c r="X7"/>
  <c r="Z7"/>
  <c r="AB7"/>
  <c r="AD7"/>
  <c r="AF7"/>
  <c r="AH7"/>
  <c r="D8"/>
  <c r="F8"/>
  <c r="H8"/>
  <c r="J8"/>
  <c r="L8"/>
  <c r="N8"/>
  <c r="P8"/>
  <c r="R8"/>
  <c r="T8"/>
  <c r="V8"/>
  <c r="X8"/>
  <c r="Z8"/>
  <c r="AB8"/>
  <c r="AD8"/>
  <c r="AF8"/>
  <c r="AH8"/>
  <c r="D9"/>
  <c r="F9"/>
  <c r="H9"/>
  <c r="J9"/>
  <c r="L9"/>
  <c r="N9"/>
  <c r="P9"/>
  <c r="R9"/>
  <c r="T9"/>
  <c r="V9"/>
  <c r="X9"/>
  <c r="Z9"/>
  <c r="AB9"/>
  <c r="AD9"/>
  <c r="AF9"/>
  <c r="AH9"/>
  <c r="D10"/>
  <c r="F10"/>
  <c r="H10"/>
  <c r="J10"/>
  <c r="L10"/>
  <c r="N10"/>
  <c r="P10"/>
  <c r="R10"/>
  <c r="T10"/>
  <c r="V10"/>
  <c r="X10"/>
  <c r="Z10"/>
  <c r="AB10"/>
  <c r="AD10"/>
  <c r="AF10"/>
  <c r="AH10"/>
  <c r="D11"/>
  <c r="F11"/>
  <c r="H11"/>
  <c r="J11"/>
  <c r="L11"/>
  <c r="N11"/>
  <c r="P11"/>
  <c r="R11"/>
  <c r="T11"/>
  <c r="V11"/>
  <c r="X11"/>
  <c r="Z11"/>
  <c r="AB11"/>
  <c r="AD11"/>
  <c r="AF11"/>
  <c r="AH11"/>
  <c r="D12"/>
  <c r="F12"/>
  <c r="H12"/>
  <c r="J12"/>
  <c r="L12"/>
  <c r="N12"/>
  <c r="P12"/>
  <c r="R12"/>
  <c r="T12"/>
  <c r="V12"/>
  <c r="X12"/>
  <c r="Z12"/>
  <c r="AB12"/>
  <c r="AD12"/>
  <c r="AF12"/>
  <c r="AH12"/>
  <c r="D13"/>
  <c r="F13"/>
  <c r="H13"/>
  <c r="J13"/>
  <c r="L13"/>
  <c r="N13"/>
  <c r="P13"/>
  <c r="R13"/>
  <c r="T13"/>
  <c r="V13"/>
  <c r="X13"/>
  <c r="Z13"/>
  <c r="AB13"/>
  <c r="AD13"/>
  <c r="AF13"/>
  <c r="AH13"/>
  <c r="D14"/>
  <c r="F14"/>
  <c r="H14"/>
  <c r="J14"/>
  <c r="L14"/>
  <c r="N14"/>
  <c r="P14"/>
  <c r="R14"/>
  <c r="T14"/>
  <c r="V14"/>
  <c r="X14"/>
  <c r="Z14"/>
  <c r="AB14"/>
  <c r="AD14"/>
  <c r="AF14"/>
  <c r="AH14"/>
  <c r="D15"/>
  <c r="F15"/>
  <c r="H15"/>
  <c r="J15"/>
  <c r="L15"/>
  <c r="N15"/>
  <c r="P15"/>
  <c r="R15"/>
  <c r="T15"/>
  <c r="V15"/>
  <c r="X15"/>
  <c r="Z15"/>
  <c r="AB15"/>
  <c r="AD15"/>
  <c r="AF15"/>
  <c r="AH15"/>
  <c r="D16"/>
  <c r="F16"/>
  <c r="H16"/>
  <c r="J16"/>
  <c r="L16"/>
  <c r="N16"/>
  <c r="P16"/>
  <c r="R16"/>
  <c r="T16"/>
  <c r="V16"/>
  <c r="X16"/>
  <c r="Z16"/>
  <c r="AB16"/>
  <c r="AD16"/>
  <c r="AF16"/>
  <c r="AH16"/>
  <c r="D17"/>
  <c r="F17"/>
  <c r="H17"/>
  <c r="J17"/>
  <c r="L17"/>
  <c r="N17"/>
  <c r="P17"/>
  <c r="R17"/>
  <c r="T17"/>
  <c r="V17"/>
  <c r="X17"/>
  <c r="Z17"/>
  <c r="AB17"/>
  <c r="AD17"/>
  <c r="AF17"/>
  <c r="AH17"/>
  <c r="D18"/>
  <c r="F18"/>
  <c r="H18"/>
  <c r="J18"/>
  <c r="L18"/>
  <c r="N18"/>
  <c r="P18"/>
  <c r="R18"/>
  <c r="T18"/>
  <c r="V18"/>
  <c r="X18"/>
  <c r="Z18"/>
  <c r="AB18"/>
  <c r="AD18"/>
  <c r="AF18"/>
  <c r="AH18"/>
  <c r="D19"/>
  <c r="F19"/>
  <c r="H19"/>
  <c r="J19"/>
  <c r="L19"/>
  <c r="N19"/>
  <c r="P19"/>
  <c r="R19"/>
  <c r="T19"/>
  <c r="V19"/>
  <c r="X19"/>
  <c r="Z19"/>
  <c r="AB19"/>
  <c r="AD19"/>
  <c r="AF19"/>
  <c r="AH19"/>
  <c r="D20"/>
  <c r="F20"/>
  <c r="H20"/>
  <c r="J20"/>
  <c r="L20"/>
  <c r="N20"/>
  <c r="P20"/>
  <c r="R20"/>
  <c r="T20"/>
  <c r="V20"/>
  <c r="X20"/>
  <c r="Z20"/>
  <c r="AB20"/>
  <c r="AD20"/>
  <c r="AF20"/>
  <c r="AH20"/>
  <c r="D21"/>
  <c r="F21"/>
  <c r="H21"/>
  <c r="J21"/>
  <c r="L21"/>
  <c r="N21"/>
  <c r="P21"/>
  <c r="R21"/>
  <c r="T21"/>
  <c r="V21"/>
  <c r="X21"/>
  <c r="Z21"/>
  <c r="AB21"/>
  <c r="AD21"/>
  <c r="AF21"/>
  <c r="AH21"/>
  <c r="D22"/>
  <c r="F22"/>
  <c r="H22"/>
  <c r="J22"/>
  <c r="L22"/>
  <c r="N22"/>
  <c r="P22"/>
  <c r="R22"/>
  <c r="T22"/>
  <c r="V22"/>
  <c r="X22"/>
  <c r="Z22"/>
  <c r="AB22"/>
  <c r="AD22"/>
  <c r="AF22"/>
  <c r="AH22"/>
  <c r="D23"/>
  <c r="F23"/>
  <c r="H23"/>
  <c r="J23"/>
  <c r="L23"/>
  <c r="N23"/>
  <c r="P23"/>
  <c r="R23"/>
  <c r="T23"/>
  <c r="V23"/>
  <c r="X23"/>
  <c r="Z23"/>
  <c r="AB23"/>
  <c r="AD23"/>
  <c r="AF23"/>
  <c r="AH23"/>
  <c r="D24"/>
  <c r="F24"/>
  <c r="H24"/>
  <c r="J24"/>
  <c r="L24"/>
  <c r="N24"/>
  <c r="P24"/>
  <c r="R24"/>
  <c r="T24"/>
  <c r="V24"/>
  <c r="X24"/>
  <c r="Z24"/>
  <c r="AB24"/>
  <c r="AD24"/>
  <c r="AF24"/>
  <c r="AH24"/>
  <c r="D25"/>
  <c r="F25"/>
  <c r="H25"/>
  <c r="J25"/>
  <c r="L25"/>
  <c r="N25"/>
  <c r="P25"/>
  <c r="R25"/>
  <c r="T25"/>
  <c r="V25"/>
  <c r="X25"/>
  <c r="Z25"/>
  <c r="AB25"/>
  <c r="AD25"/>
  <c r="AF25"/>
  <c r="AH25"/>
  <c r="D26"/>
  <c r="F26"/>
  <c r="H26"/>
  <c r="J26"/>
  <c r="L26"/>
  <c r="N26"/>
  <c r="P26"/>
  <c r="R26"/>
  <c r="T26"/>
  <c r="V26"/>
  <c r="X26"/>
  <c r="Z26"/>
  <c r="AB26"/>
  <c r="AD26"/>
  <c r="AF26"/>
  <c r="AH26"/>
  <c r="D27"/>
  <c r="F27"/>
  <c r="H27"/>
  <c r="J27"/>
  <c r="L27"/>
  <c r="N27"/>
  <c r="P27"/>
  <c r="R27"/>
  <c r="T27"/>
  <c r="V27"/>
  <c r="X27"/>
  <c r="Z27"/>
  <c r="AB27"/>
  <c r="AD27"/>
  <c r="AF27"/>
  <c r="AH27"/>
  <c r="D28"/>
  <c r="F28"/>
  <c r="H28"/>
  <c r="J28"/>
  <c r="L28"/>
  <c r="N28"/>
  <c r="P28"/>
  <c r="R28"/>
  <c r="T28"/>
  <c r="V28"/>
  <c r="X28"/>
  <c r="Z28"/>
  <c r="AB28"/>
  <c r="AD28"/>
  <c r="AF28"/>
  <c r="AH28"/>
  <c r="D29"/>
  <c r="F29"/>
  <c r="H29"/>
  <c r="J29"/>
  <c r="L29"/>
  <c r="N29"/>
  <c r="P29"/>
  <c r="R29"/>
  <c r="T29"/>
  <c r="V29"/>
  <c r="X29"/>
  <c r="Z29"/>
  <c r="AB29"/>
  <c r="AD29"/>
  <c r="AF29"/>
  <c r="AH29"/>
  <c r="D30"/>
  <c r="F30"/>
  <c r="H30"/>
  <c r="J30"/>
  <c r="L30"/>
  <c r="N30"/>
  <c r="P30"/>
  <c r="R30"/>
  <c r="T30"/>
  <c r="V30"/>
  <c r="X30"/>
  <c r="Z30"/>
  <c r="AB30"/>
  <c r="AD30"/>
  <c r="AF30"/>
  <c r="AH30"/>
  <c r="D31"/>
  <c r="F31"/>
  <c r="H31"/>
  <c r="J31"/>
  <c r="L31"/>
  <c r="N31"/>
  <c r="P31"/>
  <c r="R31"/>
  <c r="T31"/>
  <c r="V31"/>
  <c r="X31"/>
  <c r="Z31"/>
  <c r="AB31"/>
  <c r="AD31"/>
  <c r="AF31"/>
  <c r="AH31"/>
  <c r="D32"/>
  <c r="F32"/>
  <c r="H32"/>
  <c r="J32"/>
  <c r="L32"/>
  <c r="N32"/>
  <c r="P32"/>
  <c r="R32"/>
  <c r="T32"/>
  <c r="V32"/>
  <c r="X32"/>
  <c r="Z32"/>
  <c r="AB32"/>
  <c r="AD32"/>
  <c r="AF32"/>
  <c r="AH32"/>
  <c r="D33"/>
  <c r="F33"/>
  <c r="H33"/>
  <c r="C4"/>
  <c r="G4"/>
  <c r="K4"/>
  <c r="Q4"/>
  <c r="U4"/>
  <c r="C5"/>
  <c r="G5"/>
  <c r="M5"/>
  <c r="O5"/>
  <c r="S5"/>
  <c r="U5"/>
  <c r="Y5"/>
  <c r="AA5"/>
  <c r="AC5"/>
  <c r="AE5"/>
  <c r="AG5"/>
  <c r="E6"/>
  <c r="I6"/>
  <c r="K6"/>
  <c r="Q6"/>
  <c r="S6"/>
  <c r="U6"/>
  <c r="Y6"/>
  <c r="AA6"/>
  <c r="AC6"/>
  <c r="AE6"/>
  <c r="AG6"/>
  <c r="C7"/>
  <c r="I7"/>
  <c r="M7"/>
  <c r="O7"/>
  <c r="W7"/>
  <c r="C8"/>
  <c r="G8"/>
  <c r="K8"/>
  <c r="Q8"/>
  <c r="W8"/>
  <c r="C9"/>
  <c r="I9"/>
  <c r="K9"/>
  <c r="Q9"/>
  <c r="S9"/>
  <c r="U9"/>
  <c r="Y9"/>
  <c r="AA9"/>
  <c r="AC9"/>
  <c r="AE9"/>
  <c r="AG9"/>
  <c r="E10"/>
  <c r="G10"/>
  <c r="K10"/>
  <c r="Q10"/>
  <c r="W10"/>
  <c r="Y10"/>
  <c r="AC10"/>
  <c r="AG10"/>
  <c r="C11"/>
  <c r="E11"/>
  <c r="G11"/>
  <c r="I11"/>
  <c r="K11"/>
  <c r="M11"/>
  <c r="O11"/>
  <c r="Q11"/>
  <c r="S11"/>
  <c r="U11"/>
  <c r="W11"/>
  <c r="Y11"/>
  <c r="AA11"/>
  <c r="AC11"/>
  <c r="AE11"/>
  <c r="AG11"/>
  <c r="C12"/>
  <c r="E12"/>
  <c r="G12"/>
  <c r="I12"/>
  <c r="K12"/>
  <c r="M12"/>
  <c r="O12"/>
  <c r="Q12"/>
  <c r="S12"/>
  <c r="U12"/>
  <c r="W12"/>
  <c r="Y12"/>
  <c r="AA12"/>
  <c r="AC12"/>
  <c r="AE12"/>
  <c r="AG12"/>
  <c r="C13"/>
  <c r="E13"/>
  <c r="G13"/>
  <c r="I13"/>
  <c r="K13"/>
  <c r="M13"/>
  <c r="O13"/>
  <c r="Q13"/>
  <c r="S13"/>
  <c r="U13"/>
  <c r="W13"/>
  <c r="Y13"/>
  <c r="AA13"/>
  <c r="AC13"/>
  <c r="AE13"/>
  <c r="AG13"/>
  <c r="C14"/>
  <c r="E14"/>
  <c r="G14"/>
  <c r="I14"/>
  <c r="K14"/>
  <c r="M14"/>
  <c r="O14"/>
  <c r="Q14"/>
  <c r="S14"/>
  <c r="U14"/>
  <c r="W14"/>
  <c r="Y14"/>
  <c r="AA14"/>
  <c r="AC14"/>
  <c r="AE14"/>
  <c r="AG14"/>
  <c r="C15"/>
  <c r="E15"/>
  <c r="G15"/>
  <c r="I15"/>
  <c r="K15"/>
  <c r="M15"/>
  <c r="O15"/>
  <c r="Q15"/>
  <c r="S15"/>
  <c r="U15"/>
  <c r="W15"/>
  <c r="Y15"/>
  <c r="AA15"/>
  <c r="AC15"/>
  <c r="AE15"/>
  <c r="AG15"/>
  <c r="C16"/>
  <c r="E16"/>
  <c r="G16"/>
  <c r="I16"/>
  <c r="K16"/>
  <c r="M16"/>
  <c r="O16"/>
  <c r="Q16"/>
  <c r="S16"/>
  <c r="U16"/>
  <c r="W16"/>
  <c r="Y16"/>
  <c r="AA16"/>
  <c r="AC16"/>
  <c r="AE16"/>
  <c r="AG16"/>
  <c r="C17"/>
  <c r="E17"/>
  <c r="G17"/>
  <c r="I17"/>
  <c r="K17"/>
  <c r="M17"/>
  <c r="O17"/>
  <c r="Q17"/>
  <c r="S17"/>
  <c r="U17"/>
  <c r="W17"/>
  <c r="Y17"/>
  <c r="AA17"/>
  <c r="AC17"/>
  <c r="AE17"/>
  <c r="AG17"/>
  <c r="C18"/>
  <c r="E18"/>
  <c r="G18"/>
  <c r="I18"/>
  <c r="K18"/>
  <c r="M18"/>
  <c r="O18"/>
  <c r="Q18"/>
  <c r="S18"/>
  <c r="U18"/>
  <c r="W18"/>
  <c r="Y18"/>
  <c r="AA18"/>
  <c r="AC18"/>
  <c r="AE18"/>
  <c r="AG18"/>
  <c r="C19"/>
  <c r="E19"/>
  <c r="G19"/>
  <c r="I19"/>
  <c r="K19"/>
  <c r="M19"/>
  <c r="O19"/>
  <c r="Q19"/>
  <c r="S19"/>
  <c r="U19"/>
  <c r="W19"/>
  <c r="Y19"/>
  <c r="AA19"/>
  <c r="AC19"/>
  <c r="AE19"/>
  <c r="AG19"/>
  <c r="C20"/>
  <c r="E20"/>
  <c r="G20"/>
  <c r="I20"/>
  <c r="K20"/>
  <c r="M20"/>
  <c r="O20"/>
  <c r="Q20"/>
  <c r="S20"/>
  <c r="U20"/>
  <c r="W20"/>
  <c r="Y20"/>
  <c r="AA20"/>
  <c r="AC20"/>
  <c r="AE20"/>
  <c r="AG20"/>
  <c r="C21"/>
  <c r="E21"/>
  <c r="G21"/>
  <c r="I21"/>
  <c r="K21"/>
  <c r="M21"/>
  <c r="O21"/>
  <c r="Q21"/>
  <c r="S21"/>
  <c r="U21"/>
  <c r="W21"/>
  <c r="Y21"/>
  <c r="AA21"/>
  <c r="AC21"/>
  <c r="AE21"/>
  <c r="AG21"/>
  <c r="C22"/>
  <c r="E22"/>
  <c r="G22"/>
  <c r="I22"/>
  <c r="K22"/>
  <c r="M22"/>
  <c r="O22"/>
  <c r="Q22"/>
  <c r="S22"/>
  <c r="U22"/>
  <c r="W22"/>
  <c r="Y22"/>
  <c r="AA22"/>
  <c r="AC22"/>
  <c r="AE22"/>
  <c r="AG22"/>
  <c r="C23"/>
  <c r="E23"/>
  <c r="G23"/>
  <c r="I23"/>
  <c r="K23"/>
  <c r="M23"/>
  <c r="O23"/>
  <c r="Q23"/>
  <c r="S23"/>
  <c r="U23"/>
  <c r="W23"/>
  <c r="Y23"/>
  <c r="AA23"/>
  <c r="AC23"/>
  <c r="AE23"/>
  <c r="AG23"/>
  <c r="C24"/>
  <c r="E24"/>
  <c r="G24"/>
  <c r="I24"/>
  <c r="K24"/>
  <c r="M24"/>
  <c r="O24"/>
  <c r="Q24"/>
  <c r="S24"/>
  <c r="U24"/>
  <c r="W24"/>
  <c r="Y24"/>
  <c r="AA24"/>
  <c r="AC24"/>
  <c r="AE24"/>
  <c r="AG24"/>
  <c r="C25"/>
  <c r="E25"/>
  <c r="G25"/>
  <c r="I25"/>
  <c r="K25"/>
  <c r="M25"/>
  <c r="O25"/>
  <c r="Q25"/>
  <c r="S25"/>
  <c r="U25"/>
  <c r="W25"/>
  <c r="Y25"/>
  <c r="AA25"/>
  <c r="AC25"/>
  <c r="AE25"/>
  <c r="AG25"/>
  <c r="C26"/>
  <c r="E26"/>
  <c r="G26"/>
  <c r="I26"/>
  <c r="K26"/>
  <c r="M26"/>
  <c r="O26"/>
  <c r="Q26"/>
  <c r="S26"/>
  <c r="U26"/>
  <c r="W26"/>
  <c r="Y26"/>
  <c r="AA26"/>
  <c r="AC26"/>
  <c r="AE26"/>
  <c r="AG26"/>
  <c r="C27"/>
  <c r="E27"/>
  <c r="G27"/>
  <c r="I27"/>
  <c r="K27"/>
  <c r="M27"/>
  <c r="O27"/>
  <c r="Q27"/>
  <c r="S27"/>
  <c r="U27"/>
  <c r="W27"/>
  <c r="Y27"/>
  <c r="AA27"/>
  <c r="AC27"/>
  <c r="AE27"/>
  <c r="AG27"/>
  <c r="C28"/>
  <c r="E28"/>
  <c r="G28"/>
  <c r="I28"/>
  <c r="K28"/>
  <c r="M28"/>
  <c r="O28"/>
  <c r="Q28"/>
  <c r="S28"/>
  <c r="U28"/>
  <c r="W28"/>
  <c r="Y28"/>
  <c r="AA28"/>
  <c r="AC28"/>
  <c r="AE28"/>
  <c r="AG28"/>
  <c r="C29"/>
  <c r="E29"/>
  <c r="G29"/>
  <c r="I29"/>
  <c r="K29"/>
  <c r="M29"/>
  <c r="O29"/>
  <c r="Q29"/>
  <c r="S29"/>
  <c r="U29"/>
  <c r="W29"/>
  <c r="Y29"/>
  <c r="AA29"/>
  <c r="AC29"/>
  <c r="AE29"/>
  <c r="AG29"/>
  <c r="C30"/>
  <c r="E30"/>
  <c r="G30"/>
  <c r="I30"/>
  <c r="K30"/>
  <c r="M30"/>
  <c r="O30"/>
  <c r="Q30"/>
  <c r="S30"/>
  <c r="U30"/>
  <c r="W30"/>
  <c r="Y30"/>
  <c r="AA30"/>
  <c r="AC30"/>
  <c r="AE30"/>
  <c r="AG30"/>
  <c r="C31"/>
  <c r="E31"/>
  <c r="G31"/>
  <c r="I31"/>
  <c r="K31"/>
  <c r="M31"/>
  <c r="O31"/>
  <c r="Q31"/>
  <c r="S31"/>
  <c r="U31"/>
  <c r="W31"/>
  <c r="Y31"/>
  <c r="AA31"/>
  <c r="AC31"/>
  <c r="AE31"/>
  <c r="AG31"/>
  <c r="C32"/>
  <c r="E32"/>
  <c r="G32"/>
  <c r="I32"/>
  <c r="K32"/>
  <c r="M32"/>
  <c r="O32"/>
  <c r="Q32"/>
  <c r="S32"/>
  <c r="U32"/>
  <c r="W32"/>
  <c r="Y32"/>
  <c r="AA32"/>
  <c r="AC32"/>
  <c r="AE32"/>
  <c r="AG32"/>
  <c r="C33"/>
  <c r="E33"/>
  <c r="G33"/>
  <c r="I33"/>
  <c r="K33"/>
  <c r="M33"/>
  <c r="O33"/>
  <c r="Q33"/>
  <c r="S33"/>
  <c r="U33"/>
  <c r="W33"/>
  <c r="Y33"/>
  <c r="AA33"/>
  <c r="AC33"/>
  <c r="AE33"/>
  <c r="AG33"/>
  <c r="C34"/>
  <c r="E34"/>
  <c r="G34"/>
  <c r="I34"/>
  <c r="K34"/>
  <c r="M34"/>
  <c r="O34"/>
  <c r="Q34"/>
  <c r="S34"/>
  <c r="U34"/>
  <c r="W34"/>
  <c r="Y34"/>
  <c r="AA34"/>
  <c r="AC34"/>
  <c r="AE34"/>
  <c r="AG34"/>
  <c r="C35"/>
  <c r="E35"/>
  <c r="G35"/>
  <c r="I35"/>
  <c r="K35"/>
  <c r="M35"/>
  <c r="O35"/>
  <c r="Q35"/>
  <c r="S35"/>
  <c r="U35"/>
  <c r="W35"/>
  <c r="Y35"/>
  <c r="AA35"/>
  <c r="AC35"/>
  <c r="AE35"/>
  <c r="AG35"/>
  <c r="C36"/>
  <c r="E36"/>
  <c r="G36"/>
  <c r="I36"/>
  <c r="K36"/>
  <c r="M36"/>
  <c r="O36"/>
  <c r="Q36"/>
  <c r="S36"/>
  <c r="U36"/>
  <c r="W36"/>
  <c r="Y36"/>
  <c r="AA36"/>
  <c r="AC36"/>
  <c r="AE36"/>
  <c r="AG36"/>
  <c r="C37"/>
  <c r="E37"/>
  <c r="G37"/>
  <c r="I37"/>
  <c r="K37"/>
  <c r="M37"/>
  <c r="O37"/>
  <c r="Q37"/>
  <c r="S37"/>
  <c r="U37"/>
  <c r="W37"/>
  <c r="Y37"/>
  <c r="AA37"/>
  <c r="AC37"/>
  <c r="AE37"/>
  <c r="AG37"/>
  <c r="C38"/>
  <c r="E38"/>
  <c r="G38"/>
  <c r="I38"/>
  <c r="K38"/>
  <c r="M38"/>
  <c r="O38"/>
  <c r="Q38"/>
  <c r="S38"/>
  <c r="U38"/>
  <c r="W38"/>
  <c r="Y38"/>
  <c r="AA38"/>
  <c r="AC38"/>
  <c r="AE38"/>
  <c r="AG38"/>
  <c r="C39"/>
  <c r="E39"/>
  <c r="G39"/>
  <c r="I39"/>
  <c r="K39"/>
  <c r="M39"/>
  <c r="O39"/>
  <c r="Q39"/>
  <c r="S39"/>
  <c r="U39"/>
  <c r="W39"/>
  <c r="J33"/>
  <c r="L33"/>
  <c r="N33"/>
  <c r="P33"/>
  <c r="R33"/>
  <c r="T33"/>
  <c r="V33"/>
  <c r="X33"/>
  <c r="Z33"/>
  <c r="AB33"/>
  <c r="AD33"/>
  <c r="AF33"/>
  <c r="AH33"/>
  <c r="D34"/>
  <c r="F34"/>
  <c r="H34"/>
  <c r="J34"/>
  <c r="L34"/>
  <c r="N34"/>
  <c r="P34"/>
  <c r="R34"/>
  <c r="T34"/>
  <c r="V34"/>
  <c r="X34"/>
  <c r="Z34"/>
  <c r="AB34"/>
  <c r="AD34"/>
  <c r="AF34"/>
  <c r="AH34"/>
  <c r="D35"/>
  <c r="F35"/>
  <c r="H35"/>
  <c r="J35"/>
  <c r="L35"/>
  <c r="N35"/>
  <c r="P35"/>
  <c r="R35"/>
  <c r="T35"/>
  <c r="V35"/>
  <c r="X35"/>
  <c r="Z35"/>
  <c r="AB35"/>
  <c r="AD35"/>
  <c r="AF35"/>
  <c r="AH35"/>
  <c r="D36"/>
  <c r="F36"/>
  <c r="H36"/>
  <c r="J36"/>
  <c r="L36"/>
  <c r="N36"/>
  <c r="P36"/>
  <c r="R36"/>
  <c r="T36"/>
  <c r="V36"/>
  <c r="X36"/>
  <c r="Z36"/>
  <c r="AB36"/>
  <c r="AD36"/>
  <c r="AF36"/>
  <c r="AH36"/>
  <c r="D37"/>
  <c r="F37"/>
  <c r="H37"/>
  <c r="J37"/>
  <c r="L37"/>
  <c r="N37"/>
  <c r="P37"/>
  <c r="R37"/>
  <c r="T37"/>
  <c r="V37"/>
  <c r="X37"/>
  <c r="Z37"/>
  <c r="AB37"/>
  <c r="AD37"/>
  <c r="AF37"/>
  <c r="AH37"/>
  <c r="D38"/>
  <c r="F38"/>
  <c r="H38"/>
  <c r="J38"/>
  <c r="L38"/>
  <c r="N38"/>
  <c r="P38"/>
  <c r="R38"/>
  <c r="T38"/>
  <c r="V38"/>
  <c r="X38"/>
  <c r="Z38"/>
  <c r="AB38"/>
  <c r="AD38"/>
  <c r="AF38"/>
  <c r="AH38"/>
  <c r="D39"/>
  <c r="F39"/>
  <c r="H39"/>
  <c r="J39"/>
  <c r="L39"/>
  <c r="N39"/>
  <c r="P39"/>
  <c r="R39"/>
  <c r="T39"/>
  <c r="V39"/>
  <c r="X39"/>
  <c r="Z39"/>
  <c r="AB39"/>
  <c r="AD39"/>
  <c r="AF39"/>
  <c r="AH39"/>
  <c r="D40"/>
  <c r="F40"/>
  <c r="H40"/>
  <c r="J40"/>
  <c r="L40"/>
  <c r="N40"/>
  <c r="P40"/>
  <c r="R40"/>
  <c r="T40"/>
  <c r="V40"/>
  <c r="X40"/>
  <c r="Z40"/>
  <c r="AB40"/>
  <c r="AD40"/>
  <c r="AF40"/>
  <c r="AH40"/>
  <c r="D41"/>
  <c r="F41"/>
  <c r="H41"/>
  <c r="J41"/>
  <c r="L41"/>
  <c r="N41"/>
  <c r="P41"/>
  <c r="R41"/>
  <c r="T41"/>
  <c r="V41"/>
  <c r="X41"/>
  <c r="Z41"/>
  <c r="AB41"/>
  <c r="AD41"/>
  <c r="AF41"/>
  <c r="AH41"/>
  <c r="D42"/>
  <c r="F42"/>
  <c r="H42"/>
  <c r="J42"/>
  <c r="L42"/>
  <c r="N42"/>
  <c r="P42"/>
  <c r="R42"/>
  <c r="T42"/>
  <c r="V42"/>
  <c r="X42"/>
  <c r="Z42"/>
  <c r="AB42"/>
  <c r="AD42"/>
  <c r="AF42"/>
  <c r="AH42"/>
  <c r="D43"/>
  <c r="F43"/>
  <c r="H43"/>
  <c r="J43"/>
  <c r="L43"/>
  <c r="N43"/>
  <c r="P43"/>
  <c r="R43"/>
  <c r="T43"/>
  <c r="V43"/>
  <c r="X43"/>
  <c r="Z43"/>
  <c r="AB43"/>
  <c r="AD43"/>
  <c r="AF43"/>
  <c r="AH43"/>
  <c r="D44"/>
  <c r="F44"/>
  <c r="H44"/>
  <c r="J44"/>
  <c r="L44"/>
  <c r="N44"/>
  <c r="P44"/>
  <c r="R44"/>
  <c r="T44"/>
  <c r="V44"/>
  <c r="X44"/>
  <c r="Z44"/>
  <c r="AB44"/>
  <c r="AD44"/>
  <c r="AF44"/>
  <c r="AH44"/>
  <c r="D45"/>
  <c r="F45"/>
  <c r="H45"/>
  <c r="J45"/>
  <c r="L45"/>
  <c r="N45"/>
  <c r="P45"/>
  <c r="R45"/>
  <c r="T45"/>
  <c r="V45"/>
  <c r="X45"/>
  <c r="Z45"/>
  <c r="AB45"/>
  <c r="AD45"/>
  <c r="AF45"/>
  <c r="AH45"/>
  <c r="D46"/>
  <c r="F46"/>
  <c r="H46"/>
  <c r="J46"/>
  <c r="L46"/>
  <c r="N46"/>
  <c r="P46"/>
  <c r="R46"/>
  <c r="T46"/>
  <c r="V46"/>
  <c r="X46"/>
  <c r="Z46"/>
  <c r="AB46"/>
  <c r="AD46"/>
  <c r="AF46"/>
  <c r="AH46"/>
  <c r="D47"/>
  <c r="F47"/>
  <c r="H47"/>
  <c r="J47"/>
  <c r="L47"/>
  <c r="N47"/>
  <c r="P47"/>
  <c r="R47"/>
  <c r="T47"/>
  <c r="V47"/>
  <c r="X47"/>
  <c r="Z47"/>
  <c r="AB47"/>
  <c r="AD47"/>
  <c r="AF47"/>
  <c r="AH47"/>
  <c r="D48"/>
  <c r="F48"/>
  <c r="H48"/>
  <c r="J48"/>
  <c r="L48"/>
  <c r="N48"/>
  <c r="P48"/>
  <c r="R48"/>
  <c r="T48"/>
  <c r="V48"/>
  <c r="X48"/>
  <c r="Z48"/>
  <c r="AB48"/>
  <c r="AD48"/>
  <c r="AF48"/>
  <c r="AH48"/>
  <c r="D49"/>
  <c r="F49"/>
  <c r="H49"/>
  <c r="J49"/>
  <c r="L49"/>
  <c r="N49"/>
  <c r="P49"/>
  <c r="R49"/>
  <c r="T49"/>
  <c r="V49"/>
  <c r="X49"/>
  <c r="Z49"/>
  <c r="AB49"/>
  <c r="AD49"/>
  <c r="AF49"/>
  <c r="AH49"/>
  <c r="D50"/>
  <c r="F50"/>
  <c r="H50"/>
  <c r="J50"/>
  <c r="L50"/>
  <c r="N50"/>
  <c r="P50"/>
  <c r="R50"/>
  <c r="T50"/>
  <c r="V50"/>
  <c r="X50"/>
  <c r="Z50"/>
  <c r="AB50"/>
  <c r="AD50"/>
  <c r="AF50"/>
  <c r="AH50"/>
  <c r="D51"/>
  <c r="F51"/>
  <c r="H51"/>
  <c r="J51"/>
  <c r="L51"/>
  <c r="N51"/>
  <c r="P51"/>
  <c r="R51"/>
  <c r="T51"/>
  <c r="V51"/>
  <c r="X51"/>
  <c r="Z51"/>
  <c r="AB51"/>
  <c r="AD51"/>
  <c r="AF51"/>
  <c r="AH51"/>
  <c r="D52"/>
  <c r="F52"/>
  <c r="H52"/>
  <c r="J52"/>
  <c r="L52"/>
  <c r="N52"/>
  <c r="P52"/>
  <c r="R52"/>
  <c r="T52"/>
  <c r="V52"/>
  <c r="X52"/>
  <c r="Z52"/>
  <c r="AB52"/>
  <c r="AD52"/>
  <c r="AF52"/>
  <c r="AH52"/>
  <c r="D53"/>
  <c r="F53"/>
  <c r="H53"/>
  <c r="J53"/>
  <c r="L53"/>
  <c r="N53"/>
  <c r="P53"/>
  <c r="R53"/>
  <c r="T53"/>
  <c r="V53"/>
  <c r="X53"/>
  <c r="Z53"/>
  <c r="AB53"/>
  <c r="AD53"/>
  <c r="AF53"/>
  <c r="AH53"/>
  <c r="D54"/>
  <c r="F54"/>
  <c r="H54"/>
  <c r="J54"/>
  <c r="L54"/>
  <c r="N54"/>
  <c r="P54"/>
  <c r="R54"/>
  <c r="T54"/>
  <c r="V54"/>
  <c r="X54"/>
  <c r="Z54"/>
  <c r="AB54"/>
  <c r="AD54"/>
  <c r="AF54"/>
  <c r="AH54"/>
  <c r="D55"/>
  <c r="F55"/>
  <c r="H55"/>
  <c r="J55"/>
  <c r="L55"/>
  <c r="N55"/>
  <c r="P55"/>
  <c r="R55"/>
  <c r="T55"/>
  <c r="V55"/>
  <c r="X55"/>
  <c r="Z55"/>
  <c r="AB55"/>
  <c r="AD55"/>
  <c r="AF55"/>
  <c r="AH55"/>
  <c r="D56"/>
  <c r="F56"/>
  <c r="H56"/>
  <c r="J56"/>
  <c r="L56"/>
  <c r="N56"/>
  <c r="P56"/>
  <c r="R56"/>
  <c r="T56"/>
  <c r="V56"/>
  <c r="X56"/>
  <c r="Z56"/>
  <c r="AB56"/>
  <c r="AD56"/>
  <c r="AF56"/>
  <c r="AH56"/>
  <c r="D57"/>
  <c r="F57"/>
  <c r="H57"/>
  <c r="J57"/>
  <c r="L57"/>
  <c r="N57"/>
  <c r="P57"/>
  <c r="R57"/>
  <c r="T57"/>
  <c r="V57"/>
  <c r="X57"/>
  <c r="Z57"/>
  <c r="AB57"/>
  <c r="AD57"/>
  <c r="AF57"/>
  <c r="AH57"/>
  <c r="D58"/>
  <c r="F58"/>
  <c r="H58"/>
  <c r="J58"/>
  <c r="L58"/>
  <c r="N58"/>
  <c r="P58"/>
  <c r="R58"/>
  <c r="T58"/>
  <c r="V58"/>
  <c r="X58"/>
  <c r="Z58"/>
  <c r="AB58"/>
  <c r="AD58"/>
  <c r="AF58"/>
  <c r="AH58"/>
  <c r="D59"/>
  <c r="F59"/>
  <c r="H59"/>
  <c r="J59"/>
  <c r="L59"/>
  <c r="N59"/>
  <c r="P59"/>
  <c r="R59"/>
  <c r="T59"/>
  <c r="V59"/>
  <c r="X59"/>
  <c r="Z59"/>
  <c r="AB59"/>
  <c r="AD59"/>
  <c r="AF59"/>
  <c r="AH59"/>
  <c r="D60"/>
  <c r="F60"/>
  <c r="H60"/>
  <c r="J60"/>
  <c r="L60"/>
  <c r="N60"/>
  <c r="P60"/>
  <c r="R60"/>
  <c r="T60"/>
  <c r="V60"/>
  <c r="X60"/>
  <c r="Z60"/>
  <c r="AB60"/>
  <c r="AD60"/>
  <c r="AF60"/>
  <c r="AH60"/>
  <c r="D61"/>
  <c r="F61"/>
  <c r="H61"/>
  <c r="J61"/>
  <c r="L61"/>
  <c r="N61"/>
  <c r="P61"/>
  <c r="R61"/>
  <c r="T61"/>
  <c r="V61"/>
  <c r="X61"/>
  <c r="Z61"/>
  <c r="AB61"/>
  <c r="AD61"/>
  <c r="AF61"/>
  <c r="AH61"/>
  <c r="D62"/>
  <c r="F62"/>
  <c r="H62"/>
  <c r="J62"/>
  <c r="L62"/>
  <c r="N62"/>
  <c r="P62"/>
  <c r="R62"/>
  <c r="T62"/>
  <c r="V62"/>
  <c r="X62"/>
  <c r="Z62"/>
  <c r="AB62"/>
  <c r="AD62"/>
  <c r="AF62"/>
  <c r="AH62"/>
  <c r="D63"/>
  <c r="F63"/>
  <c r="H63"/>
  <c r="J63"/>
  <c r="L63"/>
  <c r="N63"/>
  <c r="P63"/>
  <c r="R63"/>
  <c r="T63"/>
  <c r="V63"/>
  <c r="X63"/>
  <c r="Z63"/>
  <c r="AB63"/>
  <c r="AD63"/>
  <c r="AF63"/>
  <c r="AH63"/>
  <c r="D64"/>
  <c r="F64"/>
  <c r="H64"/>
  <c r="J64"/>
  <c r="L64"/>
  <c r="N64"/>
  <c r="P64"/>
  <c r="R64"/>
  <c r="T64"/>
  <c r="V64"/>
  <c r="X64"/>
  <c r="Z64"/>
  <c r="AB64"/>
  <c r="AD64"/>
  <c r="AF64"/>
  <c r="AH64"/>
  <c r="D65"/>
  <c r="F65"/>
  <c r="H65"/>
  <c r="J65"/>
  <c r="L65"/>
  <c r="N65"/>
  <c r="P65"/>
  <c r="R65"/>
  <c r="T65"/>
  <c r="V65"/>
  <c r="X65"/>
  <c r="Z65"/>
  <c r="AB65"/>
  <c r="AD65"/>
  <c r="AF65"/>
  <c r="AH65"/>
  <c r="D66"/>
  <c r="F66"/>
  <c r="H66"/>
  <c r="J66"/>
  <c r="L66"/>
  <c r="N66"/>
  <c r="P66"/>
  <c r="R66"/>
  <c r="T66"/>
  <c r="V66"/>
  <c r="X66"/>
  <c r="Z66"/>
  <c r="AB66"/>
  <c r="AD66"/>
  <c r="AF66"/>
  <c r="AH66"/>
  <c r="D67"/>
  <c r="F67"/>
  <c r="H67"/>
  <c r="J67"/>
  <c r="L67"/>
  <c r="N67"/>
  <c r="P67"/>
  <c r="R67"/>
  <c r="T67"/>
  <c r="V67"/>
  <c r="X67"/>
  <c r="Z67"/>
  <c r="AB67"/>
  <c r="AD67"/>
  <c r="AF67"/>
  <c r="AH67"/>
  <c r="D68"/>
  <c r="F68"/>
  <c r="H68"/>
  <c r="J68"/>
  <c r="L68"/>
  <c r="N68"/>
  <c r="P68"/>
  <c r="R68"/>
  <c r="T68"/>
  <c r="V68"/>
  <c r="X68"/>
  <c r="Z68"/>
  <c r="AB68"/>
  <c r="AD68"/>
  <c r="AF68"/>
  <c r="AH68"/>
  <c r="D69"/>
  <c r="F69"/>
  <c r="H69"/>
  <c r="J69"/>
  <c r="L69"/>
  <c r="N69"/>
  <c r="P69"/>
  <c r="R69"/>
  <c r="T69"/>
  <c r="V69"/>
  <c r="X69"/>
  <c r="Z69"/>
  <c r="AB69"/>
  <c r="AD69"/>
  <c r="AF69"/>
  <c r="AH69"/>
  <c r="D70"/>
  <c r="F70"/>
  <c r="H70"/>
  <c r="J70"/>
  <c r="L70"/>
  <c r="N70"/>
  <c r="P70"/>
  <c r="R70"/>
  <c r="T70"/>
  <c r="V70"/>
  <c r="X70"/>
  <c r="Z70"/>
  <c r="AB70"/>
  <c r="AD70"/>
  <c r="AF70"/>
  <c r="AH70"/>
  <c r="D71"/>
  <c r="F71"/>
  <c r="H71"/>
  <c r="J71"/>
  <c r="L71"/>
  <c r="N71"/>
  <c r="P71"/>
  <c r="R71"/>
  <c r="T71"/>
  <c r="V71"/>
  <c r="X71"/>
  <c r="Z71"/>
  <c r="AB71"/>
  <c r="AD71"/>
  <c r="AF71"/>
  <c r="AH71"/>
  <c r="D72"/>
  <c r="F72"/>
  <c r="H72"/>
  <c r="J72"/>
  <c r="L72"/>
  <c r="N72"/>
  <c r="P72"/>
  <c r="R72"/>
  <c r="T72"/>
  <c r="V72"/>
  <c r="X72"/>
  <c r="Z72"/>
  <c r="AB72"/>
  <c r="AD72"/>
  <c r="AF72"/>
  <c r="AH72"/>
  <c r="D73"/>
  <c r="F73"/>
  <c r="H73"/>
  <c r="J73"/>
  <c r="L73"/>
  <c r="N73"/>
  <c r="P73"/>
  <c r="R73"/>
  <c r="T73"/>
  <c r="V73"/>
  <c r="X73"/>
  <c r="Z73"/>
  <c r="AB73"/>
  <c r="AD73"/>
  <c r="AF73"/>
  <c r="AH73"/>
  <c r="D74"/>
  <c r="F74"/>
  <c r="H74"/>
  <c r="J74"/>
  <c r="L74"/>
  <c r="N74"/>
  <c r="P74"/>
  <c r="R74"/>
  <c r="T74"/>
  <c r="V74"/>
  <c r="X74"/>
  <c r="Z74"/>
  <c r="AB74"/>
  <c r="AD74"/>
  <c r="AF74"/>
  <c r="AH74"/>
  <c r="D75"/>
  <c r="F75"/>
  <c r="H75"/>
  <c r="J75"/>
  <c r="L75"/>
  <c r="N75"/>
  <c r="P75"/>
  <c r="R75"/>
  <c r="T75"/>
  <c r="V75"/>
  <c r="X75"/>
  <c r="Z75"/>
  <c r="AB75"/>
  <c r="AD75"/>
  <c r="AF75"/>
  <c r="AH75"/>
  <c r="D76"/>
  <c r="F76"/>
  <c r="H76"/>
  <c r="J76"/>
  <c r="L76"/>
  <c r="N76"/>
  <c r="P76"/>
  <c r="R76"/>
  <c r="T76"/>
  <c r="V76"/>
  <c r="X76"/>
  <c r="Z76"/>
  <c r="AB76"/>
  <c r="AD76"/>
  <c r="AF76"/>
  <c r="AH76"/>
  <c r="D77"/>
  <c r="F77"/>
  <c r="H77"/>
  <c r="J77"/>
  <c r="L77"/>
  <c r="N77"/>
  <c r="P77"/>
  <c r="R77"/>
  <c r="T77"/>
  <c r="V77"/>
  <c r="X77"/>
  <c r="Z77"/>
  <c r="AB77"/>
  <c r="AD77"/>
  <c r="AF77"/>
  <c r="AH77"/>
  <c r="D78"/>
  <c r="F78"/>
  <c r="H78"/>
  <c r="J78"/>
  <c r="L78"/>
  <c r="N78"/>
  <c r="P78"/>
  <c r="R78"/>
  <c r="T78"/>
  <c r="V78"/>
  <c r="X78"/>
  <c r="Z78"/>
  <c r="AB78"/>
  <c r="AD78"/>
  <c r="AF78"/>
  <c r="AH78"/>
  <c r="D79"/>
  <c r="F79"/>
  <c r="H79"/>
  <c r="J79"/>
  <c r="L79"/>
  <c r="N79"/>
  <c r="P79"/>
  <c r="R79"/>
  <c r="T79"/>
  <c r="V79"/>
  <c r="X79"/>
  <c r="Z79"/>
  <c r="AB79"/>
  <c r="AD79"/>
  <c r="AF79"/>
  <c r="AH79"/>
  <c r="D80"/>
  <c r="F80"/>
  <c r="H80"/>
  <c r="J80"/>
  <c r="L80"/>
  <c r="N80"/>
  <c r="P80"/>
  <c r="R80"/>
  <c r="T80"/>
  <c r="V80"/>
  <c r="X80"/>
  <c r="Z80"/>
  <c r="AB80"/>
  <c r="AD80"/>
  <c r="AF80"/>
  <c r="AH80"/>
  <c r="D81"/>
  <c r="F81"/>
  <c r="H81"/>
  <c r="J81"/>
  <c r="L81"/>
  <c r="N81"/>
  <c r="P81"/>
  <c r="R81"/>
  <c r="T81"/>
  <c r="V81"/>
  <c r="X81"/>
  <c r="Z81"/>
  <c r="AB81"/>
  <c r="AD81"/>
  <c r="AF81"/>
  <c r="AH81"/>
  <c r="D82"/>
  <c r="F82"/>
  <c r="H82"/>
  <c r="J82"/>
  <c r="L82"/>
  <c r="N82"/>
  <c r="P82"/>
  <c r="R82"/>
  <c r="T82"/>
  <c r="V82"/>
  <c r="X82"/>
  <c r="Z82"/>
  <c r="AB82"/>
  <c r="AD82"/>
  <c r="AF82"/>
  <c r="AH82"/>
  <c r="D83"/>
  <c r="F83"/>
  <c r="H83"/>
  <c r="J83"/>
  <c r="L83"/>
  <c r="N83"/>
  <c r="P83"/>
  <c r="R83"/>
  <c r="T83"/>
  <c r="V83"/>
  <c r="X83"/>
  <c r="Z83"/>
  <c r="AB83"/>
  <c r="AD83"/>
  <c r="AF83"/>
  <c r="AH83"/>
  <c r="D84"/>
  <c r="F84"/>
  <c r="H84"/>
  <c r="J84"/>
  <c r="L84"/>
  <c r="N84"/>
  <c r="P84"/>
  <c r="R84"/>
  <c r="T84"/>
  <c r="V84"/>
  <c r="X84"/>
  <c r="Z84"/>
  <c r="AB84"/>
  <c r="AD84"/>
  <c r="AF84"/>
  <c r="AH84"/>
  <c r="D85"/>
  <c r="F85"/>
  <c r="H85"/>
  <c r="J85"/>
  <c r="L85"/>
  <c r="N85"/>
  <c r="P85"/>
  <c r="R85"/>
  <c r="T85"/>
  <c r="V85"/>
  <c r="X85"/>
  <c r="Z85"/>
  <c r="AB85"/>
  <c r="AD85"/>
  <c r="AF85"/>
  <c r="AH85"/>
  <c r="D86"/>
  <c r="F86"/>
  <c r="H86"/>
  <c r="J86"/>
  <c r="L86"/>
  <c r="N86"/>
  <c r="P86"/>
  <c r="R86"/>
  <c r="T86"/>
  <c r="V86"/>
  <c r="X86"/>
  <c r="Z86"/>
  <c r="AB86"/>
  <c r="AD86"/>
  <c r="AF86"/>
  <c r="AH86"/>
  <c r="D87"/>
  <c r="F87"/>
  <c r="H87"/>
  <c r="J87"/>
  <c r="L87"/>
  <c r="N87"/>
  <c r="P87"/>
  <c r="R87"/>
  <c r="T87"/>
  <c r="V87"/>
  <c r="X87"/>
  <c r="Z87"/>
  <c r="AB87"/>
  <c r="AD87"/>
  <c r="AF87"/>
  <c r="AH87"/>
  <c r="D88"/>
  <c r="F88"/>
  <c r="H88"/>
  <c r="J88"/>
  <c r="L88"/>
  <c r="N88"/>
  <c r="P88"/>
  <c r="R88"/>
  <c r="T88"/>
  <c r="V88"/>
  <c r="X88"/>
  <c r="Z88"/>
  <c r="AB88"/>
  <c r="AD88"/>
  <c r="AF88"/>
  <c r="AH88"/>
  <c r="D89"/>
  <c r="F89"/>
  <c r="H89"/>
  <c r="J89"/>
  <c r="L89"/>
  <c r="N89"/>
  <c r="P89"/>
  <c r="R89"/>
  <c r="T89"/>
  <c r="V89"/>
  <c r="X89"/>
  <c r="Z89"/>
  <c r="AB89"/>
  <c r="AD89"/>
  <c r="AF89"/>
  <c r="AH89"/>
  <c r="D90"/>
  <c r="F90"/>
  <c r="H90"/>
  <c r="J90"/>
  <c r="L90"/>
  <c r="N90"/>
  <c r="P90"/>
  <c r="R90"/>
  <c r="T90"/>
  <c r="V90"/>
  <c r="X90"/>
  <c r="Z90"/>
  <c r="AB90"/>
  <c r="AD90"/>
  <c r="AF90"/>
  <c r="AH90"/>
  <c r="D91"/>
  <c r="F91"/>
  <c r="H91"/>
  <c r="J91"/>
  <c r="L91"/>
  <c r="N91"/>
  <c r="P91"/>
  <c r="R91"/>
  <c r="T91"/>
  <c r="V91"/>
  <c r="X91"/>
  <c r="Z91"/>
  <c r="AB91"/>
  <c r="AD91"/>
  <c r="AF91"/>
  <c r="AH91"/>
  <c r="D92"/>
  <c r="F92"/>
  <c r="H92"/>
  <c r="J92"/>
  <c r="L92"/>
  <c r="N92"/>
  <c r="P92"/>
  <c r="R92"/>
  <c r="T92"/>
  <c r="V92"/>
  <c r="X92"/>
  <c r="Z92"/>
  <c r="AB92"/>
  <c r="AD92"/>
  <c r="AF92"/>
  <c r="AH92"/>
  <c r="D93"/>
  <c r="F93"/>
  <c r="H93"/>
  <c r="J93"/>
  <c r="L93"/>
  <c r="N93"/>
  <c r="P93"/>
  <c r="R93"/>
  <c r="T93"/>
  <c r="V93"/>
  <c r="X93"/>
  <c r="Z93"/>
  <c r="AB93"/>
  <c r="AD93"/>
  <c r="AF93"/>
  <c r="AH93"/>
  <c r="D94"/>
  <c r="F94"/>
  <c r="H94"/>
  <c r="J94"/>
  <c r="L94"/>
  <c r="N94"/>
  <c r="P94"/>
  <c r="R94"/>
  <c r="T94"/>
  <c r="V94"/>
  <c r="X94"/>
  <c r="Z94"/>
  <c r="AB94"/>
  <c r="AD94"/>
  <c r="AF94"/>
  <c r="AH94"/>
  <c r="D95"/>
  <c r="F95"/>
  <c r="H95"/>
  <c r="J95"/>
  <c r="L95"/>
  <c r="N95"/>
  <c r="P95"/>
  <c r="R95"/>
  <c r="T95"/>
  <c r="V95"/>
  <c r="X95"/>
  <c r="Z95"/>
  <c r="AB95"/>
  <c r="AD95"/>
  <c r="AF95"/>
  <c r="AH95"/>
  <c r="D96"/>
  <c r="F96"/>
  <c r="H96"/>
  <c r="J96"/>
  <c r="L96"/>
  <c r="N96"/>
  <c r="P96"/>
  <c r="R96"/>
  <c r="T96"/>
  <c r="V96"/>
  <c r="X96"/>
  <c r="Z96"/>
  <c r="AB96"/>
  <c r="AD96"/>
  <c r="AF96"/>
  <c r="AH96"/>
  <c r="D97"/>
  <c r="F97"/>
  <c r="H97"/>
  <c r="Y39"/>
  <c r="AA39"/>
  <c r="AC39"/>
  <c r="AE39"/>
  <c r="AG39"/>
  <c r="C40"/>
  <c r="E40"/>
  <c r="G40"/>
  <c r="I40"/>
  <c r="K40"/>
  <c r="M40"/>
  <c r="O40"/>
  <c r="Q40"/>
  <c r="S40"/>
  <c r="U40"/>
  <c r="W40"/>
  <c r="Y40"/>
  <c r="AA40"/>
  <c r="AC40"/>
  <c r="AE40"/>
  <c r="AG40"/>
  <c r="C41"/>
  <c r="E41"/>
  <c r="G41"/>
  <c r="I41"/>
  <c r="K41"/>
  <c r="M41"/>
  <c r="O41"/>
  <c r="Q41"/>
  <c r="S41"/>
  <c r="U41"/>
  <c r="W41"/>
  <c r="Y41"/>
  <c r="AA41"/>
  <c r="AC41"/>
  <c r="AE41"/>
  <c r="AG41"/>
  <c r="C42"/>
  <c r="E42"/>
  <c r="G42"/>
  <c r="I42"/>
  <c r="K42"/>
  <c r="M42"/>
  <c r="O42"/>
  <c r="Q42"/>
  <c r="S42"/>
  <c r="U42"/>
  <c r="W42"/>
  <c r="Y42"/>
  <c r="AA42"/>
  <c r="AC42"/>
  <c r="AE42"/>
  <c r="AG42"/>
  <c r="C43"/>
  <c r="E43"/>
  <c r="G43"/>
  <c r="I43"/>
  <c r="K43"/>
  <c r="M43"/>
  <c r="O43"/>
  <c r="Q43"/>
  <c r="S43"/>
  <c r="U43"/>
  <c r="W43"/>
  <c r="Y43"/>
  <c r="AA43"/>
  <c r="AC43"/>
  <c r="AE43"/>
  <c r="AG43"/>
  <c r="C44"/>
  <c r="E44"/>
  <c r="G44"/>
  <c r="I44"/>
  <c r="K44"/>
  <c r="M44"/>
  <c r="O44"/>
  <c r="Q44"/>
  <c r="S44"/>
  <c r="U44"/>
  <c r="W44"/>
  <c r="Y44"/>
  <c r="AA44"/>
  <c r="AC44"/>
  <c r="AE44"/>
  <c r="AG44"/>
  <c r="C45"/>
  <c r="E45"/>
  <c r="G45"/>
  <c r="I45"/>
  <c r="K45"/>
  <c r="M45"/>
  <c r="O45"/>
  <c r="Q45"/>
  <c r="S45"/>
  <c r="U45"/>
  <c r="W45"/>
  <c r="Y45"/>
  <c r="AA45"/>
  <c r="AC45"/>
  <c r="AE45"/>
  <c r="AG45"/>
  <c r="C46"/>
  <c r="E46"/>
  <c r="G46"/>
  <c r="I46"/>
  <c r="K46"/>
  <c r="M46"/>
  <c r="O46"/>
  <c r="Q46"/>
  <c r="S46"/>
  <c r="U46"/>
  <c r="W46"/>
  <c r="Y46"/>
  <c r="AA46"/>
  <c r="AC46"/>
  <c r="AE46"/>
  <c r="AG46"/>
  <c r="C47"/>
  <c r="E47"/>
  <c r="G47"/>
  <c r="I47"/>
  <c r="K47"/>
  <c r="M47"/>
  <c r="O47"/>
  <c r="Q47"/>
  <c r="S47"/>
  <c r="U47"/>
  <c r="W47"/>
  <c r="Y47"/>
  <c r="AA47"/>
  <c r="AC47"/>
  <c r="AE47"/>
  <c r="AG47"/>
  <c r="C48"/>
  <c r="E48"/>
  <c r="G48"/>
  <c r="I48"/>
  <c r="K48"/>
  <c r="M48"/>
  <c r="O48"/>
  <c r="Q48"/>
  <c r="S48"/>
  <c r="U48"/>
  <c r="W48"/>
  <c r="Y48"/>
  <c r="AA48"/>
  <c r="AC48"/>
  <c r="AE48"/>
  <c r="AG48"/>
  <c r="C49"/>
  <c r="E49"/>
  <c r="G49"/>
  <c r="I49"/>
  <c r="K49"/>
  <c r="M49"/>
  <c r="O49"/>
  <c r="Q49"/>
  <c r="S49"/>
  <c r="U49"/>
  <c r="W49"/>
  <c r="Y49"/>
  <c r="AA49"/>
  <c r="AC49"/>
  <c r="AE49"/>
  <c r="AG49"/>
  <c r="C50"/>
  <c r="E50"/>
  <c r="G50"/>
  <c r="I50"/>
  <c r="K50"/>
  <c r="M50"/>
  <c r="O50"/>
  <c r="Q50"/>
  <c r="S50"/>
  <c r="U50"/>
  <c r="W50"/>
  <c r="Y50"/>
  <c r="AA50"/>
  <c r="AC50"/>
  <c r="AE50"/>
  <c r="AG50"/>
  <c r="C51"/>
  <c r="E51"/>
  <c r="G51"/>
  <c r="I51"/>
  <c r="K51"/>
  <c r="M51"/>
  <c r="O51"/>
  <c r="Q51"/>
  <c r="S51"/>
  <c r="U51"/>
  <c r="W51"/>
  <c r="Y51"/>
  <c r="AA51"/>
  <c r="AC51"/>
  <c r="AE51"/>
  <c r="AG51"/>
  <c r="C52"/>
  <c r="E52"/>
  <c r="G52"/>
  <c r="I52"/>
  <c r="K52"/>
  <c r="M52"/>
  <c r="O52"/>
  <c r="Q52"/>
  <c r="S52"/>
  <c r="U52"/>
  <c r="W52"/>
  <c r="Y52"/>
  <c r="AA52"/>
  <c r="AC52"/>
  <c r="AE52"/>
  <c r="AG52"/>
  <c r="C53"/>
  <c r="E53"/>
  <c r="G53"/>
  <c r="I53"/>
  <c r="K53"/>
  <c r="M53"/>
  <c r="O53"/>
  <c r="Q53"/>
  <c r="S53"/>
  <c r="U53"/>
  <c r="W53"/>
  <c r="Y53"/>
  <c r="AA53"/>
  <c r="AC53"/>
  <c r="AE53"/>
  <c r="AG53"/>
  <c r="C54"/>
  <c r="E54"/>
  <c r="G54"/>
  <c r="I54"/>
  <c r="K54"/>
  <c r="M54"/>
  <c r="O54"/>
  <c r="Q54"/>
  <c r="S54"/>
  <c r="U54"/>
  <c r="W54"/>
  <c r="Y54"/>
  <c r="AA54"/>
  <c r="AC54"/>
  <c r="AE54"/>
  <c r="AG54"/>
  <c r="C55"/>
  <c r="E55"/>
  <c r="G55"/>
  <c r="I55"/>
  <c r="K55"/>
  <c r="M55"/>
  <c r="O55"/>
  <c r="Q55"/>
  <c r="S55"/>
  <c r="U55"/>
  <c r="W55"/>
  <c r="Y55"/>
  <c r="AA55"/>
  <c r="AC55"/>
  <c r="AE55"/>
  <c r="AG55"/>
  <c r="C56"/>
  <c r="E56"/>
  <c r="G56"/>
  <c r="I56"/>
  <c r="K56"/>
  <c r="M56"/>
  <c r="O56"/>
  <c r="Q56"/>
  <c r="S56"/>
  <c r="U56"/>
  <c r="W56"/>
  <c r="Y56"/>
  <c r="AA56"/>
  <c r="AC56"/>
  <c r="AE56"/>
  <c r="AG56"/>
  <c r="C57"/>
  <c r="E57"/>
  <c r="G57"/>
  <c r="I57"/>
  <c r="K57"/>
  <c r="M57"/>
  <c r="O57"/>
  <c r="Q57"/>
  <c r="S57"/>
  <c r="U57"/>
  <c r="W57"/>
  <c r="Y57"/>
  <c r="AA57"/>
  <c r="AC57"/>
  <c r="AE57"/>
  <c r="AG57"/>
  <c r="C58"/>
  <c r="E58"/>
  <c r="G58"/>
  <c r="I58"/>
  <c r="K58"/>
  <c r="M58"/>
  <c r="O58"/>
  <c r="Q58"/>
  <c r="S58"/>
  <c r="U58"/>
  <c r="W58"/>
  <c r="Y58"/>
  <c r="AA58"/>
  <c r="AC58"/>
  <c r="AE58"/>
  <c r="AG58"/>
  <c r="C59"/>
  <c r="E59"/>
  <c r="G59"/>
  <c r="I59"/>
  <c r="K59"/>
  <c r="M59"/>
  <c r="O59"/>
  <c r="Q59"/>
  <c r="S59"/>
  <c r="U59"/>
  <c r="W59"/>
  <c r="Y59"/>
  <c r="AA59"/>
  <c r="AC59"/>
  <c r="AE59"/>
  <c r="AG59"/>
  <c r="C60"/>
  <c r="E60"/>
  <c r="G60"/>
  <c r="I60"/>
  <c r="K60"/>
  <c r="M60"/>
  <c r="O60"/>
  <c r="Q60"/>
  <c r="S60"/>
  <c r="U60"/>
  <c r="W60"/>
  <c r="Y60"/>
  <c r="AA60"/>
  <c r="AC60"/>
  <c r="AE60"/>
  <c r="AG60"/>
  <c r="C61"/>
  <c r="E61"/>
  <c r="G61"/>
  <c r="I61"/>
  <c r="K61"/>
  <c r="M61"/>
  <c r="O61"/>
  <c r="Q61"/>
  <c r="S61"/>
  <c r="U61"/>
  <c r="W61"/>
  <c r="Y61"/>
  <c r="AA61"/>
  <c r="AC61"/>
  <c r="AE61"/>
  <c r="AG61"/>
  <c r="C62"/>
  <c r="E62"/>
  <c r="G62"/>
  <c r="I62"/>
  <c r="K62"/>
  <c r="M62"/>
  <c r="O62"/>
  <c r="Q62"/>
  <c r="S62"/>
  <c r="U62"/>
  <c r="W62"/>
  <c r="Y62"/>
  <c r="AA62"/>
  <c r="AC62"/>
  <c r="AE62"/>
  <c r="AG62"/>
  <c r="C63"/>
  <c r="E63"/>
  <c r="G63"/>
  <c r="I63"/>
  <c r="K63"/>
  <c r="M63"/>
  <c r="O63"/>
  <c r="Q63"/>
  <c r="S63"/>
  <c r="U63"/>
  <c r="W63"/>
  <c r="Y63"/>
  <c r="AA63"/>
  <c r="AC63"/>
  <c r="AE63"/>
  <c r="AG63"/>
  <c r="C64"/>
  <c r="E64"/>
  <c r="G64"/>
  <c r="I64"/>
  <c r="K64"/>
  <c r="M64"/>
  <c r="O64"/>
  <c r="Q64"/>
  <c r="S64"/>
  <c r="U64"/>
  <c r="W64"/>
  <c r="Y64"/>
  <c r="AA64"/>
  <c r="AC64"/>
  <c r="AE64"/>
  <c r="AG64"/>
  <c r="C65"/>
  <c r="E65"/>
  <c r="G65"/>
  <c r="I65"/>
  <c r="K65"/>
  <c r="M65"/>
  <c r="O65"/>
  <c r="Q65"/>
  <c r="S65"/>
  <c r="U65"/>
  <c r="W65"/>
  <c r="Y65"/>
  <c r="AA65"/>
  <c r="AC65"/>
  <c r="AE65"/>
  <c r="AG65"/>
  <c r="C66"/>
  <c r="E66"/>
  <c r="G66"/>
  <c r="I66"/>
  <c r="K66"/>
  <c r="M66"/>
  <c r="O66"/>
  <c r="Q66"/>
  <c r="S66"/>
  <c r="U66"/>
  <c r="W66"/>
  <c r="Y66"/>
  <c r="AA66"/>
  <c r="AC66"/>
  <c r="AE66"/>
  <c r="AG66"/>
  <c r="C67"/>
  <c r="E67"/>
  <c r="G67"/>
  <c r="I67"/>
  <c r="K67"/>
  <c r="M67"/>
  <c r="O67"/>
  <c r="Q67"/>
  <c r="S67"/>
  <c r="U67"/>
  <c r="W67"/>
  <c r="Y67"/>
  <c r="AA67"/>
  <c r="AC67"/>
  <c r="AE67"/>
  <c r="AG67"/>
  <c r="C68"/>
  <c r="E68"/>
  <c r="G68"/>
  <c r="I68"/>
  <c r="K68"/>
  <c r="M68"/>
  <c r="O68"/>
  <c r="Q68"/>
  <c r="S68"/>
  <c r="U68"/>
  <c r="W68"/>
  <c r="Y68"/>
  <c r="AA68"/>
  <c r="AC68"/>
  <c r="AE68"/>
  <c r="AG68"/>
  <c r="C69"/>
  <c r="E69"/>
  <c r="G69"/>
  <c r="I69"/>
  <c r="K69"/>
  <c r="M69"/>
  <c r="O69"/>
  <c r="Q69"/>
  <c r="S69"/>
  <c r="U69"/>
  <c r="W69"/>
  <c r="Y69"/>
  <c r="AA69"/>
  <c r="AC69"/>
  <c r="AE69"/>
  <c r="AG69"/>
  <c r="C70"/>
  <c r="E70"/>
  <c r="G70"/>
  <c r="I70"/>
  <c r="K70"/>
  <c r="M70"/>
  <c r="O70"/>
  <c r="Q70"/>
  <c r="S70"/>
  <c r="U70"/>
  <c r="W70"/>
  <c r="Y70"/>
  <c r="AA70"/>
  <c r="AC70"/>
  <c r="AE70"/>
  <c r="AG70"/>
  <c r="C71"/>
  <c r="E71"/>
  <c r="G71"/>
  <c r="I71"/>
  <c r="K71"/>
  <c r="M71"/>
  <c r="O71"/>
  <c r="Q71"/>
  <c r="S71"/>
  <c r="U71"/>
  <c r="W71"/>
  <c r="Y71"/>
  <c r="AA71"/>
  <c r="AC71"/>
  <c r="AE71"/>
  <c r="AG71"/>
  <c r="C72"/>
  <c r="E72"/>
  <c r="G72"/>
  <c r="I72"/>
  <c r="K72"/>
  <c r="M72"/>
  <c r="O72"/>
  <c r="Q72"/>
  <c r="S72"/>
  <c r="U72"/>
  <c r="W72"/>
  <c r="Y72"/>
  <c r="AA72"/>
  <c r="AC72"/>
  <c r="AE72"/>
  <c r="AG72"/>
  <c r="C73"/>
  <c r="E73"/>
  <c r="G73"/>
  <c r="I73"/>
  <c r="K73"/>
  <c r="M73"/>
  <c r="O73"/>
  <c r="Q73"/>
  <c r="S73"/>
  <c r="U73"/>
  <c r="W73"/>
  <c r="Y73"/>
  <c r="AA73"/>
  <c r="AC73"/>
  <c r="AE73"/>
  <c r="AG73"/>
  <c r="C74"/>
  <c r="E74"/>
  <c r="G74"/>
  <c r="I74"/>
  <c r="K74"/>
  <c r="M74"/>
  <c r="O74"/>
  <c r="Q74"/>
  <c r="S74"/>
  <c r="U74"/>
  <c r="W74"/>
  <c r="Y74"/>
  <c r="AA74"/>
  <c r="AC74"/>
  <c r="AE74"/>
  <c r="AG74"/>
  <c r="C75"/>
  <c r="E75"/>
  <c r="G75"/>
  <c r="I75"/>
  <c r="K75"/>
  <c r="M75"/>
  <c r="O75"/>
  <c r="Q75"/>
  <c r="S75"/>
  <c r="U75"/>
  <c r="W75"/>
  <c r="Y75"/>
  <c r="AA75"/>
  <c r="AC75"/>
  <c r="AE75"/>
  <c r="AG75"/>
  <c r="C76"/>
  <c r="E76"/>
  <c r="G76"/>
  <c r="I76"/>
  <c r="K76"/>
  <c r="M76"/>
  <c r="O76"/>
  <c r="Q76"/>
  <c r="S76"/>
  <c r="U76"/>
  <c r="W76"/>
  <c r="Y76"/>
  <c r="AA76"/>
  <c r="AC76"/>
  <c r="AE76"/>
  <c r="AG76"/>
  <c r="C77"/>
  <c r="E77"/>
  <c r="G77"/>
  <c r="I77"/>
  <c r="K77"/>
  <c r="M77"/>
  <c r="O77"/>
  <c r="Q77"/>
  <c r="S77"/>
  <c r="U77"/>
  <c r="W77"/>
  <c r="Y77"/>
  <c r="AA77"/>
  <c r="AC77"/>
  <c r="AE77"/>
  <c r="AG77"/>
  <c r="C78"/>
  <c r="E78"/>
  <c r="G78"/>
  <c r="I78"/>
  <c r="K78"/>
  <c r="M78"/>
  <c r="O78"/>
  <c r="Q78"/>
  <c r="S78"/>
  <c r="U78"/>
  <c r="W78"/>
  <c r="Y78"/>
  <c r="AA78"/>
  <c r="AC78"/>
  <c r="AE78"/>
  <c r="AG78"/>
  <c r="C79"/>
  <c r="E79"/>
  <c r="G79"/>
  <c r="I79"/>
  <c r="K79"/>
  <c r="M79"/>
  <c r="O79"/>
  <c r="Q79"/>
  <c r="S79"/>
  <c r="U79"/>
  <c r="W79"/>
  <c r="Y79"/>
  <c r="AA79"/>
  <c r="AC79"/>
  <c r="AE79"/>
  <c r="AG79"/>
  <c r="C80"/>
  <c r="E80"/>
  <c r="G80"/>
  <c r="I80"/>
  <c r="K80"/>
  <c r="M80"/>
  <c r="O80"/>
  <c r="Q80"/>
  <c r="S80"/>
  <c r="U80"/>
  <c r="W80"/>
  <c r="Y80"/>
  <c r="AA80"/>
  <c r="AC80"/>
  <c r="AE80"/>
  <c r="AG80"/>
  <c r="C81"/>
  <c r="E81"/>
  <c r="G81"/>
  <c r="I81"/>
  <c r="K81"/>
  <c r="M81"/>
  <c r="O81"/>
  <c r="Q81"/>
  <c r="S81"/>
  <c r="U81"/>
  <c r="W81"/>
  <c r="Y81"/>
  <c r="AA81"/>
  <c r="AC81"/>
  <c r="AE81"/>
  <c r="AG81"/>
  <c r="C82"/>
  <c r="E82"/>
  <c r="G82"/>
  <c r="I82"/>
  <c r="K82"/>
  <c r="M82"/>
  <c r="O82"/>
  <c r="Q82"/>
  <c r="S82"/>
  <c r="U82"/>
  <c r="W82"/>
  <c r="Y82"/>
  <c r="AA82"/>
  <c r="AC82"/>
  <c r="AE82"/>
  <c r="AG82"/>
  <c r="C83"/>
  <c r="E83"/>
  <c r="G83"/>
  <c r="I83"/>
  <c r="K83"/>
  <c r="M83"/>
  <c r="O83"/>
  <c r="Q83"/>
  <c r="S83"/>
  <c r="U83"/>
  <c r="W83"/>
  <c r="Y83"/>
  <c r="AA83"/>
  <c r="AC83"/>
  <c r="AE83"/>
  <c r="AG83"/>
  <c r="C84"/>
  <c r="E84"/>
  <c r="G84"/>
  <c r="I84"/>
  <c r="K84"/>
  <c r="M84"/>
  <c r="O84"/>
  <c r="Q84"/>
  <c r="S84"/>
  <c r="U84"/>
  <c r="W84"/>
  <c r="Y84"/>
  <c r="AA84"/>
  <c r="AC84"/>
  <c r="AE84"/>
  <c r="AG84"/>
  <c r="C85"/>
  <c r="E85"/>
  <c r="G85"/>
  <c r="I85"/>
  <c r="K85"/>
  <c r="M85"/>
  <c r="O85"/>
  <c r="Q85"/>
  <c r="S85"/>
  <c r="U85"/>
  <c r="W85"/>
  <c r="Y85"/>
  <c r="AA85"/>
  <c r="AC85"/>
  <c r="AE85"/>
  <c r="AG85"/>
  <c r="C86"/>
  <c r="E86"/>
  <c r="G86"/>
  <c r="I86"/>
  <c r="K86"/>
  <c r="M86"/>
  <c r="O86"/>
  <c r="Q86"/>
  <c r="S86"/>
  <c r="U86"/>
  <c r="W86"/>
  <c r="Y86"/>
  <c r="AA86"/>
  <c r="AC86"/>
  <c r="AE86"/>
  <c r="AG86"/>
  <c r="C87"/>
  <c r="E87"/>
  <c r="G87"/>
  <c r="I87"/>
  <c r="K87"/>
  <c r="M87"/>
  <c r="O87"/>
  <c r="Q87"/>
  <c r="S87"/>
  <c r="U87"/>
  <c r="W87"/>
  <c r="Y87"/>
  <c r="AA87"/>
  <c r="AC87"/>
  <c r="AE87"/>
  <c r="AG87"/>
  <c r="C88"/>
  <c r="E88"/>
  <c r="G88"/>
  <c r="I88"/>
  <c r="K88"/>
  <c r="M88"/>
  <c r="O88"/>
  <c r="Q88"/>
  <c r="S88"/>
  <c r="U88"/>
  <c r="W88"/>
  <c r="Y88"/>
  <c r="AA88"/>
  <c r="AC88"/>
  <c r="AE88"/>
  <c r="AG88"/>
  <c r="C89"/>
  <c r="E89"/>
  <c r="G89"/>
  <c r="I89"/>
  <c r="K89"/>
  <c r="M89"/>
  <c r="O89"/>
  <c r="Q89"/>
  <c r="S89"/>
  <c r="U89"/>
  <c r="W89"/>
  <c r="Y89"/>
  <c r="AA89"/>
  <c r="AC89"/>
  <c r="AE89"/>
  <c r="AG89"/>
  <c r="C90"/>
  <c r="E90"/>
  <c r="G90"/>
  <c r="I90"/>
  <c r="K90"/>
  <c r="M90"/>
  <c r="O90"/>
  <c r="Q90"/>
  <c r="S90"/>
  <c r="U90"/>
  <c r="W90"/>
  <c r="Y90"/>
  <c r="AA90"/>
  <c r="AC90"/>
  <c r="AE90"/>
  <c r="AG90"/>
  <c r="C91"/>
  <c r="E91"/>
  <c r="G91"/>
  <c r="I91"/>
  <c r="K91"/>
  <c r="M91"/>
  <c r="O91"/>
  <c r="Q91"/>
  <c r="S91"/>
  <c r="U91"/>
  <c r="W91"/>
  <c r="Y91"/>
  <c r="AA91"/>
  <c r="AC91"/>
  <c r="AE91"/>
  <c r="AG91"/>
  <c r="C92"/>
  <c r="E92"/>
  <c r="G92"/>
  <c r="I92"/>
  <c r="K92"/>
  <c r="M92"/>
  <c r="O92"/>
  <c r="Q92"/>
  <c r="S92"/>
  <c r="U92"/>
  <c r="W92"/>
  <c r="Y92"/>
  <c r="AA92"/>
  <c r="AC92"/>
  <c r="AE92"/>
  <c r="AG92"/>
  <c r="C93"/>
  <c r="E93"/>
  <c r="G93"/>
  <c r="I93"/>
  <c r="K93"/>
  <c r="M93"/>
  <c r="O93"/>
  <c r="Q93"/>
  <c r="S93"/>
  <c r="U93"/>
  <c r="W93"/>
  <c r="Y93"/>
  <c r="AA93"/>
  <c r="AC93"/>
  <c r="AE93"/>
  <c r="AG93"/>
  <c r="C94"/>
  <c r="E94"/>
  <c r="G94"/>
  <c r="I94"/>
  <c r="K94"/>
  <c r="M94"/>
  <c r="O94"/>
  <c r="Q94"/>
  <c r="S94"/>
  <c r="U94"/>
  <c r="W94"/>
  <c r="Y94"/>
  <c r="AA94"/>
  <c r="AC94"/>
  <c r="AE94"/>
  <c r="AG94"/>
  <c r="C95"/>
  <c r="E95"/>
  <c r="G95"/>
  <c r="I95"/>
  <c r="K95"/>
  <c r="M95"/>
  <c r="O95"/>
  <c r="Q95"/>
  <c r="S95"/>
  <c r="U95"/>
  <c r="W95"/>
  <c r="Y95"/>
  <c r="AA95"/>
  <c r="AC95"/>
  <c r="AE95"/>
  <c r="AG95"/>
  <c r="C96"/>
  <c r="E96"/>
  <c r="G96"/>
  <c r="I96"/>
  <c r="K96"/>
  <c r="M96"/>
  <c r="O96"/>
  <c r="Q96"/>
  <c r="S96"/>
  <c r="U96"/>
  <c r="W96"/>
  <c r="Y96"/>
  <c r="AA96"/>
  <c r="AC96"/>
  <c r="AE96"/>
  <c r="AG96"/>
  <c r="C97"/>
  <c r="E97"/>
  <c r="G97"/>
  <c r="I97"/>
  <c r="K97"/>
  <c r="M97"/>
  <c r="O97"/>
  <c r="Q97"/>
  <c r="S97"/>
  <c r="U97"/>
  <c r="W97"/>
  <c r="Y97"/>
  <c r="AA97"/>
  <c r="AC97"/>
  <c r="AE97"/>
  <c r="AG97"/>
  <c r="C98"/>
  <c r="E98"/>
  <c r="G98"/>
  <c r="I98"/>
  <c r="K98"/>
  <c r="M98"/>
  <c r="O98"/>
  <c r="Q98"/>
  <c r="S98"/>
  <c r="U98"/>
  <c r="W98"/>
  <c r="Y98"/>
  <c r="AA98"/>
  <c r="AC98"/>
  <c r="AE98"/>
  <c r="AG98"/>
  <c r="C99"/>
  <c r="E99"/>
  <c r="G99"/>
  <c r="I99"/>
  <c r="K99"/>
  <c r="M99"/>
  <c r="O99"/>
  <c r="Q99"/>
  <c r="S99"/>
  <c r="U99"/>
  <c r="W99"/>
  <c r="Y99"/>
  <c r="AA99"/>
  <c r="AC99"/>
  <c r="AE99"/>
  <c r="AG99"/>
  <c r="C100"/>
  <c r="E100"/>
  <c r="G100"/>
  <c r="I100"/>
  <c r="K100"/>
  <c r="M100"/>
  <c r="O100"/>
  <c r="Q100"/>
  <c r="S100"/>
  <c r="U100"/>
  <c r="W100"/>
  <c r="Y100"/>
  <c r="AA100"/>
  <c r="AC100"/>
  <c r="AE100"/>
  <c r="AG100"/>
  <c r="C101"/>
  <c r="E101"/>
  <c r="G101"/>
  <c r="I101"/>
  <c r="K101"/>
  <c r="M101"/>
  <c r="O101"/>
  <c r="Q101"/>
  <c r="S101"/>
  <c r="U101"/>
  <c r="W101"/>
  <c r="Y101"/>
  <c r="AA101"/>
  <c r="AC101"/>
  <c r="AE101"/>
  <c r="AG101"/>
  <c r="C102"/>
  <c r="E102"/>
  <c r="G102"/>
  <c r="I102"/>
  <c r="K102"/>
  <c r="M102"/>
  <c r="O102"/>
  <c r="Q102"/>
  <c r="S102"/>
  <c r="U102"/>
  <c r="W102"/>
  <c r="Y102"/>
  <c r="AA102"/>
  <c r="AC102"/>
  <c r="J97"/>
  <c r="L97"/>
  <c r="N97"/>
  <c r="P97"/>
  <c r="R97"/>
  <c r="T97"/>
  <c r="V97"/>
  <c r="X97"/>
  <c r="Z97"/>
  <c r="AB97"/>
  <c r="AD97"/>
  <c r="AF97"/>
  <c r="AH97"/>
  <c r="D98"/>
  <c r="F98"/>
  <c r="H98"/>
  <c r="J98"/>
  <c r="L98"/>
  <c r="N98"/>
  <c r="P98"/>
  <c r="R98"/>
  <c r="T98"/>
  <c r="V98"/>
  <c r="X98"/>
  <c r="Z98"/>
  <c r="AB98"/>
  <c r="AD98"/>
  <c r="AF98"/>
  <c r="AH98"/>
  <c r="D99"/>
  <c r="F99"/>
  <c r="H99"/>
  <c r="J99"/>
  <c r="L99"/>
  <c r="N99"/>
  <c r="P99"/>
  <c r="R99"/>
  <c r="T99"/>
  <c r="V99"/>
  <c r="X99"/>
  <c r="Z99"/>
  <c r="AB99"/>
  <c r="AD99"/>
  <c r="AF99"/>
  <c r="AH99"/>
  <c r="D100"/>
  <c r="F100"/>
  <c r="H100"/>
  <c r="J100"/>
  <c r="L100"/>
  <c r="N100"/>
  <c r="P100"/>
  <c r="R100"/>
  <c r="T100"/>
  <c r="V100"/>
  <c r="X100"/>
  <c r="Z100"/>
  <c r="AB100"/>
  <c r="AD100"/>
  <c r="AF100"/>
  <c r="AH100"/>
  <c r="D101"/>
  <c r="F101"/>
  <c r="H101"/>
  <c r="J101"/>
  <c r="L101"/>
  <c r="N101"/>
  <c r="P101"/>
  <c r="R101"/>
  <c r="T101"/>
  <c r="V101"/>
  <c r="X101"/>
  <c r="Z101"/>
  <c r="AB101"/>
  <c r="AD101"/>
  <c r="AF101"/>
  <c r="AH101"/>
  <c r="D102"/>
  <c r="F102"/>
  <c r="H102"/>
  <c r="J102"/>
  <c r="L102"/>
  <c r="N102"/>
  <c r="P102"/>
  <c r="R102"/>
  <c r="T102"/>
  <c r="V102"/>
  <c r="X102"/>
  <c r="Z102"/>
  <c r="AB102"/>
  <c r="AD102"/>
  <c r="AF102"/>
  <c r="AH102"/>
  <c r="D103"/>
  <c r="F103"/>
  <c r="H103"/>
  <c r="J103"/>
  <c r="L103"/>
  <c r="N103"/>
  <c r="P103"/>
  <c r="R103"/>
  <c r="T103"/>
  <c r="V103"/>
  <c r="X103"/>
  <c r="Z103"/>
  <c r="AB103"/>
  <c r="AD103"/>
  <c r="AF103"/>
  <c r="AH103"/>
  <c r="D104"/>
  <c r="F104"/>
  <c r="H104"/>
  <c r="J104"/>
  <c r="L104"/>
  <c r="N104"/>
  <c r="P104"/>
  <c r="R104"/>
  <c r="T104"/>
  <c r="V104"/>
  <c r="X104"/>
  <c r="Z104"/>
  <c r="AB104"/>
  <c r="AD104"/>
  <c r="AF104"/>
  <c r="AH104"/>
  <c r="D105"/>
  <c r="F105"/>
  <c r="H105"/>
  <c r="J105"/>
  <c r="L105"/>
  <c r="N105"/>
  <c r="P105"/>
  <c r="R105"/>
  <c r="T105"/>
  <c r="V105"/>
  <c r="X105"/>
  <c r="Z105"/>
  <c r="AB105"/>
  <c r="AD105"/>
  <c r="AF105"/>
  <c r="AH105"/>
  <c r="D106"/>
  <c r="F106"/>
  <c r="H106"/>
  <c r="J106"/>
  <c r="L106"/>
  <c r="N106"/>
  <c r="P106"/>
  <c r="R106"/>
  <c r="T106"/>
  <c r="V106"/>
  <c r="X106"/>
  <c r="Z106"/>
  <c r="AB106"/>
  <c r="AD106"/>
  <c r="AF106"/>
  <c r="AH106"/>
  <c r="D107"/>
  <c r="F107"/>
  <c r="H107"/>
  <c r="J107"/>
  <c r="L107"/>
  <c r="N107"/>
  <c r="P107"/>
  <c r="R107"/>
  <c r="T107"/>
  <c r="V107"/>
  <c r="X107"/>
  <c r="Z107"/>
  <c r="AB107"/>
  <c r="AD107"/>
  <c r="AF107"/>
  <c r="AH107"/>
  <c r="D108"/>
  <c r="F108"/>
  <c r="H108"/>
  <c r="J108"/>
  <c r="L108"/>
  <c r="N108"/>
  <c r="P108"/>
  <c r="R108"/>
  <c r="T108"/>
  <c r="V108"/>
  <c r="X108"/>
  <c r="Z108"/>
  <c r="AB108"/>
  <c r="AD108"/>
  <c r="AF108"/>
  <c r="AH108"/>
  <c r="D109"/>
  <c r="F109"/>
  <c r="H109"/>
  <c r="J109"/>
  <c r="L109"/>
  <c r="N109"/>
  <c r="P109"/>
  <c r="R109"/>
  <c r="T109"/>
  <c r="V109"/>
  <c r="X109"/>
  <c r="Z109"/>
  <c r="AB109"/>
  <c r="AD109"/>
  <c r="AF109"/>
  <c r="AH109"/>
  <c r="D110"/>
  <c r="F110"/>
  <c r="H110"/>
  <c r="J110"/>
  <c r="L110"/>
  <c r="N110"/>
  <c r="P110"/>
  <c r="R110"/>
  <c r="T110"/>
  <c r="V110"/>
  <c r="X110"/>
  <c r="Z110"/>
  <c r="AB110"/>
  <c r="AD110"/>
  <c r="AF110"/>
  <c r="AH110"/>
  <c r="D111"/>
  <c r="F111"/>
  <c r="H111"/>
  <c r="J111"/>
  <c r="L111"/>
  <c r="N111"/>
  <c r="P111"/>
  <c r="R111"/>
  <c r="T111"/>
  <c r="V111"/>
  <c r="X111"/>
  <c r="Z111"/>
  <c r="AB111"/>
  <c r="AD111"/>
  <c r="AF111"/>
  <c r="AH111"/>
  <c r="D112"/>
  <c r="F112"/>
  <c r="H112"/>
  <c r="J112"/>
  <c r="L112"/>
  <c r="N112"/>
  <c r="P112"/>
  <c r="R112"/>
  <c r="T112"/>
  <c r="V112"/>
  <c r="X112"/>
  <c r="Z112"/>
  <c r="AB112"/>
  <c r="AD112"/>
  <c r="AF112"/>
  <c r="AH112"/>
  <c r="D113"/>
  <c r="F113"/>
  <c r="H113"/>
  <c r="J113"/>
  <c r="L113"/>
  <c r="N113"/>
  <c r="P113"/>
  <c r="R113"/>
  <c r="T113"/>
  <c r="V113"/>
  <c r="X113"/>
  <c r="Z113"/>
  <c r="AB113"/>
  <c r="AD113"/>
  <c r="AF113"/>
  <c r="AH113"/>
  <c r="D114"/>
  <c r="F114"/>
  <c r="H114"/>
  <c r="J114"/>
  <c r="L114"/>
  <c r="N114"/>
  <c r="P114"/>
  <c r="R114"/>
  <c r="T114"/>
  <c r="V114"/>
  <c r="X114"/>
  <c r="Z114"/>
  <c r="AB114"/>
  <c r="AD114"/>
  <c r="AF114"/>
  <c r="AH114"/>
  <c r="D115"/>
  <c r="F115"/>
  <c r="H115"/>
  <c r="J115"/>
  <c r="L115"/>
  <c r="N115"/>
  <c r="P115"/>
  <c r="R115"/>
  <c r="T115"/>
  <c r="V115"/>
  <c r="X115"/>
  <c r="Z115"/>
  <c r="AB115"/>
  <c r="AD115"/>
  <c r="AF115"/>
  <c r="AH115"/>
  <c r="D116"/>
  <c r="F116"/>
  <c r="H116"/>
  <c r="J116"/>
  <c r="L116"/>
  <c r="N116"/>
  <c r="P116"/>
  <c r="R116"/>
  <c r="T116"/>
  <c r="V116"/>
  <c r="X116"/>
  <c r="Z116"/>
  <c r="AB116"/>
  <c r="AD116"/>
  <c r="AF116"/>
  <c r="AH116"/>
  <c r="D117"/>
  <c r="F117"/>
  <c r="H117"/>
  <c r="J117"/>
  <c r="L117"/>
  <c r="N117"/>
  <c r="P117"/>
  <c r="R117"/>
  <c r="T117"/>
  <c r="V117"/>
  <c r="X117"/>
  <c r="Z117"/>
  <c r="AB117"/>
  <c r="AD117"/>
  <c r="AF117"/>
  <c r="AH117"/>
  <c r="D118"/>
  <c r="F118"/>
  <c r="H118"/>
  <c r="J118"/>
  <c r="L118"/>
  <c r="N118"/>
  <c r="P118"/>
  <c r="R118"/>
  <c r="T118"/>
  <c r="V118"/>
  <c r="X118"/>
  <c r="Z118"/>
  <c r="AB118"/>
  <c r="AD118"/>
  <c r="AF118"/>
  <c r="AH118"/>
  <c r="D119"/>
  <c r="F119"/>
  <c r="H119"/>
  <c r="J119"/>
  <c r="L119"/>
  <c r="N119"/>
  <c r="P119"/>
  <c r="R119"/>
  <c r="T119"/>
  <c r="V119"/>
  <c r="X119"/>
  <c r="Z119"/>
  <c r="AB119"/>
  <c r="AD119"/>
  <c r="AF119"/>
  <c r="AH119"/>
  <c r="D120"/>
  <c r="F120"/>
  <c r="H120"/>
  <c r="J120"/>
  <c r="L120"/>
  <c r="N120"/>
  <c r="P120"/>
  <c r="R120"/>
  <c r="T120"/>
  <c r="V120"/>
  <c r="X120"/>
  <c r="Z120"/>
  <c r="AB120"/>
  <c r="AD120"/>
  <c r="AF120"/>
  <c r="AH120"/>
  <c r="D121"/>
  <c r="F121"/>
  <c r="H121"/>
  <c r="J121"/>
  <c r="L121"/>
  <c r="N121"/>
  <c r="P121"/>
  <c r="R121"/>
  <c r="T121"/>
  <c r="V121"/>
  <c r="X121"/>
  <c r="Z121"/>
  <c r="AB121"/>
  <c r="AD121"/>
  <c r="AF121"/>
  <c r="AH121"/>
  <c r="D122"/>
  <c r="F122"/>
  <c r="H122"/>
  <c r="J122"/>
  <c r="L122"/>
  <c r="N122"/>
  <c r="P122"/>
  <c r="R122"/>
  <c r="T122"/>
  <c r="V122"/>
  <c r="X122"/>
  <c r="Z122"/>
  <c r="AB122"/>
  <c r="AD122"/>
  <c r="AF122"/>
  <c r="AH122"/>
  <c r="D123"/>
  <c r="F123"/>
  <c r="H123"/>
  <c r="J123"/>
  <c r="L123"/>
  <c r="N123"/>
  <c r="P123"/>
  <c r="R123"/>
  <c r="T123"/>
  <c r="V123"/>
  <c r="X123"/>
  <c r="Z123"/>
  <c r="AB123"/>
  <c r="AD123"/>
  <c r="AF123"/>
  <c r="AH123"/>
  <c r="D124"/>
  <c r="F124"/>
  <c r="H124"/>
  <c r="J124"/>
  <c r="L124"/>
  <c r="N124"/>
  <c r="P124"/>
  <c r="R124"/>
  <c r="T124"/>
  <c r="V124"/>
  <c r="X124"/>
  <c r="Z124"/>
  <c r="AB124"/>
  <c r="AD124"/>
  <c r="AF124"/>
  <c r="AH124"/>
  <c r="D125"/>
  <c r="F125"/>
  <c r="H125"/>
  <c r="J125"/>
  <c r="L125"/>
  <c r="N125"/>
  <c r="P125"/>
  <c r="R125"/>
  <c r="T125"/>
  <c r="V125"/>
  <c r="X125"/>
  <c r="Z125"/>
  <c r="AB125"/>
  <c r="AD125"/>
  <c r="AF125"/>
  <c r="AH125"/>
  <c r="D126"/>
  <c r="F126"/>
  <c r="H126"/>
  <c r="J126"/>
  <c r="L126"/>
  <c r="N126"/>
  <c r="P126"/>
  <c r="R126"/>
  <c r="T126"/>
  <c r="V126"/>
  <c r="X126"/>
  <c r="Z126"/>
  <c r="AB126"/>
  <c r="AD126"/>
  <c r="AF126"/>
  <c r="AH126"/>
  <c r="D127"/>
  <c r="F127"/>
  <c r="H127"/>
  <c r="J127"/>
  <c r="L127"/>
  <c r="N127"/>
  <c r="P127"/>
  <c r="R127"/>
  <c r="T127"/>
  <c r="V127"/>
  <c r="X127"/>
  <c r="Z127"/>
  <c r="AB127"/>
  <c r="AD127"/>
  <c r="AF127"/>
  <c r="AH127"/>
  <c r="D128"/>
  <c r="F128"/>
  <c r="H128"/>
  <c r="J128"/>
  <c r="L128"/>
  <c r="N128"/>
  <c r="P128"/>
  <c r="R128"/>
  <c r="T128"/>
  <c r="V128"/>
  <c r="X128"/>
  <c r="Z128"/>
  <c r="AB128"/>
  <c r="AD128"/>
  <c r="AF128"/>
  <c r="AH128"/>
  <c r="D129"/>
  <c r="F129"/>
  <c r="H129"/>
  <c r="J129"/>
  <c r="L129"/>
  <c r="N129"/>
  <c r="P129"/>
  <c r="R129"/>
  <c r="T129"/>
  <c r="V129"/>
  <c r="X129"/>
  <c r="Z129"/>
  <c r="AB129"/>
  <c r="AD129"/>
  <c r="AF129"/>
  <c r="AH129"/>
  <c r="AE102"/>
  <c r="AG102"/>
  <c r="C103"/>
  <c r="E103"/>
  <c r="G103"/>
  <c r="I103"/>
  <c r="K103"/>
  <c r="M103"/>
  <c r="O103"/>
  <c r="Q103"/>
  <c r="S103"/>
  <c r="U103"/>
  <c r="W103"/>
  <c r="Y103"/>
  <c r="AA103"/>
  <c r="AC103"/>
  <c r="AE103"/>
  <c r="AG103"/>
  <c r="C104"/>
  <c r="E104"/>
  <c r="G104"/>
  <c r="I104"/>
  <c r="K104"/>
  <c r="M104"/>
  <c r="O104"/>
  <c r="Q104"/>
  <c r="S104"/>
  <c r="U104"/>
  <c r="W104"/>
  <c r="Y104"/>
  <c r="AA104"/>
  <c r="AC104"/>
  <c r="AE104"/>
  <c r="AG104"/>
  <c r="C105"/>
  <c r="E105"/>
  <c r="G105"/>
  <c r="I105"/>
  <c r="K105"/>
  <c r="M105"/>
  <c r="O105"/>
  <c r="Q105"/>
  <c r="S105"/>
  <c r="U105"/>
  <c r="W105"/>
  <c r="Y105"/>
  <c r="AA105"/>
  <c r="AC105"/>
  <c r="AE105"/>
  <c r="AG105"/>
  <c r="C106"/>
  <c r="E106"/>
  <c r="G106"/>
  <c r="I106"/>
  <c r="K106"/>
  <c r="M106"/>
  <c r="O106"/>
  <c r="Q106"/>
  <c r="S106"/>
  <c r="U106"/>
  <c r="W106"/>
  <c r="Y106"/>
  <c r="AA106"/>
  <c r="AC106"/>
  <c r="AE106"/>
  <c r="AG106"/>
  <c r="C107"/>
  <c r="E107"/>
  <c r="G107"/>
  <c r="I107"/>
  <c r="K107"/>
  <c r="M107"/>
  <c r="O107"/>
  <c r="Q107"/>
  <c r="S107"/>
  <c r="U107"/>
  <c r="W107"/>
  <c r="Y107"/>
  <c r="AA107"/>
  <c r="AC107"/>
  <c r="AE107"/>
  <c r="AG107"/>
  <c r="C108"/>
  <c r="E108"/>
  <c r="G108"/>
  <c r="I108"/>
  <c r="K108"/>
  <c r="M108"/>
  <c r="O108"/>
  <c r="Q108"/>
  <c r="S108"/>
  <c r="U108"/>
  <c r="W108"/>
  <c r="Y108"/>
  <c r="AA108"/>
  <c r="AC108"/>
  <c r="AE108"/>
  <c r="AG108"/>
  <c r="C109"/>
  <c r="E109"/>
  <c r="G109"/>
  <c r="I109"/>
  <c r="K109"/>
  <c r="M109"/>
  <c r="O109"/>
  <c r="Q109"/>
  <c r="S109"/>
  <c r="U109"/>
  <c r="W109"/>
  <c r="Y109"/>
  <c r="AA109"/>
  <c r="AC109"/>
  <c r="AE109"/>
  <c r="AG109"/>
  <c r="C110"/>
  <c r="E110"/>
  <c r="G110"/>
  <c r="I110"/>
  <c r="K110"/>
  <c r="M110"/>
  <c r="O110"/>
  <c r="Q110"/>
  <c r="S110"/>
  <c r="U110"/>
  <c r="W110"/>
  <c r="Y110"/>
  <c r="AA110"/>
  <c r="AC110"/>
  <c r="AE110"/>
  <c r="AG110"/>
  <c r="C111"/>
  <c r="E111"/>
  <c r="G111"/>
  <c r="I111"/>
  <c r="K111"/>
  <c r="M111"/>
  <c r="O111"/>
  <c r="Q111"/>
  <c r="S111"/>
  <c r="U111"/>
  <c r="W111"/>
  <c r="Y111"/>
  <c r="AA111"/>
  <c r="AC111"/>
  <c r="AE111"/>
  <c r="AG111"/>
  <c r="C112"/>
  <c r="E112"/>
  <c r="G112"/>
  <c r="I112"/>
  <c r="K112"/>
  <c r="M112"/>
  <c r="O112"/>
  <c r="Q112"/>
  <c r="S112"/>
  <c r="U112"/>
  <c r="W112"/>
  <c r="Y112"/>
  <c r="AA112"/>
  <c r="AC112"/>
  <c r="AE112"/>
  <c r="AG112"/>
  <c r="C113"/>
  <c r="E113"/>
  <c r="G113"/>
  <c r="I113"/>
  <c r="K113"/>
  <c r="M113"/>
  <c r="O113"/>
  <c r="Q113"/>
  <c r="S113"/>
  <c r="U113"/>
  <c r="W113"/>
  <c r="Y113"/>
  <c r="AA113"/>
  <c r="AC113"/>
  <c r="AE113"/>
  <c r="AG113"/>
  <c r="C114"/>
  <c r="E114"/>
  <c r="G114"/>
  <c r="I114"/>
  <c r="K114"/>
  <c r="M114"/>
  <c r="O114"/>
  <c r="Q114"/>
  <c r="S114"/>
  <c r="U114"/>
  <c r="W114"/>
  <c r="Y114"/>
  <c r="AA114"/>
  <c r="AC114"/>
  <c r="AE114"/>
  <c r="AG114"/>
  <c r="C115"/>
  <c r="E115"/>
  <c r="G115"/>
  <c r="I115"/>
  <c r="K115"/>
  <c r="M115"/>
  <c r="O115"/>
  <c r="Q115"/>
  <c r="S115"/>
  <c r="U115"/>
  <c r="W115"/>
  <c r="Y115"/>
  <c r="AA115"/>
  <c r="AC115"/>
  <c r="AE115"/>
  <c r="AG115"/>
  <c r="C116"/>
  <c r="E116"/>
  <c r="G116"/>
  <c r="I116"/>
  <c r="K116"/>
  <c r="M116"/>
  <c r="O116"/>
  <c r="Q116"/>
  <c r="S116"/>
  <c r="U116"/>
  <c r="W116"/>
  <c r="Y116"/>
  <c r="AA116"/>
  <c r="AC116"/>
  <c r="AE116"/>
  <c r="AG116"/>
  <c r="C117"/>
  <c r="E117"/>
  <c r="G117"/>
  <c r="I117"/>
  <c r="K117"/>
  <c r="M117"/>
  <c r="O117"/>
  <c r="Q117"/>
  <c r="S117"/>
  <c r="U117"/>
  <c r="W117"/>
  <c r="Y117"/>
  <c r="AA117"/>
  <c r="AC117"/>
  <c r="AE117"/>
  <c r="AG117"/>
  <c r="C118"/>
  <c r="E118"/>
  <c r="G118"/>
  <c r="I118"/>
  <c r="K118"/>
  <c r="M118"/>
  <c r="O118"/>
  <c r="Q118"/>
  <c r="S118"/>
  <c r="U118"/>
  <c r="W118"/>
  <c r="Y118"/>
  <c r="AA118"/>
  <c r="AC118"/>
  <c r="AE118"/>
  <c r="AG118"/>
  <c r="C119"/>
  <c r="E119"/>
  <c r="G119"/>
  <c r="I119"/>
  <c r="K119"/>
  <c r="M119"/>
  <c r="O119"/>
  <c r="Q119"/>
  <c r="S119"/>
  <c r="U119"/>
  <c r="W119"/>
  <c r="Y119"/>
  <c r="AA119"/>
  <c r="AC119"/>
  <c r="AE119"/>
  <c r="AG119"/>
  <c r="C120"/>
  <c r="E120"/>
  <c r="G120"/>
  <c r="I120"/>
  <c r="K120"/>
  <c r="M120"/>
  <c r="O120"/>
  <c r="Q120"/>
  <c r="S120"/>
  <c r="U120"/>
  <c r="W120"/>
  <c r="Y120"/>
  <c r="AA120"/>
  <c r="AC120"/>
  <c r="AE120"/>
  <c r="AG120"/>
  <c r="C121"/>
  <c r="E121"/>
  <c r="G121"/>
  <c r="I121"/>
  <c r="K121"/>
  <c r="M121"/>
  <c r="O121"/>
  <c r="Q121"/>
  <c r="S121"/>
  <c r="U121"/>
  <c r="W121"/>
  <c r="Y121"/>
  <c r="AA121"/>
  <c r="AC121"/>
  <c r="AE121"/>
  <c r="AG121"/>
  <c r="C122"/>
  <c r="E122"/>
  <c r="G122"/>
  <c r="I122"/>
  <c r="K122"/>
  <c r="M122"/>
  <c r="O122"/>
  <c r="Q122"/>
  <c r="S122"/>
  <c r="U122"/>
  <c r="W122"/>
  <c r="Y122"/>
  <c r="AA122"/>
  <c r="AC122"/>
  <c r="AE122"/>
  <c r="AG122"/>
  <c r="C123"/>
  <c r="E123"/>
  <c r="G123"/>
  <c r="I123"/>
  <c r="K123"/>
  <c r="M123"/>
  <c r="O123"/>
  <c r="Q123"/>
  <c r="S123"/>
  <c r="U123"/>
  <c r="W123"/>
  <c r="Y123"/>
  <c r="AA123"/>
  <c r="AC123"/>
  <c r="AE123"/>
  <c r="AG123"/>
  <c r="C124"/>
  <c r="E124"/>
  <c r="G124"/>
  <c r="I124"/>
  <c r="K124"/>
  <c r="M124"/>
  <c r="O124"/>
  <c r="Q124"/>
  <c r="S124"/>
  <c r="U124"/>
  <c r="W124"/>
  <c r="Y124"/>
  <c r="AA124"/>
  <c r="AC124"/>
  <c r="AE124"/>
  <c r="AG124"/>
  <c r="C125"/>
  <c r="E125"/>
  <c r="G125"/>
  <c r="I125"/>
  <c r="K125"/>
  <c r="M125"/>
  <c r="O125"/>
  <c r="Q125"/>
  <c r="S125"/>
  <c r="U125"/>
  <c r="W125"/>
  <c r="Y125"/>
  <c r="AA125"/>
  <c r="AC125"/>
  <c r="AE125"/>
  <c r="AG125"/>
  <c r="C126"/>
  <c r="E126"/>
  <c r="G126"/>
  <c r="I126"/>
  <c r="K126"/>
  <c r="M126"/>
  <c r="O126"/>
  <c r="Q126"/>
  <c r="S126"/>
  <c r="U126"/>
  <c r="W126"/>
  <c r="Y126"/>
  <c r="AA126"/>
  <c r="AC126"/>
  <c r="AE126"/>
  <c r="AG126"/>
  <c r="C127"/>
  <c r="E127"/>
  <c r="G127"/>
  <c r="I127"/>
  <c r="K127"/>
  <c r="M127"/>
  <c r="O127"/>
  <c r="Q127"/>
  <c r="S127"/>
  <c r="U127"/>
  <c r="W127"/>
  <c r="Y127"/>
  <c r="AA127"/>
  <c r="AC127"/>
  <c r="AE127"/>
  <c r="AG127"/>
  <c r="C128"/>
  <c r="E128"/>
  <c r="G128"/>
  <c r="I128"/>
  <c r="K128"/>
  <c r="M128"/>
  <c r="O128"/>
  <c r="Q128"/>
  <c r="S128"/>
  <c r="U128"/>
  <c r="W128"/>
  <c r="Y128"/>
  <c r="AA128"/>
  <c r="AC128"/>
  <c r="AE128"/>
  <c r="AG128"/>
  <c r="C129"/>
  <c r="E129"/>
  <c r="G129"/>
  <c r="I129"/>
  <c r="K129"/>
  <c r="M129"/>
  <c r="O129"/>
  <c r="Q129"/>
  <c r="S129"/>
  <c r="U129"/>
  <c r="W129"/>
  <c r="Y129"/>
  <c r="AA129"/>
  <c r="AC129"/>
  <c r="AE129"/>
  <c r="AG129"/>
  <c r="C130"/>
  <c r="E130"/>
  <c r="G130"/>
  <c r="I130"/>
  <c r="K130"/>
  <c r="M130"/>
  <c r="O130"/>
  <c r="Q130"/>
  <c r="S130"/>
  <c r="U130"/>
  <c r="W130"/>
  <c r="Y130"/>
  <c r="AA130"/>
  <c r="AC130"/>
  <c r="AE130"/>
  <c r="AG130"/>
  <c r="C131"/>
  <c r="E131"/>
  <c r="G131"/>
  <c r="I131"/>
  <c r="K131"/>
  <c r="M131"/>
  <c r="O131"/>
  <c r="Q131"/>
  <c r="S131"/>
  <c r="U131"/>
  <c r="W131"/>
  <c r="Y131"/>
  <c r="AA131"/>
  <c r="AC131"/>
  <c r="AE131"/>
  <c r="AG131"/>
  <c r="C132"/>
  <c r="E132"/>
  <c r="G132"/>
  <c r="I132"/>
  <c r="K132"/>
  <c r="M132"/>
  <c r="O132"/>
  <c r="Q132"/>
  <c r="S132"/>
  <c r="U132"/>
  <c r="W132"/>
  <c r="Y132"/>
  <c r="AA132"/>
  <c r="AC132"/>
  <c r="AE132"/>
  <c r="AG132"/>
  <c r="C133"/>
  <c r="E133"/>
  <c r="G133"/>
  <c r="I133"/>
  <c r="K133"/>
  <c r="M133"/>
  <c r="O133"/>
  <c r="Q133"/>
  <c r="S133"/>
  <c r="U133"/>
  <c r="W133"/>
  <c r="Y133"/>
  <c r="AA133"/>
  <c r="AC133"/>
  <c r="AE133"/>
  <c r="AG133"/>
  <c r="C134"/>
  <c r="E134"/>
  <c r="G134"/>
  <c r="I134"/>
  <c r="K134"/>
  <c r="M134"/>
  <c r="O134"/>
  <c r="Q134"/>
  <c r="S134"/>
  <c r="U134"/>
  <c r="W134"/>
  <c r="Y134"/>
  <c r="AA134"/>
  <c r="AC134"/>
  <c r="D130"/>
  <c r="F130"/>
  <c r="H130"/>
  <c r="J130"/>
  <c r="L130"/>
  <c r="N130"/>
  <c r="P130"/>
  <c r="R130"/>
  <c r="T130"/>
  <c r="V130"/>
  <c r="X130"/>
  <c r="Z130"/>
  <c r="AB130"/>
  <c r="AD130"/>
  <c r="AF130"/>
  <c r="AH130"/>
  <c r="D131"/>
  <c r="F131"/>
  <c r="H131"/>
  <c r="J131"/>
  <c r="L131"/>
  <c r="N131"/>
  <c r="P131"/>
  <c r="R131"/>
  <c r="T131"/>
  <c r="V131"/>
  <c r="X131"/>
  <c r="Z131"/>
  <c r="AB131"/>
  <c r="AD131"/>
  <c r="AF131"/>
  <c r="AH131"/>
  <c r="D132"/>
  <c r="F132"/>
  <c r="H132"/>
  <c r="J132"/>
  <c r="L132"/>
  <c r="N132"/>
  <c r="P132"/>
  <c r="R132"/>
  <c r="T132"/>
  <c r="V132"/>
  <c r="X132"/>
  <c r="Z132"/>
  <c r="AB132"/>
  <c r="AD132"/>
  <c r="AF132"/>
  <c r="AH132"/>
  <c r="D133"/>
  <c r="F133"/>
  <c r="H133"/>
  <c r="J133"/>
  <c r="L133"/>
  <c r="N133"/>
  <c r="P133"/>
  <c r="R133"/>
  <c r="T133"/>
  <c r="V133"/>
  <c r="X133"/>
  <c r="Z133"/>
  <c r="AB133"/>
  <c r="AD133"/>
  <c r="AF133"/>
  <c r="AH133"/>
  <c r="D134"/>
  <c r="F134"/>
  <c r="H134"/>
  <c r="J134"/>
  <c r="L134"/>
  <c r="N134"/>
  <c r="P134"/>
  <c r="R134"/>
  <c r="T134"/>
  <c r="V134"/>
  <c r="X134"/>
  <c r="Z134"/>
  <c r="AB134"/>
  <c r="AD134"/>
  <c r="AF134"/>
  <c r="AH134"/>
  <c r="D135"/>
  <c r="F135"/>
  <c r="H135"/>
  <c r="J135"/>
  <c r="L135"/>
  <c r="N135"/>
  <c r="P135"/>
  <c r="R135"/>
  <c r="T135"/>
  <c r="V135"/>
  <c r="X135"/>
  <c r="Z135"/>
  <c r="AB135"/>
  <c r="AD135"/>
  <c r="AF135"/>
  <c r="AH135"/>
  <c r="D136"/>
  <c r="F136"/>
  <c r="H136"/>
  <c r="J136"/>
  <c r="L136"/>
  <c r="N136"/>
  <c r="P136"/>
  <c r="R136"/>
  <c r="T136"/>
  <c r="V136"/>
  <c r="X136"/>
  <c r="Z136"/>
  <c r="AB136"/>
  <c r="AD136"/>
  <c r="AF136"/>
  <c r="AH136"/>
  <c r="D137"/>
  <c r="F137"/>
  <c r="H137"/>
  <c r="J137"/>
  <c r="L137"/>
  <c r="N137"/>
  <c r="P137"/>
  <c r="R137"/>
  <c r="T137"/>
  <c r="V137"/>
  <c r="X137"/>
  <c r="Z137"/>
  <c r="AB137"/>
  <c r="AD137"/>
  <c r="AF137"/>
  <c r="AH137"/>
  <c r="D138"/>
  <c r="F138"/>
  <c r="H138"/>
  <c r="J138"/>
  <c r="L138"/>
  <c r="N138"/>
  <c r="P138"/>
  <c r="R138"/>
  <c r="T138"/>
  <c r="V138"/>
  <c r="X138"/>
  <c r="Z138"/>
  <c r="AB138"/>
  <c r="AD138"/>
  <c r="AF138"/>
  <c r="AH138"/>
  <c r="D139"/>
  <c r="F139"/>
  <c r="H139"/>
  <c r="J139"/>
  <c r="L139"/>
  <c r="N139"/>
  <c r="P139"/>
  <c r="R139"/>
  <c r="T139"/>
  <c r="V139"/>
  <c r="X139"/>
  <c r="Z139"/>
  <c r="AB139"/>
  <c r="AD139"/>
  <c r="AF139"/>
  <c r="AH139"/>
  <c r="D140"/>
  <c r="F140"/>
  <c r="H140"/>
  <c r="J140"/>
  <c r="L140"/>
  <c r="N140"/>
  <c r="P140"/>
  <c r="R140"/>
  <c r="T140"/>
  <c r="V140"/>
  <c r="X140"/>
  <c r="Z140"/>
  <c r="AB140"/>
  <c r="AD140"/>
  <c r="AF140"/>
  <c r="AH140"/>
  <c r="D141"/>
  <c r="F141"/>
  <c r="H141"/>
  <c r="J141"/>
  <c r="L141"/>
  <c r="N141"/>
  <c r="P141"/>
  <c r="R141"/>
  <c r="T141"/>
  <c r="V141"/>
  <c r="X141"/>
  <c r="Z141"/>
  <c r="AB141"/>
  <c r="AD141"/>
  <c r="AF141"/>
  <c r="AH141"/>
  <c r="D142"/>
  <c r="F142"/>
  <c r="H142"/>
  <c r="J142"/>
  <c r="L142"/>
  <c r="N142"/>
  <c r="P142"/>
  <c r="R142"/>
  <c r="T142"/>
  <c r="V142"/>
  <c r="X142"/>
  <c r="Z142"/>
  <c r="AB142"/>
  <c r="AD142"/>
  <c r="AF142"/>
  <c r="AH142"/>
  <c r="D143"/>
  <c r="F143"/>
  <c r="H143"/>
  <c r="J143"/>
  <c r="L143"/>
  <c r="N143"/>
  <c r="P143"/>
  <c r="R143"/>
  <c r="T143"/>
  <c r="V143"/>
  <c r="X143"/>
  <c r="Z143"/>
  <c r="AB143"/>
  <c r="AD143"/>
  <c r="AF143"/>
  <c r="AH143"/>
  <c r="D144"/>
  <c r="F144"/>
  <c r="H144"/>
  <c r="J144"/>
  <c r="L144"/>
  <c r="N144"/>
  <c r="P144"/>
  <c r="R144"/>
  <c r="T144"/>
  <c r="V144"/>
  <c r="X144"/>
  <c r="Z144"/>
  <c r="AB144"/>
  <c r="AD144"/>
  <c r="AF144"/>
  <c r="AH144"/>
  <c r="D145"/>
  <c r="F145"/>
  <c r="H145"/>
  <c r="J145"/>
  <c r="L145"/>
  <c r="N145"/>
  <c r="P145"/>
  <c r="R145"/>
  <c r="T145"/>
  <c r="V145"/>
  <c r="X145"/>
  <c r="Z145"/>
  <c r="AB145"/>
  <c r="AD145"/>
  <c r="AF145"/>
  <c r="AH145"/>
  <c r="D146"/>
  <c r="F146"/>
  <c r="H146"/>
  <c r="J146"/>
  <c r="L146"/>
  <c r="N146"/>
  <c r="P146"/>
  <c r="R146"/>
  <c r="T146"/>
  <c r="V146"/>
  <c r="X146"/>
  <c r="Z146"/>
  <c r="AB146"/>
  <c r="AD146"/>
  <c r="AF146"/>
  <c r="AH146"/>
  <c r="D147"/>
  <c r="F147"/>
  <c r="H147"/>
  <c r="J147"/>
  <c r="L147"/>
  <c r="N147"/>
  <c r="P147"/>
  <c r="R147"/>
  <c r="T147"/>
  <c r="V147"/>
  <c r="X147"/>
  <c r="Z147"/>
  <c r="AB147"/>
  <c r="AD147"/>
  <c r="AF147"/>
  <c r="AH147"/>
  <c r="D148"/>
  <c r="F148"/>
  <c r="H148"/>
  <c r="J148"/>
  <c r="L148"/>
  <c r="N148"/>
  <c r="P148"/>
  <c r="R148"/>
  <c r="T148"/>
  <c r="V148"/>
  <c r="X148"/>
  <c r="Z148"/>
  <c r="AB148"/>
  <c r="AD148"/>
  <c r="AF148"/>
  <c r="AH148"/>
  <c r="D149"/>
  <c r="F149"/>
  <c r="H149"/>
  <c r="J149"/>
  <c r="L149"/>
  <c r="N149"/>
  <c r="P149"/>
  <c r="R149"/>
  <c r="T149"/>
  <c r="V149"/>
  <c r="X149"/>
  <c r="Z149"/>
  <c r="AB149"/>
  <c r="AD149"/>
  <c r="AF149"/>
  <c r="AH149"/>
  <c r="D150"/>
  <c r="F150"/>
  <c r="H150"/>
  <c r="J150"/>
  <c r="L150"/>
  <c r="N150"/>
  <c r="P150"/>
  <c r="R150"/>
  <c r="T150"/>
  <c r="V150"/>
  <c r="X150"/>
  <c r="Z150"/>
  <c r="AB150"/>
  <c r="AD150"/>
  <c r="AF150"/>
  <c r="AH150"/>
  <c r="D151"/>
  <c r="F151"/>
  <c r="H151"/>
  <c r="J151"/>
  <c r="L151"/>
  <c r="N151"/>
  <c r="P151"/>
  <c r="R151"/>
  <c r="T151"/>
  <c r="V151"/>
  <c r="X151"/>
  <c r="Z151"/>
  <c r="AB151"/>
  <c r="AD151"/>
  <c r="AF151"/>
  <c r="AH151"/>
  <c r="D152"/>
  <c r="F152"/>
  <c r="H152"/>
  <c r="J152"/>
  <c r="L152"/>
  <c r="N152"/>
  <c r="P152"/>
  <c r="R152"/>
  <c r="T152"/>
  <c r="V152"/>
  <c r="X152"/>
  <c r="Z152"/>
  <c r="AB152"/>
  <c r="AD152"/>
  <c r="AF152"/>
  <c r="AH152"/>
  <c r="D153"/>
  <c r="F153"/>
  <c r="H153"/>
  <c r="J153"/>
  <c r="L153"/>
  <c r="N153"/>
  <c r="P153"/>
  <c r="R153"/>
  <c r="T153"/>
  <c r="V153"/>
  <c r="X153"/>
  <c r="Z153"/>
  <c r="AB153"/>
  <c r="AD153"/>
  <c r="AF153"/>
  <c r="AH153"/>
  <c r="D154"/>
  <c r="F154"/>
  <c r="H154"/>
  <c r="J154"/>
  <c r="L154"/>
  <c r="N154"/>
  <c r="P154"/>
  <c r="R154"/>
  <c r="T154"/>
  <c r="V154"/>
  <c r="X154"/>
  <c r="Z154"/>
  <c r="AB154"/>
  <c r="AD154"/>
  <c r="AF154"/>
  <c r="AH154"/>
  <c r="D155"/>
  <c r="F155"/>
  <c r="H155"/>
  <c r="J155"/>
  <c r="L155"/>
  <c r="N155"/>
  <c r="P155"/>
  <c r="R155"/>
  <c r="T155"/>
  <c r="V155"/>
  <c r="X155"/>
  <c r="Z155"/>
  <c r="AB155"/>
  <c r="AD155"/>
  <c r="AF155"/>
  <c r="AH155"/>
  <c r="D156"/>
  <c r="F156"/>
  <c r="H156"/>
  <c r="J156"/>
  <c r="L156"/>
  <c r="N156"/>
  <c r="P156"/>
  <c r="R156"/>
  <c r="T156"/>
  <c r="V156"/>
  <c r="X156"/>
  <c r="Z156"/>
  <c r="AB156"/>
  <c r="AD156"/>
  <c r="AF156"/>
  <c r="AH156"/>
  <c r="D157"/>
  <c r="F157"/>
  <c r="H157"/>
  <c r="J157"/>
  <c r="L157"/>
  <c r="N157"/>
  <c r="P157"/>
  <c r="R157"/>
  <c r="T157"/>
  <c r="V157"/>
  <c r="X157"/>
  <c r="Z157"/>
  <c r="AB157"/>
  <c r="AD157"/>
  <c r="AF157"/>
  <c r="AH157"/>
  <c r="D158"/>
  <c r="F158"/>
  <c r="H158"/>
  <c r="J158"/>
  <c r="L158"/>
  <c r="N158"/>
  <c r="P158"/>
  <c r="R158"/>
  <c r="T158"/>
  <c r="V158"/>
  <c r="X158"/>
  <c r="Z158"/>
  <c r="AB158"/>
  <c r="AD158"/>
  <c r="AF158"/>
  <c r="AH158"/>
  <c r="D159"/>
  <c r="F159"/>
  <c r="H159"/>
  <c r="J159"/>
  <c r="L159"/>
  <c r="N159"/>
  <c r="P159"/>
  <c r="R159"/>
  <c r="T159"/>
  <c r="V159"/>
  <c r="X159"/>
  <c r="Z159"/>
  <c r="AB159"/>
  <c r="AD159"/>
  <c r="AF159"/>
  <c r="AH159"/>
  <c r="D160"/>
  <c r="F160"/>
  <c r="H160"/>
  <c r="J160"/>
  <c r="L160"/>
  <c r="N160"/>
  <c r="P160"/>
  <c r="R160"/>
  <c r="T160"/>
  <c r="V160"/>
  <c r="X160"/>
  <c r="Z160"/>
  <c r="AB160"/>
  <c r="AD160"/>
  <c r="AF160"/>
  <c r="AH160"/>
  <c r="D161"/>
  <c r="F161"/>
  <c r="H161"/>
  <c r="J161"/>
  <c r="L161"/>
  <c r="N161"/>
  <c r="P161"/>
  <c r="R161"/>
  <c r="T161"/>
  <c r="V161"/>
  <c r="X161"/>
  <c r="Z161"/>
  <c r="AB161"/>
  <c r="AD161"/>
  <c r="AF161"/>
  <c r="AH161"/>
  <c r="AE134"/>
  <c r="AG134"/>
  <c r="C135"/>
  <c r="E135"/>
  <c r="G135"/>
  <c r="I135"/>
  <c r="K135"/>
  <c r="M135"/>
  <c r="O135"/>
  <c r="Q135"/>
  <c r="S135"/>
  <c r="U135"/>
  <c r="W135"/>
  <c r="Y135"/>
  <c r="AA135"/>
  <c r="AC135"/>
  <c r="AE135"/>
  <c r="AG135"/>
  <c r="C136"/>
  <c r="E136"/>
  <c r="G136"/>
  <c r="I136"/>
  <c r="K136"/>
  <c r="M136"/>
  <c r="O136"/>
  <c r="Q136"/>
  <c r="S136"/>
  <c r="U136"/>
  <c r="W136"/>
  <c r="Y136"/>
  <c r="AA136"/>
  <c r="AC136"/>
  <c r="AE136"/>
  <c r="AG136"/>
  <c r="C137"/>
  <c r="E137"/>
  <c r="G137"/>
  <c r="I137"/>
  <c r="K137"/>
  <c r="M137"/>
  <c r="O137"/>
  <c r="Q137"/>
  <c r="S137"/>
  <c r="U137"/>
  <c r="W137"/>
  <c r="Y137"/>
  <c r="AA137"/>
  <c r="AC137"/>
  <c r="AE137"/>
  <c r="AG137"/>
  <c r="C138"/>
  <c r="E138"/>
  <c r="G138"/>
  <c r="I138"/>
  <c r="K138"/>
  <c r="M138"/>
  <c r="O138"/>
  <c r="Q138"/>
  <c r="S138"/>
  <c r="U138"/>
  <c r="W138"/>
  <c r="Y138"/>
  <c r="AA138"/>
  <c r="AC138"/>
  <c r="AE138"/>
  <c r="AG138"/>
  <c r="C139"/>
  <c r="E139"/>
  <c r="G139"/>
  <c r="I139"/>
  <c r="K139"/>
  <c r="M139"/>
  <c r="O139"/>
  <c r="Q139"/>
  <c r="S139"/>
  <c r="U139"/>
  <c r="W139"/>
  <c r="Y139"/>
  <c r="AA139"/>
  <c r="AC139"/>
  <c r="AE139"/>
  <c r="AG139"/>
  <c r="C140"/>
  <c r="E140"/>
  <c r="G140"/>
  <c r="I140"/>
  <c r="K140"/>
  <c r="M140"/>
  <c r="O140"/>
  <c r="Q140"/>
  <c r="S140"/>
  <c r="U140"/>
  <c r="W140"/>
  <c r="Y140"/>
  <c r="AA140"/>
  <c r="AC140"/>
  <c r="AE140"/>
  <c r="AG140"/>
  <c r="C141"/>
  <c r="E141"/>
  <c r="G141"/>
  <c r="I141"/>
  <c r="K141"/>
  <c r="M141"/>
  <c r="O141"/>
  <c r="Q141"/>
  <c r="S141"/>
  <c r="U141"/>
  <c r="W141"/>
  <c r="Y141"/>
  <c r="AA141"/>
  <c r="AC141"/>
  <c r="AE141"/>
  <c r="AG141"/>
  <c r="C142"/>
  <c r="E142"/>
  <c r="G142"/>
  <c r="I142"/>
  <c r="K142"/>
  <c r="M142"/>
  <c r="O142"/>
  <c r="Q142"/>
  <c r="S142"/>
  <c r="U142"/>
  <c r="W142"/>
  <c r="Y142"/>
  <c r="AA142"/>
  <c r="AC142"/>
  <c r="AE142"/>
  <c r="AG142"/>
  <c r="C143"/>
  <c r="E143"/>
  <c r="G143"/>
  <c r="I143"/>
  <c r="K143"/>
  <c r="M143"/>
  <c r="O143"/>
  <c r="Q143"/>
  <c r="S143"/>
  <c r="U143"/>
  <c r="W143"/>
  <c r="Y143"/>
  <c r="AA143"/>
  <c r="AC143"/>
  <c r="AE143"/>
  <c r="AG143"/>
  <c r="C144"/>
  <c r="E144"/>
  <c r="G144"/>
  <c r="I144"/>
  <c r="K144"/>
  <c r="M144"/>
  <c r="O144"/>
  <c r="Q144"/>
  <c r="S144"/>
  <c r="U144"/>
  <c r="W144"/>
  <c r="Y144"/>
  <c r="AA144"/>
  <c r="AC144"/>
  <c r="AE144"/>
  <c r="AG144"/>
  <c r="C145"/>
  <c r="E145"/>
  <c r="G145"/>
  <c r="I145"/>
  <c r="K145"/>
  <c r="M145"/>
  <c r="O145"/>
  <c r="Q145"/>
  <c r="S145"/>
  <c r="U145"/>
  <c r="W145"/>
  <c r="Y145"/>
  <c r="AA145"/>
  <c r="AC145"/>
  <c r="AE145"/>
  <c r="AG145"/>
  <c r="C146"/>
  <c r="E146"/>
  <c r="G146"/>
  <c r="I146"/>
  <c r="K146"/>
  <c r="M146"/>
  <c r="O146"/>
  <c r="Q146"/>
  <c r="S146"/>
  <c r="U146"/>
  <c r="W146"/>
  <c r="Y146"/>
  <c r="AA146"/>
  <c r="AC146"/>
  <c r="AE146"/>
  <c r="AG146"/>
  <c r="C147"/>
  <c r="E147"/>
  <c r="G147"/>
  <c r="I147"/>
  <c r="K147"/>
  <c r="M147"/>
  <c r="O147"/>
  <c r="Q147"/>
  <c r="S147"/>
  <c r="U147"/>
  <c r="W147"/>
  <c r="Y147"/>
  <c r="AA147"/>
  <c r="AC147"/>
  <c r="AE147"/>
  <c r="AG147"/>
  <c r="C148"/>
  <c r="E148"/>
  <c r="G148"/>
  <c r="I148"/>
  <c r="K148"/>
  <c r="M148"/>
  <c r="O148"/>
  <c r="Q148"/>
  <c r="S148"/>
  <c r="U148"/>
  <c r="W148"/>
  <c r="Y148"/>
  <c r="AA148"/>
  <c r="AC148"/>
  <c r="AE148"/>
  <c r="AG148"/>
  <c r="C149"/>
  <c r="E149"/>
  <c r="G149"/>
  <c r="I149"/>
  <c r="K149"/>
  <c r="M149"/>
  <c r="O149"/>
  <c r="Q149"/>
  <c r="S149"/>
  <c r="U149"/>
  <c r="W149"/>
  <c r="Y149"/>
  <c r="AA149"/>
  <c r="AC149"/>
  <c r="AE149"/>
  <c r="AG149"/>
  <c r="C150"/>
  <c r="E150"/>
  <c r="G150"/>
  <c r="I150"/>
  <c r="K150"/>
  <c r="M150"/>
  <c r="O150"/>
  <c r="Q150"/>
  <c r="S150"/>
  <c r="U150"/>
  <c r="W150"/>
  <c r="Y150"/>
  <c r="AA150"/>
  <c r="AC150"/>
  <c r="AE150"/>
  <c r="AG150"/>
  <c r="C151"/>
  <c r="E151"/>
  <c r="G151"/>
  <c r="I151"/>
  <c r="K151"/>
  <c r="M151"/>
  <c r="O151"/>
  <c r="Q151"/>
  <c r="S151"/>
  <c r="U151"/>
  <c r="W151"/>
  <c r="Y151"/>
  <c r="AA151"/>
  <c r="AC151"/>
  <c r="AE151"/>
  <c r="AG151"/>
  <c r="C152"/>
  <c r="E152"/>
  <c r="G152"/>
  <c r="I152"/>
  <c r="K152"/>
  <c r="M152"/>
  <c r="O152"/>
  <c r="Q152"/>
  <c r="S152"/>
  <c r="U152"/>
  <c r="W152"/>
  <c r="Y152"/>
  <c r="AA152"/>
  <c r="AC152"/>
  <c r="AE152"/>
  <c r="AG152"/>
  <c r="C153"/>
  <c r="E153"/>
  <c r="G153"/>
  <c r="I153"/>
  <c r="K153"/>
  <c r="M153"/>
  <c r="O153"/>
  <c r="Q153"/>
  <c r="S153"/>
  <c r="U153"/>
  <c r="W153"/>
  <c r="Y153"/>
  <c r="AA153"/>
  <c r="AC153"/>
  <c r="AE153"/>
  <c r="AG153"/>
  <c r="C154"/>
  <c r="E154"/>
  <c r="G154"/>
  <c r="I154"/>
  <c r="K154"/>
  <c r="M154"/>
  <c r="O154"/>
  <c r="Q154"/>
  <c r="S154"/>
  <c r="U154"/>
  <c r="W154"/>
  <c r="Y154"/>
  <c r="AA154"/>
  <c r="AC154"/>
  <c r="AE154"/>
  <c r="AG154"/>
  <c r="C155"/>
  <c r="E155"/>
  <c r="G155"/>
  <c r="I155"/>
  <c r="K155"/>
  <c r="M155"/>
  <c r="O155"/>
  <c r="Q155"/>
  <c r="S155"/>
  <c r="U155"/>
  <c r="W155"/>
  <c r="Y155"/>
  <c r="AA155"/>
  <c r="AC155"/>
  <c r="AE155"/>
  <c r="AG155"/>
  <c r="C156"/>
  <c r="E156"/>
  <c r="G156"/>
  <c r="I156"/>
  <c r="K156"/>
  <c r="M156"/>
  <c r="O156"/>
  <c r="Q156"/>
  <c r="S156"/>
  <c r="U156"/>
  <c r="W156"/>
  <c r="Y156"/>
  <c r="AA156"/>
  <c r="AC156"/>
  <c r="AE156"/>
  <c r="AG156"/>
  <c r="C157"/>
  <c r="E157"/>
  <c r="G157"/>
  <c r="I157"/>
  <c r="K157"/>
  <c r="M157"/>
  <c r="O157"/>
  <c r="Q157"/>
  <c r="S157"/>
  <c r="U157"/>
  <c r="W157"/>
  <c r="Y157"/>
  <c r="AA157"/>
  <c r="AC157"/>
  <c r="AE157"/>
  <c r="AG157"/>
  <c r="C158"/>
  <c r="E158"/>
  <c r="G158"/>
  <c r="I158"/>
  <c r="K158"/>
  <c r="M158"/>
  <c r="O158"/>
  <c r="Q158"/>
  <c r="S158"/>
  <c r="U158"/>
  <c r="W158"/>
  <c r="Y158"/>
  <c r="AA158"/>
  <c r="AC158"/>
  <c r="AE158"/>
  <c r="AG158"/>
  <c r="C159"/>
  <c r="E159"/>
  <c r="G159"/>
  <c r="I159"/>
  <c r="K159"/>
  <c r="M159"/>
  <c r="O159"/>
  <c r="Q159"/>
  <c r="S159"/>
  <c r="U159"/>
  <c r="W159"/>
  <c r="Y159"/>
  <c r="AA159"/>
  <c r="AC159"/>
  <c r="AE159"/>
  <c r="AG159"/>
  <c r="C160"/>
  <c r="E160"/>
  <c r="G160"/>
  <c r="I160"/>
  <c r="K160"/>
  <c r="M160"/>
  <c r="O160"/>
  <c r="Q160"/>
  <c r="S160"/>
  <c r="U160"/>
  <c r="W160"/>
  <c r="Y160"/>
  <c r="AA160"/>
  <c r="AC160"/>
  <c r="AE160"/>
  <c r="AG160"/>
  <c r="C161"/>
  <c r="E161"/>
  <c r="G161"/>
  <c r="I161"/>
  <c r="K161"/>
  <c r="M161"/>
  <c r="O161"/>
  <c r="Q161"/>
  <c r="S161"/>
  <c r="U161"/>
  <c r="W161"/>
  <c r="Y161"/>
  <c r="AA161"/>
  <c r="AC161"/>
  <c r="AE161"/>
  <c r="AG161"/>
  <c r="C162"/>
  <c r="E162"/>
  <c r="G162"/>
  <c r="I162"/>
  <c r="K162"/>
  <c r="M162"/>
  <c r="O162"/>
  <c r="Q162"/>
  <c r="S162"/>
  <c r="U162"/>
  <c r="W162"/>
  <c r="Y162"/>
  <c r="AA162"/>
  <c r="AC162"/>
  <c r="AE162"/>
  <c r="AG162"/>
  <c r="C163"/>
  <c r="E163"/>
  <c r="G163"/>
  <c r="I163"/>
  <c r="K163"/>
  <c r="M163"/>
  <c r="O163"/>
  <c r="Q163"/>
  <c r="S163"/>
  <c r="U163"/>
  <c r="W163"/>
  <c r="Y163"/>
  <c r="AA163"/>
  <c r="AC163"/>
  <c r="AE163"/>
  <c r="AG163"/>
  <c r="C164"/>
  <c r="E164"/>
  <c r="G164"/>
  <c r="I164"/>
  <c r="K164"/>
  <c r="M164"/>
  <c r="O164"/>
  <c r="Q164"/>
  <c r="S164"/>
  <c r="U164"/>
  <c r="W164"/>
  <c r="Y164"/>
  <c r="AA164"/>
  <c r="AC164"/>
  <c r="AE164"/>
  <c r="AG164"/>
  <c r="C165"/>
  <c r="E165"/>
  <c r="G165"/>
  <c r="I165"/>
  <c r="K165"/>
  <c r="M165"/>
  <c r="O165"/>
  <c r="Q165"/>
  <c r="S165"/>
  <c r="U165"/>
  <c r="W165"/>
  <c r="Y165"/>
  <c r="AA165"/>
  <c r="AC165"/>
  <c r="D162"/>
  <c r="F162"/>
  <c r="H162"/>
  <c r="J162"/>
  <c r="L162"/>
  <c r="N162"/>
  <c r="P162"/>
  <c r="R162"/>
  <c r="T162"/>
  <c r="V162"/>
  <c r="X162"/>
  <c r="Z162"/>
  <c r="AB162"/>
  <c r="AD162"/>
  <c r="AF162"/>
  <c r="AH162"/>
  <c r="D163"/>
  <c r="F163"/>
  <c r="H163"/>
  <c r="J163"/>
  <c r="L163"/>
  <c r="N163"/>
  <c r="P163"/>
  <c r="R163"/>
  <c r="T163"/>
  <c r="V163"/>
  <c r="X163"/>
  <c r="Z163"/>
  <c r="AB163"/>
  <c r="AD163"/>
  <c r="AF163"/>
  <c r="AH163"/>
  <c r="D164"/>
  <c r="F164"/>
  <c r="H164"/>
  <c r="J164"/>
  <c r="L164"/>
  <c r="N164"/>
  <c r="P164"/>
  <c r="R164"/>
  <c r="T164"/>
  <c r="V164"/>
  <c r="X164"/>
  <c r="Z164"/>
  <c r="AB164"/>
  <c r="AD164"/>
  <c r="AF164"/>
  <c r="AH164"/>
  <c r="D165"/>
  <c r="F165"/>
  <c r="H165"/>
  <c r="J165"/>
  <c r="L165"/>
  <c r="N165"/>
  <c r="P165"/>
  <c r="R165"/>
  <c r="T165"/>
  <c r="V165"/>
  <c r="X165"/>
  <c r="Z165"/>
  <c r="AB165"/>
  <c r="AD165"/>
  <c r="AF165"/>
  <c r="AH165"/>
  <c r="D166"/>
  <c r="F166"/>
  <c r="H166"/>
  <c r="J166"/>
  <c r="L166"/>
  <c r="N166"/>
  <c r="P166"/>
  <c r="R166"/>
  <c r="T166"/>
  <c r="V166"/>
  <c r="X166"/>
  <c r="Z166"/>
  <c r="AB166"/>
  <c r="AD166"/>
  <c r="AF166"/>
  <c r="AH166"/>
  <c r="D167"/>
  <c r="F167"/>
  <c r="H167"/>
  <c r="J167"/>
  <c r="L167"/>
  <c r="N167"/>
  <c r="P167"/>
  <c r="R167"/>
  <c r="T167"/>
  <c r="V167"/>
  <c r="X167"/>
  <c r="Z167"/>
  <c r="AB167"/>
  <c r="AD167"/>
  <c r="AF167"/>
  <c r="AH167"/>
  <c r="D168"/>
  <c r="F168"/>
  <c r="H168"/>
  <c r="J168"/>
  <c r="L168"/>
  <c r="N168"/>
  <c r="P168"/>
  <c r="R168"/>
  <c r="T168"/>
  <c r="V168"/>
  <c r="X168"/>
  <c r="Z168"/>
  <c r="AB168"/>
  <c r="AD168"/>
  <c r="AF168"/>
  <c r="AH168"/>
  <c r="D169"/>
  <c r="F169"/>
  <c r="H169"/>
  <c r="J169"/>
  <c r="L169"/>
  <c r="N169"/>
  <c r="P169"/>
  <c r="R169"/>
  <c r="T169"/>
  <c r="V169"/>
  <c r="X169"/>
  <c r="Z169"/>
  <c r="AB169"/>
  <c r="AD169"/>
  <c r="AF169"/>
  <c r="AH169"/>
  <c r="D170"/>
  <c r="F170"/>
  <c r="H170"/>
  <c r="J170"/>
  <c r="L170"/>
  <c r="N170"/>
  <c r="P170"/>
  <c r="R170"/>
  <c r="T170"/>
  <c r="V170"/>
  <c r="X170"/>
  <c r="Z170"/>
  <c r="AB170"/>
  <c r="AD170"/>
  <c r="AF170"/>
  <c r="AH170"/>
  <c r="D171"/>
  <c r="F171"/>
  <c r="H171"/>
  <c r="J171"/>
  <c r="L171"/>
  <c r="N171"/>
  <c r="P171"/>
  <c r="R171"/>
  <c r="T171"/>
  <c r="V171"/>
  <c r="X171"/>
  <c r="Z171"/>
  <c r="AB171"/>
  <c r="AD171"/>
  <c r="AF171"/>
  <c r="AH171"/>
  <c r="D172"/>
  <c r="F172"/>
  <c r="H172"/>
  <c r="J172"/>
  <c r="L172"/>
  <c r="N172"/>
  <c r="P172"/>
  <c r="R172"/>
  <c r="T172"/>
  <c r="V172"/>
  <c r="X172"/>
  <c r="Z172"/>
  <c r="AB172"/>
  <c r="AD172"/>
  <c r="AF172"/>
  <c r="AH172"/>
  <c r="D173"/>
  <c r="F173"/>
  <c r="H173"/>
  <c r="J173"/>
  <c r="L173"/>
  <c r="N173"/>
  <c r="P173"/>
  <c r="R173"/>
  <c r="T173"/>
  <c r="V173"/>
  <c r="X173"/>
  <c r="Z173"/>
  <c r="AB173"/>
  <c r="AD173"/>
  <c r="AF173"/>
  <c r="AH173"/>
  <c r="D174"/>
  <c r="F174"/>
  <c r="H174"/>
  <c r="J174"/>
  <c r="L174"/>
  <c r="N174"/>
  <c r="P174"/>
  <c r="R174"/>
  <c r="T174"/>
  <c r="V174"/>
  <c r="X174"/>
  <c r="Z174"/>
  <c r="AB174"/>
  <c r="AD174"/>
  <c r="AF174"/>
  <c r="AH174"/>
  <c r="D175"/>
  <c r="F175"/>
  <c r="H175"/>
  <c r="J175"/>
  <c r="L175"/>
  <c r="N175"/>
  <c r="P175"/>
  <c r="R175"/>
  <c r="T175"/>
  <c r="V175"/>
  <c r="X175"/>
  <c r="Z175"/>
  <c r="AB175"/>
  <c r="AD175"/>
  <c r="AF175"/>
  <c r="AH175"/>
  <c r="D176"/>
  <c r="F176"/>
  <c r="H176"/>
  <c r="J176"/>
  <c r="L176"/>
  <c r="N176"/>
  <c r="P176"/>
  <c r="R176"/>
  <c r="T176"/>
  <c r="V176"/>
  <c r="X176"/>
  <c r="Z176"/>
  <c r="AB176"/>
  <c r="AD176"/>
  <c r="AF176"/>
  <c r="AH176"/>
  <c r="D177"/>
  <c r="F177"/>
  <c r="H177"/>
  <c r="J177"/>
  <c r="L177"/>
  <c r="N177"/>
  <c r="P177"/>
  <c r="R177"/>
  <c r="T177"/>
  <c r="V177"/>
  <c r="X177"/>
  <c r="Z177"/>
  <c r="AB177"/>
  <c r="AD177"/>
  <c r="AF177"/>
  <c r="AH177"/>
  <c r="AE165"/>
  <c r="AG165"/>
  <c r="C166"/>
  <c r="E166"/>
  <c r="G166"/>
  <c r="I166"/>
  <c r="K166"/>
  <c r="M166"/>
  <c r="O166"/>
  <c r="Q166"/>
  <c r="S166"/>
  <c r="U166"/>
  <c r="W166"/>
  <c r="Y166"/>
  <c r="AA166"/>
  <c r="AC166"/>
  <c r="AE166"/>
  <c r="AG166"/>
  <c r="C167"/>
  <c r="E167"/>
  <c r="G167"/>
  <c r="I167"/>
  <c r="K167"/>
  <c r="M167"/>
  <c r="O167"/>
  <c r="Q167"/>
  <c r="S167"/>
  <c r="U167"/>
  <c r="W167"/>
  <c r="Y167"/>
  <c r="AA167"/>
  <c r="AC167"/>
  <c r="AE167"/>
  <c r="AG167"/>
  <c r="C168"/>
  <c r="E168"/>
  <c r="G168"/>
  <c r="I168"/>
  <c r="K168"/>
  <c r="M168"/>
  <c r="O168"/>
  <c r="Q168"/>
  <c r="S168"/>
  <c r="U168"/>
  <c r="W168"/>
  <c r="Y168"/>
  <c r="AA168"/>
  <c r="AC168"/>
  <c r="AE168"/>
  <c r="AG168"/>
  <c r="C169"/>
  <c r="E169"/>
  <c r="G169"/>
  <c r="I169"/>
  <c r="K169"/>
  <c r="M169"/>
  <c r="O169"/>
  <c r="Q169"/>
  <c r="S169"/>
  <c r="U169"/>
  <c r="W169"/>
  <c r="Y169"/>
  <c r="AA169"/>
  <c r="AC169"/>
  <c r="AE169"/>
  <c r="AG169"/>
  <c r="C170"/>
  <c r="E170"/>
  <c r="G170"/>
  <c r="I170"/>
  <c r="K170"/>
  <c r="M170"/>
  <c r="O170"/>
  <c r="Q170"/>
  <c r="S170"/>
  <c r="U170"/>
  <c r="W170"/>
  <c r="Y170"/>
  <c r="AA170"/>
  <c r="AC170"/>
  <c r="AE170"/>
  <c r="AG170"/>
  <c r="C171"/>
  <c r="E171"/>
  <c r="G171"/>
  <c r="I171"/>
  <c r="K171"/>
  <c r="M171"/>
  <c r="O171"/>
  <c r="Q171"/>
  <c r="S171"/>
  <c r="U171"/>
  <c r="W171"/>
  <c r="Y171"/>
  <c r="AA171"/>
  <c r="AC171"/>
  <c r="AE171"/>
  <c r="AG171"/>
  <c r="C172"/>
  <c r="E172"/>
  <c r="G172"/>
  <c r="I172"/>
  <c r="K172"/>
  <c r="M172"/>
  <c r="O172"/>
  <c r="Q172"/>
  <c r="S172"/>
  <c r="U172"/>
  <c r="W172"/>
  <c r="Y172"/>
  <c r="AA172"/>
  <c r="AC172"/>
  <c r="AE172"/>
  <c r="AG172"/>
  <c r="C173"/>
  <c r="E173"/>
  <c r="G173"/>
  <c r="I173"/>
  <c r="K173"/>
  <c r="M173"/>
  <c r="O173"/>
  <c r="Q173"/>
  <c r="S173"/>
  <c r="U173"/>
  <c r="W173"/>
  <c r="Y173"/>
  <c r="AA173"/>
  <c r="AC173"/>
  <c r="AE173"/>
  <c r="AG173"/>
  <c r="C174"/>
  <c r="E174"/>
  <c r="G174"/>
  <c r="I174"/>
  <c r="K174"/>
  <c r="M174"/>
  <c r="O174"/>
  <c r="Q174"/>
  <c r="S174"/>
  <c r="U174"/>
  <c r="W174"/>
  <c r="Y174"/>
  <c r="AA174"/>
  <c r="AC174"/>
  <c r="AE174"/>
  <c r="AG174"/>
  <c r="C175"/>
  <c r="E175"/>
  <c r="G175"/>
  <c r="I175"/>
  <c r="K175"/>
  <c r="M175"/>
  <c r="O175"/>
  <c r="Q175"/>
  <c r="S175"/>
  <c r="U175"/>
  <c r="W175"/>
  <c r="Y175"/>
  <c r="AA175"/>
  <c r="AC175"/>
  <c r="AE175"/>
  <c r="AG175"/>
  <c r="C176"/>
  <c r="E176"/>
  <c r="G176"/>
  <c r="I176"/>
  <c r="K176"/>
  <c r="M176"/>
  <c r="O176"/>
  <c r="Q176"/>
  <c r="S176"/>
  <c r="U176"/>
  <c r="W176"/>
  <c r="Y176"/>
  <c r="AA176"/>
  <c r="AC176"/>
  <c r="AE176"/>
  <c r="AG176"/>
  <c r="C177"/>
  <c r="E177"/>
  <c r="G177"/>
  <c r="I177"/>
  <c r="K177"/>
  <c r="M177"/>
  <c r="O177"/>
  <c r="Q177"/>
  <c r="S177"/>
  <c r="U177"/>
  <c r="W177"/>
  <c r="Y177"/>
  <c r="AA177"/>
  <c r="AC177"/>
  <c r="AE177"/>
  <c r="AG177"/>
  <c r="CQ202" i="1"/>
  <c r="CU202"/>
  <c r="DA202"/>
  <c r="DE202"/>
  <c r="DG202"/>
  <c r="DI202"/>
  <c r="DM202"/>
  <c r="DO202"/>
  <c r="DQ202"/>
  <c r="DS202"/>
  <c r="DU202"/>
  <c r="DX202"/>
  <c r="DZ202"/>
  <c r="CS202"/>
  <c r="CW202"/>
  <c r="CY202"/>
  <c r="DC202"/>
  <c r="DK202"/>
  <c r="EB202"/>
  <c r="CP202"/>
  <c r="CR202"/>
  <c r="CT202"/>
  <c r="CV202"/>
  <c r="CX202"/>
  <c r="CZ202"/>
  <c r="DB202"/>
  <c r="DD202"/>
  <c r="DF202"/>
  <c r="DH202"/>
  <c r="DJ202"/>
  <c r="DL202"/>
  <c r="DN202"/>
  <c r="DP202"/>
  <c r="DR202"/>
  <c r="DT202"/>
  <c r="DY202"/>
  <c r="EA202"/>
  <c r="EC202"/>
  <c r="R8" i="2"/>
  <c r="N8" s="1"/>
  <c r="M7"/>
  <c r="L7"/>
  <c r="K7"/>
  <c r="BN139" i="8"/>
  <c r="BO35"/>
  <c r="BN112"/>
  <c r="BN159"/>
  <c r="BO45"/>
  <c r="BN128"/>
  <c r="BO172"/>
  <c r="BO143"/>
  <c r="BN52"/>
  <c r="BO112"/>
  <c r="BO163"/>
  <c r="BN62"/>
  <c r="BO128"/>
  <c r="BN136"/>
  <c r="BN13"/>
  <c r="BO68"/>
  <c r="BN158"/>
  <c r="BN193"/>
  <c r="BO78"/>
  <c r="BN67"/>
  <c r="BO138"/>
  <c r="BO7"/>
  <c r="BN77"/>
  <c r="BO174"/>
  <c r="BO17"/>
  <c r="BN22"/>
  <c r="BO83"/>
  <c r="BO121"/>
  <c r="BN33"/>
  <c r="BO93"/>
  <c r="BO141"/>
  <c r="BN3"/>
  <c r="BO22"/>
  <c r="BN100"/>
  <c r="BN135"/>
  <c r="BO33"/>
  <c r="BN110"/>
  <c r="BO182"/>
  <c r="BO151"/>
  <c r="BN56"/>
  <c r="BO117"/>
  <c r="BO171"/>
  <c r="BN66"/>
  <c r="BO136"/>
  <c r="BN115"/>
  <c r="BN181"/>
  <c r="BO56"/>
  <c r="BN144"/>
  <c r="BN11"/>
  <c r="BO66"/>
  <c r="BN154"/>
  <c r="BN189"/>
  <c r="BO76"/>
  <c r="BN172"/>
  <c r="BN25"/>
  <c r="BO86"/>
  <c r="BN75"/>
  <c r="BO166"/>
  <c r="BO15"/>
  <c r="BN85"/>
  <c r="BN121"/>
  <c r="BO25"/>
  <c r="BN31"/>
  <c r="BO91"/>
  <c r="BO137"/>
  <c r="BN41"/>
  <c r="BO101"/>
  <c r="BO157"/>
  <c r="BN131"/>
  <c r="BO31"/>
  <c r="BN108"/>
  <c r="BN151"/>
  <c r="BO41"/>
  <c r="BN120"/>
  <c r="BO156"/>
  <c r="BO167"/>
  <c r="BN64"/>
  <c r="BO132"/>
  <c r="BO187"/>
  <c r="BN74"/>
  <c r="BO152"/>
  <c r="BN130"/>
  <c r="BN9"/>
  <c r="BO64"/>
  <c r="BN150"/>
  <c r="BN19"/>
  <c r="BO74"/>
  <c r="BN79"/>
  <c r="BO186"/>
  <c r="BO19"/>
  <c r="BN89"/>
  <c r="BN129"/>
  <c r="BO30"/>
  <c r="BN195"/>
  <c r="BO79"/>
  <c r="BN29"/>
  <c r="BO133"/>
  <c r="BO135"/>
  <c r="BN48"/>
  <c r="BO108"/>
  <c r="BO155"/>
  <c r="BN58"/>
  <c r="BO120"/>
  <c r="BN107"/>
  <c r="BN165"/>
  <c r="BO48"/>
  <c r="BN118"/>
  <c r="BN185"/>
  <c r="BO58"/>
  <c r="BN63"/>
  <c r="BO130"/>
  <c r="BO197"/>
  <c r="BN73"/>
  <c r="BO158"/>
  <c r="BO13"/>
  <c r="BN8"/>
  <c r="BO63"/>
  <c r="BN164"/>
  <c r="BN18"/>
  <c r="BO73"/>
  <c r="BN182"/>
  <c r="BN199"/>
  <c r="BO18"/>
  <c r="BN96"/>
  <c r="BN127"/>
  <c r="BO29"/>
  <c r="BN106"/>
  <c r="BO170"/>
  <c r="BN194"/>
  <c r="BN36"/>
  <c r="BO96"/>
  <c r="BO131"/>
  <c r="BN46"/>
  <c r="BO106"/>
  <c r="BN111"/>
  <c r="BN173"/>
  <c r="BO52"/>
  <c r="BN126"/>
  <c r="BN7"/>
  <c r="BO62"/>
  <c r="BN51"/>
  <c r="BO111"/>
  <c r="BO177"/>
  <c r="BN61"/>
  <c r="BO126"/>
  <c r="BO193"/>
  <c r="BN71"/>
  <c r="BO150"/>
  <c r="BO11"/>
  <c r="BN81"/>
  <c r="BO194"/>
  <c r="BO21"/>
  <c r="BN16"/>
  <c r="BO71"/>
  <c r="BN178"/>
  <c r="BN20"/>
  <c r="BO81"/>
  <c r="BN27"/>
  <c r="BN123"/>
  <c r="BO26"/>
  <c r="BN104"/>
  <c r="BN143"/>
  <c r="BO37"/>
  <c r="BN114"/>
  <c r="BO198"/>
  <c r="BO127"/>
  <c r="BN44"/>
  <c r="BO104"/>
  <c r="BO147"/>
  <c r="BN54"/>
  <c r="BO114"/>
  <c r="BN122"/>
  <c r="BN5"/>
  <c r="BO60"/>
  <c r="BN140"/>
  <c r="BN15"/>
  <c r="BO70"/>
  <c r="BN59"/>
  <c r="BO122"/>
  <c r="BO189"/>
  <c r="BN69"/>
  <c r="BO146"/>
  <c r="BO9"/>
  <c r="BN187"/>
  <c r="BO75"/>
  <c r="BN188"/>
  <c r="BN24"/>
  <c r="BO85"/>
  <c r="BO125"/>
  <c r="BN200"/>
  <c r="BO14"/>
  <c r="BN92"/>
  <c r="BN119"/>
  <c r="BO24"/>
  <c r="BN102"/>
  <c r="BO154"/>
  <c r="BO88"/>
  <c r="BN103"/>
  <c r="BN157"/>
  <c r="BO44"/>
  <c r="BN113"/>
  <c r="BN177"/>
  <c r="BO54"/>
  <c r="BN43"/>
  <c r="BO103"/>
  <c r="BO161"/>
  <c r="BN53"/>
  <c r="BO113"/>
  <c r="BO181"/>
  <c r="BN4"/>
  <c r="BO59"/>
  <c r="BN156"/>
  <c r="BN14"/>
  <c r="BO69"/>
  <c r="BN174"/>
  <c r="BO188"/>
  <c r="BO119"/>
  <c r="BN76"/>
  <c r="BO164"/>
  <c r="BO8"/>
  <c r="BN86"/>
  <c r="BO176"/>
  <c r="BN184"/>
  <c r="BN32"/>
  <c r="BO92"/>
  <c r="BO123"/>
  <c r="BN42"/>
  <c r="BO102"/>
  <c r="BN91"/>
  <c r="BN133"/>
  <c r="BO32"/>
  <c r="BN101"/>
  <c r="BN153"/>
  <c r="BO42"/>
  <c r="BN47"/>
  <c r="BO107"/>
  <c r="BO169"/>
  <c r="BN57"/>
  <c r="BO118"/>
  <c r="BO116"/>
  <c r="BN163"/>
  <c r="BO47"/>
  <c r="BN132"/>
  <c r="BN183"/>
  <c r="BO57"/>
  <c r="BN152"/>
  <c r="BN12"/>
  <c r="BO67"/>
  <c r="BN170"/>
  <c r="BN191"/>
  <c r="BO77"/>
  <c r="BN192"/>
  <c r="BO200"/>
  <c r="BO6"/>
  <c r="BN84"/>
  <c r="BO196"/>
  <c r="BO16"/>
  <c r="BN94"/>
  <c r="BO192"/>
  <c r="BO3"/>
  <c r="BN40"/>
  <c r="BO100"/>
  <c r="BO139"/>
  <c r="BN50"/>
  <c r="BO110"/>
  <c r="BN99"/>
  <c r="BN149"/>
  <c r="BO40"/>
  <c r="BN109"/>
  <c r="BN169"/>
  <c r="BO50"/>
  <c r="BN55"/>
  <c r="BO115"/>
  <c r="BO185"/>
  <c r="BN65"/>
  <c r="BO134"/>
  <c r="BO5"/>
  <c r="BN179"/>
  <c r="BO55"/>
  <c r="BN148"/>
  <c r="BN10"/>
  <c r="BO65"/>
  <c r="BN186"/>
  <c r="BO199"/>
  <c r="BO10"/>
  <c r="BN88"/>
  <c r="BO162"/>
  <c r="BO20"/>
  <c r="BN98"/>
  <c r="BO28"/>
  <c r="BN176"/>
  <c r="BN196"/>
  <c r="BO89"/>
  <c r="BN39"/>
  <c r="BO99"/>
  <c r="BO153"/>
  <c r="BN49"/>
  <c r="BO109"/>
  <c r="BO173"/>
  <c r="BN147"/>
  <c r="BO39"/>
  <c r="BN117"/>
  <c r="BN167"/>
  <c r="BO49"/>
  <c r="BN134"/>
  <c r="BO178"/>
  <c r="BO183"/>
  <c r="BN72"/>
  <c r="BO148"/>
  <c r="BO4"/>
  <c r="BN82"/>
  <c r="BO168"/>
  <c r="BN146"/>
  <c r="BN17"/>
  <c r="BO72"/>
  <c r="BN166"/>
  <c r="BN21"/>
  <c r="BO82"/>
  <c r="BN87"/>
  <c r="BN125"/>
  <c r="BO27"/>
  <c r="BN97"/>
  <c r="BN145"/>
  <c r="BO38"/>
  <c r="BN26"/>
  <c r="BO87"/>
  <c r="BO129"/>
  <c r="BN37"/>
  <c r="BO97"/>
  <c r="BO149"/>
  <c r="BN155"/>
  <c r="BO43"/>
  <c r="BN124"/>
  <c r="BN175"/>
  <c r="BO53"/>
  <c r="BN142"/>
  <c r="BO142"/>
  <c r="BO159"/>
  <c r="BN60"/>
  <c r="BO124"/>
  <c r="BO179"/>
  <c r="BN70"/>
  <c r="BO144"/>
  <c r="BO195"/>
  <c r="BN80"/>
  <c r="BO180"/>
  <c r="BO12"/>
  <c r="BN90"/>
  <c r="BO184"/>
  <c r="BN162"/>
  <c r="BN197"/>
  <c r="BO80"/>
  <c r="BN180"/>
  <c r="BN30"/>
  <c r="BO90"/>
  <c r="BN95"/>
  <c r="BN141"/>
  <c r="BO36"/>
  <c r="BN105"/>
  <c r="BN161"/>
  <c r="BO46"/>
  <c r="BN35"/>
  <c r="BO95"/>
  <c r="BO145"/>
  <c r="BN45"/>
  <c r="BO105"/>
  <c r="BO165"/>
  <c r="BN171"/>
  <c r="BO51"/>
  <c r="BN138"/>
  <c r="BN6"/>
  <c r="BO61"/>
  <c r="BN160"/>
  <c r="BO190"/>
  <c r="BO175"/>
  <c r="BN68"/>
  <c r="BO140"/>
  <c r="BO191"/>
  <c r="BN78"/>
  <c r="BO160"/>
  <c r="BN168"/>
  <c r="BN23"/>
  <c r="BO84"/>
  <c r="BN190"/>
  <c r="BN34"/>
  <c r="BO94"/>
  <c r="BN83"/>
  <c r="BN116"/>
  <c r="BO23"/>
  <c r="BN93"/>
  <c r="BN137"/>
  <c r="BO34"/>
  <c r="BN28"/>
  <c r="BN198"/>
  <c r="BO98"/>
  <c r="BN38"/>
  <c r="AH40" i="2" l="1"/>
  <c r="AJ40"/>
  <c r="K33"/>
  <c r="R34"/>
  <c r="N33"/>
  <c r="L33"/>
  <c r="M33"/>
  <c r="CV28" i="8"/>
  <c r="CU27"/>
  <c r="R9" i="2"/>
  <c r="N9" s="1"/>
  <c r="M8"/>
  <c r="L8"/>
  <c r="K8"/>
  <c r="K34" l="1"/>
  <c r="N34"/>
  <c r="L34"/>
  <c r="R35"/>
  <c r="M34"/>
  <c r="R10"/>
  <c r="N10" s="1"/>
  <c r="M9"/>
  <c r="L9"/>
  <c r="K9"/>
  <c r="K35" l="1"/>
  <c r="R36"/>
  <c r="N35"/>
  <c r="L35"/>
  <c r="M35"/>
  <c r="R11"/>
  <c r="N11" s="1"/>
  <c r="M10"/>
  <c r="L10"/>
  <c r="K10"/>
  <c r="K36" l="1"/>
  <c r="N36"/>
  <c r="L36"/>
  <c r="R37"/>
  <c r="M36"/>
  <c r="R12"/>
  <c r="N12" s="1"/>
  <c r="M11"/>
  <c r="L11"/>
  <c r="K11"/>
  <c r="K37" l="1"/>
  <c r="R38"/>
  <c r="N37"/>
  <c r="L37"/>
  <c r="M37"/>
  <c r="R13"/>
  <c r="N13" s="1"/>
  <c r="M12"/>
  <c r="L12"/>
  <c r="K12"/>
  <c r="R39" l="1"/>
  <c r="K38"/>
  <c r="L38"/>
  <c r="N38"/>
  <c r="M38"/>
  <c r="R14"/>
  <c r="N14" s="1"/>
  <c r="M13"/>
  <c r="L13"/>
  <c r="K13"/>
  <c r="R40" l="1"/>
  <c r="N39"/>
  <c r="L39"/>
  <c r="M39"/>
  <c r="K39"/>
  <c r="R15"/>
  <c r="N15" s="1"/>
  <c r="M14"/>
  <c r="L14"/>
  <c r="K14"/>
  <c r="L40" l="1"/>
  <c r="N40"/>
  <c r="R41"/>
  <c r="R42" s="1"/>
  <c r="K40"/>
  <c r="M40"/>
  <c r="R16"/>
  <c r="N16" s="1"/>
  <c r="M15"/>
  <c r="L15"/>
  <c r="K15"/>
  <c r="L42" l="1"/>
  <c r="P42"/>
  <c r="K42"/>
  <c r="O42"/>
  <c r="N42"/>
  <c r="R43"/>
  <c r="M42"/>
  <c r="Q42"/>
  <c r="L41"/>
  <c r="K41"/>
  <c r="N41"/>
  <c r="M41"/>
  <c r="K16"/>
  <c r="M16"/>
  <c r="L16"/>
  <c r="R17"/>
  <c r="N17" s="1"/>
  <c r="L43" l="1"/>
  <c r="P43"/>
  <c r="K43"/>
  <c r="O43"/>
  <c r="N43"/>
  <c r="M43"/>
  <c r="Q43"/>
  <c r="K17"/>
  <c r="M17"/>
  <c r="L17"/>
  <c r="R18"/>
  <c r="N18" s="1"/>
  <c r="K18" l="1"/>
  <c r="M18"/>
  <c r="L18"/>
  <c r="R19"/>
  <c r="N19" l="1"/>
  <c r="R20"/>
  <c r="O19"/>
  <c r="Q19"/>
  <c r="P19"/>
  <c r="K19"/>
  <c r="M19"/>
  <c r="L19"/>
  <c r="CY201" i="1"/>
  <c r="DG201"/>
  <c r="DK201"/>
  <c r="DO201"/>
  <c r="DW201"/>
  <c r="DS201"/>
  <c r="DM201"/>
  <c r="DA201"/>
  <c r="CW201"/>
  <c r="CS201"/>
  <c r="DY201"/>
  <c r="CQ201"/>
  <c r="DC201"/>
  <c r="DI201"/>
  <c r="DQ201"/>
  <c r="DU201"/>
  <c r="CU201"/>
  <c r="DE201"/>
  <c r="EC201"/>
  <c r="EA201"/>
  <c r="EB201"/>
  <c r="EB250" s="1"/>
  <c r="DZ201"/>
  <c r="DX201"/>
  <c r="DV201"/>
  <c r="DX396" l="1"/>
  <c r="DX395"/>
  <c r="DX394"/>
  <c r="DX393"/>
  <c r="DX392"/>
  <c r="DX391"/>
  <c r="DX390"/>
  <c r="DX389"/>
  <c r="DX388"/>
  <c r="DX387"/>
  <c r="DX386"/>
  <c r="DX385"/>
  <c r="DX384"/>
  <c r="DX383"/>
  <c r="DX382"/>
  <c r="DX381"/>
  <c r="DX380"/>
  <c r="DV370"/>
  <c r="DV396"/>
  <c r="DV395"/>
  <c r="DV394"/>
  <c r="DV393"/>
  <c r="DV392"/>
  <c r="DV391"/>
  <c r="DV390"/>
  <c r="DV389"/>
  <c r="DV388"/>
  <c r="DV387"/>
  <c r="DV386"/>
  <c r="DV385"/>
  <c r="DV384"/>
  <c r="DV383"/>
  <c r="DV382"/>
  <c r="DV381"/>
  <c r="DV380"/>
  <c r="DZ396"/>
  <c r="DZ395"/>
  <c r="DZ394"/>
  <c r="DZ393"/>
  <c r="DZ392"/>
  <c r="DZ391"/>
  <c r="DZ390"/>
  <c r="DZ389"/>
  <c r="DZ388"/>
  <c r="DZ387"/>
  <c r="DZ386"/>
  <c r="DZ385"/>
  <c r="DZ384"/>
  <c r="DZ383"/>
  <c r="DZ382"/>
  <c r="DZ381"/>
  <c r="DZ380"/>
  <c r="DX205"/>
  <c r="EB306"/>
  <c r="EB205"/>
  <c r="EB236"/>
  <c r="EB309"/>
  <c r="EB335"/>
  <c r="EB302"/>
  <c r="EB246"/>
  <c r="EB311"/>
  <c r="EB301"/>
  <c r="EB314"/>
  <c r="EB378"/>
  <c r="EB368"/>
  <c r="EB310"/>
  <c r="EB325"/>
  <c r="EB396"/>
  <c r="EB395"/>
  <c r="EB394"/>
  <c r="EB393"/>
  <c r="EB392"/>
  <c r="EB391"/>
  <c r="EB390"/>
  <c r="EB389"/>
  <c r="EB388"/>
  <c r="EB387"/>
  <c r="EB386"/>
  <c r="EB385"/>
  <c r="EB384"/>
  <c r="EB383"/>
  <c r="EB382"/>
  <c r="EB381"/>
  <c r="EB380"/>
  <c r="EB292"/>
  <c r="EB244"/>
  <c r="EB213"/>
  <c r="EB351"/>
  <c r="EB338"/>
  <c r="EB293"/>
  <c r="EB231"/>
  <c r="EB336"/>
  <c r="EB324"/>
  <c r="EB278"/>
  <c r="EB254"/>
  <c r="L20" i="2"/>
  <c r="N20"/>
  <c r="P20"/>
  <c r="K20"/>
  <c r="M20"/>
  <c r="O20"/>
  <c r="Q20"/>
  <c r="DZ213" i="1"/>
  <c r="DZ330"/>
  <c r="DZ217"/>
  <c r="DZ292"/>
  <c r="DZ246"/>
  <c r="DZ348"/>
  <c r="DZ243"/>
  <c r="DZ320"/>
  <c r="DZ274"/>
  <c r="DZ220"/>
  <c r="DZ374"/>
  <c r="DZ333"/>
  <c r="DZ331"/>
  <c r="DZ303"/>
  <c r="DZ338"/>
  <c r="DZ362"/>
  <c r="DZ373"/>
  <c r="DZ353"/>
  <c r="DZ275"/>
  <c r="DZ254"/>
  <c r="DZ223"/>
  <c r="DZ321"/>
  <c r="DZ265"/>
  <c r="DZ212"/>
  <c r="DZ276"/>
  <c r="DZ284"/>
  <c r="DZ375"/>
  <c r="DZ259"/>
  <c r="DZ300"/>
  <c r="DZ207"/>
  <c r="DZ315"/>
  <c r="DZ337"/>
  <c r="DZ249"/>
  <c r="DZ360"/>
  <c r="DZ278"/>
  <c r="DZ222"/>
  <c r="DZ322"/>
  <c r="DZ283"/>
  <c r="DZ239"/>
  <c r="DZ226"/>
  <c r="DZ340"/>
  <c r="DZ368"/>
  <c r="DZ221"/>
  <c r="DZ233"/>
  <c r="DZ326"/>
  <c r="DZ256"/>
  <c r="DZ357"/>
  <c r="DZ312"/>
  <c r="DZ309"/>
  <c r="DZ363"/>
  <c r="DZ361"/>
  <c r="DZ238"/>
  <c r="DZ365"/>
  <c r="DZ304"/>
  <c r="DZ364"/>
  <c r="DZ342"/>
  <c r="DZ228"/>
  <c r="DZ369"/>
  <c r="DZ327"/>
  <c r="DZ218"/>
  <c r="DZ324"/>
  <c r="DZ352"/>
  <c r="DZ287"/>
  <c r="DZ251"/>
  <c r="DZ206"/>
  <c r="DZ350"/>
  <c r="DZ237"/>
  <c r="DZ310"/>
  <c r="DZ235"/>
  <c r="DZ370"/>
  <c r="DZ294"/>
  <c r="DZ329"/>
  <c r="DZ232"/>
  <c r="DZ301"/>
  <c r="DZ214"/>
  <c r="DZ346"/>
  <c r="DZ313"/>
  <c r="DZ268"/>
  <c r="DZ378"/>
  <c r="DZ208"/>
  <c r="DZ271"/>
  <c r="DZ355"/>
  <c r="DZ282"/>
  <c r="DZ209"/>
  <c r="DZ234"/>
  <c r="DZ311"/>
  <c r="DZ366"/>
  <c r="DZ305"/>
  <c r="DZ250"/>
  <c r="DZ219"/>
  <c r="DZ253"/>
  <c r="DZ297"/>
  <c r="DZ377"/>
  <c r="DZ339"/>
  <c r="DZ216"/>
  <c r="DZ289"/>
  <c r="DZ215"/>
  <c r="DZ349"/>
  <c r="DZ273"/>
  <c r="DZ279"/>
  <c r="DZ328"/>
  <c r="DZ258"/>
  <c r="DZ347"/>
  <c r="DZ245"/>
  <c r="DZ281"/>
  <c r="DZ302"/>
  <c r="DZ323"/>
  <c r="DZ255"/>
  <c r="DZ244"/>
  <c r="DZ343"/>
  <c r="DZ241"/>
  <c r="DZ317"/>
  <c r="DZ372"/>
  <c r="DZ257"/>
  <c r="DZ210"/>
  <c r="DZ351"/>
  <c r="DZ332"/>
  <c r="DZ296"/>
  <c r="DZ371"/>
  <c r="DZ354"/>
  <c r="DZ319"/>
  <c r="DZ230"/>
  <c r="DZ308"/>
  <c r="DZ285"/>
  <c r="DZ288"/>
  <c r="DZ376"/>
  <c r="DZ225"/>
  <c r="DZ336"/>
  <c r="DZ267"/>
  <c r="DZ280"/>
  <c r="DZ359"/>
  <c r="DZ325"/>
  <c r="DZ269"/>
  <c r="DZ307"/>
  <c r="DZ211"/>
  <c r="DZ240"/>
  <c r="DZ306"/>
  <c r="DZ341"/>
  <c r="DZ356"/>
  <c r="DZ286"/>
  <c r="DZ314"/>
  <c r="DZ261"/>
  <c r="DZ367"/>
  <c r="DZ295"/>
  <c r="DZ270"/>
  <c r="DZ248"/>
  <c r="DZ272"/>
  <c r="DZ318"/>
  <c r="DZ316"/>
  <c r="DZ264"/>
  <c r="DZ379"/>
  <c r="DZ293"/>
  <c r="DZ335"/>
  <c r="DZ231"/>
  <c r="DZ263"/>
  <c r="DZ290"/>
  <c r="DZ262"/>
  <c r="DZ229"/>
  <c r="DZ358"/>
  <c r="DZ277"/>
  <c r="DZ344"/>
  <c r="DZ334"/>
  <c r="DZ224"/>
  <c r="DZ299"/>
  <c r="DZ242"/>
  <c r="DZ227"/>
  <c r="DZ298"/>
  <c r="DZ247"/>
  <c r="DZ266"/>
  <c r="DZ260"/>
  <c r="DZ345"/>
  <c r="DZ291"/>
  <c r="DZ236"/>
  <c r="DZ252"/>
  <c r="EB349"/>
  <c r="EB340"/>
  <c r="EB376"/>
  <c r="EB225"/>
  <c r="EB208"/>
  <c r="EB216"/>
  <c r="EB365"/>
  <c r="EB372"/>
  <c r="EB240"/>
  <c r="EB224"/>
  <c r="EB298"/>
  <c r="EB220"/>
  <c r="EB217"/>
  <c r="EB218"/>
  <c r="EB234"/>
  <c r="EB255"/>
  <c r="EB316"/>
  <c r="EB300"/>
  <c r="EB353"/>
  <c r="EB290"/>
  <c r="EB357"/>
  <c r="EB286"/>
  <c r="EB341"/>
  <c r="EB337"/>
  <c r="EB354"/>
  <c r="EB284"/>
  <c r="EB334"/>
  <c r="EB304"/>
  <c r="EB273"/>
  <c r="EB239"/>
  <c r="EB348"/>
  <c r="EB333"/>
  <c r="EB331"/>
  <c r="EB233"/>
  <c r="EB267"/>
  <c r="EB229"/>
  <c r="EB260"/>
  <c r="EB211"/>
  <c r="EB312"/>
  <c r="EB379"/>
  <c r="EB226"/>
  <c r="EB303"/>
  <c r="EB358"/>
  <c r="EB210"/>
  <c r="EB285"/>
  <c r="EB373"/>
  <c r="EB318"/>
  <c r="EB235"/>
  <c r="EB241"/>
  <c r="EB209"/>
  <c r="EB288"/>
  <c r="EB243"/>
  <c r="EB364"/>
  <c r="EB369"/>
  <c r="EB342"/>
  <c r="EB212"/>
  <c r="EB265"/>
  <c r="EB206"/>
  <c r="EB283"/>
  <c r="EB281"/>
  <c r="EB344"/>
  <c r="EB352"/>
  <c r="EB272"/>
  <c r="EB326"/>
  <c r="EB329"/>
  <c r="EB247"/>
  <c r="EB307"/>
  <c r="EB266"/>
  <c r="EB263"/>
  <c r="EB276"/>
  <c r="EB315"/>
  <c r="EB249"/>
  <c r="EB317"/>
  <c r="EB294"/>
  <c r="EB313"/>
  <c r="EB355"/>
  <c r="EB308"/>
  <c r="EB343"/>
  <c r="EB320"/>
  <c r="EB345"/>
  <c r="EB323"/>
  <c r="EB258"/>
  <c r="EB261"/>
  <c r="EB319"/>
  <c r="EB327"/>
  <c r="EB256"/>
  <c r="EB248"/>
  <c r="EB215"/>
  <c r="EB347"/>
  <c r="EB207"/>
  <c r="EB214"/>
  <c r="EB321"/>
  <c r="EB237"/>
  <c r="EB370"/>
  <c r="EB222"/>
  <c r="EB350"/>
  <c r="EB287"/>
  <c r="EB367"/>
  <c r="EB297"/>
  <c r="EB360"/>
  <c r="EB339"/>
  <c r="EB295"/>
  <c r="EB245"/>
  <c r="EB230"/>
  <c r="EB279"/>
  <c r="EB251"/>
  <c r="EB221"/>
  <c r="EB277"/>
  <c r="EB328"/>
  <c r="EB356"/>
  <c r="EB257"/>
  <c r="EB330"/>
  <c r="EB271"/>
  <c r="EB346"/>
  <c r="EB280"/>
  <c r="EB228"/>
  <c r="EB359"/>
  <c r="EB252"/>
  <c r="EB296"/>
  <c r="EB238"/>
  <c r="EB361"/>
  <c r="EB282"/>
  <c r="DV233"/>
  <c r="DV215"/>
  <c r="DV337"/>
  <c r="DV350"/>
  <c r="DV308"/>
  <c r="DV297"/>
  <c r="DV325"/>
  <c r="DV234"/>
  <c r="DV284"/>
  <c r="DV328"/>
  <c r="DV372"/>
  <c r="DV329"/>
  <c r="DV319"/>
  <c r="DV277"/>
  <c r="DV247"/>
  <c r="DV210"/>
  <c r="DV323"/>
  <c r="DV270"/>
  <c r="DV354"/>
  <c r="DV224"/>
  <c r="DV330"/>
  <c r="DV358"/>
  <c r="DV312"/>
  <c r="DV353"/>
  <c r="DZ205"/>
  <c r="DV374"/>
  <c r="DV243"/>
  <c r="DV345"/>
  <c r="DV348"/>
  <c r="DV296"/>
  <c r="DV244"/>
  <c r="DV218"/>
  <c r="DV336"/>
  <c r="DV299"/>
  <c r="DV315"/>
  <c r="DV256"/>
  <c r="DV378"/>
  <c r="DV364"/>
  <c r="DV368"/>
  <c r="DV371"/>
  <c r="DV334"/>
  <c r="DV317"/>
  <c r="DV375"/>
  <c r="DV241"/>
  <c r="DV322"/>
  <c r="DV379"/>
  <c r="DV288"/>
  <c r="DV235"/>
  <c r="DV283"/>
  <c r="DV239"/>
  <c r="DV228"/>
  <c r="DV366"/>
  <c r="DV349"/>
  <c r="DV216"/>
  <c r="DV257"/>
  <c r="DV338"/>
  <c r="DV367"/>
  <c r="DV269"/>
  <c r="DV260"/>
  <c r="DV253"/>
  <c r="DV273"/>
  <c r="DV219"/>
  <c r="DV346"/>
  <c r="DV208"/>
  <c r="DV341"/>
  <c r="DV285"/>
  <c r="DV359"/>
  <c r="DV225"/>
  <c r="EB291"/>
  <c r="EB253"/>
  <c r="EB268"/>
  <c r="EB262"/>
  <c r="EB275"/>
  <c r="EB322"/>
  <c r="EB274"/>
  <c r="EB332"/>
  <c r="EB299"/>
  <c r="EB269"/>
  <c r="EB270"/>
  <c r="EB377"/>
  <c r="EB366"/>
  <c r="EB259"/>
  <c r="EB219"/>
  <c r="EB242"/>
  <c r="EB232"/>
  <c r="EB305"/>
  <c r="EB264"/>
  <c r="EB375"/>
  <c r="EB374"/>
  <c r="EB363"/>
  <c r="EB223"/>
  <c r="EB362"/>
  <c r="EB227"/>
  <c r="EB289"/>
  <c r="DV306"/>
  <c r="DV289"/>
  <c r="DV376"/>
  <c r="DV248"/>
  <c r="DV295"/>
  <c r="DV238"/>
  <c r="DV302"/>
  <c r="DV292"/>
  <c r="DV249"/>
  <c r="DV333"/>
  <c r="DV261"/>
  <c r="DV265"/>
  <c r="DV365"/>
  <c r="DV293"/>
  <c r="DV226"/>
  <c r="DV360"/>
  <c r="DV326"/>
  <c r="DV220"/>
  <c r="DV309"/>
  <c r="DV298"/>
  <c r="DV351"/>
  <c r="DV286"/>
  <c r="DV361"/>
  <c r="DV301"/>
  <c r="DV355"/>
  <c r="DV274"/>
  <c r="DV321"/>
  <c r="DV251"/>
  <c r="DV280"/>
  <c r="DV327"/>
  <c r="DV294"/>
  <c r="DV221"/>
  <c r="DV363"/>
  <c r="DV230"/>
  <c r="DV356"/>
  <c r="DV271"/>
  <c r="DV313"/>
  <c r="DV272"/>
  <c r="DV278"/>
  <c r="DV347"/>
  <c r="DV340"/>
  <c r="DV282"/>
  <c r="DV267"/>
  <c r="DV335"/>
  <c r="DV237"/>
  <c r="DV254"/>
  <c r="DV291"/>
  <c r="DV258"/>
  <c r="DV305"/>
  <c r="DV223"/>
  <c r="DV264"/>
  <c r="DV311"/>
  <c r="DV262"/>
  <c r="DV259"/>
  <c r="DV331"/>
  <c r="DV373"/>
  <c r="DV324"/>
  <c r="DV362"/>
  <c r="DV281"/>
  <c r="DV240"/>
  <c r="DV222"/>
  <c r="DV279"/>
  <c r="DV276"/>
  <c r="DV250"/>
  <c r="DV207"/>
  <c r="DV303"/>
  <c r="DV231"/>
  <c r="DV357"/>
  <c r="DV242"/>
  <c r="DV213"/>
  <c r="DV377"/>
  <c r="DV227"/>
  <c r="DV212"/>
  <c r="DV352"/>
  <c r="DV332"/>
  <c r="DV290"/>
  <c r="DV209"/>
  <c r="DV343"/>
  <c r="DV206"/>
  <c r="DV255"/>
  <c r="DV307"/>
  <c r="DV304"/>
  <c r="DV236"/>
  <c r="DV314"/>
  <c r="DV320"/>
  <c r="DV268"/>
  <c r="DV205"/>
  <c r="DV229"/>
  <c r="DV342"/>
  <c r="DV275"/>
  <c r="DV263"/>
  <c r="DV339"/>
  <c r="DV246"/>
  <c r="DV287"/>
  <c r="DV245"/>
  <c r="DV211"/>
  <c r="DV369"/>
  <c r="DV310"/>
  <c r="DV214"/>
  <c r="DV266"/>
  <c r="DV316"/>
  <c r="DV344"/>
  <c r="DV318"/>
  <c r="DV217"/>
  <c r="DV232"/>
  <c r="DV300"/>
  <c r="DV252"/>
  <c r="EB371"/>
  <c r="DX242"/>
  <c r="DX299"/>
  <c r="DX312"/>
  <c r="DX346"/>
  <c r="DX264"/>
  <c r="DX219"/>
  <c r="DX298"/>
  <c r="DX249"/>
  <c r="DX214"/>
  <c r="DX342"/>
  <c r="DX332"/>
  <c r="DX277"/>
  <c r="DX296"/>
  <c r="DX294"/>
  <c r="DX211"/>
  <c r="DX375"/>
  <c r="DX228"/>
  <c r="DX301"/>
  <c r="DX352"/>
  <c r="DX289"/>
  <c r="DX244"/>
  <c r="DX364"/>
  <c r="DX215"/>
  <c r="DX285"/>
  <c r="DX278"/>
  <c r="DX319"/>
  <c r="DX246"/>
  <c r="DX333"/>
  <c r="DX238"/>
  <c r="DX269"/>
  <c r="DX347"/>
  <c r="DX233"/>
  <c r="DX271"/>
  <c r="DX240"/>
  <c r="DX359"/>
  <c r="DX306"/>
  <c r="DX274"/>
  <c r="DX365"/>
  <c r="DX338"/>
  <c r="DX250"/>
  <c r="DX275"/>
  <c r="DX315"/>
  <c r="DX305"/>
  <c r="DX314"/>
  <c r="DX348"/>
  <c r="DX270"/>
  <c r="DX260"/>
  <c r="DX218"/>
  <c r="DX225"/>
  <c r="DX206"/>
  <c r="DX320"/>
  <c r="DX379"/>
  <c r="DX295"/>
  <c r="DX339"/>
  <c r="DX366"/>
  <c r="DX224"/>
  <c r="DX309"/>
  <c r="DX235"/>
  <c r="DX292"/>
  <c r="DX282"/>
  <c r="DX209"/>
  <c r="DX337"/>
  <c r="DX262"/>
  <c r="DX208"/>
  <c r="DX343"/>
  <c r="DX281"/>
  <c r="DX326"/>
  <c r="DX247"/>
  <c r="DX229"/>
  <c r="DX371"/>
  <c r="DX248"/>
  <c r="DX329"/>
  <c r="DX217"/>
  <c r="DX311"/>
  <c r="DX258"/>
  <c r="DX210"/>
  <c r="DX267"/>
  <c r="DX321"/>
  <c r="DX276"/>
  <c r="DX316"/>
  <c r="DX310"/>
  <c r="DX231"/>
  <c r="DX331"/>
  <c r="DX223"/>
  <c r="DX227"/>
  <c r="DX290"/>
  <c r="DX261"/>
  <c r="DX221"/>
  <c r="DX226"/>
  <c r="DX354"/>
  <c r="DX349"/>
  <c r="DX369"/>
  <c r="DX287"/>
  <c r="DX328"/>
  <c r="DX259"/>
  <c r="DX220"/>
  <c r="DX334"/>
  <c r="DX363"/>
  <c r="DX266"/>
  <c r="DX237"/>
  <c r="DX358"/>
  <c r="DX322"/>
  <c r="DX372"/>
  <c r="DX291"/>
  <c r="DX335"/>
  <c r="DX232"/>
  <c r="DX280"/>
  <c r="DX283"/>
  <c r="DX230"/>
  <c r="DX374"/>
  <c r="DX268"/>
  <c r="DX304"/>
  <c r="DX323"/>
  <c r="DX300"/>
  <c r="DX252"/>
  <c r="DX377"/>
  <c r="DX345"/>
  <c r="DX376"/>
  <c r="DX293"/>
  <c r="DX302"/>
  <c r="DX361"/>
  <c r="DX222"/>
  <c r="DX350"/>
  <c r="DX245"/>
  <c r="DX303"/>
  <c r="DX255"/>
  <c r="DX330"/>
  <c r="DX378"/>
  <c r="DX360"/>
  <c r="DX272"/>
  <c r="DX357"/>
  <c r="DX351"/>
  <c r="DX207"/>
  <c r="DX236"/>
  <c r="DX297"/>
  <c r="DX239"/>
  <c r="DX279"/>
  <c r="DX325"/>
  <c r="DX234"/>
  <c r="DX308"/>
  <c r="DX257"/>
  <c r="DX362"/>
  <c r="DX263"/>
  <c r="DX265"/>
  <c r="DX353"/>
  <c r="DX336"/>
  <c r="DX253"/>
  <c r="DX288"/>
  <c r="DX254"/>
  <c r="DX368"/>
  <c r="DX356"/>
  <c r="DX307"/>
  <c r="DX317"/>
  <c r="DX324"/>
  <c r="DX344"/>
  <c r="DX213"/>
  <c r="DX284"/>
  <c r="DX327"/>
  <c r="DX367"/>
  <c r="DX286"/>
  <c r="DX341"/>
  <c r="DX256"/>
  <c r="DX212"/>
  <c r="DX313"/>
  <c r="DX355"/>
  <c r="DX251"/>
  <c r="DX273"/>
  <c r="DX373"/>
  <c r="DX340"/>
  <c r="DX370"/>
  <c r="DX318"/>
  <c r="DX241"/>
  <c r="DX216"/>
  <c r="DX243"/>
  <c r="DB201"/>
  <c r="DB396" l="1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213"/>
  <c r="DB228"/>
  <c r="DB212"/>
  <c r="DB258"/>
  <c r="DB244"/>
  <c r="DB270"/>
  <c r="DB231"/>
  <c r="DB277"/>
  <c r="DB301"/>
  <c r="DB362"/>
  <c r="DB375"/>
  <c r="DB252"/>
  <c r="DB249"/>
  <c r="DB312"/>
  <c r="DB279"/>
  <c r="DB348"/>
  <c r="DB293"/>
  <c r="DB294"/>
  <c r="DB257"/>
  <c r="DB338"/>
  <c r="DB274"/>
  <c r="DB306"/>
  <c r="DB237"/>
  <c r="DB217"/>
  <c r="DB236"/>
  <c r="DB282"/>
  <c r="DB296"/>
  <c r="DB304"/>
  <c r="DB339"/>
  <c r="DB341"/>
  <c r="DB355"/>
  <c r="DB234"/>
  <c r="DB248"/>
  <c r="DB323"/>
  <c r="DB324"/>
  <c r="DB370"/>
  <c r="DB254"/>
  <c r="DB299"/>
  <c r="DB353"/>
  <c r="DB378"/>
  <c r="DB351"/>
  <c r="DB311"/>
  <c r="DB229"/>
  <c r="DB259"/>
  <c r="DB354"/>
  <c r="DB356"/>
  <c r="DB243"/>
  <c r="DB305"/>
  <c r="DB271"/>
  <c r="DB369"/>
  <c r="DB272"/>
  <c r="DB253"/>
  <c r="DB374"/>
  <c r="DB263"/>
  <c r="DB268"/>
  <c r="DB346"/>
  <c r="DB320"/>
  <c r="DB221"/>
  <c r="DB261"/>
  <c r="DB216"/>
  <c r="DB209"/>
  <c r="DB361"/>
  <c r="DB227"/>
  <c r="DB218"/>
  <c r="DB240"/>
  <c r="DB319"/>
  <c r="DB223"/>
  <c r="DB232"/>
  <c r="DB316"/>
  <c r="DB368"/>
  <c r="DB239"/>
  <c r="DB379"/>
  <c r="DB225"/>
  <c r="DB275"/>
  <c r="DB264"/>
  <c r="DB349"/>
  <c r="DB350"/>
  <c r="DB283"/>
  <c r="DB326"/>
  <c r="DB344"/>
  <c r="DB251"/>
  <c r="DB276"/>
  <c r="DB325"/>
  <c r="DB318"/>
  <c r="DB373"/>
  <c r="DB290"/>
  <c r="DB208"/>
  <c r="DB332"/>
  <c r="DB321"/>
  <c r="DB334"/>
  <c r="DB230"/>
  <c r="AL9" i="2"/>
  <c r="DB357" i="1"/>
  <c r="DB310"/>
  <c r="DB289"/>
  <c r="DB273"/>
  <c r="DB262"/>
  <c r="DB238"/>
  <c r="DB222"/>
  <c r="DB291"/>
  <c r="DB328"/>
  <c r="DB314"/>
  <c r="DB265"/>
  <c r="DB303"/>
  <c r="DB331"/>
  <c r="DB256"/>
  <c r="DB206"/>
  <c r="DB295"/>
  <c r="DB358"/>
  <c r="DB371"/>
  <c r="DB342"/>
  <c r="DB359"/>
  <c r="DB260"/>
  <c r="DB367"/>
  <c r="DB233"/>
  <c r="DB297"/>
  <c r="DB340"/>
  <c r="DB281"/>
  <c r="DB220"/>
  <c r="DB336"/>
  <c r="DB309"/>
  <c r="DB298"/>
  <c r="DB377"/>
  <c r="DB241"/>
  <c r="DB288"/>
  <c r="DB242"/>
  <c r="DB267"/>
  <c r="DB308"/>
  <c r="DB322"/>
  <c r="DB335"/>
  <c r="DB307"/>
  <c r="DB247"/>
  <c r="DB226"/>
  <c r="DB285"/>
  <c r="DB317"/>
  <c r="DB347"/>
  <c r="DB372"/>
  <c r="DB207"/>
  <c r="DB329"/>
  <c r="DB269"/>
  <c r="DB246"/>
  <c r="DB333"/>
  <c r="DB287"/>
  <c r="DB219"/>
  <c r="DB278"/>
  <c r="DB330"/>
  <c r="DB313"/>
  <c r="DB292"/>
  <c r="DB302"/>
  <c r="DB266"/>
  <c r="DB363"/>
  <c r="DB360"/>
  <c r="DB315"/>
  <c r="DB215"/>
  <c r="DB300"/>
  <c r="DB280"/>
  <c r="DB364"/>
  <c r="DB214"/>
  <c r="DB284"/>
  <c r="DB250"/>
  <c r="DB255"/>
  <c r="DB337"/>
  <c r="AK9" i="2"/>
  <c r="DB211" i="1"/>
  <c r="DB210"/>
  <c r="DB366"/>
  <c r="DB352"/>
  <c r="DB286"/>
  <c r="DB376"/>
  <c r="DB345"/>
  <c r="DB245"/>
  <c r="DB235"/>
  <c r="DB224"/>
  <c r="DB327"/>
  <c r="DB343"/>
  <c r="DB205"/>
  <c r="DB365"/>
  <c r="DD201"/>
  <c r="F9" i="2"/>
  <c r="DD396" i="1" l="1"/>
  <c r="DD395"/>
  <c r="DD394"/>
  <c r="DD393"/>
  <c r="DD392"/>
  <c r="DD391"/>
  <c r="DD390"/>
  <c r="DD389"/>
  <c r="DD388"/>
  <c r="DD387"/>
  <c r="DD386"/>
  <c r="DD385"/>
  <c r="DD384"/>
  <c r="DD383"/>
  <c r="DD382"/>
  <c r="DD381"/>
  <c r="DD380"/>
  <c r="DD339"/>
  <c r="DD210"/>
  <c r="DD280"/>
  <c r="DD291"/>
  <c r="DD332"/>
  <c r="DD293"/>
  <c r="DD371"/>
  <c r="DD233"/>
  <c r="DD274"/>
  <c r="DD355"/>
  <c r="DD260"/>
  <c r="DD344"/>
  <c r="DD221"/>
  <c r="DD217"/>
  <c r="DD211"/>
  <c r="DD214"/>
  <c r="DD353"/>
  <c r="DD263"/>
  <c r="DD347"/>
  <c r="DD229"/>
  <c r="DD361"/>
  <c r="DD216"/>
  <c r="DD372"/>
  <c r="DD362"/>
  <c r="DD236"/>
  <c r="DD206"/>
  <c r="DD300"/>
  <c r="DD270"/>
  <c r="DD311"/>
  <c r="DD302"/>
  <c r="DD242"/>
  <c r="DD333"/>
  <c r="DD338"/>
  <c r="DD264"/>
  <c r="DD321"/>
  <c r="DD288"/>
  <c r="DD379"/>
  <c r="DD329"/>
  <c r="DD247"/>
  <c r="DD213"/>
  <c r="DD301"/>
  <c r="DD374"/>
  <c r="DD281"/>
  <c r="DD295"/>
  <c r="DD334"/>
  <c r="DD208"/>
  <c r="DD326"/>
  <c r="DD357"/>
  <c r="DD253"/>
  <c r="DD346"/>
  <c r="DD250"/>
  <c r="DD320"/>
  <c r="DD268"/>
  <c r="DD328"/>
  <c r="DD279"/>
  <c r="DD227"/>
  <c r="DD292"/>
  <c r="DD258"/>
  <c r="DD230"/>
  <c r="DD223"/>
  <c r="DD244"/>
  <c r="DD366"/>
  <c r="DD277"/>
  <c r="DD348"/>
  <c r="DD360"/>
  <c r="DD228"/>
  <c r="DD309"/>
  <c r="DD271"/>
  <c r="DD298"/>
  <c r="DD335"/>
  <c r="DD237"/>
  <c r="DD322"/>
  <c r="DD368"/>
  <c r="DD286"/>
  <c r="DD289"/>
  <c r="DD352"/>
  <c r="DD224"/>
  <c r="DD343"/>
  <c r="DD215"/>
  <c r="DD312"/>
  <c r="DD297"/>
  <c r="DD232"/>
  <c r="DD254"/>
  <c r="DD375"/>
  <c r="DD257"/>
  <c r="DD248"/>
  <c r="DD356"/>
  <c r="DD354"/>
  <c r="DD363"/>
  <c r="DD255"/>
  <c r="DD262"/>
  <c r="DD303"/>
  <c r="DD317"/>
  <c r="DD241"/>
  <c r="DD310"/>
  <c r="DD318"/>
  <c r="DD251"/>
  <c r="DD327"/>
  <c r="DD351"/>
  <c r="DD378"/>
  <c r="DD259"/>
  <c r="DD273"/>
  <c r="DD306"/>
  <c r="AL10" i="2"/>
  <c r="DD315" i="1"/>
  <c r="DD256"/>
  <c r="DD307"/>
  <c r="DD246"/>
  <c r="DD231"/>
  <c r="DD299"/>
  <c r="DD336"/>
  <c r="DD238"/>
  <c r="DD239"/>
  <c r="DD308"/>
  <c r="DD240"/>
  <c r="DD276"/>
  <c r="DD341"/>
  <c r="DD261"/>
  <c r="DD314"/>
  <c r="DD266"/>
  <c r="DD219"/>
  <c r="DD278"/>
  <c r="DD226"/>
  <c r="DD340"/>
  <c r="DD267"/>
  <c r="DD364"/>
  <c r="DD324"/>
  <c r="DD296"/>
  <c r="DD325"/>
  <c r="DD275"/>
  <c r="DD367"/>
  <c r="DD272"/>
  <c r="DD304"/>
  <c r="DD369"/>
  <c r="DD209"/>
  <c r="DD269"/>
  <c r="DD358"/>
  <c r="DD245"/>
  <c r="DD319"/>
  <c r="DD207"/>
  <c r="DD283"/>
  <c r="DD287"/>
  <c r="DD323"/>
  <c r="DD220"/>
  <c r="DD373"/>
  <c r="DD305"/>
  <c r="DD345"/>
  <c r="DD377"/>
  <c r="DD282"/>
  <c r="DD330"/>
  <c r="DD285"/>
  <c r="DD316"/>
  <c r="DD222"/>
  <c r="DD243"/>
  <c r="DD313"/>
  <c r="DD370"/>
  <c r="DD359"/>
  <c r="DD234"/>
  <c r="DD252"/>
  <c r="DD376"/>
  <c r="DD284"/>
  <c r="DD331"/>
  <c r="AK10" i="2"/>
  <c r="DD249" i="1"/>
  <c r="DD294"/>
  <c r="DD349"/>
  <c r="DD218"/>
  <c r="DD212"/>
  <c r="DD290"/>
  <c r="DD350"/>
  <c r="DD342"/>
  <c r="DD235"/>
  <c r="DD337"/>
  <c r="DD225"/>
  <c r="DD265"/>
  <c r="DD205"/>
  <c r="DD365"/>
  <c r="CT201"/>
  <c r="CT365" s="1"/>
  <c r="F10" i="2"/>
  <c r="G9" l="1"/>
  <c r="CT396" i="1"/>
  <c r="CT395"/>
  <c r="CT394"/>
  <c r="CT393"/>
  <c r="CT392"/>
  <c r="CT391"/>
  <c r="CT390"/>
  <c r="CT389"/>
  <c r="CT388"/>
  <c r="CT387"/>
  <c r="CT386"/>
  <c r="CT385"/>
  <c r="CT384"/>
  <c r="CT383"/>
  <c r="CT382"/>
  <c r="CT381"/>
  <c r="CT380"/>
  <c r="CT336"/>
  <c r="CT317"/>
  <c r="CT342"/>
  <c r="CT236"/>
  <c r="CT266"/>
  <c r="CT291"/>
  <c r="CT329"/>
  <c r="CT231"/>
  <c r="CT253"/>
  <c r="CT217"/>
  <c r="CT222"/>
  <c r="CT348"/>
  <c r="CT247"/>
  <c r="CT300"/>
  <c r="CT240"/>
  <c r="CT227"/>
  <c r="CT296"/>
  <c r="CT316"/>
  <c r="CT260"/>
  <c r="CT326"/>
  <c r="CT232"/>
  <c r="CT210"/>
  <c r="CT362"/>
  <c r="CT357"/>
  <c r="CT377"/>
  <c r="CT278"/>
  <c r="CT302"/>
  <c r="CT315"/>
  <c r="CT364"/>
  <c r="CT257"/>
  <c r="CT271"/>
  <c r="CT310"/>
  <c r="CT279"/>
  <c r="CT237"/>
  <c r="CT343"/>
  <c r="CT250"/>
  <c r="CT297"/>
  <c r="CT284"/>
  <c r="CT344"/>
  <c r="CT241"/>
  <c r="CT268"/>
  <c r="CT283"/>
  <c r="CT331"/>
  <c r="CT220"/>
  <c r="CT255"/>
  <c r="CT221"/>
  <c r="CT224"/>
  <c r="CT339"/>
  <c r="CT332"/>
  <c r="CT295"/>
  <c r="CT239"/>
  <c r="CT225"/>
  <c r="CT359"/>
  <c r="CT373"/>
  <c r="CT298"/>
  <c r="CT321"/>
  <c r="CT379"/>
  <c r="CT207"/>
  <c r="CT312"/>
  <c r="CT223"/>
  <c r="CT287"/>
  <c r="CT308"/>
  <c r="CT301"/>
  <c r="CT351"/>
  <c r="CT243"/>
  <c r="CT274"/>
  <c r="CT314"/>
  <c r="CT282"/>
  <c r="CT367"/>
  <c r="CT360"/>
  <c r="CT371"/>
  <c r="CT290"/>
  <c r="CT337"/>
  <c r="CT265"/>
  <c r="CT251"/>
  <c r="CT350"/>
  <c r="CT213"/>
  <c r="CT276"/>
  <c r="CT293"/>
  <c r="CT375"/>
  <c r="CT327"/>
  <c r="CT226"/>
  <c r="CT209"/>
  <c r="CT325"/>
  <c r="CT229"/>
  <c r="CT280"/>
  <c r="CT218"/>
  <c r="CT285"/>
  <c r="CT333"/>
  <c r="CT228"/>
  <c r="CT238"/>
  <c r="CT378"/>
  <c r="CT214"/>
  <c r="CT340"/>
  <c r="CT341"/>
  <c r="CT345"/>
  <c r="CT242"/>
  <c r="CT272"/>
  <c r="CT355"/>
  <c r="CT370"/>
  <c r="CT275"/>
  <c r="CT349"/>
  <c r="CT259"/>
  <c r="CT245"/>
  <c r="CT328"/>
  <c r="CT212"/>
  <c r="CT281"/>
  <c r="CT219"/>
  <c r="CT372"/>
  <c r="CT304"/>
  <c r="CT353"/>
  <c r="CT252"/>
  <c r="CT269"/>
  <c r="CT305"/>
  <c r="CT264"/>
  <c r="CT374"/>
  <c r="CT363"/>
  <c r="AL5" i="2"/>
  <c r="CT288" i="1"/>
  <c r="CT311"/>
  <c r="CT258"/>
  <c r="CT346"/>
  <c r="CT376"/>
  <c r="CT299"/>
  <c r="CT347"/>
  <c r="AK5" i="2"/>
  <c r="CT244" i="1"/>
  <c r="CT208"/>
  <c r="CT216"/>
  <c r="CT335"/>
  <c r="CT313"/>
  <c r="CT368"/>
  <c r="CT246"/>
  <c r="CT273"/>
  <c r="CT286"/>
  <c r="CT320"/>
  <c r="CT230"/>
  <c r="CT338"/>
  <c r="CT256"/>
  <c r="CT235"/>
  <c r="CT352"/>
  <c r="CT249"/>
  <c r="CT277"/>
  <c r="CT215"/>
  <c r="CT366"/>
  <c r="CT334"/>
  <c r="CT324"/>
  <c r="CT262"/>
  <c r="CT270"/>
  <c r="CT307"/>
  <c r="CT267"/>
  <c r="CT361"/>
  <c r="CT354"/>
  <c r="CT206"/>
  <c r="CT289"/>
  <c r="CT318"/>
  <c r="CT306"/>
  <c r="CT356"/>
  <c r="CT254"/>
  <c r="CT248"/>
  <c r="CT294"/>
  <c r="CT234"/>
  <c r="CT303"/>
  <c r="CT358"/>
  <c r="CT323"/>
  <c r="CT261"/>
  <c r="CT319"/>
  <c r="CT233"/>
  <c r="CT211"/>
  <c r="CT309"/>
  <c r="CT369"/>
  <c r="CT292"/>
  <c r="CT330"/>
  <c r="CT263"/>
  <c r="CT322"/>
  <c r="CT205"/>
  <c r="DL201"/>
  <c r="F5" i="2"/>
  <c r="H9" l="1"/>
  <c r="G10"/>
  <c r="DL396" i="1"/>
  <c r="DL395"/>
  <c r="DL394"/>
  <c r="DL393"/>
  <c r="DL392"/>
  <c r="DL391"/>
  <c r="DL390"/>
  <c r="DL389"/>
  <c r="DL388"/>
  <c r="DL387"/>
  <c r="DL386"/>
  <c r="DL385"/>
  <c r="DL384"/>
  <c r="DL383"/>
  <c r="DL382"/>
  <c r="DL381"/>
  <c r="DL380"/>
  <c r="DL295"/>
  <c r="DL289"/>
  <c r="DL373"/>
  <c r="DL337"/>
  <c r="DL251"/>
  <c r="DL341"/>
  <c r="DL369"/>
  <c r="DL255"/>
  <c r="DL303"/>
  <c r="DL252"/>
  <c r="DL222"/>
  <c r="DL315"/>
  <c r="DL352"/>
  <c r="AL14" i="2"/>
  <c r="DL272" i="1"/>
  <c r="DL274"/>
  <c r="DL330"/>
  <c r="DL378"/>
  <c r="DL277"/>
  <c r="DL236"/>
  <c r="DL291"/>
  <c r="DL246"/>
  <c r="DL376"/>
  <c r="DL327"/>
  <c r="DL345"/>
  <c r="DL206"/>
  <c r="DL267"/>
  <c r="DL237"/>
  <c r="DL210"/>
  <c r="DL306"/>
  <c r="DL355"/>
  <c r="DL290"/>
  <c r="DL230"/>
  <c r="DL371"/>
  <c r="DL367"/>
  <c r="DL296"/>
  <c r="DL220"/>
  <c r="DL207"/>
  <c r="DL264"/>
  <c r="DL244"/>
  <c r="DL349"/>
  <c r="DL270"/>
  <c r="DL271"/>
  <c r="DL353"/>
  <c r="DL354"/>
  <c r="DL356"/>
  <c r="DL208"/>
  <c r="DL312"/>
  <c r="DL299"/>
  <c r="DL278"/>
  <c r="DL217"/>
  <c r="DL368"/>
  <c r="DL370"/>
  <c r="DL340"/>
  <c r="DL262"/>
  <c r="DL324"/>
  <c r="DL243"/>
  <c r="DL215"/>
  <c r="DL247"/>
  <c r="DL245"/>
  <c r="DL298"/>
  <c r="DL240"/>
  <c r="DL225"/>
  <c r="DL218"/>
  <c r="DL339"/>
  <c r="DL335"/>
  <c r="DL254"/>
  <c r="DL214"/>
  <c r="DL223"/>
  <c r="DL379"/>
  <c r="DL333"/>
  <c r="DL326"/>
  <c r="DL253"/>
  <c r="DL314"/>
  <c r="DL250"/>
  <c r="DL221"/>
  <c r="DL325"/>
  <c r="DL350"/>
  <c r="DL282"/>
  <c r="DL228"/>
  <c r="DL260"/>
  <c r="DL351"/>
  <c r="DL366"/>
  <c r="DL273"/>
  <c r="DL323"/>
  <c r="DL212"/>
  <c r="DL284"/>
  <c r="DL332"/>
  <c r="DL275"/>
  <c r="DL307"/>
  <c r="DL269"/>
  <c r="DL231"/>
  <c r="DL359"/>
  <c r="DL209"/>
  <c r="DL300"/>
  <c r="DL348"/>
  <c r="DL285"/>
  <c r="DL229"/>
  <c r="DL344"/>
  <c r="DL318"/>
  <c r="DL259"/>
  <c r="DL364"/>
  <c r="DL329"/>
  <c r="DL266"/>
  <c r="DL347"/>
  <c r="DL288"/>
  <c r="DL257"/>
  <c r="DL334"/>
  <c r="DL358"/>
  <c r="DL293"/>
  <c r="DL308"/>
  <c r="DL232"/>
  <c r="DL256"/>
  <c r="DL216"/>
  <c r="DL234"/>
  <c r="DL362"/>
  <c r="DL343"/>
  <c r="DL331"/>
  <c r="DL261"/>
  <c r="DL304"/>
  <c r="DL239"/>
  <c r="DL213"/>
  <c r="DL317"/>
  <c r="DL235"/>
  <c r="DL322"/>
  <c r="DL287"/>
  <c r="DL224"/>
  <c r="DL338"/>
  <c r="DL360"/>
  <c r="DL316"/>
  <c r="DL263"/>
  <c r="DL361"/>
  <c r="DL336"/>
  <c r="DL249"/>
  <c r="DL276"/>
  <c r="DL310"/>
  <c r="DL281"/>
  <c r="DL311"/>
  <c r="DL238"/>
  <c r="DL211"/>
  <c r="DL319"/>
  <c r="DL363"/>
  <c r="DL280"/>
  <c r="DL227"/>
  <c r="DL374"/>
  <c r="DL320"/>
  <c r="DL305"/>
  <c r="DL301"/>
  <c r="DL321"/>
  <c r="DL268"/>
  <c r="DL248"/>
  <c r="DL328"/>
  <c r="DL286"/>
  <c r="DL342"/>
  <c r="DL375"/>
  <c r="DL265"/>
  <c r="DL294"/>
  <c r="DL309"/>
  <c r="DL233"/>
  <c r="DL346"/>
  <c r="DL279"/>
  <c r="DL219"/>
  <c r="DL377"/>
  <c r="DL372"/>
  <c r="AK14" i="2"/>
  <c r="DL258" i="1"/>
  <c r="DL357"/>
  <c r="DL313"/>
  <c r="DL241"/>
  <c r="DL292"/>
  <c r="DL283"/>
  <c r="DL302"/>
  <c r="DL242"/>
  <c r="DL297"/>
  <c r="DL226"/>
  <c r="DL205"/>
  <c r="DL365"/>
  <c r="CP201"/>
  <c r="CP365"/>
  <c r="F14" i="2"/>
  <c r="H10" l="1"/>
  <c r="G5"/>
  <c r="CP396" i="1"/>
  <c r="CP395"/>
  <c r="CP394"/>
  <c r="CP393"/>
  <c r="CP392"/>
  <c r="CP391"/>
  <c r="CP390"/>
  <c r="CP389"/>
  <c r="CP388"/>
  <c r="CP387"/>
  <c r="CP386"/>
  <c r="CP385"/>
  <c r="CP384"/>
  <c r="CP383"/>
  <c r="CP382"/>
  <c r="CP381"/>
  <c r="CP380"/>
  <c r="CP284"/>
  <c r="CP345"/>
  <c r="CP333"/>
  <c r="CP230"/>
  <c r="CP212"/>
  <c r="CP255"/>
  <c r="CP281"/>
  <c r="CP367"/>
  <c r="CP259"/>
  <c r="CP325"/>
  <c r="CP368"/>
  <c r="CP231"/>
  <c r="CP369"/>
  <c r="CP227"/>
  <c r="CP262"/>
  <c r="CP316"/>
  <c r="AL3" i="2"/>
  <c r="CP303" i="1"/>
  <c r="CP298"/>
  <c r="CP362"/>
  <c r="CP311"/>
  <c r="CP366"/>
  <c r="CP233"/>
  <c r="CP339"/>
  <c r="CP232"/>
  <c r="CP264"/>
  <c r="CP285"/>
  <c r="CP340"/>
  <c r="CP305"/>
  <c r="CP319"/>
  <c r="CP300"/>
  <c r="CP271"/>
  <c r="CP236"/>
  <c r="CP324"/>
  <c r="CP218"/>
  <c r="CP225"/>
  <c r="CP358"/>
  <c r="CP293"/>
  <c r="CP374"/>
  <c r="CP263"/>
  <c r="CP254"/>
  <c r="CP224"/>
  <c r="CP337"/>
  <c r="CP313"/>
  <c r="CP217"/>
  <c r="CP283"/>
  <c r="CP351"/>
  <c r="CP289"/>
  <c r="CP211"/>
  <c r="CP304"/>
  <c r="CP354"/>
  <c r="CP292"/>
  <c r="CP375"/>
  <c r="CP214"/>
  <c r="CP244"/>
  <c r="CP249"/>
  <c r="CP206"/>
  <c r="CP251"/>
  <c r="CP378"/>
  <c r="CP221"/>
  <c r="CP379"/>
  <c r="CP269"/>
  <c r="CP301"/>
  <c r="CP377"/>
  <c r="CP243"/>
  <c r="CP364"/>
  <c r="CP329"/>
  <c r="CP248"/>
  <c r="CP352"/>
  <c r="CP268"/>
  <c r="CP360"/>
  <c r="CP361"/>
  <c r="CP308"/>
  <c r="CP219"/>
  <c r="CP223"/>
  <c r="CP341"/>
  <c r="CP328"/>
  <c r="CP226"/>
  <c r="CP277"/>
  <c r="CP237"/>
  <c r="CP370"/>
  <c r="CP299"/>
  <c r="CP348"/>
  <c r="CP215"/>
  <c r="CP331"/>
  <c r="CP276"/>
  <c r="CP310"/>
  <c r="AK3" i="2"/>
  <c r="CP234" i="1"/>
  <c r="CP346"/>
  <c r="CP238"/>
  <c r="CP279"/>
  <c r="CP295"/>
  <c r="CP359"/>
  <c r="CP307"/>
  <c r="CP349"/>
  <c r="CP312"/>
  <c r="CP252"/>
  <c r="CP376"/>
  <c r="CP288"/>
  <c r="CP210"/>
  <c r="CP242"/>
  <c r="CP216"/>
  <c r="CP306"/>
  <c r="CP320"/>
  <c r="CP208"/>
  <c r="CP222"/>
  <c r="CP258"/>
  <c r="CP287"/>
  <c r="CP209"/>
  <c r="CP267"/>
  <c r="CP342"/>
  <c r="CP326"/>
  <c r="CP220"/>
  <c r="CP353"/>
  <c r="CP373"/>
  <c r="CP240"/>
  <c r="CP274"/>
  <c r="CP207"/>
  <c r="CP321"/>
  <c r="CP260"/>
  <c r="CP315"/>
  <c r="CP338"/>
  <c r="CP265"/>
  <c r="CP253"/>
  <c r="CP314"/>
  <c r="CP246"/>
  <c r="CP323"/>
  <c r="CP356"/>
  <c r="CP296"/>
  <c r="CP266"/>
  <c r="CP363"/>
  <c r="CP250"/>
  <c r="CP357"/>
  <c r="CP273"/>
  <c r="CP372"/>
  <c r="CP371"/>
  <c r="CP239"/>
  <c r="CP272"/>
  <c r="CP297"/>
  <c r="CP213"/>
  <c r="CP355"/>
  <c r="CP282"/>
  <c r="CP294"/>
  <c r="CP336"/>
  <c r="CP343"/>
  <c r="CP332"/>
  <c r="CP235"/>
  <c r="CP229"/>
  <c r="CP317"/>
  <c r="CP257"/>
  <c r="CP309"/>
  <c r="CP291"/>
  <c r="CP344"/>
  <c r="CP228"/>
  <c r="CP280"/>
  <c r="CP347"/>
  <c r="CP278"/>
  <c r="CP275"/>
  <c r="CP256"/>
  <c r="CP330"/>
  <c r="CP322"/>
  <c r="CP241"/>
  <c r="CP261"/>
  <c r="CP335"/>
  <c r="CP245"/>
  <c r="CP334"/>
  <c r="CP327"/>
  <c r="CP302"/>
  <c r="CP318"/>
  <c r="CP350"/>
  <c r="CP286"/>
  <c r="CP270"/>
  <c r="CP247"/>
  <c r="CP290"/>
  <c r="CP205"/>
  <c r="CR201"/>
  <c r="F3" i="2"/>
  <c r="H5" l="1"/>
  <c r="G14"/>
  <c r="CR396" i="1"/>
  <c r="CR395"/>
  <c r="CR394"/>
  <c r="CR393"/>
  <c r="CR392"/>
  <c r="CR391"/>
  <c r="CR390"/>
  <c r="CR389"/>
  <c r="CR388"/>
  <c r="CR387"/>
  <c r="CR386"/>
  <c r="CR385"/>
  <c r="CR384"/>
  <c r="CR383"/>
  <c r="CR382"/>
  <c r="CR381"/>
  <c r="CR380"/>
  <c r="CR365"/>
  <c r="CR375"/>
  <c r="CR224"/>
  <c r="CR296"/>
  <c r="CR210"/>
  <c r="CR298"/>
  <c r="CR282"/>
  <c r="CR363"/>
  <c r="CR321"/>
  <c r="CR232"/>
  <c r="CR237"/>
  <c r="CR304"/>
  <c r="CR337"/>
  <c r="CR277"/>
  <c r="CR269"/>
  <c r="CR223"/>
  <c r="CR342"/>
  <c r="CR288"/>
  <c r="CR279"/>
  <c r="CR348"/>
  <c r="CR361"/>
  <c r="CR226"/>
  <c r="CR206"/>
  <c r="CR255"/>
  <c r="CR345"/>
  <c r="CR354"/>
  <c r="CR358"/>
  <c r="CR228"/>
  <c r="CR353"/>
  <c r="CR328"/>
  <c r="AL4" i="2"/>
  <c r="CR240" i="1"/>
  <c r="CR209"/>
  <c r="CR251"/>
  <c r="CR246"/>
  <c r="CR334"/>
  <c r="CR327"/>
  <c r="CR291"/>
  <c r="CR287"/>
  <c r="CR317"/>
  <c r="CR243"/>
  <c r="CR308"/>
  <c r="CR322"/>
  <c r="CR208"/>
  <c r="CR257"/>
  <c r="CR261"/>
  <c r="CR360"/>
  <c r="CR263"/>
  <c r="CR212"/>
  <c r="CR366"/>
  <c r="CR347"/>
  <c r="CR309"/>
  <c r="CR241"/>
  <c r="CR359"/>
  <c r="CR326"/>
  <c r="CR215"/>
  <c r="CR222"/>
  <c r="CR356"/>
  <c r="CR270"/>
  <c r="CR374"/>
  <c r="CR357"/>
  <c r="CR265"/>
  <c r="CR268"/>
  <c r="CR339"/>
  <c r="CR369"/>
  <c r="CR273"/>
  <c r="CR343"/>
  <c r="CR323"/>
  <c r="CR234"/>
  <c r="CR249"/>
  <c r="CR254"/>
  <c r="CR315"/>
  <c r="CR284"/>
  <c r="CR238"/>
  <c r="CR276"/>
  <c r="CR219"/>
  <c r="CR253"/>
  <c r="CR362"/>
  <c r="CR303"/>
  <c r="CR278"/>
  <c r="CR248"/>
  <c r="CR214"/>
  <c r="CR262"/>
  <c r="CR297"/>
  <c r="CR371"/>
  <c r="CR324"/>
  <c r="CR231"/>
  <c r="CR318"/>
  <c r="CR313"/>
  <c r="CR364"/>
  <c r="CR377"/>
  <c r="CR316"/>
  <c r="CR256"/>
  <c r="CR244"/>
  <c r="CR225"/>
  <c r="CR227"/>
  <c r="CR349"/>
  <c r="CR302"/>
  <c r="CR259"/>
  <c r="CR218"/>
  <c r="CR332"/>
  <c r="CR351"/>
  <c r="CR290"/>
  <c r="CR242"/>
  <c r="CR372"/>
  <c r="CR299"/>
  <c r="AK4" i="2"/>
  <c r="CR341" i="1"/>
  <c r="CR216"/>
  <c r="CR311"/>
  <c r="CR267"/>
  <c r="CR314"/>
  <c r="CR211"/>
  <c r="CR367"/>
  <c r="CR350"/>
  <c r="CR239"/>
  <c r="CR293"/>
  <c r="CR329"/>
  <c r="CR378"/>
  <c r="CR333"/>
  <c r="CR280"/>
  <c r="CR307"/>
  <c r="CR379"/>
  <c r="CR217"/>
  <c r="CR213"/>
  <c r="CR301"/>
  <c r="CR236"/>
  <c r="CR245"/>
  <c r="CR352"/>
  <c r="CR325"/>
  <c r="CR340"/>
  <c r="CR289"/>
  <c r="CR281"/>
  <c r="CR247"/>
  <c r="CR312"/>
  <c r="CR295"/>
  <c r="CR207"/>
  <c r="CR285"/>
  <c r="CR335"/>
  <c r="CR305"/>
  <c r="CR229"/>
  <c r="CR319"/>
  <c r="CR292"/>
  <c r="CR336"/>
  <c r="CR300"/>
  <c r="CR338"/>
  <c r="CR373"/>
  <c r="CR260"/>
  <c r="CR368"/>
  <c r="CR286"/>
  <c r="CR258"/>
  <c r="CR283"/>
  <c r="CR230"/>
  <c r="CR274"/>
  <c r="CR235"/>
  <c r="CR330"/>
  <c r="CR306"/>
  <c r="CR266"/>
  <c r="CR220"/>
  <c r="CR331"/>
  <c r="CR272"/>
  <c r="CR346"/>
  <c r="CR221"/>
  <c r="CR271"/>
  <c r="CR275"/>
  <c r="CR264"/>
  <c r="CR370"/>
  <c r="CR294"/>
  <c r="CR344"/>
  <c r="CR355"/>
  <c r="CR233"/>
  <c r="CR376"/>
  <c r="CR250"/>
  <c r="CR320"/>
  <c r="CR252"/>
  <c r="CR310"/>
  <c r="CR205"/>
  <c r="CX201"/>
  <c r="F4" i="2"/>
  <c r="H14" l="1"/>
  <c r="G3"/>
  <c r="CX365" i="1"/>
  <c r="CX396"/>
  <c r="CX395"/>
  <c r="CX394"/>
  <c r="CX393"/>
  <c r="CX392"/>
  <c r="CX391"/>
  <c r="CX390"/>
  <c r="CX389"/>
  <c r="CX388"/>
  <c r="CX387"/>
  <c r="CX386"/>
  <c r="CX385"/>
  <c r="CX384"/>
  <c r="CX383"/>
  <c r="CX382"/>
  <c r="CX381"/>
  <c r="CX380"/>
  <c r="CX229"/>
  <c r="CX280"/>
  <c r="CX254"/>
  <c r="CX359"/>
  <c r="CX375"/>
  <c r="CX330"/>
  <c r="CX216"/>
  <c r="CX212"/>
  <c r="CX338"/>
  <c r="CX225"/>
  <c r="CX237"/>
  <c r="CX355"/>
  <c r="CX329"/>
  <c r="CX210"/>
  <c r="CX259"/>
  <c r="CX313"/>
  <c r="CX247"/>
  <c r="CX310"/>
  <c r="CX234"/>
  <c r="CX231"/>
  <c r="CX270"/>
  <c r="CX219"/>
  <c r="CX307"/>
  <c r="CX370"/>
  <c r="CX273"/>
  <c r="CX287"/>
  <c r="CX255"/>
  <c r="CX374"/>
  <c r="CX290"/>
  <c r="CX319"/>
  <c r="CX242"/>
  <c r="CX304"/>
  <c r="CX308"/>
  <c r="CX332"/>
  <c r="CX309"/>
  <c r="CX351"/>
  <c r="CX376"/>
  <c r="CX336"/>
  <c r="CX235"/>
  <c r="CX295"/>
  <c r="CX354"/>
  <c r="CX314"/>
  <c r="CX217"/>
  <c r="CX306"/>
  <c r="CX364"/>
  <c r="CX208"/>
  <c r="CX334"/>
  <c r="CX221"/>
  <c r="CX223"/>
  <c r="CX346"/>
  <c r="CX232"/>
  <c r="CX284"/>
  <c r="CX379"/>
  <c r="CX271"/>
  <c r="CX215"/>
  <c r="CX269"/>
  <c r="CX328"/>
  <c r="CX303"/>
  <c r="CX349"/>
  <c r="CX373"/>
  <c r="CX238"/>
  <c r="CX224"/>
  <c r="CX281"/>
  <c r="CX293"/>
  <c r="CX262"/>
  <c r="CX267"/>
  <c r="CX296"/>
  <c r="CX256"/>
  <c r="CX368"/>
  <c r="CX297"/>
  <c r="CX324"/>
  <c r="CX249"/>
  <c r="CX312"/>
  <c r="CX311"/>
  <c r="CX286"/>
  <c r="CX342"/>
  <c r="CX263"/>
  <c r="CX220"/>
  <c r="CX361"/>
  <c r="CX371"/>
  <c r="CX348"/>
  <c r="CX331"/>
  <c r="CX294"/>
  <c r="CX261"/>
  <c r="CX233"/>
  <c r="CX289"/>
  <c r="CX300"/>
  <c r="CX252"/>
  <c r="CX339"/>
  <c r="CX228"/>
  <c r="CX298"/>
  <c r="CX360"/>
  <c r="CX236"/>
  <c r="CX251"/>
  <c r="CX218"/>
  <c r="CX274"/>
  <c r="CX230"/>
  <c r="CX337"/>
  <c r="CX357"/>
  <c r="CX317"/>
  <c r="CX353"/>
  <c r="CX358"/>
  <c r="AK7" i="2"/>
  <c r="CX343" i="1"/>
  <c r="CX372"/>
  <c r="CX282"/>
  <c r="CX257"/>
  <c r="CX285"/>
  <c r="CX227"/>
  <c r="CX366"/>
  <c r="CX305"/>
  <c r="CX327"/>
  <c r="CX277"/>
  <c r="CX318"/>
  <c r="CX322"/>
  <c r="CX291"/>
  <c r="CX344"/>
  <c r="CX268"/>
  <c r="CX250"/>
  <c r="CX244"/>
  <c r="CX207"/>
  <c r="CX352"/>
  <c r="CX340"/>
  <c r="CX321"/>
  <c r="CX209"/>
  <c r="CX258"/>
  <c r="CX301"/>
  <c r="CX378"/>
  <c r="CX299"/>
  <c r="CX241"/>
  <c r="CX246"/>
  <c r="CX211"/>
  <c r="CX243"/>
  <c r="CX264"/>
  <c r="CX222"/>
  <c r="CX276"/>
  <c r="CX239"/>
  <c r="CX341"/>
  <c r="CX363"/>
  <c r="CX323"/>
  <c r="CX206"/>
  <c r="CX356"/>
  <c r="CX367"/>
  <c r="CX213"/>
  <c r="CX350"/>
  <c r="CX335"/>
  <c r="CX316"/>
  <c r="CX275"/>
  <c r="CX245"/>
  <c r="CX279"/>
  <c r="CX266"/>
  <c r="CX369"/>
  <c r="CX240"/>
  <c r="CX288"/>
  <c r="CX326"/>
  <c r="CX325"/>
  <c r="CX302"/>
  <c r="CX345"/>
  <c r="CX272"/>
  <c r="CX278"/>
  <c r="CX253"/>
  <c r="CX377"/>
  <c r="CX283"/>
  <c r="CX315"/>
  <c r="CX333"/>
  <c r="CX214"/>
  <c r="CX265"/>
  <c r="CX320"/>
  <c r="CX292"/>
  <c r="CX347"/>
  <c r="CX248"/>
  <c r="CX226"/>
  <c r="AL7" i="2"/>
  <c r="CX260" i="1"/>
  <c r="CX362"/>
  <c r="CX205"/>
  <c r="CV201"/>
  <c r="F7" i="2"/>
  <c r="H3" l="1"/>
  <c r="G4"/>
  <c r="CV396" i="1"/>
  <c r="CV395"/>
  <c r="CV394"/>
  <c r="CV393"/>
  <c r="CV392"/>
  <c r="CV391"/>
  <c r="CV390"/>
  <c r="CV389"/>
  <c r="CV388"/>
  <c r="CV387"/>
  <c r="CV386"/>
  <c r="CV385"/>
  <c r="CV384"/>
  <c r="CV383"/>
  <c r="CV382"/>
  <c r="CV381"/>
  <c r="CV380"/>
  <c r="CV208"/>
  <c r="CV222"/>
  <c r="CV310"/>
  <c r="CV299"/>
  <c r="CV368"/>
  <c r="CV229"/>
  <c r="CV207"/>
  <c r="CV272"/>
  <c r="CV276"/>
  <c r="CV224"/>
  <c r="CV361"/>
  <c r="CV341"/>
  <c r="CV223"/>
  <c r="CV306"/>
  <c r="CV301"/>
  <c r="CV221"/>
  <c r="CV216"/>
  <c r="CV281"/>
  <c r="CV358"/>
  <c r="CV323"/>
  <c r="CV228"/>
  <c r="CV303"/>
  <c r="CV349"/>
  <c r="CV379"/>
  <c r="CV249"/>
  <c r="CV266"/>
  <c r="CV334"/>
  <c r="CV259"/>
  <c r="CV322"/>
  <c r="CV219"/>
  <c r="CV256"/>
  <c r="CV336"/>
  <c r="CV304"/>
  <c r="CV372"/>
  <c r="CV351"/>
  <c r="CV269"/>
  <c r="CV314"/>
  <c r="AK6" i="2"/>
  <c r="CV302" i="1"/>
  <c r="CV283"/>
  <c r="CV274"/>
  <c r="CV241"/>
  <c r="CV327"/>
  <c r="CV255"/>
  <c r="CV293"/>
  <c r="CV346"/>
  <c r="CV291"/>
  <c r="CV240"/>
  <c r="CV320"/>
  <c r="CV227"/>
  <c r="CV214"/>
  <c r="CV344"/>
  <c r="CV378"/>
  <c r="CV295"/>
  <c r="CV359"/>
  <c r="CV298"/>
  <c r="CV237"/>
  <c r="CV277"/>
  <c r="CV348"/>
  <c r="CV251"/>
  <c r="CV244"/>
  <c r="CV275"/>
  <c r="CV254"/>
  <c r="CV252"/>
  <c r="CV313"/>
  <c r="CV347"/>
  <c r="CV235"/>
  <c r="CV316"/>
  <c r="CV366"/>
  <c r="CV211"/>
  <c r="CV289"/>
  <c r="CV248"/>
  <c r="CV307"/>
  <c r="CV294"/>
  <c r="CV268"/>
  <c r="CV287"/>
  <c r="CV315"/>
  <c r="CV239"/>
  <c r="CV317"/>
  <c r="CV284"/>
  <c r="CV309"/>
  <c r="CV354"/>
  <c r="CV292"/>
  <c r="CV331"/>
  <c r="CV262"/>
  <c r="CV218"/>
  <c r="CV245"/>
  <c r="CV234"/>
  <c r="CV357"/>
  <c r="CV296"/>
  <c r="CV343"/>
  <c r="CV370"/>
  <c r="CV225"/>
  <c r="CV353"/>
  <c r="CV270"/>
  <c r="CV339"/>
  <c r="CV352"/>
  <c r="CV338"/>
  <c r="CV217"/>
  <c r="CV367"/>
  <c r="CV260"/>
  <c r="CV246"/>
  <c r="CV376"/>
  <c r="CV326"/>
  <c r="CV364"/>
  <c r="CV342"/>
  <c r="CV238"/>
  <c r="CV324"/>
  <c r="CV271"/>
  <c r="CV232"/>
  <c r="CV312"/>
  <c r="CV377"/>
  <c r="CV264"/>
  <c r="CV330"/>
  <c r="CV286"/>
  <c r="CV243"/>
  <c r="AL6" i="2"/>
  <c r="CV297" i="1"/>
  <c r="CV267"/>
  <c r="CV369"/>
  <c r="CV258"/>
  <c r="CV308"/>
  <c r="CV206"/>
  <c r="CV233"/>
  <c r="CV374"/>
  <c r="CV280"/>
  <c r="CV212"/>
  <c r="CV300"/>
  <c r="CV325"/>
  <c r="CV355"/>
  <c r="CV263"/>
  <c r="CV373"/>
  <c r="CV273"/>
  <c r="CV340"/>
  <c r="CV375"/>
  <c r="CV311"/>
  <c r="CV265"/>
  <c r="CV318"/>
  <c r="CV290"/>
  <c r="CV288"/>
  <c r="CV215"/>
  <c r="CV282"/>
  <c r="CV226"/>
  <c r="CV362"/>
  <c r="CV321"/>
  <c r="CV363"/>
  <c r="CV242"/>
  <c r="CV332"/>
  <c r="CV210"/>
  <c r="CV213"/>
  <c r="CV371"/>
  <c r="CV285"/>
  <c r="CV345"/>
  <c r="CV328"/>
  <c r="CV257"/>
  <c r="CV333"/>
  <c r="CV350"/>
  <c r="CV220"/>
  <c r="CV247"/>
  <c r="CV261"/>
  <c r="CV356"/>
  <c r="CV250"/>
  <c r="CV335"/>
  <c r="CV231"/>
  <c r="CV278"/>
  <c r="CV319"/>
  <c r="CV230"/>
  <c r="CV236"/>
  <c r="CV337"/>
  <c r="CV305"/>
  <c r="CV279"/>
  <c r="CV209"/>
  <c r="CV329"/>
  <c r="CV360"/>
  <c r="CV253"/>
  <c r="CV205"/>
  <c r="CV365"/>
  <c r="DN201"/>
  <c r="F6" i="2"/>
  <c r="H4" l="1"/>
  <c r="G7"/>
  <c r="DN365" i="1"/>
  <c r="DN396"/>
  <c r="DN395"/>
  <c r="DN394"/>
  <c r="DN393"/>
  <c r="DN392"/>
  <c r="DN391"/>
  <c r="DN390"/>
  <c r="DN389"/>
  <c r="DN388"/>
  <c r="DN387"/>
  <c r="DN386"/>
  <c r="DN385"/>
  <c r="DN384"/>
  <c r="DN383"/>
  <c r="DN382"/>
  <c r="DN381"/>
  <c r="DN380"/>
  <c r="DN352"/>
  <c r="DN237"/>
  <c r="DN309"/>
  <c r="DN207"/>
  <c r="DN288"/>
  <c r="DN248"/>
  <c r="DN321"/>
  <c r="DN247"/>
  <c r="DN335"/>
  <c r="DN377"/>
  <c r="DN330"/>
  <c r="DN342"/>
  <c r="DN343"/>
  <c r="DN338"/>
  <c r="DN257"/>
  <c r="DN246"/>
  <c r="DN298"/>
  <c r="DN221"/>
  <c r="DN222"/>
  <c r="DN341"/>
  <c r="DN334"/>
  <c r="DN374"/>
  <c r="DN319"/>
  <c r="DN346"/>
  <c r="DN233"/>
  <c r="DN308"/>
  <c r="DN238"/>
  <c r="DN293"/>
  <c r="DN245"/>
  <c r="DN318"/>
  <c r="DN244"/>
  <c r="DN208"/>
  <c r="DN326"/>
  <c r="DN297"/>
  <c r="DN350"/>
  <c r="DN347"/>
  <c r="DN284"/>
  <c r="DN376"/>
  <c r="DN285"/>
  <c r="DN211"/>
  <c r="DN303"/>
  <c r="DN232"/>
  <c r="DN360"/>
  <c r="DN217"/>
  <c r="DN279"/>
  <c r="DN212"/>
  <c r="DN264"/>
  <c r="DN332"/>
  <c r="DN277"/>
  <c r="DN357"/>
  <c r="DN274"/>
  <c r="DN362"/>
  <c r="DN283"/>
  <c r="DN241"/>
  <c r="DN249"/>
  <c r="DN253"/>
  <c r="DN373"/>
  <c r="DN209"/>
  <c r="DN327"/>
  <c r="DN278"/>
  <c r="DN315"/>
  <c r="DN287"/>
  <c r="DN227"/>
  <c r="DN305"/>
  <c r="DN223"/>
  <c r="DN355"/>
  <c r="DN359"/>
  <c r="DN265"/>
  <c r="DN275"/>
  <c r="DN273"/>
  <c r="DN345"/>
  <c r="DN251"/>
  <c r="DN258"/>
  <c r="DN300"/>
  <c r="DN276"/>
  <c r="DN230"/>
  <c r="DN266"/>
  <c r="DN256"/>
  <c r="DN286"/>
  <c r="DN296"/>
  <c r="DN219"/>
  <c r="DN356"/>
  <c r="DN325"/>
  <c r="DN349"/>
  <c r="DN339"/>
  <c r="DN292"/>
  <c r="DN299"/>
  <c r="DN239"/>
  <c r="DN312"/>
  <c r="DN234"/>
  <c r="DN329"/>
  <c r="DN372"/>
  <c r="DN316"/>
  <c r="DN358"/>
  <c r="DN243"/>
  <c r="DN323"/>
  <c r="DN218"/>
  <c r="DN290"/>
  <c r="DN250"/>
  <c r="DN259"/>
  <c r="DN353"/>
  <c r="DN210"/>
  <c r="DN331"/>
  <c r="DN307"/>
  <c r="DN306"/>
  <c r="DN206"/>
  <c r="DN229"/>
  <c r="AL15" i="2"/>
  <c r="DN214" i="1"/>
  <c r="DN235"/>
  <c r="DN231"/>
  <c r="DN344"/>
  <c r="DN354"/>
  <c r="DN317"/>
  <c r="DN240"/>
  <c r="DN262"/>
  <c r="DN368"/>
  <c r="DN304"/>
  <c r="DN225"/>
  <c r="DN260"/>
  <c r="DN270"/>
  <c r="DN268"/>
  <c r="DN220"/>
  <c r="DN215"/>
  <c r="DN337"/>
  <c r="DN322"/>
  <c r="DN263"/>
  <c r="DN281"/>
  <c r="DN226"/>
  <c r="DN295"/>
  <c r="DN271"/>
  <c r="DN375"/>
  <c r="AK15" i="2"/>
  <c r="DN236" i="1"/>
  <c r="DN261"/>
  <c r="DN228"/>
  <c r="DN213"/>
  <c r="DN320"/>
  <c r="DN364"/>
  <c r="DN363"/>
  <c r="DN224"/>
  <c r="DN378"/>
  <c r="DN289"/>
  <c r="DN310"/>
  <c r="DN340"/>
  <c r="DN333"/>
  <c r="DN242"/>
  <c r="DN252"/>
  <c r="DN269"/>
  <c r="DN361"/>
  <c r="DN294"/>
  <c r="DN367"/>
  <c r="DN369"/>
  <c r="DN324"/>
  <c r="DN351"/>
  <c r="DN371"/>
  <c r="DN291"/>
  <c r="DN267"/>
  <c r="DN301"/>
  <c r="DN348"/>
  <c r="DN254"/>
  <c r="DN314"/>
  <c r="DN302"/>
  <c r="DN313"/>
  <c r="DN272"/>
  <c r="DN216"/>
  <c r="DN328"/>
  <c r="DN255"/>
  <c r="DN370"/>
  <c r="DN282"/>
  <c r="DN336"/>
  <c r="DN366"/>
  <c r="DN280"/>
  <c r="DN311"/>
  <c r="DN379"/>
  <c r="DN205"/>
  <c r="DT201"/>
  <c r="F15" i="2"/>
  <c r="E18"/>
  <c r="H7" l="1"/>
  <c r="DT399" i="1"/>
  <c r="DT397"/>
  <c r="DT398"/>
  <c r="DT400"/>
  <c r="G6" i="2"/>
  <c r="DT396" i="1"/>
  <c r="DT395"/>
  <c r="DT394"/>
  <c r="DT393"/>
  <c r="DT392"/>
  <c r="DT391"/>
  <c r="DT390"/>
  <c r="DT389"/>
  <c r="DT388"/>
  <c r="DT387"/>
  <c r="DT386"/>
  <c r="DT385"/>
  <c r="DT384"/>
  <c r="DT383"/>
  <c r="DT382"/>
  <c r="DT381"/>
  <c r="DT380"/>
  <c r="DT365"/>
  <c r="DT307"/>
  <c r="DT322"/>
  <c r="DT240"/>
  <c r="DT260"/>
  <c r="DT335"/>
  <c r="DT325"/>
  <c r="DT262"/>
  <c r="DT361"/>
  <c r="DT255"/>
  <c r="DT234"/>
  <c r="DT332"/>
  <c r="DT247"/>
  <c r="DT315"/>
  <c r="DT301"/>
  <c r="DT275"/>
  <c r="DT326"/>
  <c r="DT355"/>
  <c r="DT314"/>
  <c r="DT244"/>
  <c r="DT295"/>
  <c r="DT256"/>
  <c r="DT359"/>
  <c r="DT345"/>
  <c r="DT374"/>
  <c r="DT283"/>
  <c r="DT289"/>
  <c r="DT232"/>
  <c r="DT210"/>
  <c r="DT312"/>
  <c r="DT248"/>
  <c r="DT294"/>
  <c r="DT229"/>
  <c r="DT226"/>
  <c r="DT352"/>
  <c r="DT299"/>
  <c r="DT316"/>
  <c r="DT206"/>
  <c r="DT269"/>
  <c r="DT263"/>
  <c r="DT372"/>
  <c r="DT298"/>
  <c r="DT273"/>
  <c r="DT207"/>
  <c r="DT324"/>
  <c r="DT216"/>
  <c r="DT208"/>
  <c r="DT334"/>
  <c r="DT357"/>
  <c r="DT280"/>
  <c r="DT217"/>
  <c r="DT225"/>
  <c r="DT363"/>
  <c r="DT356"/>
  <c r="DT272"/>
  <c r="DT344"/>
  <c r="DT252"/>
  <c r="DT221"/>
  <c r="DT287"/>
  <c r="DT253"/>
  <c r="DT310"/>
  <c r="DT242"/>
  <c r="DT330"/>
  <c r="DT308"/>
  <c r="DT375"/>
  <c r="DT222"/>
  <c r="DT257"/>
  <c r="DT304"/>
  <c r="DT236"/>
  <c r="AL18" i="2"/>
  <c r="DT354" i="1"/>
  <c r="AK18" i="2"/>
  <c r="DT261" i="1"/>
  <c r="DT337"/>
  <c r="DT254"/>
  <c r="DT223"/>
  <c r="DT343"/>
  <c r="DT246"/>
  <c r="DT290"/>
  <c r="DT227"/>
  <c r="DT268"/>
  <c r="DT378"/>
  <c r="DT353"/>
  <c r="DT313"/>
  <c r="DT211"/>
  <c r="DT286"/>
  <c r="DT239"/>
  <c r="DT377"/>
  <c r="DT276"/>
  <c r="DT317"/>
  <c r="DT292"/>
  <c r="DT231"/>
  <c r="DT220"/>
  <c r="DT209"/>
  <c r="DT311"/>
  <c r="DT245"/>
  <c r="DT293"/>
  <c r="DT228"/>
  <c r="DT303"/>
  <c r="DT350"/>
  <c r="DT338"/>
  <c r="DT267"/>
  <c r="DT328"/>
  <c r="DT212"/>
  <c r="DT281"/>
  <c r="DT369"/>
  <c r="DT291"/>
  <c r="DT264"/>
  <c r="DT366"/>
  <c r="DT368"/>
  <c r="DT296"/>
  <c r="DT367"/>
  <c r="DT230"/>
  <c r="DT258"/>
  <c r="DT306"/>
  <c r="DT284"/>
  <c r="DT224"/>
  <c r="DT346"/>
  <c r="DT348"/>
  <c r="DT271"/>
  <c r="DT364"/>
  <c r="DT243"/>
  <c r="DT215"/>
  <c r="DT340"/>
  <c r="DT238"/>
  <c r="DT347"/>
  <c r="DT321"/>
  <c r="DT327"/>
  <c r="DT341"/>
  <c r="DT323"/>
  <c r="DT376"/>
  <c r="DT278"/>
  <c r="DT371"/>
  <c r="DT235"/>
  <c r="DT259"/>
  <c r="DT279"/>
  <c r="DT320"/>
  <c r="DT214"/>
  <c r="DT336"/>
  <c r="DT237"/>
  <c r="DT213"/>
  <c r="DT342"/>
  <c r="DT249"/>
  <c r="DT285"/>
  <c r="DT219"/>
  <c r="DT300"/>
  <c r="DT360"/>
  <c r="DT351"/>
  <c r="DT333"/>
  <c r="DT379"/>
  <c r="DT270"/>
  <c r="DT266"/>
  <c r="DT319"/>
  <c r="DT318"/>
  <c r="DT362"/>
  <c r="DT277"/>
  <c r="DT274"/>
  <c r="DT297"/>
  <c r="DT370"/>
  <c r="DT233"/>
  <c r="DT241"/>
  <c r="DT282"/>
  <c r="DT218"/>
  <c r="DT302"/>
  <c r="DT339"/>
  <c r="DT329"/>
  <c r="DT265"/>
  <c r="DT358"/>
  <c r="DT373"/>
  <c r="DT250"/>
  <c r="DT305"/>
  <c r="DT288"/>
  <c r="DT349"/>
  <c r="DT251"/>
  <c r="DT309"/>
  <c r="DT331"/>
  <c r="DT205"/>
  <c r="DP201"/>
  <c r="AM40" i="2"/>
  <c r="H6" l="1"/>
  <c r="G15"/>
  <c r="DP396" i="1"/>
  <c r="DP395"/>
  <c r="DP394"/>
  <c r="DP393"/>
  <c r="DP392"/>
  <c r="DP391"/>
  <c r="DP390"/>
  <c r="DP389"/>
  <c r="DP388"/>
  <c r="DP387"/>
  <c r="DP386"/>
  <c r="DP385"/>
  <c r="DP384"/>
  <c r="DP383"/>
  <c r="DP382"/>
  <c r="DP381"/>
  <c r="DP380"/>
  <c r="DP290"/>
  <c r="DP344"/>
  <c r="DP346"/>
  <c r="DP243"/>
  <c r="DP250"/>
  <c r="DP301"/>
  <c r="DP362"/>
  <c r="DP314"/>
  <c r="DP225"/>
  <c r="DP241"/>
  <c r="DP253"/>
  <c r="DP367"/>
  <c r="DP257"/>
  <c r="DP348"/>
  <c r="DP326"/>
  <c r="DP286"/>
  <c r="DP279"/>
  <c r="DP327"/>
  <c r="DP223"/>
  <c r="DP335"/>
  <c r="DP366"/>
  <c r="DP229"/>
  <c r="DP308"/>
  <c r="DP379"/>
  <c r="DP374"/>
  <c r="DP269"/>
  <c r="DP322"/>
  <c r="AL16" i="2"/>
  <c r="DP284" i="1"/>
  <c r="DP370"/>
  <c r="DP275"/>
  <c r="DP320"/>
  <c r="DP215"/>
  <c r="DP332"/>
  <c r="DP296"/>
  <c r="DP341"/>
  <c r="DP342"/>
  <c r="DP230"/>
  <c r="DP339"/>
  <c r="DP217"/>
  <c r="DP302"/>
  <c r="DP262"/>
  <c r="DP294"/>
  <c r="DP266"/>
  <c r="DP351"/>
  <c r="DP319"/>
  <c r="DP228"/>
  <c r="DP285"/>
  <c r="DP337"/>
  <c r="DP304"/>
  <c r="DP209"/>
  <c r="DP333"/>
  <c r="DP316"/>
  <c r="AK16" i="2"/>
  <c r="DP329" i="1"/>
  <c r="DP372"/>
  <c r="DP371"/>
  <c r="DP233"/>
  <c r="DP280"/>
  <c r="DP278"/>
  <c r="DP247"/>
  <c r="DP260"/>
  <c r="DP222"/>
  <c r="DP336"/>
  <c r="DP287"/>
  <c r="DP323"/>
  <c r="DP240"/>
  <c r="DP311"/>
  <c r="DP251"/>
  <c r="DP303"/>
  <c r="DP376"/>
  <c r="DP363"/>
  <c r="DP321"/>
  <c r="DP378"/>
  <c r="DP245"/>
  <c r="DP256"/>
  <c r="DP211"/>
  <c r="DP258"/>
  <c r="DP288"/>
  <c r="DP274"/>
  <c r="DP248"/>
  <c r="DP325"/>
  <c r="DP334"/>
  <c r="DP234"/>
  <c r="DP330"/>
  <c r="DP343"/>
  <c r="DP218"/>
  <c r="DP254"/>
  <c r="DP283"/>
  <c r="DP354"/>
  <c r="DP267"/>
  <c r="DP349"/>
  <c r="DP315"/>
  <c r="DP227"/>
  <c r="DP373"/>
  <c r="DP264"/>
  <c r="DP324"/>
  <c r="DP221"/>
  <c r="DP312"/>
  <c r="DP297"/>
  <c r="DP356"/>
  <c r="DP281"/>
  <c r="DP219"/>
  <c r="DP255"/>
  <c r="DP271"/>
  <c r="DP317"/>
  <c r="DP226"/>
  <c r="DP282"/>
  <c r="DP236"/>
  <c r="DP353"/>
  <c r="DP313"/>
  <c r="DP220"/>
  <c r="DP213"/>
  <c r="DP235"/>
  <c r="DP306"/>
  <c r="DP242"/>
  <c r="DP305"/>
  <c r="DP299"/>
  <c r="DP206"/>
  <c r="DP357"/>
  <c r="DP224"/>
  <c r="DP377"/>
  <c r="DP238"/>
  <c r="DP364"/>
  <c r="DP244"/>
  <c r="DP368"/>
  <c r="DP358"/>
  <c r="DP298"/>
  <c r="DP276"/>
  <c r="DP249"/>
  <c r="DP300"/>
  <c r="DP352"/>
  <c r="DP350"/>
  <c r="DP252"/>
  <c r="DP263"/>
  <c r="DP277"/>
  <c r="DP345"/>
  <c r="DP265"/>
  <c r="DP207"/>
  <c r="DP239"/>
  <c r="DP212"/>
  <c r="DP273"/>
  <c r="DP291"/>
  <c r="DP289"/>
  <c r="DP331"/>
  <c r="DP309"/>
  <c r="DP355"/>
  <c r="DP360"/>
  <c r="DP340"/>
  <c r="DP338"/>
  <c r="DP214"/>
  <c r="DP232"/>
  <c r="DP272"/>
  <c r="DP375"/>
  <c r="DP270"/>
  <c r="DP328"/>
  <c r="DP307"/>
  <c r="DP216"/>
  <c r="DP210"/>
  <c r="DP268"/>
  <c r="DP295"/>
  <c r="DP208"/>
  <c r="DP318"/>
  <c r="DP310"/>
  <c r="DP359"/>
  <c r="DP292"/>
  <c r="DP369"/>
  <c r="DP237"/>
  <c r="DP261"/>
  <c r="DP293"/>
  <c r="DP231"/>
  <c r="DP246"/>
  <c r="DP259"/>
  <c r="DP347"/>
  <c r="DP361"/>
  <c r="DP205"/>
  <c r="DP365"/>
  <c r="DJ201"/>
  <c r="F18" i="2"/>
  <c r="AM18"/>
  <c r="F16"/>
  <c r="H15" l="1"/>
  <c r="G18"/>
  <c r="DJ396" i="1"/>
  <c r="DJ395"/>
  <c r="DJ394"/>
  <c r="DJ393"/>
  <c r="DJ392"/>
  <c r="DJ391"/>
  <c r="DJ390"/>
  <c r="DJ389"/>
  <c r="DJ388"/>
  <c r="DJ387"/>
  <c r="DJ386"/>
  <c r="DJ385"/>
  <c r="DJ384"/>
  <c r="DJ383"/>
  <c r="DJ382"/>
  <c r="DJ381"/>
  <c r="DJ380"/>
  <c r="DJ249"/>
  <c r="DJ324"/>
  <c r="DJ323"/>
  <c r="DJ215"/>
  <c r="DJ291"/>
  <c r="DJ287"/>
  <c r="DJ353"/>
  <c r="DJ307"/>
  <c r="DJ373"/>
  <c r="AL13" i="2"/>
  <c r="DJ225" i="1"/>
  <c r="DJ345"/>
  <c r="DJ223"/>
  <c r="DJ336"/>
  <c r="DJ357"/>
  <c r="DJ259"/>
  <c r="DJ244"/>
  <c r="DJ299"/>
  <c r="DJ282"/>
  <c r="DJ316"/>
  <c r="DJ339"/>
  <c r="DJ278"/>
  <c r="DJ304"/>
  <c r="DJ369"/>
  <c r="DJ371"/>
  <c r="DJ235"/>
  <c r="DJ310"/>
  <c r="DJ363"/>
  <c r="DJ214"/>
  <c r="DJ354"/>
  <c r="DJ241"/>
  <c r="DJ273"/>
  <c r="DJ275"/>
  <c r="DJ305"/>
  <c r="DJ267"/>
  <c r="DJ317"/>
  <c r="DJ301"/>
  <c r="DJ279"/>
  <c r="DJ334"/>
  <c r="DJ224"/>
  <c r="DJ331"/>
  <c r="DJ300"/>
  <c r="DJ263"/>
  <c r="DJ295"/>
  <c r="DJ350"/>
  <c r="DJ221"/>
  <c r="DJ268"/>
  <c r="DJ248"/>
  <c r="DJ318"/>
  <c r="DJ269"/>
  <c r="DJ264"/>
  <c r="DJ306"/>
  <c r="DJ320"/>
  <c r="DJ326"/>
  <c r="DJ344"/>
  <c r="DJ356"/>
  <c r="DJ280"/>
  <c r="DJ245"/>
  <c r="DJ297"/>
  <c r="DJ230"/>
  <c r="DJ238"/>
  <c r="DJ206"/>
  <c r="DJ312"/>
  <c r="DJ261"/>
  <c r="DJ227"/>
  <c r="DJ375"/>
  <c r="DJ325"/>
  <c r="DJ220"/>
  <c r="DJ289"/>
  <c r="DJ366"/>
  <c r="DJ368"/>
  <c r="DJ309"/>
  <c r="DJ358"/>
  <c r="DJ212"/>
  <c r="DJ226"/>
  <c r="DJ372"/>
  <c r="DJ228"/>
  <c r="DJ262"/>
  <c r="DJ256"/>
  <c r="DJ232"/>
  <c r="DJ294"/>
  <c r="DJ308"/>
  <c r="DJ283"/>
  <c r="DJ329"/>
  <c r="DJ302"/>
  <c r="DJ231"/>
  <c r="DJ219"/>
  <c r="DJ258"/>
  <c r="DJ315"/>
  <c r="DJ247"/>
  <c r="DJ346"/>
  <c r="DJ210"/>
  <c r="DJ250"/>
  <c r="DJ360"/>
  <c r="DJ233"/>
  <c r="DJ281"/>
  <c r="DJ276"/>
  <c r="DJ327"/>
  <c r="DJ277"/>
  <c r="DJ349"/>
  <c r="DJ298"/>
  <c r="DJ284"/>
  <c r="DJ222"/>
  <c r="DJ252"/>
  <c r="DJ332"/>
  <c r="DJ376"/>
  <c r="DJ246"/>
  <c r="DJ285"/>
  <c r="DJ352"/>
  <c r="DJ272"/>
  <c r="DJ367"/>
  <c r="DJ274"/>
  <c r="DJ374"/>
  <c r="DJ322"/>
  <c r="DJ218"/>
  <c r="DJ319"/>
  <c r="DJ286"/>
  <c r="AK13" i="2"/>
  <c r="DJ330" i="1"/>
  <c r="DJ370"/>
  <c r="DJ359"/>
  <c r="DJ288"/>
  <c r="DJ343"/>
  <c r="DJ290"/>
  <c r="DJ355"/>
  <c r="DJ340"/>
  <c r="DJ207"/>
  <c r="DJ242"/>
  <c r="DJ253"/>
  <c r="DJ208"/>
  <c r="DJ347"/>
  <c r="DJ337"/>
  <c r="DJ217"/>
  <c r="DJ293"/>
  <c r="DJ255"/>
  <c r="DJ314"/>
  <c r="DJ243"/>
  <c r="DJ361"/>
  <c r="DJ362"/>
  <c r="DJ292"/>
  <c r="DJ378"/>
  <c r="DJ240"/>
  <c r="DJ265"/>
  <c r="DJ257"/>
  <c r="DJ296"/>
  <c r="DJ209"/>
  <c r="DJ348"/>
  <c r="DJ338"/>
  <c r="DJ333"/>
  <c r="DJ321"/>
  <c r="DJ216"/>
  <c r="DJ211"/>
  <c r="DJ254"/>
  <c r="DJ377"/>
  <c r="DJ236"/>
  <c r="DJ311"/>
  <c r="DJ270"/>
  <c r="DJ364"/>
  <c r="DJ271"/>
  <c r="DJ234"/>
  <c r="DJ266"/>
  <c r="DJ260"/>
  <c r="DJ328"/>
  <c r="DJ313"/>
  <c r="DJ351"/>
  <c r="DJ303"/>
  <c r="DJ341"/>
  <c r="DJ213"/>
  <c r="DJ239"/>
  <c r="DJ251"/>
  <c r="DJ379"/>
  <c r="DJ229"/>
  <c r="DJ237"/>
  <c r="DJ335"/>
  <c r="DJ342"/>
  <c r="DJ205"/>
  <c r="DJ365"/>
  <c r="CZ201"/>
  <c r="F13" i="2"/>
  <c r="H18" l="1"/>
  <c r="G16"/>
  <c r="CZ396" i="1"/>
  <c r="CZ395"/>
  <c r="CZ394"/>
  <c r="CZ393"/>
  <c r="CZ392"/>
  <c r="CZ391"/>
  <c r="CZ390"/>
  <c r="CZ389"/>
  <c r="CZ388"/>
  <c r="CZ387"/>
  <c r="CZ386"/>
  <c r="CZ385"/>
  <c r="CZ384"/>
  <c r="CZ383"/>
  <c r="CZ382"/>
  <c r="CZ381"/>
  <c r="CZ380"/>
  <c r="CZ365"/>
  <c r="CZ324"/>
  <c r="CZ329"/>
  <c r="CZ350"/>
  <c r="CZ233"/>
  <c r="CZ358"/>
  <c r="CZ283"/>
  <c r="CZ259"/>
  <c r="CZ371"/>
  <c r="AK8" i="2"/>
  <c r="CZ213" i="1"/>
  <c r="CZ223"/>
  <c r="CZ338"/>
  <c r="CZ270"/>
  <c r="CZ311"/>
  <c r="CZ241"/>
  <c r="CZ308"/>
  <c r="CZ307"/>
  <c r="CZ335"/>
  <c r="CZ314"/>
  <c r="CZ253"/>
  <c r="CZ355"/>
  <c r="CZ217"/>
  <c r="CZ353"/>
  <c r="CZ364"/>
  <c r="CZ374"/>
  <c r="CZ291"/>
  <c r="CZ313"/>
  <c r="CZ348"/>
  <c r="CZ287"/>
  <c r="CZ261"/>
  <c r="CZ269"/>
  <c r="CZ325"/>
  <c r="CZ266"/>
  <c r="CZ301"/>
  <c r="CZ343"/>
  <c r="CZ267"/>
  <c r="CZ356"/>
  <c r="CZ354"/>
  <c r="CZ212"/>
  <c r="CZ317"/>
  <c r="CZ305"/>
  <c r="CZ226"/>
  <c r="CZ290"/>
  <c r="CZ236"/>
  <c r="CZ210"/>
  <c r="CZ220"/>
  <c r="CZ323"/>
  <c r="CZ360"/>
  <c r="CZ249"/>
  <c r="CZ315"/>
  <c r="CZ334"/>
  <c r="CZ250"/>
  <c r="CZ336"/>
  <c r="CZ224"/>
  <c r="CZ345"/>
  <c r="CZ242"/>
  <c r="CZ218"/>
  <c r="CZ231"/>
  <c r="CZ330"/>
  <c r="CZ263"/>
  <c r="CZ281"/>
  <c r="CZ316"/>
  <c r="CZ373"/>
  <c r="CZ319"/>
  <c r="CZ256"/>
  <c r="CZ257"/>
  <c r="CZ322"/>
  <c r="CZ252"/>
  <c r="CZ351"/>
  <c r="CZ286"/>
  <c r="CZ298"/>
  <c r="CZ361"/>
  <c r="CZ206"/>
  <c r="CZ304"/>
  <c r="CZ372"/>
  <c r="CZ247"/>
  <c r="CZ277"/>
  <c r="CZ289"/>
  <c r="CZ258"/>
  <c r="CZ227"/>
  <c r="CZ279"/>
  <c r="CZ339"/>
  <c r="CZ255"/>
  <c r="CZ272"/>
  <c r="CZ332"/>
  <c r="CZ341"/>
  <c r="CZ310"/>
  <c r="CZ275"/>
  <c r="CZ327"/>
  <c r="CZ222"/>
  <c r="CZ230"/>
  <c r="CZ349"/>
  <c r="CZ362"/>
  <c r="CZ209"/>
  <c r="CZ219"/>
  <c r="CZ370"/>
  <c r="CZ294"/>
  <c r="CZ271"/>
  <c r="CZ347"/>
  <c r="CZ357"/>
  <c r="CZ207"/>
  <c r="CZ276"/>
  <c r="CZ228"/>
  <c r="CZ284"/>
  <c r="CZ309"/>
  <c r="CZ214"/>
  <c r="CZ225"/>
  <c r="CZ331"/>
  <c r="CZ379"/>
  <c r="CZ321"/>
  <c r="CZ369"/>
  <c r="CZ246"/>
  <c r="CZ254"/>
  <c r="CZ251"/>
  <c r="CZ240"/>
  <c r="CZ320"/>
  <c r="CZ243"/>
  <c r="CZ326"/>
  <c r="CZ368"/>
  <c r="CZ300"/>
  <c r="CZ248"/>
  <c r="CZ234"/>
  <c r="CZ232"/>
  <c r="CZ337"/>
  <c r="CZ274"/>
  <c r="CZ238"/>
  <c r="CZ376"/>
  <c r="CZ306"/>
  <c r="AL8" i="2"/>
  <c r="CZ288" i="1"/>
  <c r="CZ312"/>
  <c r="CZ352"/>
  <c r="CZ237"/>
  <c r="CZ265"/>
  <c r="CZ273"/>
  <c r="CZ299"/>
  <c r="CZ244"/>
  <c r="CZ318"/>
  <c r="CZ216"/>
  <c r="CZ378"/>
  <c r="CZ260"/>
  <c r="CZ302"/>
  <c r="CZ292"/>
  <c r="CZ235"/>
  <c r="CZ229"/>
  <c r="CZ295"/>
  <c r="CZ215"/>
  <c r="CZ282"/>
  <c r="CZ333"/>
  <c r="CZ377"/>
  <c r="CZ340"/>
  <c r="CZ208"/>
  <c r="CZ264"/>
  <c r="CZ375"/>
  <c r="CZ293"/>
  <c r="CZ296"/>
  <c r="CZ303"/>
  <c r="CZ363"/>
  <c r="CZ285"/>
  <c r="CZ366"/>
  <c r="CZ245"/>
  <c r="CZ297"/>
  <c r="CZ328"/>
  <c r="CZ367"/>
  <c r="CZ359"/>
  <c r="CZ278"/>
  <c r="CZ346"/>
  <c r="CZ342"/>
  <c r="CZ268"/>
  <c r="CZ344"/>
  <c r="CZ221"/>
  <c r="CZ262"/>
  <c r="CZ211"/>
  <c r="CZ280"/>
  <c r="CZ239"/>
  <c r="CZ205"/>
  <c r="DF201"/>
  <c r="DF365" s="1"/>
  <c r="F8" i="2"/>
  <c r="H16" l="1"/>
  <c r="G13"/>
  <c r="DF396" i="1"/>
  <c r="DF395"/>
  <c r="DF394"/>
  <c r="DF393"/>
  <c r="DF392"/>
  <c r="DF391"/>
  <c r="DF390"/>
  <c r="DF389"/>
  <c r="DF388"/>
  <c r="DF387"/>
  <c r="DF386"/>
  <c r="DF385"/>
  <c r="DF384"/>
  <c r="DF383"/>
  <c r="DF382"/>
  <c r="DF381"/>
  <c r="DF380"/>
  <c r="DF221"/>
  <c r="DF237"/>
  <c r="DF341"/>
  <c r="DF232"/>
  <c r="DF305"/>
  <c r="DF240"/>
  <c r="DF351"/>
  <c r="DF219"/>
  <c r="DF269"/>
  <c r="DF330"/>
  <c r="DF361"/>
  <c r="DF261"/>
  <c r="DF274"/>
  <c r="DF333"/>
  <c r="DF364"/>
  <c r="DF317"/>
  <c r="DF266"/>
  <c r="DF222"/>
  <c r="DF217"/>
  <c r="DF298"/>
  <c r="DF253"/>
  <c r="DF215"/>
  <c r="DF247"/>
  <c r="DF238"/>
  <c r="DF374"/>
  <c r="DF283"/>
  <c r="DF323"/>
  <c r="DF306"/>
  <c r="DF375"/>
  <c r="DF252"/>
  <c r="DF303"/>
  <c r="DF358"/>
  <c r="DF246"/>
  <c r="DF344"/>
  <c r="DF260"/>
  <c r="DF353"/>
  <c r="DF213"/>
  <c r="DF300"/>
  <c r="DF334"/>
  <c r="DF250"/>
  <c r="DF338"/>
  <c r="DF255"/>
  <c r="DF367"/>
  <c r="DF347"/>
  <c r="DF273"/>
  <c r="DF304"/>
  <c r="DF356"/>
  <c r="DF348"/>
  <c r="DF241"/>
  <c r="DF378"/>
  <c r="DF282"/>
  <c r="DF337"/>
  <c r="DF212"/>
  <c r="DF287"/>
  <c r="DF372"/>
  <c r="DF331"/>
  <c r="DF275"/>
  <c r="DF256"/>
  <c r="DF301"/>
  <c r="DF319"/>
  <c r="DF231"/>
  <c r="DF299"/>
  <c r="DF229"/>
  <c r="DF314"/>
  <c r="DF289"/>
  <c r="DF307"/>
  <c r="DF345"/>
  <c r="DF245"/>
  <c r="DF264"/>
  <c r="AL11" i="2"/>
  <c r="DF308" i="1"/>
  <c r="DF206"/>
  <c r="DF313"/>
  <c r="DF278"/>
  <c r="DF263"/>
  <c r="DF315"/>
  <c r="DF218"/>
  <c r="DF316"/>
  <c r="DF339"/>
  <c r="DF366"/>
  <c r="DF277"/>
  <c r="DF327"/>
  <c r="DF254"/>
  <c r="DF370"/>
  <c r="DF362"/>
  <c r="DF243"/>
  <c r="DF284"/>
  <c r="DF354"/>
  <c r="DF210"/>
  <c r="DF281"/>
  <c r="DF350"/>
  <c r="DF373"/>
  <c r="DF207"/>
  <c r="DF225"/>
  <c r="DF332"/>
  <c r="DF329"/>
  <c r="DF296"/>
  <c r="DF343"/>
  <c r="DF270"/>
  <c r="DF324"/>
  <c r="DF336"/>
  <c r="DF268"/>
  <c r="DF216"/>
  <c r="DF291"/>
  <c r="DF371"/>
  <c r="DF236"/>
  <c r="DF209"/>
  <c r="DF279"/>
  <c r="DF357"/>
  <c r="DF355"/>
  <c r="DF262"/>
  <c r="DF311"/>
  <c r="DF377"/>
  <c r="DF257"/>
  <c r="DF235"/>
  <c r="DF228"/>
  <c r="DF369"/>
  <c r="DF258"/>
  <c r="DF321"/>
  <c r="DF295"/>
  <c r="DF208"/>
  <c r="DF297"/>
  <c r="AK11" i="2"/>
  <c r="DF322" i="1"/>
  <c r="DF276"/>
  <c r="DF223"/>
  <c r="DF310"/>
  <c r="DF224"/>
  <c r="DF233"/>
  <c r="DF226"/>
  <c r="DF312"/>
  <c r="DF214"/>
  <c r="DF288"/>
  <c r="DF340"/>
  <c r="DF220"/>
  <c r="DF290"/>
  <c r="DF267"/>
  <c r="DF285"/>
  <c r="DF349"/>
  <c r="DF328"/>
  <c r="DF342"/>
  <c r="DF234"/>
  <c r="DF272"/>
  <c r="DF227"/>
  <c r="DF249"/>
  <c r="DF379"/>
  <c r="DF326"/>
  <c r="DF352"/>
  <c r="DF259"/>
  <c r="DF242"/>
  <c r="DF363"/>
  <c r="DF359"/>
  <c r="DF230"/>
  <c r="DF211"/>
  <c r="DF318"/>
  <c r="DF292"/>
  <c r="DF271"/>
  <c r="DF320"/>
  <c r="DF302"/>
  <c r="DF360"/>
  <c r="DF239"/>
  <c r="DF248"/>
  <c r="DF376"/>
  <c r="DF293"/>
  <c r="DF325"/>
  <c r="DF286"/>
  <c r="DF335"/>
  <c r="DF251"/>
  <c r="DF346"/>
  <c r="DF309"/>
  <c r="DF280"/>
  <c r="DF368"/>
  <c r="DF294"/>
  <c r="DF244"/>
  <c r="DF265"/>
  <c r="DF205"/>
  <c r="DH201"/>
  <c r="F11" i="2"/>
  <c r="H13" l="1"/>
  <c r="G8"/>
  <c r="DH365" i="1"/>
  <c r="DH396"/>
  <c r="DH395"/>
  <c r="DH394"/>
  <c r="DH393"/>
  <c r="DH392"/>
  <c r="DH391"/>
  <c r="DH390"/>
  <c r="DH389"/>
  <c r="DH388"/>
  <c r="DH387"/>
  <c r="DH386"/>
  <c r="DH385"/>
  <c r="DH384"/>
  <c r="DH383"/>
  <c r="DH382"/>
  <c r="DH381"/>
  <c r="DH380"/>
  <c r="DH309"/>
  <c r="DH378"/>
  <c r="DH292"/>
  <c r="DH233"/>
  <c r="DH345"/>
  <c r="DH276"/>
  <c r="DH371"/>
  <c r="DH206"/>
  <c r="DH377"/>
  <c r="DH373"/>
  <c r="DH369"/>
  <c r="DH260"/>
  <c r="DH226"/>
  <c r="DH306"/>
  <c r="DH340"/>
  <c r="DH303"/>
  <c r="DH257"/>
  <c r="DH213"/>
  <c r="DH305"/>
  <c r="DH318"/>
  <c r="DH207"/>
  <c r="DH315"/>
  <c r="DH291"/>
  <c r="DH319"/>
  <c r="DH341"/>
  <c r="DH375"/>
  <c r="DH241"/>
  <c r="DH262"/>
  <c r="DH215"/>
  <c r="DH280"/>
  <c r="DH263"/>
  <c r="DH335"/>
  <c r="DH217"/>
  <c r="DH314"/>
  <c r="DH307"/>
  <c r="DH284"/>
  <c r="DH208"/>
  <c r="DH289"/>
  <c r="DH327"/>
  <c r="DH368"/>
  <c r="DH356"/>
  <c r="DH361"/>
  <c r="DH283"/>
  <c r="DH357"/>
  <c r="AL12" i="2"/>
  <c r="DH246" i="1"/>
  <c r="DH227"/>
  <c r="DH325"/>
  <c r="DH294"/>
  <c r="DH338"/>
  <c r="DH279"/>
  <c r="DH344"/>
  <c r="DH239"/>
  <c r="DH234"/>
  <c r="DH330"/>
  <c r="DH287"/>
  <c r="DH343"/>
  <c r="DH247"/>
  <c r="DH242"/>
  <c r="DH337"/>
  <c r="DH250"/>
  <c r="DH243"/>
  <c r="DH376"/>
  <c r="DH237"/>
  <c r="DH275"/>
  <c r="DH231"/>
  <c r="DH240"/>
  <c r="DH235"/>
  <c r="DH216"/>
  <c r="DH304"/>
  <c r="DH214"/>
  <c r="DH254"/>
  <c r="DH299"/>
  <c r="DH323"/>
  <c r="DH329"/>
  <c r="DH349"/>
  <c r="DH273"/>
  <c r="DH300"/>
  <c r="DH359"/>
  <c r="DH339"/>
  <c r="DH274"/>
  <c r="DH266"/>
  <c r="DH312"/>
  <c r="DH218"/>
  <c r="DH221"/>
  <c r="DH259"/>
  <c r="DH324"/>
  <c r="DH358"/>
  <c r="DH350"/>
  <c r="DH277"/>
  <c r="DH229"/>
  <c r="DH298"/>
  <c r="DH219"/>
  <c r="DH328"/>
  <c r="DH336"/>
  <c r="DH366"/>
  <c r="DH251"/>
  <c r="DH222"/>
  <c r="DH238"/>
  <c r="DH264"/>
  <c r="DH210"/>
  <c r="DH297"/>
  <c r="DH320"/>
  <c r="DH333"/>
  <c r="DH362"/>
  <c r="DH374"/>
  <c r="DH272"/>
  <c r="DH285"/>
  <c r="DH220"/>
  <c r="DH316"/>
  <c r="DH313"/>
  <c r="DH248"/>
  <c r="DH286"/>
  <c r="DH244"/>
  <c r="DH265"/>
  <c r="DH224"/>
  <c r="DH353"/>
  <c r="DH311"/>
  <c r="DH225"/>
  <c r="DH269"/>
  <c r="DH252"/>
  <c r="DH211"/>
  <c r="DH270"/>
  <c r="AK12" i="2"/>
  <c r="DH268" i="1"/>
  <c r="DH295"/>
  <c r="DH209"/>
  <c r="DH230"/>
  <c r="DH271"/>
  <c r="DH310"/>
  <c r="DH352"/>
  <c r="DH290"/>
  <c r="DH317"/>
  <c r="DH370"/>
  <c r="DH363"/>
  <c r="DH232"/>
  <c r="DH261"/>
  <c r="DH267"/>
  <c r="DH331"/>
  <c r="DH256"/>
  <c r="DH354"/>
  <c r="DH281"/>
  <c r="DH253"/>
  <c r="DH293"/>
  <c r="DH301"/>
  <c r="DH249"/>
  <c r="DH360"/>
  <c r="DH347"/>
  <c r="DH288"/>
  <c r="DH355"/>
  <c r="DH351"/>
  <c r="DH364"/>
  <c r="DH278"/>
  <c r="DH228"/>
  <c r="DH321"/>
  <c r="DH326"/>
  <c r="DH372"/>
  <c r="DH245"/>
  <c r="DH332"/>
  <c r="DH379"/>
  <c r="DH367"/>
  <c r="DH282"/>
  <c r="DH236"/>
  <c r="DH308"/>
  <c r="DH342"/>
  <c r="DH348"/>
  <c r="DH346"/>
  <c r="DH223"/>
  <c r="DH258"/>
  <c r="DH296"/>
  <c r="DH322"/>
  <c r="DH212"/>
  <c r="DH255"/>
  <c r="DH302"/>
  <c r="DH334"/>
  <c r="DH205"/>
  <c r="DR201"/>
  <c r="F12" i="2"/>
  <c r="H8" l="1"/>
  <c r="G11"/>
  <c r="DR396" i="1"/>
  <c r="DR395"/>
  <c r="DR394"/>
  <c r="DR393"/>
  <c r="DR392"/>
  <c r="DR391"/>
  <c r="DR390"/>
  <c r="DR389"/>
  <c r="DR388"/>
  <c r="DR387"/>
  <c r="DR386"/>
  <c r="DR385"/>
  <c r="DR384"/>
  <c r="DR383"/>
  <c r="DR382"/>
  <c r="DR381"/>
  <c r="DR380"/>
  <c r="DR207"/>
  <c r="DR214"/>
  <c r="DR305"/>
  <c r="DR361"/>
  <c r="DR379"/>
  <c r="DR307"/>
  <c r="DR354"/>
  <c r="DR359"/>
  <c r="DR241"/>
  <c r="DR353"/>
  <c r="DR293"/>
  <c r="DR248"/>
  <c r="DR321"/>
  <c r="DR326"/>
  <c r="DR276"/>
  <c r="DR236"/>
  <c r="DR336"/>
  <c r="DR215"/>
  <c r="DR247"/>
  <c r="DR272"/>
  <c r="DR318"/>
  <c r="DR281"/>
  <c r="DR317"/>
  <c r="DR222"/>
  <c r="DR284"/>
  <c r="DR208"/>
  <c r="DR251"/>
  <c r="DR314"/>
  <c r="DR277"/>
  <c r="DR303"/>
  <c r="DR239"/>
  <c r="DR254"/>
  <c r="DR340"/>
  <c r="DR213"/>
  <c r="DR252"/>
  <c r="DR320"/>
  <c r="DR367"/>
  <c r="DR312"/>
  <c r="DR279"/>
  <c r="DR244"/>
  <c r="DR221"/>
  <c r="DR219"/>
  <c r="DR271"/>
  <c r="DR376"/>
  <c r="DR362"/>
  <c r="DR269"/>
  <c r="DR262"/>
  <c r="DR308"/>
  <c r="DR234"/>
  <c r="DR270"/>
  <c r="DR227"/>
  <c r="DR358"/>
  <c r="DR245"/>
  <c r="DR212"/>
  <c r="DR315"/>
  <c r="DR300"/>
  <c r="DR218"/>
  <c r="DR206"/>
  <c r="DR334"/>
  <c r="DR211"/>
  <c r="DR375"/>
  <c r="DR265"/>
  <c r="DR291"/>
  <c r="DR242"/>
  <c r="DR299"/>
  <c r="DR275"/>
  <c r="DR338"/>
  <c r="DR257"/>
  <c r="DR224"/>
  <c r="DR301"/>
  <c r="DR286"/>
  <c r="DR228"/>
  <c r="DR351"/>
  <c r="DR372"/>
  <c r="DR246"/>
  <c r="DR216"/>
  <c r="DR328"/>
  <c r="DR331"/>
  <c r="DR230"/>
  <c r="DR323"/>
  <c r="DR263"/>
  <c r="DR232"/>
  <c r="DR313"/>
  <c r="DR330"/>
  <c r="DR348"/>
  <c r="DR240"/>
  <c r="DR282"/>
  <c r="DR266"/>
  <c r="DR316"/>
  <c r="DR289"/>
  <c r="DR243"/>
  <c r="DR322"/>
  <c r="DR264"/>
  <c r="DR238"/>
  <c r="DR325"/>
  <c r="DR278"/>
  <c r="DR226"/>
  <c r="DR347"/>
  <c r="DR256"/>
  <c r="DR292"/>
  <c r="DR259"/>
  <c r="DR258"/>
  <c r="DR287"/>
  <c r="DR371"/>
  <c r="DR363"/>
  <c r="DR333"/>
  <c r="DR378"/>
  <c r="DR306"/>
  <c r="DR310"/>
  <c r="DR349"/>
  <c r="DR350"/>
  <c r="DR261"/>
  <c r="DR302"/>
  <c r="DR368"/>
  <c r="DR268"/>
  <c r="DR329"/>
  <c r="AK17" i="2"/>
  <c r="DR366" i="1"/>
  <c r="DR217"/>
  <c r="DR255"/>
  <c r="DR280"/>
  <c r="DR210"/>
  <c r="DR346"/>
  <c r="DR298"/>
  <c r="DR341"/>
  <c r="DR370"/>
  <c r="DR231"/>
  <c r="DR274"/>
  <c r="DR267"/>
  <c r="DR283"/>
  <c r="DR339"/>
  <c r="DR223"/>
  <c r="DR327"/>
  <c r="DR253"/>
  <c r="DR369"/>
  <c r="DR377"/>
  <c r="DR235"/>
  <c r="DR273"/>
  <c r="DR356"/>
  <c r="DR342"/>
  <c r="DR343"/>
  <c r="DR360"/>
  <c r="DR285"/>
  <c r="DR250"/>
  <c r="DR332"/>
  <c r="DR233"/>
  <c r="DR364"/>
  <c r="DR355"/>
  <c r="DR344"/>
  <c r="DR209"/>
  <c r="DR296"/>
  <c r="DR229"/>
  <c r="DR345"/>
  <c r="DR335"/>
  <c r="DR374"/>
  <c r="DR260"/>
  <c r="DR297"/>
  <c r="DR220"/>
  <c r="DR249"/>
  <c r="DR324"/>
  <c r="DR288"/>
  <c r="DR294"/>
  <c r="DR337"/>
  <c r="DR357"/>
  <c r="DR290"/>
  <c r="DR295"/>
  <c r="DR319"/>
  <c r="DR237"/>
  <c r="DR352"/>
  <c r="DR304"/>
  <c r="DR225"/>
  <c r="DR373"/>
  <c r="DR311"/>
  <c r="DR309"/>
  <c r="AL17" i="2"/>
  <c r="DR205" i="1"/>
  <c r="DR365"/>
  <c r="F17" i="2"/>
  <c r="H11" l="1"/>
  <c r="G12"/>
  <c r="H12" l="1"/>
  <c r="G17"/>
  <c r="AK38" i="3" l="1"/>
  <c r="AK8"/>
  <c r="AK61"/>
  <c r="AK99"/>
  <c r="AK53"/>
  <c r="AK64"/>
  <c r="AK146"/>
  <c r="AK134"/>
  <c r="AK43"/>
  <c r="AK188"/>
  <c r="AK58"/>
  <c r="AK91"/>
  <c r="AK173"/>
  <c r="AK95"/>
  <c r="AK178"/>
  <c r="AK26"/>
  <c r="AK18"/>
  <c r="AK121"/>
  <c r="AK37"/>
  <c r="AK9"/>
  <c r="AK109"/>
  <c r="AK200"/>
  <c r="AK182"/>
  <c r="AK56"/>
  <c r="AK154"/>
  <c r="AK176"/>
  <c r="AK24"/>
  <c r="AK107"/>
  <c r="AK20"/>
  <c r="AK169"/>
  <c r="AK40"/>
  <c r="AK70"/>
  <c r="AK104"/>
  <c r="AK147"/>
  <c r="AK3"/>
  <c r="AK192"/>
  <c r="AK14"/>
  <c r="AK167"/>
  <c r="AK55"/>
  <c r="AK63"/>
  <c r="AK88"/>
  <c r="AK102"/>
  <c r="AK112"/>
  <c r="AK171"/>
  <c r="AK84"/>
  <c r="AK189"/>
  <c r="AK137"/>
  <c r="AK81"/>
  <c r="AK139"/>
  <c r="AK162"/>
  <c r="AK41"/>
  <c r="AK166"/>
  <c r="AK54"/>
  <c r="AK89"/>
  <c r="AK153"/>
  <c r="AK59"/>
  <c r="AK98"/>
  <c r="AK80"/>
  <c r="AK183"/>
  <c r="AK44"/>
  <c r="AK103"/>
  <c r="AK73"/>
  <c r="AK33"/>
  <c r="AK101"/>
  <c r="AK133"/>
  <c r="AK131"/>
  <c r="AK158"/>
  <c r="AK57"/>
  <c r="AK13"/>
  <c r="AK85"/>
  <c r="AK196"/>
  <c r="AK193"/>
  <c r="AK4"/>
  <c r="AK49"/>
  <c r="AK29"/>
  <c r="AK17"/>
  <c r="AK129"/>
  <c r="AK62"/>
  <c r="AK155"/>
  <c r="AK106"/>
  <c r="AK96"/>
  <c r="AK31"/>
  <c r="AK51"/>
  <c r="AK11"/>
  <c r="AK191"/>
  <c r="AK27"/>
  <c r="AK174"/>
  <c r="AK94"/>
  <c r="AK72"/>
  <c r="AK172"/>
  <c r="AK116"/>
  <c r="AK67"/>
  <c r="AK118"/>
  <c r="AK35"/>
  <c r="AK47"/>
  <c r="AK117"/>
  <c r="AK163"/>
  <c r="AK60"/>
  <c r="AK110"/>
  <c r="AK22"/>
  <c r="AK82"/>
  <c r="AK186"/>
  <c r="AK30"/>
  <c r="AK120"/>
  <c r="AK160"/>
  <c r="AK144"/>
  <c r="AK45"/>
  <c r="AK6"/>
  <c r="AK32"/>
  <c r="AK128"/>
  <c r="AK66"/>
  <c r="AK86"/>
  <c r="AK65"/>
  <c r="AK93"/>
  <c r="AK180"/>
  <c r="AK16"/>
  <c r="AK113"/>
  <c r="AK143"/>
  <c r="AK126"/>
  <c r="AK77"/>
  <c r="AK34"/>
  <c r="AK79"/>
  <c r="AK69"/>
  <c r="AK10"/>
  <c r="AK157"/>
  <c r="AK74"/>
  <c r="AK161"/>
  <c r="AK198"/>
  <c r="AK185"/>
  <c r="AK100"/>
  <c r="AK5"/>
  <c r="AK135"/>
  <c r="AK170"/>
  <c r="AK97"/>
  <c r="AK12"/>
  <c r="AK141"/>
  <c r="AK123"/>
  <c r="AK199"/>
  <c r="AK184"/>
  <c r="AK7"/>
  <c r="AK177"/>
  <c r="AK108"/>
  <c r="AK122"/>
  <c r="AK83"/>
  <c r="AK48"/>
  <c r="AK50"/>
  <c r="AK23"/>
  <c r="AK19"/>
  <c r="AK140"/>
  <c r="AK15"/>
  <c r="AK197"/>
  <c r="AK36"/>
  <c r="AK132"/>
  <c r="AK42"/>
  <c r="AK124"/>
  <c r="AK168"/>
  <c r="AK138"/>
  <c r="AK127"/>
  <c r="AK92"/>
  <c r="AK28"/>
  <c r="AK148"/>
  <c r="AK25"/>
  <c r="AK39"/>
  <c r="AK195"/>
  <c r="AK187"/>
  <c r="AK151"/>
  <c r="AK78"/>
  <c r="AK87"/>
  <c r="AK150"/>
  <c r="AK130"/>
  <c r="AK165"/>
  <c r="AK105"/>
  <c r="AK114"/>
  <c r="AK115"/>
  <c r="AK52"/>
  <c r="AK119"/>
  <c r="AK175"/>
  <c r="AK181"/>
  <c r="AK125"/>
  <c r="AK152"/>
  <c r="AK164"/>
  <c r="AK142"/>
  <c r="AK156"/>
  <c r="AK68"/>
  <c r="AK75"/>
  <c r="AK111"/>
  <c r="AK136"/>
  <c r="AK76"/>
  <c r="AK46"/>
  <c r="AK190"/>
  <c r="AK90"/>
  <c r="AK194"/>
  <c r="AK145"/>
  <c r="AJ196"/>
  <c r="AJ187"/>
  <c r="AJ188"/>
  <c r="AJ91"/>
  <c r="AJ60"/>
  <c r="AJ26"/>
  <c r="AJ67"/>
  <c r="AJ14"/>
  <c r="AJ121"/>
  <c r="AJ69"/>
  <c r="AJ144"/>
  <c r="AJ139"/>
  <c r="AJ112"/>
  <c r="AJ158"/>
  <c r="AJ145"/>
  <c r="AJ140"/>
  <c r="AJ107"/>
  <c r="AJ99"/>
  <c r="AJ102"/>
  <c r="AJ123"/>
  <c r="AJ137"/>
  <c r="AJ122"/>
  <c r="AJ11"/>
  <c r="AJ159"/>
  <c r="AJ93"/>
  <c r="AJ199"/>
  <c r="AJ192"/>
  <c r="AJ194"/>
  <c r="AJ17"/>
  <c r="AJ66"/>
  <c r="AJ32"/>
  <c r="AJ75"/>
  <c r="AJ57"/>
  <c r="AJ115"/>
  <c r="AJ76"/>
  <c r="AJ135"/>
  <c r="AJ117"/>
  <c r="AJ73"/>
  <c r="AJ162"/>
  <c r="AJ146"/>
  <c r="AJ98"/>
  <c r="AJ25"/>
  <c r="AJ6"/>
  <c r="AJ109"/>
  <c r="AJ177"/>
  <c r="AJ157"/>
  <c r="AJ142"/>
  <c r="AJ88"/>
  <c r="AJ166"/>
  <c r="AJ82"/>
  <c r="AJ200"/>
  <c r="AJ198"/>
  <c r="AJ183"/>
  <c r="AJ191"/>
  <c r="AJ184"/>
  <c r="AJ193"/>
  <c r="AJ21"/>
  <c r="AJ61"/>
  <c r="AJ58"/>
  <c r="AJ10"/>
  <c r="AJ54"/>
  <c r="AJ48"/>
  <c r="AJ18"/>
  <c r="AJ77"/>
  <c r="AJ8"/>
  <c r="AJ27"/>
  <c r="AJ28"/>
  <c r="AJ53"/>
  <c r="AJ127"/>
  <c r="AJ133"/>
  <c r="AJ87"/>
  <c r="AJ31"/>
  <c r="AJ125"/>
  <c r="AJ44"/>
  <c r="AJ169"/>
  <c r="AJ173"/>
  <c r="AJ108"/>
  <c r="AJ154"/>
  <c r="AJ63"/>
  <c r="AJ39"/>
  <c r="AJ136"/>
  <c r="AJ104"/>
  <c r="AJ80"/>
  <c r="AJ97"/>
  <c r="AJ62"/>
  <c r="AJ116"/>
  <c r="AJ59"/>
  <c r="AJ42"/>
  <c r="AJ167"/>
  <c r="AJ171"/>
  <c r="AJ94"/>
  <c r="AJ153"/>
  <c r="AJ7"/>
  <c r="AJ129"/>
  <c r="AJ172"/>
  <c r="AJ52"/>
  <c r="AJ178"/>
  <c r="AJ84"/>
  <c r="AJ119"/>
  <c r="AJ65"/>
  <c r="AJ195"/>
  <c r="AJ179"/>
  <c r="AJ185"/>
  <c r="AJ181"/>
  <c r="AJ186"/>
  <c r="AJ24"/>
  <c r="AJ29"/>
  <c r="AJ81"/>
  <c r="AJ70"/>
  <c r="AJ40"/>
  <c r="AJ12"/>
  <c r="AJ79"/>
  <c r="AJ89"/>
  <c r="AJ37"/>
  <c r="AJ90"/>
  <c r="AJ49"/>
  <c r="AJ111"/>
  <c r="AJ106"/>
  <c r="AJ64"/>
  <c r="AJ96"/>
  <c r="AJ33"/>
  <c r="AJ71"/>
  <c r="AJ128"/>
  <c r="AJ38"/>
  <c r="AJ143"/>
  <c r="AJ163"/>
  <c r="AJ72"/>
  <c r="AJ150"/>
  <c r="AJ16"/>
  <c r="AJ168"/>
  <c r="AJ9"/>
  <c r="AJ41"/>
  <c r="AJ3"/>
  <c r="AJ20"/>
  <c r="AJ138"/>
  <c r="AJ165"/>
  <c r="AJ105"/>
  <c r="AJ114"/>
  <c r="AJ132"/>
  <c r="AJ160"/>
  <c r="AJ176"/>
  <c r="AJ148"/>
  <c r="AJ95"/>
  <c r="AJ13"/>
  <c r="AJ130"/>
  <c r="AJ170"/>
  <c r="AJ47"/>
  <c r="AJ175"/>
  <c r="AJ43"/>
  <c r="AJ182"/>
  <c r="AJ190"/>
  <c r="AJ19"/>
  <c r="AJ56"/>
  <c r="AJ50"/>
  <c r="AJ110"/>
  <c r="AJ46"/>
  <c r="AJ36"/>
  <c r="AJ155"/>
  <c r="AJ30"/>
  <c r="AJ152"/>
  <c r="AJ149"/>
  <c r="AJ174"/>
  <c r="AJ86"/>
  <c r="AJ51"/>
  <c r="AJ134"/>
  <c r="AJ15"/>
  <c r="AJ151"/>
  <c r="AJ141"/>
  <c r="AJ164"/>
  <c r="AJ35"/>
  <c r="AJ83"/>
  <c r="AJ156"/>
  <c r="AJ161"/>
  <c r="AJ197"/>
  <c r="AJ189"/>
  <c r="AJ180"/>
  <c r="AJ4"/>
  <c r="AJ85"/>
  <c r="AJ68"/>
  <c r="AJ5"/>
  <c r="AJ78"/>
  <c r="AJ23"/>
  <c r="AJ113"/>
  <c r="AJ92"/>
  <c r="AJ100"/>
  <c r="AJ55"/>
  <c r="AJ126"/>
  <c r="AJ120"/>
  <c r="AJ74"/>
  <c r="AJ22"/>
  <c r="AJ34"/>
  <c r="AJ103"/>
  <c r="AJ131"/>
  <c r="AJ124"/>
  <c r="AJ118"/>
  <c r="AJ45"/>
  <c r="AJ101"/>
  <c r="AJ147"/>
  <c r="AI195"/>
  <c r="AI179"/>
  <c r="AI189"/>
  <c r="AI155"/>
  <c r="AI105"/>
  <c r="AI106"/>
  <c r="AI114"/>
  <c r="AI96"/>
  <c r="AI115"/>
  <c r="AI64"/>
  <c r="AI56"/>
  <c r="AI132"/>
  <c r="AI103"/>
  <c r="AI42"/>
  <c r="AI73"/>
  <c r="AI124"/>
  <c r="AI144"/>
  <c r="AI33"/>
  <c r="AI95"/>
  <c r="AI168"/>
  <c r="AI45"/>
  <c r="AI101"/>
  <c r="AI178"/>
  <c r="AI138"/>
  <c r="AI6"/>
  <c r="AI199"/>
  <c r="AI183"/>
  <c r="AI192"/>
  <c r="AI193"/>
  <c r="AI102"/>
  <c r="AI12"/>
  <c r="AI112"/>
  <c r="AI141"/>
  <c r="AI171"/>
  <c r="AI111"/>
  <c r="AI27"/>
  <c r="AI14"/>
  <c r="AI154"/>
  <c r="AI143"/>
  <c r="AI176"/>
  <c r="AI126"/>
  <c r="AI19"/>
  <c r="AI110"/>
  <c r="AI59"/>
  <c r="AI146"/>
  <c r="AI140"/>
  <c r="AI22"/>
  <c r="AI98"/>
  <c r="AI134"/>
  <c r="AI15"/>
  <c r="AI82"/>
  <c r="AI145"/>
  <c r="AI61"/>
  <c r="AI90"/>
  <c r="AI21"/>
  <c r="AI46"/>
  <c r="AI118"/>
  <c r="AI11"/>
  <c r="AI93"/>
  <c r="AI84"/>
  <c r="AI186"/>
  <c r="AI187"/>
  <c r="AI48"/>
  <c r="AI54"/>
  <c r="AI50"/>
  <c r="AI89"/>
  <c r="AI23"/>
  <c r="AI153"/>
  <c r="AI38"/>
  <c r="AI125"/>
  <c r="AI174"/>
  <c r="AI152"/>
  <c r="AI94"/>
  <c r="AI164"/>
  <c r="AI24"/>
  <c r="AI150"/>
  <c r="AI77"/>
  <c r="AI129"/>
  <c r="AI107"/>
  <c r="AI130"/>
  <c r="AI34"/>
  <c r="AI62"/>
  <c r="AI20"/>
  <c r="AI165"/>
  <c r="AI198"/>
  <c r="AI181"/>
  <c r="AI190"/>
  <c r="AI26"/>
  <c r="AI32"/>
  <c r="AI18"/>
  <c r="AI128"/>
  <c r="AI121"/>
  <c r="AI66"/>
  <c r="AI36"/>
  <c r="AI44"/>
  <c r="AI86"/>
  <c r="AI3"/>
  <c r="AI197"/>
  <c r="AI184"/>
  <c r="AI79"/>
  <c r="AI169"/>
  <c r="AI69"/>
  <c r="AI40"/>
  <c r="AI10"/>
  <c r="AI70"/>
  <c r="AI4"/>
  <c r="AI151"/>
  <c r="AI120"/>
  <c r="AI91"/>
  <c r="AI160"/>
  <c r="AI173"/>
  <c r="AI135"/>
  <c r="AI72"/>
  <c r="AI63"/>
  <c r="AI142"/>
  <c r="AI170"/>
  <c r="AI172"/>
  <c r="AI88"/>
  <c r="AI156"/>
  <c r="AI97"/>
  <c r="AI116"/>
  <c r="AI196"/>
  <c r="AI191"/>
  <c r="AI188"/>
  <c r="AI68"/>
  <c r="AI76"/>
  <c r="AI75"/>
  <c r="AI67"/>
  <c r="AI85"/>
  <c r="AI123"/>
  <c r="AI16"/>
  <c r="AI58"/>
  <c r="AI49"/>
  <c r="AI78"/>
  <c r="AI29"/>
  <c r="AI87"/>
  <c r="AI17"/>
  <c r="AI157"/>
  <c r="AI31"/>
  <c r="AI104"/>
  <c r="AI52"/>
  <c r="AI74"/>
  <c r="AI51"/>
  <c r="AI147"/>
  <c r="AI119"/>
  <c r="AI161"/>
  <c r="AI81"/>
  <c r="AI177"/>
  <c r="AI139"/>
  <c r="AI8"/>
  <c r="AI109"/>
  <c r="AI39"/>
  <c r="AI9"/>
  <c r="AI25"/>
  <c r="AI65"/>
  <c r="AI182"/>
  <c r="AI180"/>
  <c r="AI117"/>
  <c r="AI149"/>
  <c r="AI163"/>
  <c r="AI53"/>
  <c r="AI60"/>
  <c r="AI137"/>
  <c r="AI7"/>
  <c r="AI100"/>
  <c r="AI167"/>
  <c r="AI5"/>
  <c r="AI55"/>
  <c r="AI162"/>
  <c r="AI71"/>
  <c r="AI122"/>
  <c r="AI35"/>
  <c r="AI41"/>
  <c r="AI159"/>
  <c r="AI83"/>
  <c r="AI47"/>
  <c r="AI166"/>
  <c r="AI99"/>
  <c r="AI200"/>
  <c r="AI185"/>
  <c r="AI194"/>
  <c r="AI113"/>
  <c r="AI133"/>
  <c r="AI127"/>
  <c r="AI131"/>
  <c r="AI92"/>
  <c r="AI158"/>
  <c r="AI28"/>
  <c r="AI30"/>
  <c r="AI57"/>
  <c r="AI148"/>
  <c r="AI13"/>
  <c r="AI80"/>
  <c r="AI43"/>
  <c r="AI108"/>
  <c r="AI37"/>
  <c r="AI136"/>
  <c r="AI175"/>
  <c r="CY36" i="8"/>
  <c r="H17" i="2"/>
  <c r="CY186" i="8"/>
  <c r="CY199"/>
  <c r="CY42"/>
  <c r="CY66"/>
  <c r="CY82"/>
  <c r="CY102"/>
  <c r="CY118"/>
  <c r="CY134"/>
  <c r="CY150"/>
  <c r="CY166"/>
  <c r="CY11"/>
  <c r="CY17"/>
  <c r="CY25"/>
  <c r="CY65"/>
  <c r="CY81"/>
  <c r="CY93"/>
  <c r="CY109"/>
  <c r="CY125"/>
  <c r="CY33"/>
  <c r="CY41"/>
  <c r="CY49"/>
  <c r="CY64"/>
  <c r="CY80"/>
  <c r="CY100"/>
  <c r="CY116"/>
  <c r="CY132"/>
  <c r="CY148"/>
  <c r="CY164"/>
  <c r="CY8"/>
  <c r="CY16"/>
  <c r="CY24"/>
  <c r="CY59"/>
  <c r="CY75"/>
  <c r="CY87"/>
  <c r="CY103"/>
  <c r="CY119"/>
  <c r="CY135"/>
  <c r="CY143"/>
  <c r="CY159"/>
  <c r="CY175"/>
  <c r="CY191"/>
  <c r="CY182"/>
  <c r="CY27"/>
  <c r="CY149"/>
  <c r="CY165"/>
  <c r="CY181"/>
  <c r="CY197"/>
  <c r="CY196"/>
  <c r="CY62"/>
  <c r="CY78"/>
  <c r="CY98"/>
  <c r="CY114"/>
  <c r="CY130"/>
  <c r="CY146"/>
  <c r="CY162"/>
  <c r="CY9"/>
  <c r="CY4"/>
  <c r="CY23"/>
  <c r="CY61"/>
  <c r="CY77"/>
  <c r="CY89"/>
  <c r="CY105"/>
  <c r="CY121"/>
  <c r="CY31"/>
  <c r="CY39"/>
  <c r="CY47"/>
  <c r="CY60"/>
  <c r="CY76"/>
  <c r="CY96"/>
  <c r="CY112"/>
  <c r="CY128"/>
  <c r="CY144"/>
  <c r="CY160"/>
  <c r="CY6"/>
  <c r="CY14"/>
  <c r="CY22"/>
  <c r="CY55"/>
  <c r="CY71"/>
  <c r="CY85"/>
  <c r="CY99"/>
  <c r="CY115"/>
  <c r="CY131"/>
  <c r="CY137"/>
  <c r="CY155"/>
  <c r="CY171"/>
  <c r="CY187"/>
  <c r="CY178"/>
  <c r="CY194"/>
  <c r="CY145"/>
  <c r="CY161"/>
  <c r="CY177"/>
  <c r="CY193"/>
  <c r="CY184"/>
  <c r="CY28"/>
  <c r="CY30"/>
  <c r="CY38"/>
  <c r="CY46"/>
  <c r="CY58"/>
  <c r="CY74"/>
  <c r="CY94"/>
  <c r="CY110"/>
  <c r="CY126"/>
  <c r="CY142"/>
  <c r="CY158"/>
  <c r="CY7"/>
  <c r="CY15"/>
  <c r="CY21"/>
  <c r="CY57"/>
  <c r="CY73"/>
  <c r="CY86"/>
  <c r="CY101"/>
  <c r="CY117"/>
  <c r="CY29"/>
  <c r="CY37"/>
  <c r="CY45"/>
  <c r="CY56"/>
  <c r="CY72"/>
  <c r="CY92"/>
  <c r="CY108"/>
  <c r="CY124"/>
  <c r="CY140"/>
  <c r="CY156"/>
  <c r="CY172"/>
  <c r="CY12"/>
  <c r="CY20"/>
  <c r="CY50"/>
  <c r="CY67"/>
  <c r="CY83"/>
  <c r="CY95"/>
  <c r="CY111"/>
  <c r="CY127"/>
  <c r="CY129"/>
  <c r="CY151"/>
  <c r="CY167"/>
  <c r="CY183"/>
  <c r="CY174"/>
  <c r="CY190"/>
  <c r="CY141"/>
  <c r="CY157"/>
  <c r="CY173"/>
  <c r="CY189"/>
  <c r="CY180"/>
  <c r="CY195"/>
  <c r="CY198"/>
  <c r="CY188"/>
  <c r="CY40"/>
  <c r="CY32"/>
  <c r="CY48"/>
  <c r="CW7"/>
  <c r="CW11"/>
  <c r="CW15"/>
  <c r="CW17"/>
  <c r="CW21"/>
  <c r="CW25"/>
  <c r="CW3"/>
  <c r="CW29"/>
  <c r="CW33"/>
  <c r="CW37"/>
  <c r="CW41"/>
  <c r="CW45"/>
  <c r="CW49"/>
  <c r="CW53"/>
  <c r="CW57"/>
  <c r="CW61"/>
  <c r="CW65"/>
  <c r="CW69"/>
  <c r="CW73"/>
  <c r="CW77"/>
  <c r="CW81"/>
  <c r="CW85"/>
  <c r="CW89"/>
  <c r="CW93"/>
  <c r="CW97"/>
  <c r="CW101"/>
  <c r="CW105"/>
  <c r="CW109"/>
  <c r="CW113"/>
  <c r="CW117"/>
  <c r="CW121"/>
  <c r="CW125"/>
  <c r="CW129"/>
  <c r="CW133"/>
  <c r="CW137"/>
  <c r="CW141"/>
  <c r="CW145"/>
  <c r="CW149"/>
  <c r="CW153"/>
  <c r="CW157"/>
  <c r="CW161"/>
  <c r="CW165"/>
  <c r="CW169"/>
  <c r="CW173"/>
  <c r="CW177"/>
  <c r="CW181"/>
  <c r="CW185"/>
  <c r="CW189"/>
  <c r="CW193"/>
  <c r="CW197"/>
  <c r="CW8"/>
  <c r="CW12"/>
  <c r="CW16"/>
  <c r="CW18"/>
  <c r="CW22"/>
  <c r="CW26"/>
  <c r="CW198"/>
  <c r="CW30"/>
  <c r="CW34"/>
  <c r="CW38"/>
  <c r="CW42"/>
  <c r="CW46"/>
  <c r="CW50"/>
  <c r="CW54"/>
  <c r="CW58"/>
  <c r="CW62"/>
  <c r="CW66"/>
  <c r="CW70"/>
  <c r="CW74"/>
  <c r="CW78"/>
  <c r="CW82"/>
  <c r="CW86"/>
  <c r="CW90"/>
  <c r="CW94"/>
  <c r="CW98"/>
  <c r="CW102"/>
  <c r="CW106"/>
  <c r="CW110"/>
  <c r="CW114"/>
  <c r="CW118"/>
  <c r="CW122"/>
  <c r="CW126"/>
  <c r="CW130"/>
  <c r="CW134"/>
  <c r="CW138"/>
  <c r="CW142"/>
  <c r="CW146"/>
  <c r="CW150"/>
  <c r="CW154"/>
  <c r="CW158"/>
  <c r="CW162"/>
  <c r="CW166"/>
  <c r="CW170"/>
  <c r="CW174"/>
  <c r="CW178"/>
  <c r="CW182"/>
  <c r="CW186"/>
  <c r="CW190"/>
  <c r="CW194"/>
  <c r="CW27"/>
  <c r="CW200"/>
  <c r="CW9"/>
  <c r="CW13"/>
  <c r="CW4"/>
  <c r="CW19"/>
  <c r="CW23"/>
  <c r="CW28"/>
  <c r="CW31"/>
  <c r="CW35"/>
  <c r="CW39"/>
  <c r="CW43"/>
  <c r="CW47"/>
  <c r="CW51"/>
  <c r="CW55"/>
  <c r="CW59"/>
  <c r="CW63"/>
  <c r="CW67"/>
  <c r="CW71"/>
  <c r="CW75"/>
  <c r="CW79"/>
  <c r="CW83"/>
  <c r="CW87"/>
  <c r="CW91"/>
  <c r="CW95"/>
  <c r="CW99"/>
  <c r="CW103"/>
  <c r="CW107"/>
  <c r="CW111"/>
  <c r="CW115"/>
  <c r="CW119"/>
  <c r="CW123"/>
  <c r="CW127"/>
  <c r="CW131"/>
  <c r="CW135"/>
  <c r="CW139"/>
  <c r="CW143"/>
  <c r="CW147"/>
  <c r="CW151"/>
  <c r="CW155"/>
  <c r="CW159"/>
  <c r="CW163"/>
  <c r="CW167"/>
  <c r="CW171"/>
  <c r="CW175"/>
  <c r="CW179"/>
  <c r="CW183"/>
  <c r="CW187"/>
  <c r="CW191"/>
  <c r="CW5"/>
  <c r="CW199"/>
  <c r="CW6"/>
  <c r="CW10"/>
  <c r="CW14"/>
  <c r="CW196"/>
  <c r="CW20"/>
  <c r="CW24"/>
  <c r="CW32"/>
  <c r="CW36"/>
  <c r="CW40"/>
  <c r="CW44"/>
  <c r="CW48"/>
  <c r="CW52"/>
  <c r="CW56"/>
  <c r="CW60"/>
  <c r="CW64"/>
  <c r="CW68"/>
  <c r="CW72"/>
  <c r="CW76"/>
  <c r="CW80"/>
  <c r="CW84"/>
  <c r="CW88"/>
  <c r="CW92"/>
  <c r="CW96"/>
  <c r="CW100"/>
  <c r="CW104"/>
  <c r="CW108"/>
  <c r="CW112"/>
  <c r="CW116"/>
  <c r="CW120"/>
  <c r="CW124"/>
  <c r="CW128"/>
  <c r="CW132"/>
  <c r="CW136"/>
  <c r="CW140"/>
  <c r="CW144"/>
  <c r="CW148"/>
  <c r="CW152"/>
  <c r="CW156"/>
  <c r="CW160"/>
  <c r="CW164"/>
  <c r="CW168"/>
  <c r="CW172"/>
  <c r="CW176"/>
  <c r="CW180"/>
  <c r="CW184"/>
  <c r="CW188"/>
  <c r="CW192"/>
  <c r="CW195"/>
  <c r="CX6"/>
  <c r="CX62"/>
  <c r="CX123"/>
  <c r="CX155"/>
  <c r="CX187"/>
  <c r="CX40"/>
  <c r="CX77"/>
  <c r="CX93"/>
  <c r="CX55"/>
  <c r="CX195"/>
  <c r="CX114"/>
  <c r="CX130"/>
  <c r="CX146"/>
  <c r="CX162"/>
  <c r="CX178"/>
  <c r="CX15"/>
  <c r="CX22"/>
  <c r="CX56"/>
  <c r="CX102"/>
  <c r="CX117"/>
  <c r="CX133"/>
  <c r="CX149"/>
  <c r="CX165"/>
  <c r="CX181"/>
  <c r="CX18"/>
  <c r="CX37"/>
  <c r="CX66"/>
  <c r="CX74"/>
  <c r="CX82"/>
  <c r="CX90"/>
  <c r="CX13"/>
  <c r="CX49"/>
  <c r="CX65"/>
  <c r="CX196"/>
  <c r="CX116"/>
  <c r="CX132"/>
  <c r="CX148"/>
  <c r="CX164"/>
  <c r="CX180"/>
  <c r="CX5"/>
  <c r="CX137"/>
  <c r="CX153"/>
  <c r="CX169"/>
  <c r="CX185"/>
  <c r="CX31"/>
  <c r="CX39"/>
  <c r="CX68"/>
  <c r="CX76"/>
  <c r="CX84"/>
  <c r="CX92"/>
  <c r="CX23"/>
  <c r="CX53"/>
  <c r="CX97"/>
  <c r="CX198"/>
  <c r="CX120"/>
  <c r="CX136"/>
  <c r="CX152"/>
  <c r="CX168"/>
  <c r="CX184"/>
  <c r="CX190"/>
  <c r="CX129"/>
  <c r="CX98"/>
  <c r="CX12"/>
  <c r="CX174"/>
  <c r="CX142"/>
  <c r="CX110"/>
  <c r="CX47"/>
  <c r="CX73"/>
  <c r="CX179"/>
  <c r="CX115"/>
  <c r="CX199"/>
  <c r="CX29"/>
  <c r="CX87"/>
  <c r="CX71"/>
  <c r="CX34"/>
  <c r="CX175"/>
  <c r="CX143"/>
  <c r="CX111"/>
  <c r="CX50"/>
  <c r="CX14"/>
  <c r="CX106"/>
  <c r="CX26"/>
  <c r="CX182"/>
  <c r="CX150"/>
  <c r="CX118"/>
  <c r="CX63"/>
  <c r="CX81"/>
  <c r="CX17"/>
  <c r="CX131"/>
  <c r="CX20"/>
  <c r="CX51"/>
  <c r="CX91"/>
  <c r="CX75"/>
  <c r="CX38"/>
  <c r="CX183"/>
  <c r="CX151"/>
  <c r="CX119"/>
  <c r="CX58"/>
  <c r="CX16"/>
  <c r="CX200"/>
  <c r="CX46"/>
  <c r="CX107"/>
  <c r="CX139"/>
  <c r="CX171"/>
  <c r="CX32"/>
  <c r="CX69"/>
  <c r="CX85"/>
  <c r="CX25"/>
  <c r="CX99"/>
  <c r="CX3"/>
  <c r="CX122"/>
  <c r="CX138"/>
  <c r="CX154"/>
  <c r="CX170"/>
  <c r="CX186"/>
  <c r="CX8"/>
  <c r="CX48"/>
  <c r="CX64"/>
  <c r="CX109"/>
  <c r="CX125"/>
  <c r="CX141"/>
  <c r="CX157"/>
  <c r="CX173"/>
  <c r="CX189"/>
  <c r="CX33"/>
  <c r="CX41"/>
  <c r="CX70"/>
  <c r="CX78"/>
  <c r="CX86"/>
  <c r="CX94"/>
  <c r="CX27"/>
  <c r="CX57"/>
  <c r="CX101"/>
  <c r="CX108"/>
  <c r="CX124"/>
  <c r="CX140"/>
  <c r="CX156"/>
  <c r="CX172"/>
  <c r="CX188"/>
  <c r="CX4"/>
  <c r="CX145"/>
  <c r="CX161"/>
  <c r="CX177"/>
  <c r="CX193"/>
  <c r="CX35"/>
  <c r="CX43"/>
  <c r="CX72"/>
  <c r="CX80"/>
  <c r="CX88"/>
  <c r="CX9"/>
  <c r="CX45"/>
  <c r="CX61"/>
  <c r="CX105"/>
  <c r="CX112"/>
  <c r="CX128"/>
  <c r="CX144"/>
  <c r="CX160"/>
  <c r="CX176"/>
  <c r="CX192"/>
  <c r="CX28"/>
  <c r="CX113"/>
  <c r="CX52"/>
  <c r="CX194"/>
  <c r="CX158"/>
  <c r="CX126"/>
  <c r="CX103"/>
  <c r="CX89"/>
  <c r="CX36"/>
  <c r="CX147"/>
  <c r="CX54"/>
  <c r="CX59"/>
  <c r="CX7"/>
  <c r="CX79"/>
  <c r="CX42"/>
  <c r="CX191"/>
  <c r="CX159"/>
  <c r="CX127"/>
  <c r="CX96"/>
  <c r="CX10"/>
  <c r="CX121"/>
  <c r="CX60"/>
  <c r="CX19"/>
  <c r="CX166"/>
  <c r="CX134"/>
  <c r="CX197"/>
  <c r="CX11"/>
  <c r="CX44"/>
  <c r="CX163"/>
  <c r="CX100"/>
  <c r="CX95"/>
  <c r="CX21"/>
  <c r="CX83"/>
  <c r="CX67"/>
  <c r="CX30"/>
  <c r="CX167"/>
  <c r="CX135"/>
  <c r="CX104"/>
  <c r="CX24"/>
  <c r="AN187" i="3"/>
  <c r="AN69"/>
  <c r="AN99"/>
  <c r="AN199"/>
  <c r="AN115"/>
  <c r="AN25"/>
  <c r="AN82"/>
  <c r="AN61"/>
  <c r="AN27"/>
  <c r="AN44"/>
  <c r="AN104"/>
  <c r="AN171"/>
  <c r="AN84"/>
  <c r="AN24"/>
  <c r="AN37"/>
  <c r="AN71"/>
  <c r="AN168"/>
  <c r="AN114"/>
  <c r="AN170"/>
  <c r="AN50"/>
  <c r="AN174"/>
  <c r="AN35"/>
  <c r="AN85"/>
  <c r="AN55"/>
  <c r="AN124"/>
  <c r="AM155"/>
  <c r="AM132"/>
  <c r="AM168"/>
  <c r="AM192"/>
  <c r="AM27"/>
  <c r="AM59"/>
  <c r="AM145"/>
  <c r="AM84"/>
  <c r="AM153"/>
  <c r="AM150"/>
  <c r="AM165"/>
  <c r="AM121"/>
  <c r="AM79"/>
  <c r="AM120"/>
  <c r="AM170"/>
  <c r="AM188"/>
  <c r="AM58"/>
  <c r="AM104"/>
  <c r="AM177"/>
  <c r="AM182"/>
  <c r="AM7"/>
  <c r="AM35"/>
  <c r="AM185"/>
  <c r="AM28"/>
  <c r="AM37"/>
  <c r="AN60"/>
  <c r="AN112"/>
  <c r="AN137"/>
  <c r="AN17"/>
  <c r="AN117"/>
  <c r="AN177"/>
  <c r="AN183"/>
  <c r="AN54"/>
  <c r="AN127"/>
  <c r="AN108"/>
  <c r="AN62"/>
  <c r="AN7"/>
  <c r="AN195"/>
  <c r="AN70"/>
  <c r="AN111"/>
  <c r="AN143"/>
  <c r="AN3"/>
  <c r="AN176"/>
  <c r="AN43"/>
  <c r="AN36"/>
  <c r="AN134"/>
  <c r="AN161"/>
  <c r="AN78"/>
  <c r="AN74"/>
  <c r="AN101"/>
  <c r="AM114"/>
  <c r="AM73"/>
  <c r="AM178"/>
  <c r="AM12"/>
  <c r="AM143"/>
  <c r="AM22"/>
  <c r="AM21"/>
  <c r="AM48"/>
  <c r="AM174"/>
  <c r="AM107"/>
  <c r="AM190"/>
  <c r="AM44"/>
  <c r="AM40"/>
  <c r="AM173"/>
  <c r="AM156"/>
  <c r="AM75"/>
  <c r="AM29"/>
  <c r="AM51"/>
  <c r="AM109"/>
  <c r="AM149"/>
  <c r="AM5"/>
  <c r="AM83"/>
  <c r="AM133"/>
  <c r="AM148"/>
  <c r="DA11" i="8"/>
  <c r="DA37"/>
  <c r="DA69"/>
  <c r="DA101"/>
  <c r="DA133"/>
  <c r="DA165"/>
  <c r="DA197"/>
  <c r="DA30"/>
  <c r="DA62"/>
  <c r="DA94"/>
  <c r="DA126"/>
  <c r="DA158"/>
  <c r="DA190"/>
  <c r="DA23"/>
  <c r="DA55"/>
  <c r="DA87"/>
  <c r="DA119"/>
  <c r="DA151"/>
  <c r="DA183"/>
  <c r="DA196"/>
  <c r="DA52"/>
  <c r="DA84"/>
  <c r="DA116"/>
  <c r="DA148"/>
  <c r="DA180"/>
  <c r="DB155"/>
  <c r="DB130"/>
  <c r="DB117"/>
  <c r="DB74"/>
  <c r="DB132"/>
  <c r="DB185"/>
  <c r="DB53"/>
  <c r="DB190"/>
  <c r="DB73"/>
  <c r="DB175"/>
  <c r="DB150"/>
  <c r="DB91"/>
  <c r="DB200"/>
  <c r="DB25"/>
  <c r="DB8"/>
  <c r="DB189"/>
  <c r="DB57"/>
  <c r="DB4"/>
  <c r="DB80"/>
  <c r="DB144"/>
  <c r="DB158"/>
  <c r="DB7"/>
  <c r="DB121"/>
  <c r="DB163"/>
  <c r="DB135"/>
  <c r="DA21"/>
  <c r="DA49"/>
  <c r="DA81"/>
  <c r="DA113"/>
  <c r="DA145"/>
  <c r="DA177"/>
  <c r="DA16"/>
  <c r="DA42"/>
  <c r="DA74"/>
  <c r="DA106"/>
  <c r="DA138"/>
  <c r="DA170"/>
  <c r="DA200"/>
  <c r="DA35"/>
  <c r="DA67"/>
  <c r="DA99"/>
  <c r="DA131"/>
  <c r="DA163"/>
  <c r="DA5"/>
  <c r="DA32"/>
  <c r="DA64"/>
  <c r="DA96"/>
  <c r="DA128"/>
  <c r="DA160"/>
  <c r="DA192"/>
  <c r="DB77"/>
  <c r="DB178"/>
  <c r="DB165"/>
  <c r="DB13"/>
  <c r="DB180"/>
  <c r="DB68"/>
  <c r="DB120"/>
  <c r="DB12"/>
  <c r="DB199"/>
  <c r="DB50"/>
  <c r="DB81"/>
  <c r="DB183"/>
  <c r="DB139"/>
  <c r="DB122"/>
  <c r="DB109"/>
  <c r="DB70"/>
  <c r="DB124"/>
  <c r="DB177"/>
  <c r="DB128"/>
  <c r="DB59"/>
  <c r="DB44"/>
  <c r="AN91" i="3"/>
  <c r="AN139"/>
  <c r="AN123"/>
  <c r="AN194"/>
  <c r="AN135"/>
  <c r="AN109"/>
  <c r="AN198"/>
  <c r="AN10"/>
  <c r="AN53"/>
  <c r="AN173"/>
  <c r="AN97"/>
  <c r="AN153"/>
  <c r="AN65"/>
  <c r="AN81"/>
  <c r="AN49"/>
  <c r="AN38"/>
  <c r="AN41"/>
  <c r="AN160"/>
  <c r="AN175"/>
  <c r="AN46"/>
  <c r="AN51"/>
  <c r="AN156"/>
  <c r="AN5"/>
  <c r="AN120"/>
  <c r="AN45"/>
  <c r="AM106"/>
  <c r="AM42"/>
  <c r="AM101"/>
  <c r="AM102"/>
  <c r="AM154"/>
  <c r="AM140"/>
  <c r="AM90"/>
  <c r="AM187"/>
  <c r="AM125"/>
  <c r="AM129"/>
  <c r="AM181"/>
  <c r="AM36"/>
  <c r="AM69"/>
  <c r="AM160"/>
  <c r="AM88"/>
  <c r="AM76"/>
  <c r="AM78"/>
  <c r="AM74"/>
  <c r="AM8"/>
  <c r="AM117"/>
  <c r="AM167"/>
  <c r="AM159"/>
  <c r="AM113"/>
  <c r="AM57"/>
  <c r="AM175"/>
  <c r="AN67"/>
  <c r="AN145"/>
  <c r="AN11"/>
  <c r="AN32"/>
  <c r="AN162"/>
  <c r="AN142"/>
  <c r="AN184"/>
  <c r="AN18"/>
  <c r="AN87"/>
  <c r="AN63"/>
  <c r="AN59"/>
  <c r="AN172"/>
  <c r="AN185"/>
  <c r="AN12"/>
  <c r="AN64"/>
  <c r="AN72"/>
  <c r="AN138"/>
  <c r="AN95"/>
  <c r="AN190"/>
  <c r="AN30"/>
  <c r="AN151"/>
  <c r="AN189"/>
  <c r="AN113"/>
  <c r="AN34"/>
  <c r="AM195"/>
  <c r="AM115"/>
  <c r="AM144"/>
  <c r="AM6"/>
  <c r="AM141"/>
  <c r="AM126"/>
  <c r="AM134"/>
  <c r="AM118"/>
  <c r="AM50"/>
  <c r="AM94"/>
  <c r="AM34"/>
  <c r="AM32"/>
  <c r="AM3"/>
  <c r="AM70"/>
  <c r="AM72"/>
  <c r="AM116"/>
  <c r="AM85"/>
  <c r="AM17"/>
  <c r="AM119"/>
  <c r="AM9"/>
  <c r="AM53"/>
  <c r="AM162"/>
  <c r="AM166"/>
  <c r="AM131"/>
  <c r="AM80"/>
  <c r="DA17" i="8"/>
  <c r="DA45"/>
  <c r="DA77"/>
  <c r="DA109"/>
  <c r="DA141"/>
  <c r="DA173"/>
  <c r="DA12"/>
  <c r="DA38"/>
  <c r="DA70"/>
  <c r="DA102"/>
  <c r="DA134"/>
  <c r="DA166"/>
  <c r="DA27"/>
  <c r="DA31"/>
  <c r="DA63"/>
  <c r="DA95"/>
  <c r="DA127"/>
  <c r="DA159"/>
  <c r="DA191"/>
  <c r="DA24"/>
  <c r="DA60"/>
  <c r="DA92"/>
  <c r="DA124"/>
  <c r="DA156"/>
  <c r="DA188"/>
  <c r="DB40"/>
  <c r="DB162"/>
  <c r="DB149"/>
  <c r="DB90"/>
  <c r="DB164"/>
  <c r="DB39"/>
  <c r="DB198"/>
  <c r="DB98"/>
  <c r="DB115"/>
  <c r="DB111"/>
  <c r="DB63"/>
  <c r="DB38"/>
  <c r="DB107"/>
  <c r="DB3"/>
  <c r="DB64"/>
  <c r="DB41"/>
  <c r="DB108"/>
  <c r="DB161"/>
  <c r="DB9"/>
  <c r="DB176"/>
  <c r="DB103"/>
  <c r="DB42"/>
  <c r="DB19"/>
  <c r="DB95"/>
  <c r="DB24"/>
  <c r="DA3"/>
  <c r="DA57"/>
  <c r="DA89"/>
  <c r="DA121"/>
  <c r="DA153"/>
  <c r="DA185"/>
  <c r="DA22"/>
  <c r="DA50"/>
  <c r="DA82"/>
  <c r="DA114"/>
  <c r="DA146"/>
  <c r="DA178"/>
  <c r="DA13"/>
  <c r="DA43"/>
  <c r="DA75"/>
  <c r="DA107"/>
  <c r="DA139"/>
  <c r="DA171"/>
  <c r="DA6"/>
  <c r="DA40"/>
  <c r="DA72"/>
  <c r="DA104"/>
  <c r="DA136"/>
  <c r="DA168"/>
  <c r="DB6"/>
  <c r="DB55"/>
  <c r="DB22"/>
  <c r="DB18"/>
  <c r="DB65"/>
  <c r="DB137"/>
  <c r="DB84"/>
  <c r="DB152"/>
  <c r="DB142"/>
  <c r="DB87"/>
  <c r="DB106"/>
  <c r="DB131"/>
  <c r="DB119"/>
  <c r="DB32"/>
  <c r="DB154"/>
  <c r="DB141"/>
  <c r="DB86"/>
  <c r="DB156"/>
  <c r="DB35"/>
  <c r="DB105"/>
  <c r="DB113"/>
  <c r="DB147"/>
  <c r="DB127"/>
  <c r="DB197"/>
  <c r="DB67"/>
  <c r="AV8" i="2"/>
  <c r="DB89" i="8"/>
  <c r="AN26" i="3"/>
  <c r="AN158"/>
  <c r="AN122"/>
  <c r="AN66"/>
  <c r="AN73"/>
  <c r="AN157"/>
  <c r="AN191"/>
  <c r="AN48"/>
  <c r="AN133"/>
  <c r="AN154"/>
  <c r="AN116"/>
  <c r="AN129"/>
  <c r="AN179"/>
  <c r="AN40"/>
  <c r="AN106"/>
  <c r="AN163"/>
  <c r="AN20"/>
  <c r="AN148"/>
  <c r="AN182"/>
  <c r="AN155"/>
  <c r="AN15"/>
  <c r="AN197"/>
  <c r="AN23"/>
  <c r="AN22"/>
  <c r="AN147"/>
  <c r="AM96"/>
  <c r="AM124"/>
  <c r="AM138"/>
  <c r="AM112"/>
  <c r="AM176"/>
  <c r="AM98"/>
  <c r="AM46"/>
  <c r="AM54"/>
  <c r="AM152"/>
  <c r="AM130"/>
  <c r="AM26"/>
  <c r="AM86"/>
  <c r="AM10"/>
  <c r="AM135"/>
  <c r="AM97"/>
  <c r="AM67"/>
  <c r="AM87"/>
  <c r="AM147"/>
  <c r="AM39"/>
  <c r="AM163"/>
  <c r="AM55"/>
  <c r="AM47"/>
  <c r="AM127"/>
  <c r="AM13"/>
  <c r="AN196"/>
  <c r="AN121"/>
  <c r="AN107"/>
  <c r="AN93"/>
  <c r="AN57"/>
  <c r="AN98"/>
  <c r="AN166"/>
  <c r="AN21"/>
  <c r="AN8"/>
  <c r="AN125"/>
  <c r="AN136"/>
  <c r="AN167"/>
  <c r="AN178"/>
  <c r="AN186"/>
  <c r="AN89"/>
  <c r="AN33"/>
  <c r="AN16"/>
  <c r="AN105"/>
  <c r="AN130"/>
  <c r="AN56"/>
  <c r="AN149"/>
  <c r="AN164"/>
  <c r="AN4"/>
  <c r="AN100"/>
  <c r="AN131"/>
  <c r="AM189"/>
  <c r="AM56"/>
  <c r="AM95"/>
  <c r="AM183"/>
  <c r="AM111"/>
  <c r="AM110"/>
  <c r="AM82"/>
  <c r="AM93"/>
  <c r="AM23"/>
  <c r="AM24"/>
  <c r="AM20"/>
  <c r="AM128"/>
  <c r="AM184"/>
  <c r="AM151"/>
  <c r="AM142"/>
  <c r="AM191"/>
  <c r="AM16"/>
  <c r="AM31"/>
  <c r="AM81"/>
  <c r="AM65"/>
  <c r="AM137"/>
  <c r="AM122"/>
  <c r="AM200"/>
  <c r="AM158"/>
  <c r="AM108"/>
  <c r="DA25" i="8"/>
  <c r="DA53"/>
  <c r="DA85"/>
  <c r="DA117"/>
  <c r="DA149"/>
  <c r="DA181"/>
  <c r="DA18"/>
  <c r="DA46"/>
  <c r="DA78"/>
  <c r="DA110"/>
  <c r="DA142"/>
  <c r="DA174"/>
  <c r="DA9"/>
  <c r="DA39"/>
  <c r="DA71"/>
  <c r="DA103"/>
  <c r="DA135"/>
  <c r="DA167"/>
  <c r="DA199"/>
  <c r="DA36"/>
  <c r="DA68"/>
  <c r="DA100"/>
  <c r="DA132"/>
  <c r="DA164"/>
  <c r="DA195"/>
  <c r="AU27" i="2" s="1"/>
  <c r="DB93" i="8"/>
  <c r="DB15"/>
  <c r="DB181"/>
  <c r="DB49"/>
  <c r="DB5"/>
  <c r="DB76"/>
  <c r="DB136"/>
  <c r="DB174"/>
  <c r="DB29"/>
  <c r="DB14"/>
  <c r="DB17"/>
  <c r="DB151"/>
  <c r="DB171"/>
  <c r="DB138"/>
  <c r="DB125"/>
  <c r="DB78"/>
  <c r="DB140"/>
  <c r="DB193"/>
  <c r="DB61"/>
  <c r="DB28"/>
  <c r="DB36"/>
  <c r="DB159"/>
  <c r="DB134"/>
  <c r="DB83"/>
  <c r="DA7"/>
  <c r="DA33"/>
  <c r="DA65"/>
  <c r="DA97"/>
  <c r="DA129"/>
  <c r="DA161"/>
  <c r="DA193"/>
  <c r="DA198"/>
  <c r="DA58"/>
  <c r="DA90"/>
  <c r="DA122"/>
  <c r="DA154"/>
  <c r="DA186"/>
  <c r="DA19"/>
  <c r="DA51"/>
  <c r="DA83"/>
  <c r="DA115"/>
  <c r="DA147"/>
  <c r="DA179"/>
  <c r="DA14"/>
  <c r="DA48"/>
  <c r="DA80"/>
  <c r="DA112"/>
  <c r="DA144"/>
  <c r="DA176"/>
  <c r="DB123"/>
  <c r="DB114"/>
  <c r="DB102"/>
  <c r="DB66"/>
  <c r="DB116"/>
  <c r="DB169"/>
  <c r="DB23"/>
  <c r="DB184"/>
  <c r="DB47"/>
  <c r="DB34"/>
  <c r="DB182"/>
  <c r="DB51"/>
  <c r="DB16"/>
  <c r="DB85"/>
  <c r="DB186"/>
  <c r="DB173"/>
  <c r="DB27"/>
  <c r="DB188"/>
  <c r="DB72"/>
  <c r="DB194"/>
  <c r="DB10"/>
  <c r="DB167"/>
  <c r="AN14" i="3"/>
  <c r="AN140"/>
  <c r="AN159"/>
  <c r="AN75"/>
  <c r="AN146"/>
  <c r="AN88"/>
  <c r="AN193"/>
  <c r="AN77"/>
  <c r="AN31"/>
  <c r="AN39"/>
  <c r="AN42"/>
  <c r="AN52"/>
  <c r="AN181"/>
  <c r="AN79"/>
  <c r="AN96"/>
  <c r="AN150"/>
  <c r="AN165"/>
  <c r="AN13"/>
  <c r="AN19"/>
  <c r="AN152"/>
  <c r="AN141"/>
  <c r="AN180"/>
  <c r="AN92"/>
  <c r="AN103"/>
  <c r="AM179"/>
  <c r="AM64"/>
  <c r="AM33"/>
  <c r="AM199"/>
  <c r="AM171"/>
  <c r="AM19"/>
  <c r="AM15"/>
  <c r="AM11"/>
  <c r="AM89"/>
  <c r="AM164"/>
  <c r="AM62"/>
  <c r="AM18"/>
  <c r="AM197"/>
  <c r="AM4"/>
  <c r="AM63"/>
  <c r="AM196"/>
  <c r="AM123"/>
  <c r="AM157"/>
  <c r="AM161"/>
  <c r="AM25"/>
  <c r="AM60"/>
  <c r="AM71"/>
  <c r="AM99"/>
  <c r="AM92"/>
  <c r="AM43"/>
  <c r="AN188"/>
  <c r="AN144"/>
  <c r="AN102"/>
  <c r="AN192"/>
  <c r="AN76"/>
  <c r="AN6"/>
  <c r="AN200"/>
  <c r="AN58"/>
  <c r="AN28"/>
  <c r="AN169"/>
  <c r="AN80"/>
  <c r="AN94"/>
  <c r="AN119"/>
  <c r="AN29"/>
  <c r="AN90"/>
  <c r="AN128"/>
  <c r="AN9"/>
  <c r="AN132"/>
  <c r="AN47"/>
  <c r="AN110"/>
  <c r="AN86"/>
  <c r="AN83"/>
  <c r="AN68"/>
  <c r="AN126"/>
  <c r="AN118"/>
  <c r="AM105"/>
  <c r="AM103"/>
  <c r="AM45"/>
  <c r="AM193"/>
  <c r="AM14"/>
  <c r="AM146"/>
  <c r="AM61"/>
  <c r="AM186"/>
  <c r="AM38"/>
  <c r="AM77"/>
  <c r="AM198"/>
  <c r="AM66"/>
  <c r="AM169"/>
  <c r="AM91"/>
  <c r="AM172"/>
  <c r="AM68"/>
  <c r="AM49"/>
  <c r="AM52"/>
  <c r="AM139"/>
  <c r="AM180"/>
  <c r="AM100"/>
  <c r="AM41"/>
  <c r="AM194"/>
  <c r="AM30"/>
  <c r="AM136"/>
  <c r="DA29" i="8"/>
  <c r="DA61"/>
  <c r="DA93"/>
  <c r="DA125"/>
  <c r="DA157"/>
  <c r="DA189"/>
  <c r="AU24" i="2" s="1"/>
  <c r="DA26" i="8"/>
  <c r="DA54"/>
  <c r="DA86"/>
  <c r="DA118"/>
  <c r="DA150"/>
  <c r="DA182"/>
  <c r="DA4"/>
  <c r="DA47"/>
  <c r="DA79"/>
  <c r="DA111"/>
  <c r="DA143"/>
  <c r="DA175"/>
  <c r="DA10"/>
  <c r="DA44"/>
  <c r="DA76"/>
  <c r="DA108"/>
  <c r="DA140"/>
  <c r="DA172"/>
  <c r="DB62"/>
  <c r="DB195"/>
  <c r="DB56"/>
  <c r="DB37"/>
  <c r="DB196"/>
  <c r="DB153"/>
  <c r="DB92"/>
  <c r="DB168"/>
  <c r="DB110"/>
  <c r="DB71"/>
  <c r="DB26"/>
  <c r="DB20"/>
  <c r="DB58"/>
  <c r="DB69"/>
  <c r="DB170"/>
  <c r="DB157"/>
  <c r="DB94"/>
  <c r="DB172"/>
  <c r="DB43"/>
  <c r="DB112"/>
  <c r="DB52"/>
  <c r="DB54"/>
  <c r="DB96"/>
  <c r="DB11"/>
  <c r="DB30"/>
  <c r="DA15"/>
  <c r="DA41"/>
  <c r="DA73"/>
  <c r="DA105"/>
  <c r="DA137"/>
  <c r="DA169"/>
  <c r="DA8"/>
  <c r="DA34"/>
  <c r="DA66"/>
  <c r="DA98"/>
  <c r="DA130"/>
  <c r="DA162"/>
  <c r="DA194"/>
  <c r="DA28"/>
  <c r="DA59"/>
  <c r="DA91"/>
  <c r="DA123"/>
  <c r="DA155"/>
  <c r="DA187"/>
  <c r="DA20"/>
  <c r="DA56"/>
  <c r="DA88"/>
  <c r="DA120"/>
  <c r="DA152"/>
  <c r="DA184"/>
  <c r="DB187"/>
  <c r="DB146"/>
  <c r="DB133"/>
  <c r="DB82"/>
  <c r="DB148"/>
  <c r="DB31"/>
  <c r="DB97"/>
  <c r="DB129"/>
  <c r="DB179"/>
  <c r="DB143"/>
  <c r="DB118"/>
  <c r="DB75"/>
  <c r="DB46"/>
  <c r="DB99"/>
  <c r="DB48"/>
  <c r="DB33"/>
  <c r="DB101"/>
  <c r="DB145"/>
  <c r="DB88"/>
  <c r="DB160"/>
  <c r="DB126"/>
  <c r="DB79"/>
  <c r="DB60"/>
  <c r="DB100"/>
  <c r="DB104"/>
  <c r="AV24" i="2"/>
  <c r="AU8"/>
  <c r="DB192" i="8"/>
  <c r="DB191"/>
  <c r="DB21"/>
  <c r="AV11" i="2"/>
  <c r="DB45" i="8"/>
  <c r="DB166"/>
  <c r="AU11" i="2"/>
  <c r="CY185" i="8" l="1"/>
  <c r="CY123"/>
  <c r="CY51"/>
  <c r="CY34"/>
  <c r="CY192"/>
  <c r="CY153"/>
  <c r="CY179"/>
  <c r="CY3"/>
  <c r="AK71" i="3"/>
  <c r="AK179"/>
  <c r="CY176" i="8"/>
  <c r="CY169"/>
  <c r="CY133"/>
  <c r="CY5"/>
  <c r="CY147"/>
  <c r="CY63"/>
  <c r="AK149" i="3"/>
  <c r="AK159"/>
  <c r="AK21"/>
  <c r="O12" i="2"/>
  <c r="O11"/>
  <c r="O4"/>
  <c r="O13"/>
  <c r="O7"/>
  <c r="O9"/>
  <c r="O16"/>
  <c r="O17"/>
  <c r="P12"/>
  <c r="P10"/>
  <c r="P16"/>
  <c r="P13"/>
  <c r="P6"/>
  <c r="P17"/>
  <c r="P5"/>
  <c r="O10"/>
  <c r="O5"/>
  <c r="O14"/>
  <c r="O15"/>
  <c r="O3"/>
  <c r="O8"/>
  <c r="AG19"/>
  <c r="O18"/>
  <c r="O6"/>
  <c r="P14"/>
  <c r="P9"/>
  <c r="P15"/>
  <c r="P8"/>
  <c r="P4"/>
  <c r="P7"/>
  <c r="AI19"/>
  <c r="P18"/>
  <c r="P11"/>
  <c r="P3"/>
  <c r="CY163" i="8"/>
  <c r="CY139"/>
  <c r="CY91"/>
  <c r="CY168"/>
  <c r="CY107"/>
  <c r="CY79"/>
  <c r="CY18"/>
  <c r="CY43"/>
  <c r="CY26"/>
  <c r="CY10"/>
  <c r="CY104"/>
  <c r="CY97"/>
  <c r="CY136"/>
  <c r="CY68"/>
  <c r="CY200"/>
  <c r="CY13"/>
  <c r="CY152"/>
  <c r="CY120"/>
  <c r="CY88"/>
  <c r="CY52"/>
  <c r="CY35"/>
  <c r="CY113"/>
  <c r="CY69"/>
  <c r="CY84"/>
  <c r="CY53"/>
  <c r="CY138"/>
  <c r="CY19"/>
  <c r="CY170"/>
  <c r="CY70"/>
  <c r="CY154"/>
  <c r="CY106"/>
  <c r="CY44"/>
  <c r="CY122"/>
  <c r="CY90"/>
  <c r="CY54"/>
  <c r="P28" i="2"/>
  <c r="P37"/>
  <c r="P33"/>
  <c r="P38"/>
  <c r="P34"/>
  <c r="P35"/>
  <c r="AI41"/>
  <c r="P41"/>
  <c r="P31"/>
  <c r="O38"/>
  <c r="O29"/>
  <c r="O37"/>
  <c r="O35"/>
  <c r="O34"/>
  <c r="O33"/>
  <c r="O30"/>
  <c r="P36"/>
  <c r="P32"/>
  <c r="P39"/>
  <c r="P29"/>
  <c r="P26"/>
  <c r="P30"/>
  <c r="P27"/>
  <c r="P40"/>
  <c r="O40"/>
  <c r="O31"/>
  <c r="O28"/>
  <c r="AG41"/>
  <c r="O41"/>
  <c r="O32"/>
  <c r="O36"/>
  <c r="O26"/>
  <c r="O39"/>
  <c r="O27"/>
  <c r="AV28"/>
  <c r="AU21"/>
  <c r="AU22"/>
  <c r="AU3"/>
  <c r="AV5"/>
  <c r="AV26"/>
  <c r="AU20"/>
  <c r="AU5"/>
  <c r="AV9"/>
  <c r="AO8" i="3"/>
  <c r="AO76"/>
  <c r="AO152"/>
  <c r="AO105"/>
  <c r="AO195"/>
  <c r="AO168"/>
  <c r="AO19"/>
  <c r="AO7"/>
  <c r="AO135"/>
  <c r="AO10"/>
  <c r="AO16"/>
  <c r="AO6"/>
  <c r="AO22"/>
  <c r="AO67"/>
  <c r="AO11"/>
  <c r="AO17"/>
  <c r="AO57"/>
  <c r="AO44"/>
  <c r="AO166"/>
  <c r="AO171"/>
  <c r="AO192"/>
  <c r="AO107"/>
  <c r="AO9"/>
  <c r="AO91"/>
  <c r="AO145"/>
  <c r="AO75"/>
  <c r="AO175"/>
  <c r="AO150"/>
  <c r="AO148"/>
  <c r="AO132"/>
  <c r="AO48"/>
  <c r="AO123"/>
  <c r="AO185"/>
  <c r="AO34"/>
  <c r="AO65"/>
  <c r="AO160"/>
  <c r="AO163"/>
  <c r="AO72"/>
  <c r="AO96"/>
  <c r="AO4"/>
  <c r="AO133"/>
  <c r="AO98"/>
  <c r="AO139"/>
  <c r="AO88"/>
  <c r="AO104"/>
  <c r="AO154"/>
  <c r="AO18"/>
  <c r="AO43"/>
  <c r="AO71"/>
  <c r="AO149"/>
  <c r="DC195" i="8"/>
  <c r="DC183"/>
  <c r="DC67"/>
  <c r="DC108"/>
  <c r="DC101"/>
  <c r="DC142"/>
  <c r="DC30"/>
  <c r="DC178"/>
  <c r="DC85"/>
  <c r="DC128"/>
  <c r="DC121"/>
  <c r="DC162"/>
  <c r="DC197"/>
  <c r="DC159"/>
  <c r="DC24"/>
  <c r="DC80"/>
  <c r="DC81"/>
  <c r="DC118"/>
  <c r="DC192"/>
  <c r="DC179"/>
  <c r="DC63"/>
  <c r="DC104"/>
  <c r="DC97"/>
  <c r="DC138"/>
  <c r="DC48"/>
  <c r="DC173"/>
  <c r="DC129"/>
  <c r="DC12"/>
  <c r="DC56"/>
  <c r="DC57"/>
  <c r="DC94"/>
  <c r="DC193"/>
  <c r="DC155"/>
  <c r="DC22"/>
  <c r="DC76"/>
  <c r="DC77"/>
  <c r="DC114"/>
  <c r="DC149"/>
  <c r="DC119"/>
  <c r="DC164"/>
  <c r="DC41"/>
  <c r="DC17"/>
  <c r="DC66"/>
  <c r="DC169"/>
  <c r="DC10"/>
  <c r="DC53"/>
  <c r="AV29" i="2"/>
  <c r="AV23"/>
  <c r="AU28"/>
  <c r="AU6"/>
  <c r="AV6"/>
  <c r="AV4"/>
  <c r="AU29"/>
  <c r="AU13"/>
  <c r="AV7"/>
  <c r="AO159" i="3"/>
  <c r="AO190"/>
  <c r="AO142"/>
  <c r="AO115"/>
  <c r="AO151"/>
  <c r="AO127"/>
  <c r="AO15"/>
  <c r="AO108"/>
  <c r="AO97"/>
  <c r="AO74"/>
  <c r="AO143"/>
  <c r="AO128"/>
  <c r="AO186"/>
  <c r="AO35"/>
  <c r="AO27"/>
  <c r="AO62"/>
  <c r="AO85"/>
  <c r="AO73"/>
  <c r="AO89"/>
  <c r="AO189"/>
  <c r="AO167"/>
  <c r="AO169"/>
  <c r="AO200"/>
  <c r="AO95"/>
  <c r="AO64"/>
  <c r="AO136"/>
  <c r="AO125"/>
  <c r="AO165"/>
  <c r="AO39"/>
  <c r="AO124"/>
  <c r="AO23"/>
  <c r="AO184"/>
  <c r="AO5"/>
  <c r="AO69"/>
  <c r="AO180"/>
  <c r="AO45"/>
  <c r="AO110"/>
  <c r="AO116"/>
  <c r="AO51"/>
  <c r="AO29"/>
  <c r="AO158"/>
  <c r="AO183"/>
  <c r="AO41"/>
  <c r="AO112"/>
  <c r="AO3"/>
  <c r="AO24"/>
  <c r="AO37"/>
  <c r="AO58"/>
  <c r="AO99"/>
  <c r="AO21"/>
  <c r="DC188" i="8"/>
  <c r="DC190"/>
  <c r="DC95"/>
  <c r="DC140"/>
  <c r="DC29"/>
  <c r="DC7"/>
  <c r="DC46"/>
  <c r="DC145"/>
  <c r="DC115"/>
  <c r="DC160"/>
  <c r="DC39"/>
  <c r="DC4"/>
  <c r="DC62"/>
  <c r="DC191"/>
  <c r="DC75"/>
  <c r="DC116"/>
  <c r="DC109"/>
  <c r="DC150"/>
  <c r="DC34"/>
  <c r="DC186"/>
  <c r="DC91"/>
  <c r="DC136"/>
  <c r="DC170"/>
  <c r="DC180"/>
  <c r="DC50"/>
  <c r="DC86"/>
  <c r="DC28"/>
  <c r="DC71"/>
  <c r="DC105"/>
  <c r="DC181"/>
  <c r="DC16"/>
  <c r="DC65"/>
  <c r="DC176"/>
  <c r="DC26"/>
  <c r="DC84"/>
  <c r="AW27" i="2"/>
  <c r="DC36" i="8"/>
  <c r="AV27" i="2"/>
  <c r="AV19"/>
  <c r="AU26"/>
  <c r="AU10"/>
  <c r="AU12"/>
  <c r="AV3"/>
  <c r="AU19"/>
  <c r="AV20"/>
  <c r="AU7"/>
  <c r="AV10"/>
  <c r="AO194" i="3"/>
  <c r="AO68"/>
  <c r="AO119"/>
  <c r="AO87"/>
  <c r="AO28"/>
  <c r="AO36"/>
  <c r="AO83"/>
  <c r="AO141"/>
  <c r="AO198"/>
  <c r="AO77"/>
  <c r="AO86"/>
  <c r="AO120"/>
  <c r="AO117"/>
  <c r="AO94"/>
  <c r="AO106"/>
  <c r="AO193"/>
  <c r="AO101"/>
  <c r="AO59"/>
  <c r="AO81"/>
  <c r="AO63"/>
  <c r="AO70"/>
  <c r="AO56"/>
  <c r="AO26"/>
  <c r="AO134"/>
  <c r="AO46"/>
  <c r="AO164"/>
  <c r="AO114"/>
  <c r="AO187"/>
  <c r="AO138"/>
  <c r="AO140"/>
  <c r="AO177"/>
  <c r="AO170"/>
  <c r="AO157"/>
  <c r="AO113"/>
  <c r="AO32"/>
  <c r="AO82"/>
  <c r="AO118"/>
  <c r="AO191"/>
  <c r="AO129"/>
  <c r="AO13"/>
  <c r="AO103"/>
  <c r="AO54"/>
  <c r="AO84"/>
  <c r="AO14"/>
  <c r="AO20"/>
  <c r="AO109"/>
  <c r="AO173"/>
  <c r="AO53"/>
  <c r="AO179"/>
  <c r="DC32" i="8"/>
  <c r="DC157"/>
  <c r="DC127"/>
  <c r="DC172"/>
  <c r="DC45"/>
  <c r="DC21"/>
  <c r="DC74"/>
  <c r="DC177"/>
  <c r="DC137"/>
  <c r="DC14"/>
  <c r="DC60"/>
  <c r="DC61"/>
  <c r="DC98"/>
  <c r="DC27"/>
  <c r="DC103"/>
  <c r="DC148"/>
  <c r="DC33"/>
  <c r="DC11"/>
  <c r="DC51"/>
  <c r="DC153"/>
  <c r="DC123"/>
  <c r="DC168"/>
  <c r="DC43"/>
  <c r="DC19"/>
  <c r="DC44"/>
  <c r="DC198"/>
  <c r="DC174"/>
  <c r="DC83"/>
  <c r="DC124"/>
  <c r="DC117"/>
  <c r="DC158"/>
  <c r="DC38"/>
  <c r="DC194"/>
  <c r="DC99"/>
  <c r="DC144"/>
  <c r="DC31"/>
  <c r="DC9"/>
  <c r="DC196"/>
  <c r="DC175"/>
  <c r="DC59"/>
  <c r="DC100"/>
  <c r="DC93"/>
  <c r="DC134"/>
  <c r="DC199"/>
  <c r="DC139"/>
  <c r="DC52"/>
  <c r="DC90"/>
  <c r="AV25" i="2"/>
  <c r="AU23"/>
  <c r="AU25"/>
  <c r="AU4"/>
  <c r="AV13"/>
  <c r="AV21"/>
  <c r="AV22"/>
  <c r="AU9"/>
  <c r="AV12"/>
  <c r="AO38" i="3"/>
  <c r="AO111"/>
  <c r="AO181"/>
  <c r="AO130"/>
  <c r="AO25"/>
  <c r="AO42"/>
  <c r="AO50"/>
  <c r="AO199"/>
  <c r="AO100"/>
  <c r="AO79"/>
  <c r="AO93"/>
  <c r="AO144"/>
  <c r="AO60"/>
  <c r="AO172"/>
  <c r="AO31"/>
  <c r="AO49"/>
  <c r="AO131"/>
  <c r="AO80"/>
  <c r="AO162"/>
  <c r="AO102"/>
  <c r="AO147"/>
  <c r="AO176"/>
  <c r="AO121"/>
  <c r="AO188"/>
  <c r="AO90"/>
  <c r="AO156"/>
  <c r="AO52"/>
  <c r="AO78"/>
  <c r="AO92"/>
  <c r="AO197"/>
  <c r="AO122"/>
  <c r="AO12"/>
  <c r="AO161"/>
  <c r="AO126"/>
  <c r="AO66"/>
  <c r="AO30"/>
  <c r="AO47"/>
  <c r="AO174"/>
  <c r="AO155"/>
  <c r="AO196"/>
  <c r="AO33"/>
  <c r="AO153"/>
  <c r="AO137"/>
  <c r="AO55"/>
  <c r="AO40"/>
  <c r="AO182"/>
  <c r="AO178"/>
  <c r="AO146"/>
  <c r="AO61"/>
  <c r="DC106" i="8"/>
  <c r="DC189"/>
  <c r="DC151"/>
  <c r="DC20"/>
  <c r="DC72"/>
  <c r="DC73"/>
  <c r="DC110"/>
  <c r="DC184"/>
  <c r="DC171"/>
  <c r="DC55"/>
  <c r="DC96"/>
  <c r="DC89"/>
  <c r="DC130"/>
  <c r="DC165"/>
  <c r="DC135"/>
  <c r="DC8"/>
  <c r="DC49"/>
  <c r="DC25"/>
  <c r="DC82"/>
  <c r="DC185"/>
  <c r="DC147"/>
  <c r="DC18"/>
  <c r="DC68"/>
  <c r="DC69"/>
  <c r="DC70"/>
  <c r="DC40"/>
  <c r="DC141"/>
  <c r="DC111"/>
  <c r="DC156"/>
  <c r="DC37"/>
  <c r="DC15"/>
  <c r="DC58"/>
  <c r="DC161"/>
  <c r="DC131"/>
  <c r="DC6"/>
  <c r="DC47"/>
  <c r="DC23"/>
  <c r="DC78"/>
  <c r="DC182"/>
  <c r="DC87"/>
  <c r="DC132"/>
  <c r="DC125"/>
  <c r="DC166"/>
  <c r="DC42"/>
  <c r="DC133"/>
  <c r="DC107"/>
  <c r="DC152"/>
  <c r="DC35"/>
  <c r="DC13"/>
  <c r="DC122"/>
  <c r="AW11" i="2"/>
  <c r="DC79" i="8"/>
  <c r="DC113"/>
  <c r="DC54"/>
  <c r="DC200"/>
  <c r="DC3"/>
  <c r="DC167"/>
  <c r="DC92"/>
  <c r="DC126"/>
  <c r="DC187"/>
  <c r="DC112"/>
  <c r="DC146"/>
  <c r="DC143"/>
  <c r="DC64"/>
  <c r="DC102"/>
  <c r="DC163"/>
  <c r="DC88"/>
  <c r="DC154"/>
  <c r="DC5"/>
  <c r="DC120"/>
  <c r="AW8" i="2"/>
  <c r="Q4" l="1"/>
  <c r="Q8"/>
  <c r="Q9"/>
  <c r="Q15"/>
  <c r="Q10"/>
  <c r="Q11"/>
  <c r="Q6"/>
  <c r="Q13"/>
  <c r="Q3"/>
  <c r="Q14"/>
  <c r="Q16"/>
  <c r="Q7"/>
  <c r="Q12"/>
  <c r="Q5"/>
  <c r="AK19"/>
  <c r="Q18"/>
  <c r="Q17"/>
  <c r="Q27"/>
  <c r="Q31"/>
  <c r="Q33"/>
  <c r="Q26"/>
  <c r="Q41"/>
  <c r="AK41"/>
  <c r="Q36"/>
  <c r="Q29"/>
  <c r="Q35"/>
  <c r="Q37"/>
  <c r="Q32"/>
  <c r="Q28"/>
  <c r="Q38"/>
  <c r="Q30"/>
  <c r="Q39"/>
  <c r="Q40"/>
  <c r="Q34"/>
  <c r="AW23"/>
  <c r="AW13"/>
  <c r="AW7"/>
  <c r="AW5"/>
  <c r="AW21"/>
  <c r="AW24"/>
  <c r="AW29"/>
  <c r="AW12"/>
  <c r="AW22"/>
  <c r="AW6"/>
  <c r="AW20"/>
  <c r="AW25"/>
  <c r="AW3"/>
  <c r="AW28"/>
  <c r="AW9"/>
  <c r="AW10"/>
  <c r="AW26"/>
  <c r="AW19"/>
  <c r="AW4"/>
</calcChain>
</file>

<file path=xl/connections.xml><?xml version="1.0" encoding="utf-8"?>
<connections xmlns="http://schemas.openxmlformats.org/spreadsheetml/2006/main">
  <connection id="1" name="playoffs" type="6" refreshedVersion="3" background="1" saveData="1">
    <textPr codePage="437" sourceFile="C:\Documents and Settings\mgrecco\Desktop\2009\playoffs.txt" comma="1">
      <textFields count="9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layoffs1" type="6" refreshedVersion="3" background="1" saveData="1">
    <textPr codePage="437" sourceFile="C:\Documents and Settings\mgrecco\Desktop\2009\playoffs.txt" comma="1">
      <textFields count="9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est1" type="6" refreshedVersion="3" background="1" saveData="1">
    <textPr codePage="437" sourceFile="C:\Documents and Settings\mgrecco\Desktop\2009\test.txt" comma="1">
      <textFields count="9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<sst xmlns="http://schemas.openxmlformats.org/spreadsheetml/2006/main" count="1158" uniqueCount="103">
  <si>
    <t>Eagles</t>
  </si>
  <si>
    <t>Buccaneers</t>
  </si>
  <si>
    <t>Raiders</t>
  </si>
  <si>
    <t>Jets</t>
  </si>
  <si>
    <t>Packers</t>
  </si>
  <si>
    <t>49ers</t>
  </si>
  <si>
    <t>Dolphins</t>
  </si>
  <si>
    <t>Ravens</t>
  </si>
  <si>
    <t>Bears</t>
  </si>
  <si>
    <t>Patriots</t>
  </si>
  <si>
    <t>Steelers</t>
  </si>
  <si>
    <t>Rams</t>
  </si>
  <si>
    <t>Colts</t>
  </si>
  <si>
    <t>Falcons</t>
  </si>
  <si>
    <t>Browns</t>
  </si>
  <si>
    <t>Giants</t>
  </si>
  <si>
    <t>Titans</t>
  </si>
  <si>
    <t>Panthers</t>
  </si>
  <si>
    <t>Cowboys</t>
  </si>
  <si>
    <t>Seahawks</t>
  </si>
  <si>
    <t>Broncos</t>
  </si>
  <si>
    <t>Chiefs</t>
  </si>
  <si>
    <t>Chargers</t>
  </si>
  <si>
    <t>Vikings</t>
  </si>
  <si>
    <t>Redskins</t>
  </si>
  <si>
    <t>Jaguars</t>
  </si>
  <si>
    <t>Bengals</t>
  </si>
  <si>
    <t>Saints</t>
  </si>
  <si>
    <t>Cardinals</t>
  </si>
  <si>
    <t>DSR</t>
  </si>
  <si>
    <t>ANPY/A</t>
  </si>
  <si>
    <t>Turnovers</t>
  </si>
  <si>
    <t>Yds/Drive</t>
  </si>
  <si>
    <t>TOP</t>
  </si>
  <si>
    <t>Yards/Play</t>
  </si>
  <si>
    <t>1st Downs/Drive</t>
  </si>
  <si>
    <t>3rd/4th Down</t>
  </si>
  <si>
    <t>Start Pos</t>
  </si>
  <si>
    <t>3 and Outs</t>
  </si>
  <si>
    <t>Red Zone</t>
  </si>
  <si>
    <t>Plays/Drive</t>
  </si>
  <si>
    <t>Pen Yds / Play</t>
  </si>
  <si>
    <t>RB Success</t>
  </si>
  <si>
    <t>YPC</t>
  </si>
  <si>
    <t>Net Punt Avg</t>
  </si>
  <si>
    <t>RB Success 4th</t>
  </si>
  <si>
    <t>Pts/Yards</t>
  </si>
  <si>
    <t>Pts/Drive</t>
  </si>
  <si>
    <t>QB Rating</t>
  </si>
  <si>
    <t>Statistic</t>
  </si>
  <si>
    <t>Offense</t>
  </si>
  <si>
    <t>ToP/Drive</t>
  </si>
  <si>
    <t>Yds/Play</t>
  </si>
  <si>
    <t>First Downs/Drive</t>
  </si>
  <si>
    <t>Avg Start Pos</t>
  </si>
  <si>
    <t>RZ Eff</t>
  </si>
  <si>
    <t>Penalty Yds / Play</t>
  </si>
  <si>
    <t>Yds/Carry</t>
  </si>
  <si>
    <t>Net Punts Yds/Game</t>
  </si>
  <si>
    <t>Playoffs</t>
  </si>
  <si>
    <t>Record</t>
  </si>
  <si>
    <t>Win %</t>
  </si>
  <si>
    <t>Average</t>
  </si>
  <si>
    <t>Pct. Diff</t>
  </si>
  <si>
    <t>Regular Season</t>
  </si>
  <si>
    <t>Defense</t>
  </si>
  <si>
    <t>Total</t>
  </si>
  <si>
    <t>WC</t>
  </si>
  <si>
    <t>DIV</t>
  </si>
  <si>
    <t>CC</t>
  </si>
  <si>
    <t>SB</t>
  </si>
  <si>
    <t>Bills</t>
  </si>
  <si>
    <t>Opponent</t>
  </si>
  <si>
    <t>Round</t>
  </si>
  <si>
    <t>Year</t>
  </si>
  <si>
    <t>Result</t>
  </si>
  <si>
    <t>Lions</t>
  </si>
  <si>
    <t>Texans</t>
  </si>
  <si>
    <t>Rank</t>
  </si>
  <si>
    <t>Overall</t>
  </si>
  <si>
    <t>Power Rankings</t>
  </si>
  <si>
    <t>Off/Def Above</t>
  </si>
  <si>
    <t>Off/Def Below</t>
  </si>
  <si>
    <t>Team</t>
  </si>
  <si>
    <t>Score</t>
  </si>
  <si>
    <t>Non-Adjusted</t>
  </si>
  <si>
    <t>Adjusted</t>
  </si>
  <si>
    <t>856-102</t>
  </si>
  <si>
    <t>1104-120</t>
  </si>
  <si>
    <t>1037-223</t>
  </si>
  <si>
    <t>812-177</t>
  </si>
  <si>
    <t>961-249</t>
  </si>
  <si>
    <t>794-210</t>
  </si>
  <si>
    <t>755-230</t>
  </si>
  <si>
    <t>849-270</t>
  </si>
  <si>
    <t>1016-373</t>
  </si>
  <si>
    <t>656-275</t>
  </si>
  <si>
    <t>798-351</t>
  </si>
  <si>
    <t>712-359</t>
  </si>
  <si>
    <t>625-393</t>
  </si>
  <si>
    <t>696-477</t>
  </si>
  <si>
    <t>615-509</t>
  </si>
  <si>
    <t>546-502</t>
  </si>
</sst>
</file>

<file path=xl/styles.xml><?xml version="1.0" encoding="utf-8"?>
<styleSheet xmlns="http://schemas.openxmlformats.org/spreadsheetml/2006/main">
  <numFmts count="6">
    <numFmt numFmtId="164" formatCode="0.000"/>
    <numFmt numFmtId="165" formatCode="0.0%"/>
    <numFmt numFmtId="166" formatCode="0&quot;:&quot;00.0"/>
    <numFmt numFmtId="167" formatCode="0.0"/>
    <numFmt numFmtId="168" formatCode="0.000000"/>
    <numFmt numFmtId="169" formatCode="0.00000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.9"/>
      <color theme="10"/>
      <name val="Calibri"/>
      <family val="2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Fill="1"/>
    <xf numFmtId="168" fontId="0" fillId="0" borderId="0" xfId="0" applyNumberFormat="1"/>
    <xf numFmtId="169" fontId="0" fillId="0" borderId="0" xfId="0" applyNumberFormat="1"/>
    <xf numFmtId="0" fontId="0" fillId="0" borderId="0" xfId="0" applyAlignment="1">
      <alignment horizontal="center"/>
    </xf>
    <xf numFmtId="165" fontId="0" fillId="0" borderId="0" xfId="1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2" applyAlignment="1" applyProtection="1">
      <alignment horizontal="center"/>
      <protection hidden="1"/>
    </xf>
    <xf numFmtId="0" fontId="0" fillId="0" borderId="0" xfId="1" applyNumberFormat="1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0" fillId="0" borderId="0" xfId="0" applyFont="1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/>
      <protection hidden="1"/>
    </xf>
    <xf numFmtId="0" fontId="4" fillId="2" borderId="1" xfId="0" applyFont="1" applyFill="1" applyBorder="1" applyAlignment="1" applyProtection="1">
      <alignment horizontal="center"/>
      <protection locked="0" hidden="1"/>
    </xf>
    <xf numFmtId="0" fontId="0" fillId="0" borderId="0" xfId="0" applyNumberFormat="1" applyProtection="1">
      <protection hidden="1"/>
    </xf>
    <xf numFmtId="0" fontId="4" fillId="2" borderId="2" xfId="0" applyFont="1" applyFill="1" applyBorder="1" applyProtection="1">
      <protection locked="0"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playoffs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est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tampedeblue.com/2009/7/10/942846/finding-the-winning-factors-net" TargetMode="External"/><Relationship Id="rId18" Type="http://schemas.openxmlformats.org/officeDocument/2006/relationships/hyperlink" Target="http://www.stampedeblue.com/2009/4/14/834798/finding-the-winning-factors-time" TargetMode="External"/><Relationship Id="rId26" Type="http://schemas.openxmlformats.org/officeDocument/2006/relationships/hyperlink" Target="http://www.stampedeblue.com/2009/7/10/942846/finding-the-winning-factors-net" TargetMode="External"/><Relationship Id="rId39" Type="http://schemas.openxmlformats.org/officeDocument/2006/relationships/hyperlink" Target="http://www.stampedeblue.com/2009/7/10/942846/finding-the-winning-factors-net" TargetMode="External"/><Relationship Id="rId3" Type="http://schemas.openxmlformats.org/officeDocument/2006/relationships/hyperlink" Target="http://www.stampedeblue.com/2009/2/18/762411/finding-the-winning-factor" TargetMode="External"/><Relationship Id="rId21" Type="http://schemas.openxmlformats.org/officeDocument/2006/relationships/hyperlink" Target="http://www.stampedeblue.com/2009/3/7/784916/finding-the-winning-factor" TargetMode="External"/><Relationship Id="rId34" Type="http://schemas.openxmlformats.org/officeDocument/2006/relationships/hyperlink" Target="http://www.stampedeblue.com/2009/3/7/784916/finding-the-winning-factor" TargetMode="External"/><Relationship Id="rId42" Type="http://schemas.openxmlformats.org/officeDocument/2006/relationships/hyperlink" Target="http://www.stampedeblue.com/2009/2/18/762411/finding-the-winning-factor" TargetMode="External"/><Relationship Id="rId47" Type="http://schemas.openxmlformats.org/officeDocument/2006/relationships/hyperlink" Target="http://www.stampedeblue.com/2009/3/7/784916/finding-the-winning-factor" TargetMode="External"/><Relationship Id="rId50" Type="http://schemas.openxmlformats.org/officeDocument/2006/relationships/hyperlink" Target="http://www.stampedeblue.com/2009/6/2/892029/finding-the-winning-factors-3rd" TargetMode="External"/><Relationship Id="rId7" Type="http://schemas.openxmlformats.org/officeDocument/2006/relationships/hyperlink" Target="http://www.stampedeblue.com/2009/3/23/807523/finding-the-winning-factor" TargetMode="External"/><Relationship Id="rId12" Type="http://schemas.openxmlformats.org/officeDocument/2006/relationships/hyperlink" Target="http://www.stampedeblue.com/2009/6/18/913007/finding-the-winning-factors-3-outs" TargetMode="External"/><Relationship Id="rId17" Type="http://schemas.openxmlformats.org/officeDocument/2006/relationships/hyperlink" Target="http://www.stampedeblue.com/2009/4/6/767065/finding-the-winning-factors-yards" TargetMode="External"/><Relationship Id="rId25" Type="http://schemas.openxmlformats.org/officeDocument/2006/relationships/hyperlink" Target="http://www.stampedeblue.com/2009/6/18/913007/finding-the-winning-factors-3-outs" TargetMode="External"/><Relationship Id="rId33" Type="http://schemas.openxmlformats.org/officeDocument/2006/relationships/hyperlink" Target="http://www.stampedeblue.com/2009/3/23/807523/finding-the-winning-factor" TargetMode="External"/><Relationship Id="rId38" Type="http://schemas.openxmlformats.org/officeDocument/2006/relationships/hyperlink" Target="http://www.stampedeblue.com/2009/6/18/913007/finding-the-winning-factors-3-outs" TargetMode="External"/><Relationship Id="rId46" Type="http://schemas.openxmlformats.org/officeDocument/2006/relationships/hyperlink" Target="http://www.stampedeblue.com/2009/3/23/807523/finding-the-winning-factor" TargetMode="External"/><Relationship Id="rId2" Type="http://schemas.openxmlformats.org/officeDocument/2006/relationships/hyperlink" Target="http://www.stampedeblue.com/2009/8/9/954005/finding-the-winning-factors" TargetMode="External"/><Relationship Id="rId16" Type="http://schemas.openxmlformats.org/officeDocument/2006/relationships/hyperlink" Target="http://www.stampedeblue.com/2009/2/18/762411/finding-the-winning-factor" TargetMode="External"/><Relationship Id="rId20" Type="http://schemas.openxmlformats.org/officeDocument/2006/relationships/hyperlink" Target="http://www.stampedeblue.com/2009/3/23/807523/finding-the-winning-factor" TargetMode="External"/><Relationship Id="rId29" Type="http://schemas.openxmlformats.org/officeDocument/2006/relationships/hyperlink" Target="http://www.stampedeblue.com/2009/2/18/762411/finding-the-winning-factor" TargetMode="External"/><Relationship Id="rId41" Type="http://schemas.openxmlformats.org/officeDocument/2006/relationships/hyperlink" Target="http://www.stampedeblue.com/2009/8/9/954005/finding-the-winning-factors" TargetMode="External"/><Relationship Id="rId1" Type="http://schemas.openxmlformats.org/officeDocument/2006/relationships/hyperlink" Target="http://www.stampedeblue.com/2009/7/1/849642/finding-the-winning-factors-drive" TargetMode="External"/><Relationship Id="rId6" Type="http://schemas.openxmlformats.org/officeDocument/2006/relationships/hyperlink" Target="http://www.stampedeblue.com/2009/2/27/774025/finding-the-winning-factor" TargetMode="External"/><Relationship Id="rId11" Type="http://schemas.openxmlformats.org/officeDocument/2006/relationships/hyperlink" Target="http://www.stampedeblue.com/2009/6/2/892029/finding-the-winning-factors-3rd" TargetMode="External"/><Relationship Id="rId24" Type="http://schemas.openxmlformats.org/officeDocument/2006/relationships/hyperlink" Target="http://www.stampedeblue.com/2009/6/2/892029/finding-the-winning-factors-3rd" TargetMode="External"/><Relationship Id="rId32" Type="http://schemas.openxmlformats.org/officeDocument/2006/relationships/hyperlink" Target="http://www.stampedeblue.com/2009/2/27/774025/finding-the-winning-factor" TargetMode="External"/><Relationship Id="rId37" Type="http://schemas.openxmlformats.org/officeDocument/2006/relationships/hyperlink" Target="http://www.stampedeblue.com/2009/6/2/892029/finding-the-winning-factors-3rd" TargetMode="External"/><Relationship Id="rId40" Type="http://schemas.openxmlformats.org/officeDocument/2006/relationships/hyperlink" Target="http://www.stampedeblue.com/2009/7/1/849642/finding-the-winning-factors-drive" TargetMode="External"/><Relationship Id="rId45" Type="http://schemas.openxmlformats.org/officeDocument/2006/relationships/hyperlink" Target="http://www.stampedeblue.com/2009/2/27/774025/finding-the-winning-factor" TargetMode="External"/><Relationship Id="rId53" Type="http://schemas.openxmlformats.org/officeDocument/2006/relationships/printerSettings" Target="../printerSettings/printerSettings2.bin"/><Relationship Id="rId5" Type="http://schemas.openxmlformats.org/officeDocument/2006/relationships/hyperlink" Target="http://www.stampedeblue.com/2009/4/14/834798/finding-the-winning-factors-time" TargetMode="External"/><Relationship Id="rId15" Type="http://schemas.openxmlformats.org/officeDocument/2006/relationships/hyperlink" Target="http://www.stampedeblue.com/2009/8/9/954005/finding-the-winning-factors" TargetMode="External"/><Relationship Id="rId23" Type="http://schemas.openxmlformats.org/officeDocument/2006/relationships/hyperlink" Target="http://www.stampedeblue.com/2009/5/9/870456/finding-the-winning-factors" TargetMode="External"/><Relationship Id="rId28" Type="http://schemas.openxmlformats.org/officeDocument/2006/relationships/hyperlink" Target="http://www.stampedeblue.com/2009/8/9/954005/finding-the-winning-factors" TargetMode="External"/><Relationship Id="rId36" Type="http://schemas.openxmlformats.org/officeDocument/2006/relationships/hyperlink" Target="http://www.stampedeblue.com/2009/5/9/870456/finding-the-winning-factors" TargetMode="External"/><Relationship Id="rId49" Type="http://schemas.openxmlformats.org/officeDocument/2006/relationships/hyperlink" Target="http://www.stampedeblue.com/2009/5/9/870456/finding-the-winning-factors" TargetMode="External"/><Relationship Id="rId10" Type="http://schemas.openxmlformats.org/officeDocument/2006/relationships/hyperlink" Target="http://www.stampedeblue.com/2009/5/9/870456/finding-the-winning-factors" TargetMode="External"/><Relationship Id="rId19" Type="http://schemas.openxmlformats.org/officeDocument/2006/relationships/hyperlink" Target="http://www.stampedeblue.com/2009/2/27/774025/finding-the-winning-factor" TargetMode="External"/><Relationship Id="rId31" Type="http://schemas.openxmlformats.org/officeDocument/2006/relationships/hyperlink" Target="http://www.stampedeblue.com/2009/4/14/834798/finding-the-winning-factors-time" TargetMode="External"/><Relationship Id="rId44" Type="http://schemas.openxmlformats.org/officeDocument/2006/relationships/hyperlink" Target="http://www.stampedeblue.com/2009/4/14/834798/finding-the-winning-factors-time" TargetMode="External"/><Relationship Id="rId52" Type="http://schemas.openxmlformats.org/officeDocument/2006/relationships/hyperlink" Target="http://www.stampedeblue.com/2009/7/10/942846/finding-the-winning-factors-net" TargetMode="External"/><Relationship Id="rId4" Type="http://schemas.openxmlformats.org/officeDocument/2006/relationships/hyperlink" Target="http://www.stampedeblue.com/2009/4/6/767065/finding-the-winning-factors-yards" TargetMode="External"/><Relationship Id="rId9" Type="http://schemas.openxmlformats.org/officeDocument/2006/relationships/hyperlink" Target="http://www.stampedeblue.com/2009/4/23/851013/finding-the-winning-factors-yards" TargetMode="External"/><Relationship Id="rId14" Type="http://schemas.openxmlformats.org/officeDocument/2006/relationships/hyperlink" Target="http://www.stampedeblue.com/2009/7/1/849642/finding-the-winning-factors-drive" TargetMode="External"/><Relationship Id="rId22" Type="http://schemas.openxmlformats.org/officeDocument/2006/relationships/hyperlink" Target="http://www.stampedeblue.com/2009/4/23/851013/finding-the-winning-factors-yards" TargetMode="External"/><Relationship Id="rId27" Type="http://schemas.openxmlformats.org/officeDocument/2006/relationships/hyperlink" Target="http://www.stampedeblue.com/2009/7/1/849642/finding-the-winning-factors-drive" TargetMode="External"/><Relationship Id="rId30" Type="http://schemas.openxmlformats.org/officeDocument/2006/relationships/hyperlink" Target="http://www.stampedeblue.com/2009/4/6/767065/finding-the-winning-factors-yards" TargetMode="External"/><Relationship Id="rId35" Type="http://schemas.openxmlformats.org/officeDocument/2006/relationships/hyperlink" Target="http://www.stampedeblue.com/2009/4/23/851013/finding-the-winning-factors-yards" TargetMode="External"/><Relationship Id="rId43" Type="http://schemas.openxmlformats.org/officeDocument/2006/relationships/hyperlink" Target="http://www.stampedeblue.com/2009/4/6/767065/finding-the-winning-factors-yards" TargetMode="External"/><Relationship Id="rId48" Type="http://schemas.openxmlformats.org/officeDocument/2006/relationships/hyperlink" Target="http://www.stampedeblue.com/2009/4/23/851013/finding-the-winning-factors-yards" TargetMode="External"/><Relationship Id="rId8" Type="http://schemas.openxmlformats.org/officeDocument/2006/relationships/hyperlink" Target="http://www.stampedeblue.com/2009/3/7/784916/finding-the-winning-factor" TargetMode="External"/><Relationship Id="rId51" Type="http://schemas.openxmlformats.org/officeDocument/2006/relationships/hyperlink" Target="http://www.stampedeblue.com/2009/6/18/913007/finding-the-winning-factors-3-out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FR405"/>
  <sheetViews>
    <sheetView topLeftCell="FS1" workbookViewId="0">
      <selection activeCell="FS1" sqref="FS1"/>
    </sheetView>
  </sheetViews>
  <sheetFormatPr defaultRowHeight="15"/>
  <cols>
    <col min="1" max="2" width="11" hidden="1" customWidth="1"/>
    <col min="3" max="3" width="4.140625" hidden="1" customWidth="1"/>
    <col min="4" max="5" width="3" hidden="1" customWidth="1"/>
    <col min="6" max="6" width="5" hidden="1" customWidth="1"/>
    <col min="7" max="7" width="19.85546875" hidden="1" customWidth="1"/>
    <col min="8" max="8" width="2" hidden="1" customWidth="1"/>
    <col min="9" max="10" width="3" hidden="1" customWidth="1"/>
    <col min="11" max="11" width="4" hidden="1" customWidth="1"/>
    <col min="12" max="13" width="3" hidden="1" customWidth="1"/>
    <col min="14" max="14" width="2" hidden="1" customWidth="1"/>
    <col min="15" max="15" width="4" hidden="1" customWidth="1"/>
    <col min="16" max="16" width="3" hidden="1" customWidth="1"/>
    <col min="17" max="17" width="2" hidden="1" customWidth="1"/>
    <col min="18" max="19" width="3" hidden="1" customWidth="1"/>
    <col min="20" max="24" width="2" hidden="1" customWidth="1"/>
    <col min="25" max="26" width="3" hidden="1" customWidth="1"/>
    <col min="27" max="27" width="4" hidden="1" customWidth="1"/>
    <col min="28" max="28" width="2" hidden="1" customWidth="1"/>
    <col min="29" max="30" width="4" hidden="1" customWidth="1"/>
    <col min="31" max="33" width="2" hidden="1" customWidth="1"/>
    <col min="34" max="37" width="3" hidden="1" customWidth="1"/>
    <col min="38" max="38" width="2" hidden="1" customWidth="1"/>
    <col min="39" max="39" width="3" hidden="1" customWidth="1"/>
    <col min="40" max="41" width="2" hidden="1" customWidth="1"/>
    <col min="42" max="46" width="3" hidden="1" customWidth="1"/>
    <col min="47" max="47" width="4" hidden="1" customWidth="1"/>
    <col min="48" max="50" width="3" hidden="1" customWidth="1"/>
    <col min="51" max="51" width="3" style="8" hidden="1" customWidth="1"/>
    <col min="52" max="52" width="3" hidden="1" customWidth="1"/>
    <col min="53" max="53" width="4" hidden="1" customWidth="1"/>
    <col min="54" max="55" width="3" hidden="1" customWidth="1"/>
    <col min="56" max="56" width="2" hidden="1" customWidth="1"/>
    <col min="57" max="57" width="4" hidden="1" customWidth="1"/>
    <col min="58" max="58" width="3" hidden="1" customWidth="1"/>
    <col min="59" max="59" width="2" hidden="1" customWidth="1"/>
    <col min="60" max="61" width="3" hidden="1" customWidth="1"/>
    <col min="62" max="66" width="2" hidden="1" customWidth="1"/>
    <col min="67" max="68" width="3" hidden="1" customWidth="1"/>
    <col min="69" max="69" width="4" hidden="1" customWidth="1"/>
    <col min="70" max="70" width="2" hidden="1" customWidth="1"/>
    <col min="71" max="71" width="4.5703125" hidden="1" customWidth="1"/>
    <col min="72" max="72" width="4" hidden="1" customWidth="1"/>
    <col min="73" max="75" width="2" hidden="1" customWidth="1"/>
    <col min="76" max="79" width="3" hidden="1" customWidth="1"/>
    <col min="80" max="80" width="2" hidden="1" customWidth="1"/>
    <col min="81" max="81" width="3" hidden="1" customWidth="1"/>
    <col min="82" max="83" width="2" hidden="1" customWidth="1"/>
    <col min="84" max="88" width="3" hidden="1" customWidth="1"/>
    <col min="89" max="89" width="4" hidden="1" customWidth="1"/>
    <col min="90" max="92" width="3" hidden="1" customWidth="1"/>
    <col min="93" max="93" width="0" hidden="1" customWidth="1"/>
    <col min="94" max="95" width="5.5703125" hidden="1" customWidth="1"/>
    <col min="96" max="97" width="6.5703125" hidden="1" customWidth="1"/>
    <col min="98" max="98" width="7.42578125" hidden="1" customWidth="1"/>
    <col min="99" max="99" width="5.5703125" hidden="1" customWidth="1"/>
    <col min="100" max="101" width="6.5703125" hidden="1" customWidth="1"/>
    <col min="102" max="103" width="4.5703125" hidden="1" customWidth="1"/>
    <col min="104" max="109" width="5.5703125" hidden="1" customWidth="1"/>
    <col min="110" max="113" width="6.5703125" hidden="1" customWidth="1"/>
    <col min="114" max="121" width="5.5703125" hidden="1" customWidth="1"/>
    <col min="122" max="123" width="4.5703125" hidden="1" customWidth="1"/>
    <col min="124" max="125" width="6.5703125" hidden="1" customWidth="1"/>
    <col min="126" max="127" width="7.5703125" hidden="1" customWidth="1"/>
    <col min="128" max="131" width="5.5703125" hidden="1" customWidth="1"/>
    <col min="132" max="133" width="7.5703125" hidden="1" customWidth="1"/>
    <col min="134" max="134" width="9.140625" hidden="1" customWidth="1"/>
    <col min="135" max="174" width="4" hidden="1" customWidth="1"/>
  </cols>
  <sheetData>
    <row r="1" spans="1:174">
      <c r="A1" t="s">
        <v>0</v>
      </c>
      <c r="B1" t="s">
        <v>1</v>
      </c>
      <c r="C1" t="s">
        <v>67</v>
      </c>
      <c r="D1">
        <v>31</v>
      </c>
      <c r="E1">
        <v>9</v>
      </c>
      <c r="F1">
        <v>2001</v>
      </c>
      <c r="G1" t="str">
        <f>A1&amp;"-"&amp;C1&amp;"-"&amp;F1</f>
        <v>Eagles-WC-2001</v>
      </c>
      <c r="H1">
        <v>1</v>
      </c>
      <c r="I1">
        <v>17</v>
      </c>
      <c r="J1">
        <v>11</v>
      </c>
      <c r="K1">
        <v>186</v>
      </c>
      <c r="L1">
        <v>16</v>
      </c>
      <c r="M1">
        <v>25</v>
      </c>
      <c r="N1">
        <v>2</v>
      </c>
      <c r="O1">
        <v>148</v>
      </c>
      <c r="P1">
        <v>29</v>
      </c>
      <c r="Q1">
        <v>1</v>
      </c>
      <c r="R1">
        <v>5</v>
      </c>
      <c r="S1">
        <v>13</v>
      </c>
      <c r="T1">
        <v>0</v>
      </c>
      <c r="U1">
        <v>0</v>
      </c>
      <c r="V1">
        <v>1</v>
      </c>
      <c r="W1">
        <v>0</v>
      </c>
      <c r="X1">
        <v>3</v>
      </c>
      <c r="Y1">
        <v>8</v>
      </c>
      <c r="Z1">
        <v>7</v>
      </c>
      <c r="AA1">
        <v>59</v>
      </c>
      <c r="AB1">
        <v>6</v>
      </c>
      <c r="AC1">
        <v>226</v>
      </c>
      <c r="AD1">
        <v>10</v>
      </c>
      <c r="AE1">
        <v>2</v>
      </c>
      <c r="AF1">
        <v>1</v>
      </c>
      <c r="AG1">
        <v>1</v>
      </c>
      <c r="AH1">
        <v>4</v>
      </c>
      <c r="AI1">
        <v>13</v>
      </c>
      <c r="AJ1">
        <v>4</v>
      </c>
      <c r="AK1">
        <v>11</v>
      </c>
      <c r="AL1">
        <v>4</v>
      </c>
      <c r="AM1">
        <v>5</v>
      </c>
      <c r="AN1">
        <v>0</v>
      </c>
      <c r="AO1">
        <v>0</v>
      </c>
      <c r="AP1">
        <v>2</v>
      </c>
      <c r="AQ1">
        <v>6</v>
      </c>
      <c r="AR1">
        <v>12</v>
      </c>
      <c r="AS1">
        <v>29</v>
      </c>
      <c r="AT1">
        <v>11</v>
      </c>
      <c r="AU1">
        <v>359</v>
      </c>
      <c r="AV1">
        <v>2</v>
      </c>
      <c r="AW1">
        <v>30</v>
      </c>
      <c r="AX1">
        <v>23</v>
      </c>
      <c r="AY1" s="8">
        <v>16</v>
      </c>
      <c r="AZ1">
        <v>13</v>
      </c>
      <c r="BA1">
        <v>195</v>
      </c>
      <c r="BB1">
        <v>22</v>
      </c>
      <c r="BC1">
        <v>36</v>
      </c>
      <c r="BD1">
        <v>0</v>
      </c>
      <c r="BE1">
        <v>63</v>
      </c>
      <c r="BF1">
        <v>24</v>
      </c>
      <c r="BG1">
        <v>0</v>
      </c>
      <c r="BH1">
        <v>5</v>
      </c>
      <c r="BI1">
        <v>12</v>
      </c>
      <c r="BJ1">
        <v>0</v>
      </c>
      <c r="BK1">
        <v>0</v>
      </c>
      <c r="BL1">
        <v>4</v>
      </c>
      <c r="BM1">
        <v>0</v>
      </c>
      <c r="BN1">
        <v>1</v>
      </c>
      <c r="BO1">
        <v>7</v>
      </c>
      <c r="BP1">
        <v>4</v>
      </c>
      <c r="BQ1">
        <v>28</v>
      </c>
      <c r="BR1">
        <v>5</v>
      </c>
      <c r="BS1">
        <v>208</v>
      </c>
      <c r="BT1">
        <v>10</v>
      </c>
      <c r="BU1">
        <v>3</v>
      </c>
      <c r="BV1">
        <v>0</v>
      </c>
      <c r="BW1">
        <v>3</v>
      </c>
      <c r="BX1">
        <v>6</v>
      </c>
      <c r="BY1">
        <v>13</v>
      </c>
      <c r="BZ1">
        <v>2</v>
      </c>
      <c r="CA1">
        <v>9</v>
      </c>
      <c r="CB1">
        <v>1</v>
      </c>
      <c r="CC1">
        <v>2</v>
      </c>
      <c r="CD1">
        <v>0</v>
      </c>
      <c r="CE1">
        <v>0</v>
      </c>
      <c r="CF1">
        <v>4</v>
      </c>
      <c r="CG1">
        <v>6</v>
      </c>
      <c r="CH1">
        <v>9</v>
      </c>
      <c r="CI1">
        <v>24</v>
      </c>
      <c r="CJ1">
        <v>13</v>
      </c>
      <c r="CK1">
        <v>371</v>
      </c>
      <c r="CL1">
        <v>6</v>
      </c>
      <c r="CM1">
        <v>29</v>
      </c>
      <c r="CN1">
        <v>37</v>
      </c>
      <c r="CP1" s="1">
        <f t="shared" ref="CP1:CP64" si="0">(I1+N1+Q1)/(I1+J1)</f>
        <v>0.7142857142857143</v>
      </c>
      <c r="CQ1" s="1">
        <f t="shared" ref="CQ1:CQ64" si="1">(AY1+BD1+BG1)/(AY1+AZ1)</f>
        <v>0.55172413793103448</v>
      </c>
      <c r="CR1" s="1">
        <f t="shared" ref="CR1:CR64" si="2">(K1+20*N1-45*V1) / (M1+X1)</f>
        <v>6.4642857142857144</v>
      </c>
      <c r="CS1" s="1">
        <f t="shared" ref="CS1:CS64" si="3">(BA1+BD1*20-BL1*45)/(BC1+BN1)</f>
        <v>0.40540540540540543</v>
      </c>
      <c r="CT1" s="1">
        <f t="shared" ref="CT1:CT64" si="4">(V1+W1)</f>
        <v>1</v>
      </c>
      <c r="CU1" s="1">
        <f t="shared" ref="CU1:CU64" si="5">(BL1+BM1)</f>
        <v>4</v>
      </c>
      <c r="CV1" s="1">
        <f t="shared" ref="CV1:CV64" si="6">(K1+O1)/J1</f>
        <v>30.363636363636363</v>
      </c>
      <c r="CW1" s="1">
        <f t="shared" ref="CW1:CW64" si="7">(BA1+BE1)/AZ1</f>
        <v>19.846153846153847</v>
      </c>
      <c r="CX1" s="2">
        <f t="shared" ref="CX1:CX64" si="8">(AW1+AX1/60)/J1</f>
        <v>2.7621212121212122</v>
      </c>
      <c r="CY1" s="2">
        <f t="shared" ref="CY1:CY64" si="9">(CM1+CN1/60)/AZ1</f>
        <v>2.2782051282051281</v>
      </c>
      <c r="CZ1" s="1">
        <f t="shared" ref="CZ1:CZ64" si="10">(K1+O1)/(M1+P1+X1)</f>
        <v>5.8596491228070171</v>
      </c>
      <c r="DA1" s="1">
        <f t="shared" ref="DA1:DA64" si="11">(BA1+BE1)/(BC1+BF1+BN1)</f>
        <v>4.2295081967213113</v>
      </c>
      <c r="DB1" s="1">
        <f t="shared" ref="DB1:DB64" si="12">I1/J1</f>
        <v>1.5454545454545454</v>
      </c>
      <c r="DC1" s="1">
        <f t="shared" ref="DC1:DC64" si="13">AY1/AZ1</f>
        <v>1.2307692307692308</v>
      </c>
      <c r="DD1" s="1">
        <f t="shared" ref="DD1:DD64" si="14">(R1+T1)/(S1+U1)</f>
        <v>0.38461538461538464</v>
      </c>
      <c r="DE1" s="1">
        <f t="shared" ref="DE1:DE64" si="15">(BH1+BJ1)/(BI1+BK1)</f>
        <v>0.41666666666666669</v>
      </c>
      <c r="DF1" s="1">
        <f t="shared" ref="DF1:DF64" si="16">AU1/AT1</f>
        <v>32.636363636363633</v>
      </c>
      <c r="DG1" s="1">
        <f t="shared" ref="DG1:DG64" si="17">CK1/CJ1</f>
        <v>28.53846153846154</v>
      </c>
      <c r="DH1" s="1">
        <f t="shared" ref="DH1:DH64" si="18">AV1</f>
        <v>2</v>
      </c>
      <c r="DI1" s="1">
        <f t="shared" ref="DI1:DI64" si="19">CL1</f>
        <v>6</v>
      </c>
      <c r="DJ1" s="1">
        <f t="shared" ref="DJ1:DJ64" si="20">IF(AE1&lt;&gt;0,(AF1*7+AG1*3)/(AE1*7),0)</f>
        <v>0.7142857142857143</v>
      </c>
      <c r="DK1" s="1">
        <f t="shared" ref="DK1:DK64" si="21">IF(BU1&lt;&gt;0,(BV1*7+BW1*3)/(BU1*7),0)</f>
        <v>0.42857142857142855</v>
      </c>
      <c r="DL1" s="1">
        <f t="shared" ref="DL1:DL64" si="22">(M1+P1+X1)/J1</f>
        <v>5.1818181818181817</v>
      </c>
      <c r="DM1" s="1">
        <f t="shared" ref="DM1:DM64" si="23">(BC1+BF1+BN1)/AZ1</f>
        <v>4.6923076923076925</v>
      </c>
      <c r="DN1" s="1">
        <f t="shared" ref="DN1:DN64" si="24">AA1/(M1+P1+X1)</f>
        <v>1.0350877192982457</v>
      </c>
      <c r="DO1" s="1">
        <f t="shared" ref="DO1:DO64" si="25">BQ1/(BC1+BF1+BN1)</f>
        <v>0.45901639344262296</v>
      </c>
      <c r="DP1" s="1">
        <f t="shared" ref="DP1:DP64" si="26">AR1/AS1</f>
        <v>0.41379310344827586</v>
      </c>
      <c r="DQ1" s="1">
        <f t="shared" ref="DQ1:DQ64" si="27">CH1/CI1</f>
        <v>0.375</v>
      </c>
      <c r="DR1" s="2">
        <f t="shared" ref="DR1:DR64" si="28">O1/P1</f>
        <v>5.1034482758620694</v>
      </c>
      <c r="DS1" s="2">
        <f t="shared" ref="DS1:DS64" si="29">BE1/BF1</f>
        <v>2.625</v>
      </c>
      <c r="DT1" s="1">
        <f>IF(AB1&lt;&gt;0,(AC1-AD1)/AB1,"NONE")</f>
        <v>36</v>
      </c>
      <c r="DU1" s="1">
        <f>IF(BR1&lt;&gt;0,(BS1-BT1)/BR1,"NONE")</f>
        <v>39.6</v>
      </c>
      <c r="DV1" s="1">
        <f>O1</f>
        <v>148</v>
      </c>
      <c r="DW1" s="1">
        <f>BE1</f>
        <v>63</v>
      </c>
      <c r="DX1" s="1">
        <f t="shared" ref="DX1:DX64" si="30">D1/(K1+O1)</f>
        <v>9.2814371257485026E-2</v>
      </c>
      <c r="DY1" s="1">
        <f t="shared" ref="DY1:DY64" si="31">E1/(BA1+BE1)</f>
        <v>3.4883720930232558E-2</v>
      </c>
      <c r="DZ1" s="1">
        <f t="shared" ref="DZ1:DZ64" si="32">D1/J1</f>
        <v>2.8181818181818183</v>
      </c>
      <c r="EA1" s="1">
        <f t="shared" ref="EA1:EA64" si="33">E1/AZ1</f>
        <v>0.69230769230769229</v>
      </c>
      <c r="EB1" s="1">
        <f>((MAX(MIN(((L1/M1)*100-30)/20,2.375),0)+MAX(MIN(((K1/M1)-3)*0.25,2.375),0)+MAX(MIN((N1/M1)*20,2.375),0)+MAX(MIN((2.375-(V1/M1)*25),2.375),0))/6)*100</f>
        <v>96.416666666666671</v>
      </c>
      <c r="EC1" s="1">
        <f>((MAX(MIN(((BB1/BC1)*100-30)/20,2.375),0)+MAX(MIN(((BA1/BC1)-3)*0.25,2.375),0)+MAX(MIN((BD1/BC1)*20,2.375),0)+MAX(MIN((2.375-(BL1/BC1)*25),2.375),0))/6)*100</f>
        <v>35.995370370370374</v>
      </c>
      <c r="EE1">
        <f t="shared" ref="EE1:EE32" si="34">RANK(CP1,CP$1:CP$198,0)</f>
        <v>86</v>
      </c>
      <c r="EF1">
        <f t="shared" ref="EF1:EF32" si="35">RANK(CQ1,CQ$1:CQ$198,1)</f>
        <v>19</v>
      </c>
      <c r="EG1">
        <f t="shared" ref="EG1:EG32" si="36">RANK(CR1,CR$1:CR$198,0)</f>
        <v>77</v>
      </c>
      <c r="EH1">
        <f t="shared" ref="EH1:EH32" si="37">RANK(CS1,CS$1:CS$198,1)</f>
        <v>9</v>
      </c>
      <c r="EI1">
        <f t="shared" ref="EI1:EI32" si="38">RANK(CT1,CT$1:CT$198,1)</f>
        <v>37</v>
      </c>
      <c r="EJ1">
        <f t="shared" ref="EJ1:EJ32" si="39">RANK(CU1,CU$1:CU$198,0)</f>
        <v>12</v>
      </c>
      <c r="EK1">
        <f t="shared" ref="EK1:EK32" si="40">RANK(CV1,CV$1:CV$198,0)</f>
        <v>90</v>
      </c>
      <c r="EL1">
        <f t="shared" ref="EL1:EL32" si="41">RANK(CW1,CW$1:CW$198,1)</f>
        <v>23</v>
      </c>
      <c r="EM1">
        <f t="shared" ref="EM1:EM32" si="42">RANK(CX1,CX$1:CX$198,0)</f>
        <v>89</v>
      </c>
      <c r="EN1">
        <f t="shared" ref="EN1:EN32" si="43">RANK(CY1,CY$1:CY$198,1)</f>
        <v>44</v>
      </c>
      <c r="EO1">
        <f t="shared" ref="EO1:EO32" si="44">RANK(CZ1,CZ$1:CZ$198,0)</f>
        <v>51</v>
      </c>
      <c r="EP1">
        <f t="shared" ref="EP1:EP32" si="45">RANK(DA1,DA$1:DA$198,1)</f>
        <v>31</v>
      </c>
      <c r="EQ1">
        <f t="shared" ref="EQ1:EQ32" si="46">RANK(DB1,DB$1:DB$198,0)</f>
        <v>112</v>
      </c>
      <c r="ER1">
        <f t="shared" ref="ER1:ER32" si="47">RANK(DC1,DC$1:DC$198,1)</f>
        <v>36</v>
      </c>
      <c r="ES1">
        <f t="shared" ref="ES1:ES32" si="48">RANK(DD1,DD$1:DD$198,0)</f>
        <v>110</v>
      </c>
      <c r="ET1">
        <f t="shared" ref="ET1:ET32" si="49">RANK(DE1,DE$1:DE$198,1)</f>
        <v>103</v>
      </c>
      <c r="EU1">
        <f t="shared" ref="EU1:EU32" si="50">RANK(DF1,DF$1:DF$198,0)</f>
        <v>76</v>
      </c>
      <c r="EV1">
        <f t="shared" ref="EV1:EV32" si="51">RANK(DG1,DG$1:DG$198,1)</f>
        <v>63</v>
      </c>
      <c r="EW1">
        <f t="shared" ref="EW1:EW32" si="52">RANK(DH1,DH$1:DH$198,1)</f>
        <v>23</v>
      </c>
      <c r="EX1">
        <f t="shared" ref="EX1:EX32" si="53">RANK(DI1,DI$1:DI$198,0)</f>
        <v>18</v>
      </c>
      <c r="EY1">
        <f t="shared" ref="EY1:EY32" si="54">RANK(DJ1,DJ$1:DJ$198,0)</f>
        <v>75</v>
      </c>
      <c r="EZ1">
        <f t="shared" ref="EZ1:EZ32" si="55">RANK(DK1,DK$1:DK$198,1)</f>
        <v>22</v>
      </c>
      <c r="FA1">
        <f t="shared" ref="FA1:FA32" si="56">RANK(DL1,DL$1:DL$198,0)</f>
        <v>126</v>
      </c>
      <c r="FB1">
        <f t="shared" ref="FB1:FB32" si="57">RANK(DM1,DM$1:DM$198,1)</f>
        <v>29</v>
      </c>
      <c r="FC1">
        <f t="shared" ref="FC1:FC32" si="58">RANK(DN1,DN$1:DN$198,1)</f>
        <v>163</v>
      </c>
      <c r="FD1">
        <f t="shared" ref="FD1:FD32" si="59">RANK(DO1,DO$1:DO$198,0)</f>
        <v>141</v>
      </c>
      <c r="FE1">
        <f t="shared" ref="FE1:FE32" si="60">RANK(DP1,DP$1:DP$198,0)</f>
        <v>122</v>
      </c>
      <c r="FF1">
        <f t="shared" ref="FF1:FF32" si="61">RANK(DQ1,DQ$1:DQ$198,1)</f>
        <v>47</v>
      </c>
      <c r="FG1">
        <f t="shared" ref="FG1:FG32" si="62">RANK(DR1,DR$1:DR$198,0)</f>
        <v>29</v>
      </c>
      <c r="FH1">
        <f t="shared" ref="FH1:FH32" si="63">RANK(DS1,DS$1:DS$198,1)</f>
        <v>26</v>
      </c>
      <c r="FI1">
        <f t="shared" ref="FI1:FI32" si="64">RANK(DT1,DT$1:DT$198,0)</f>
        <v>120</v>
      </c>
      <c r="FJ1">
        <f t="shared" ref="FJ1:FJ32" si="65">RANK(DU1,DU$1:DU$198,1)</f>
        <v>132</v>
      </c>
      <c r="FK1">
        <f t="shared" ref="FK1:FK32" si="66">RANK(DV1,DV$1:DV$198,0)</f>
        <v>43</v>
      </c>
      <c r="FL1">
        <f t="shared" ref="FL1:FL32" si="67">RANK(DW1,DW$1:DW$198,1)</f>
        <v>38</v>
      </c>
      <c r="FM1">
        <f t="shared" ref="FM1:FM32" si="68">RANK(DX1,DX$1:DX$198,0)</f>
        <v>31</v>
      </c>
      <c r="FN1">
        <f t="shared" ref="FN1:FN32" si="69">RANK(DY1,DY$1:DY$198,1)</f>
        <v>22</v>
      </c>
      <c r="FO1">
        <f t="shared" ref="FO1:FO32" si="70">RANK(DZ1,DZ$1:DZ$198,0)</f>
        <v>34</v>
      </c>
      <c r="FP1">
        <f t="shared" ref="FP1:FP32" si="71">RANK(EA1,EA$1:EA$198,1)</f>
        <v>13</v>
      </c>
      <c r="FQ1">
        <f t="shared" ref="FQ1:FQ32" si="72">RANK(EB1,EB$1:EB$198,0)</f>
        <v>56</v>
      </c>
      <c r="FR1">
        <f t="shared" ref="FR1:FR32" si="73">RANK(EC1,EC$1:EC$198,1)</f>
        <v>13</v>
      </c>
    </row>
    <row r="2" spans="1:174">
      <c r="A2" t="s">
        <v>1</v>
      </c>
      <c r="B2" t="s">
        <v>0</v>
      </c>
      <c r="C2" t="s">
        <v>67</v>
      </c>
      <c r="D2">
        <v>9</v>
      </c>
      <c r="E2">
        <v>31</v>
      </c>
      <c r="F2">
        <v>2001</v>
      </c>
      <c r="G2" t="str">
        <f t="shared" ref="G2:G65" si="74">A2&amp;"-"&amp;C2&amp;"-"&amp;F2</f>
        <v>Buccaneers-WC-2001</v>
      </c>
      <c r="H2">
        <v>0</v>
      </c>
      <c r="I2">
        <v>16</v>
      </c>
      <c r="J2">
        <v>13</v>
      </c>
      <c r="K2">
        <v>195</v>
      </c>
      <c r="L2">
        <v>22</v>
      </c>
      <c r="M2">
        <v>36</v>
      </c>
      <c r="N2">
        <v>0</v>
      </c>
      <c r="O2">
        <v>63</v>
      </c>
      <c r="P2">
        <v>24</v>
      </c>
      <c r="Q2">
        <v>0</v>
      </c>
      <c r="R2">
        <v>5</v>
      </c>
      <c r="S2">
        <v>12</v>
      </c>
      <c r="T2">
        <v>0</v>
      </c>
      <c r="U2">
        <v>0</v>
      </c>
      <c r="V2">
        <v>4</v>
      </c>
      <c r="W2">
        <v>0</v>
      </c>
      <c r="X2">
        <v>1</v>
      </c>
      <c r="Y2">
        <v>7</v>
      </c>
      <c r="Z2">
        <v>4</v>
      </c>
      <c r="AA2">
        <v>28</v>
      </c>
      <c r="AB2">
        <v>5</v>
      </c>
      <c r="AC2">
        <v>208</v>
      </c>
      <c r="AD2">
        <v>10</v>
      </c>
      <c r="AE2">
        <v>3</v>
      </c>
      <c r="AF2">
        <v>0</v>
      </c>
      <c r="AG2">
        <v>3</v>
      </c>
      <c r="AH2">
        <v>6</v>
      </c>
      <c r="AI2">
        <v>13</v>
      </c>
      <c r="AJ2">
        <v>2</v>
      </c>
      <c r="AK2">
        <v>9</v>
      </c>
      <c r="AL2">
        <v>1</v>
      </c>
      <c r="AM2">
        <v>2</v>
      </c>
      <c r="AN2">
        <v>0</v>
      </c>
      <c r="AO2">
        <v>0</v>
      </c>
      <c r="AP2">
        <v>4</v>
      </c>
      <c r="AQ2">
        <v>6</v>
      </c>
      <c r="AR2">
        <v>9</v>
      </c>
      <c r="AS2">
        <v>24</v>
      </c>
      <c r="AT2">
        <v>13</v>
      </c>
      <c r="AU2">
        <v>371</v>
      </c>
      <c r="AV2">
        <v>6</v>
      </c>
      <c r="AW2">
        <v>29</v>
      </c>
      <c r="AX2">
        <v>37</v>
      </c>
      <c r="AY2" s="8">
        <v>17</v>
      </c>
      <c r="AZ2">
        <v>11</v>
      </c>
      <c r="BA2">
        <v>186</v>
      </c>
      <c r="BB2">
        <v>16</v>
      </c>
      <c r="BC2">
        <v>25</v>
      </c>
      <c r="BD2">
        <v>2</v>
      </c>
      <c r="BE2">
        <v>148</v>
      </c>
      <c r="BF2">
        <v>29</v>
      </c>
      <c r="BG2">
        <v>1</v>
      </c>
      <c r="BH2">
        <v>5</v>
      </c>
      <c r="BI2">
        <v>13</v>
      </c>
      <c r="BJ2">
        <v>0</v>
      </c>
      <c r="BK2">
        <v>0</v>
      </c>
      <c r="BL2">
        <v>1</v>
      </c>
      <c r="BM2">
        <v>0</v>
      </c>
      <c r="BN2">
        <v>3</v>
      </c>
      <c r="BO2">
        <v>8</v>
      </c>
      <c r="BP2">
        <v>7</v>
      </c>
      <c r="BQ2">
        <v>59</v>
      </c>
      <c r="BR2">
        <v>6</v>
      </c>
      <c r="BS2">
        <v>226</v>
      </c>
      <c r="BT2">
        <v>10</v>
      </c>
      <c r="BU2">
        <v>2</v>
      </c>
      <c r="BV2">
        <v>1</v>
      </c>
      <c r="BW2">
        <v>1</v>
      </c>
      <c r="BX2">
        <v>4</v>
      </c>
      <c r="BY2">
        <v>13</v>
      </c>
      <c r="BZ2">
        <v>4</v>
      </c>
      <c r="CA2">
        <v>11</v>
      </c>
      <c r="CB2">
        <v>4</v>
      </c>
      <c r="CC2">
        <v>5</v>
      </c>
      <c r="CD2">
        <v>0</v>
      </c>
      <c r="CE2">
        <v>0</v>
      </c>
      <c r="CF2">
        <v>2</v>
      </c>
      <c r="CG2">
        <v>6</v>
      </c>
      <c r="CH2">
        <v>12</v>
      </c>
      <c r="CI2">
        <v>29</v>
      </c>
      <c r="CJ2">
        <v>11</v>
      </c>
      <c r="CK2">
        <v>359</v>
      </c>
      <c r="CL2">
        <v>2</v>
      </c>
      <c r="CM2">
        <v>30</v>
      </c>
      <c r="CN2">
        <v>23</v>
      </c>
      <c r="CP2" s="1">
        <f t="shared" si="0"/>
        <v>0.55172413793103448</v>
      </c>
      <c r="CQ2" s="1">
        <f t="shared" si="1"/>
        <v>0.7142857142857143</v>
      </c>
      <c r="CR2" s="1">
        <f t="shared" si="2"/>
        <v>0.40540540540540543</v>
      </c>
      <c r="CS2" s="1">
        <f t="shared" si="3"/>
        <v>6.4642857142857144</v>
      </c>
      <c r="CT2" s="1">
        <f t="shared" si="4"/>
        <v>4</v>
      </c>
      <c r="CU2" s="1">
        <f t="shared" si="5"/>
        <v>1</v>
      </c>
      <c r="CV2" s="1">
        <f t="shared" si="6"/>
        <v>19.846153846153847</v>
      </c>
      <c r="CW2" s="1">
        <f t="shared" si="7"/>
        <v>30.363636363636363</v>
      </c>
      <c r="CX2" s="2">
        <f t="shared" si="8"/>
        <v>2.2782051282051281</v>
      </c>
      <c r="CY2" s="2">
        <f t="shared" si="9"/>
        <v>2.7621212121212122</v>
      </c>
      <c r="CZ2" s="1">
        <f t="shared" si="10"/>
        <v>4.2295081967213113</v>
      </c>
      <c r="DA2" s="1">
        <f t="shared" si="11"/>
        <v>5.8596491228070171</v>
      </c>
      <c r="DB2" s="1">
        <f t="shared" si="12"/>
        <v>1.2307692307692308</v>
      </c>
      <c r="DC2" s="1">
        <f t="shared" si="13"/>
        <v>1.5454545454545454</v>
      </c>
      <c r="DD2" s="1">
        <f t="shared" si="14"/>
        <v>0.41666666666666669</v>
      </c>
      <c r="DE2" s="1">
        <f t="shared" si="15"/>
        <v>0.38461538461538464</v>
      </c>
      <c r="DF2" s="1">
        <f t="shared" si="16"/>
        <v>28.53846153846154</v>
      </c>
      <c r="DG2" s="1">
        <f t="shared" si="17"/>
        <v>32.636363636363633</v>
      </c>
      <c r="DH2" s="1">
        <f t="shared" si="18"/>
        <v>6</v>
      </c>
      <c r="DI2" s="1">
        <f t="shared" si="19"/>
        <v>2</v>
      </c>
      <c r="DJ2" s="1">
        <f t="shared" si="20"/>
        <v>0.42857142857142855</v>
      </c>
      <c r="DK2" s="1">
        <f t="shared" si="21"/>
        <v>0.7142857142857143</v>
      </c>
      <c r="DL2" s="1">
        <f t="shared" si="22"/>
        <v>4.6923076923076925</v>
      </c>
      <c r="DM2" s="1">
        <f t="shared" si="23"/>
        <v>5.1818181818181817</v>
      </c>
      <c r="DN2" s="1">
        <f t="shared" si="24"/>
        <v>0.45901639344262296</v>
      </c>
      <c r="DO2" s="1">
        <f t="shared" si="25"/>
        <v>1.0350877192982457</v>
      </c>
      <c r="DP2" s="1">
        <f t="shared" si="26"/>
        <v>0.375</v>
      </c>
      <c r="DQ2" s="1">
        <f t="shared" si="27"/>
        <v>0.41379310344827586</v>
      </c>
      <c r="DR2" s="2">
        <f t="shared" si="28"/>
        <v>2.625</v>
      </c>
      <c r="DS2" s="2">
        <f t="shared" si="29"/>
        <v>5.1034482758620694</v>
      </c>
      <c r="DT2" s="1">
        <f t="shared" ref="DT2:DT50" si="75">IF(AB2&lt;&gt;0,(AC2-AD2)/AB2,37.898474059003)</f>
        <v>39.6</v>
      </c>
      <c r="DU2" s="1">
        <f t="shared" ref="DU2:DU50" si="76">IF(BR2&lt;&gt;0,(BS2-BT2)/BR2,37.898474059003)</f>
        <v>36</v>
      </c>
      <c r="DV2" s="1">
        <f t="shared" ref="DV2:DV65" si="77">O2</f>
        <v>63</v>
      </c>
      <c r="DW2" s="1">
        <f t="shared" ref="DW2:DW65" si="78">BE2</f>
        <v>148</v>
      </c>
      <c r="DX2" s="1">
        <f t="shared" si="30"/>
        <v>3.4883720930232558E-2</v>
      </c>
      <c r="DY2" s="1">
        <f t="shared" si="31"/>
        <v>9.2814371257485026E-2</v>
      </c>
      <c r="DZ2" s="1">
        <f t="shared" si="32"/>
        <v>0.69230769230769229</v>
      </c>
      <c r="EA2" s="1">
        <f t="shared" si="33"/>
        <v>2.8181818181818183</v>
      </c>
      <c r="EB2" s="1">
        <f t="shared" ref="EB2:EB65" si="79">((MAX(MIN(((L2/M2)*100-30)/20,2.375),0)+MAX(MIN(((K2/M2)-3)*0.25,2.375),0)+MAX(MIN((N2/M2)*20,2.375),0)+MAX(MIN((2.375-(V2/M2)*25),2.375),0))/6)*100</f>
        <v>35.995370370370374</v>
      </c>
      <c r="EC2" s="1">
        <f t="shared" ref="EC2:EC65" si="80">((MAX(MIN(((BB2/BC2)*100-30)/20,2.375),0)+MAX(MIN(((BA2/BC2)-3)*0.25,2.375),0)+MAX(MIN((BD2/BC2)*20,2.375),0)+MAX(MIN((2.375-(BL2/BC2)*25),2.375),0))/6)*100</f>
        <v>96.416666666666671</v>
      </c>
      <c r="EE2">
        <f t="shared" si="34"/>
        <v>179</v>
      </c>
      <c r="EF2">
        <f t="shared" si="35"/>
        <v>109</v>
      </c>
      <c r="EG2">
        <f t="shared" si="36"/>
        <v>190</v>
      </c>
      <c r="EH2">
        <f t="shared" si="37"/>
        <v>122</v>
      </c>
      <c r="EI2">
        <f t="shared" si="38"/>
        <v>168</v>
      </c>
      <c r="EJ2">
        <f t="shared" si="39"/>
        <v>95</v>
      </c>
      <c r="EK2">
        <f t="shared" si="40"/>
        <v>176</v>
      </c>
      <c r="EL2">
        <f t="shared" si="41"/>
        <v>109</v>
      </c>
      <c r="EM2">
        <f t="shared" si="42"/>
        <v>155</v>
      </c>
      <c r="EN2">
        <f t="shared" si="43"/>
        <v>110</v>
      </c>
      <c r="EO2">
        <f t="shared" si="44"/>
        <v>168</v>
      </c>
      <c r="EP2">
        <f t="shared" si="45"/>
        <v>148</v>
      </c>
      <c r="EQ2">
        <f t="shared" si="46"/>
        <v>159</v>
      </c>
      <c r="ER2">
        <f t="shared" si="47"/>
        <v>83</v>
      </c>
      <c r="ES2">
        <f t="shared" si="48"/>
        <v>91</v>
      </c>
      <c r="ET2">
        <f t="shared" si="49"/>
        <v>84</v>
      </c>
      <c r="EU2">
        <f t="shared" si="50"/>
        <v>135</v>
      </c>
      <c r="EV2">
        <f t="shared" si="51"/>
        <v>123</v>
      </c>
      <c r="EW2">
        <f t="shared" si="52"/>
        <v>161</v>
      </c>
      <c r="EX2">
        <f t="shared" si="53"/>
        <v>145</v>
      </c>
      <c r="EY2">
        <f t="shared" si="54"/>
        <v>162</v>
      </c>
      <c r="EZ2">
        <f t="shared" si="55"/>
        <v>97</v>
      </c>
      <c r="FA2">
        <f t="shared" si="56"/>
        <v>170</v>
      </c>
      <c r="FB2">
        <f t="shared" si="57"/>
        <v>70</v>
      </c>
      <c r="FC2">
        <f t="shared" si="58"/>
        <v>58</v>
      </c>
      <c r="FD2">
        <f t="shared" si="59"/>
        <v>36</v>
      </c>
      <c r="FE2">
        <f t="shared" si="60"/>
        <v>150</v>
      </c>
      <c r="FF2">
        <f t="shared" si="61"/>
        <v>76</v>
      </c>
      <c r="FG2">
        <f t="shared" si="62"/>
        <v>173</v>
      </c>
      <c r="FH2">
        <f t="shared" si="63"/>
        <v>170</v>
      </c>
      <c r="FI2">
        <f t="shared" si="64"/>
        <v>67</v>
      </c>
      <c r="FJ2">
        <f t="shared" si="65"/>
        <v>74</v>
      </c>
      <c r="FK2">
        <f t="shared" si="66"/>
        <v>161</v>
      </c>
      <c r="FL2">
        <f t="shared" si="67"/>
        <v>154</v>
      </c>
      <c r="FM2">
        <f t="shared" si="68"/>
        <v>177</v>
      </c>
      <c r="FN2">
        <f t="shared" si="69"/>
        <v>168</v>
      </c>
      <c r="FO2">
        <f t="shared" si="70"/>
        <v>186</v>
      </c>
      <c r="FP2">
        <f t="shared" si="71"/>
        <v>164</v>
      </c>
      <c r="FQ2">
        <f t="shared" si="72"/>
        <v>186</v>
      </c>
      <c r="FR2">
        <f t="shared" si="73"/>
        <v>143</v>
      </c>
    </row>
    <row r="3" spans="1:174">
      <c r="A3" t="s">
        <v>2</v>
      </c>
      <c r="B3" t="s">
        <v>3</v>
      </c>
      <c r="C3" t="s">
        <v>67</v>
      </c>
      <c r="D3">
        <v>38</v>
      </c>
      <c r="E3">
        <v>24</v>
      </c>
      <c r="F3">
        <v>2001</v>
      </c>
      <c r="G3" t="str">
        <f t="shared" si="74"/>
        <v>Raiders-WC-2001</v>
      </c>
      <c r="H3">
        <v>1</v>
      </c>
      <c r="I3">
        <v>23</v>
      </c>
      <c r="J3">
        <v>9</v>
      </c>
      <c r="K3">
        <v>287</v>
      </c>
      <c r="L3">
        <v>23</v>
      </c>
      <c r="M3">
        <v>29</v>
      </c>
      <c r="N3">
        <v>2</v>
      </c>
      <c r="O3">
        <v>215</v>
      </c>
      <c r="P3">
        <v>31</v>
      </c>
      <c r="Q3">
        <v>2</v>
      </c>
      <c r="R3">
        <v>6</v>
      </c>
      <c r="S3">
        <v>11</v>
      </c>
      <c r="T3">
        <v>0</v>
      </c>
      <c r="U3">
        <v>0</v>
      </c>
      <c r="V3">
        <v>0</v>
      </c>
      <c r="W3">
        <v>0</v>
      </c>
      <c r="X3">
        <v>1</v>
      </c>
      <c r="Y3">
        <v>7</v>
      </c>
      <c r="Z3">
        <v>5</v>
      </c>
      <c r="AA3">
        <v>76</v>
      </c>
      <c r="AB3">
        <v>2</v>
      </c>
      <c r="AC3">
        <v>89</v>
      </c>
      <c r="AD3">
        <v>0</v>
      </c>
      <c r="AE3">
        <v>3</v>
      </c>
      <c r="AF3">
        <v>2</v>
      </c>
      <c r="AG3">
        <v>1</v>
      </c>
      <c r="AH3">
        <v>10</v>
      </c>
      <c r="AI3">
        <v>19</v>
      </c>
      <c r="AJ3">
        <v>6</v>
      </c>
      <c r="AK3">
        <v>9</v>
      </c>
      <c r="AL3">
        <v>3</v>
      </c>
      <c r="AM3">
        <v>3</v>
      </c>
      <c r="AN3">
        <v>0</v>
      </c>
      <c r="AO3">
        <v>0</v>
      </c>
      <c r="AP3">
        <v>2</v>
      </c>
      <c r="AQ3">
        <v>6</v>
      </c>
      <c r="AR3">
        <v>19</v>
      </c>
      <c r="AS3">
        <v>31</v>
      </c>
      <c r="AT3">
        <v>9</v>
      </c>
      <c r="AU3">
        <v>262</v>
      </c>
      <c r="AV3">
        <v>0</v>
      </c>
      <c r="AW3">
        <v>31</v>
      </c>
      <c r="AX3">
        <v>20</v>
      </c>
      <c r="AY3" s="8">
        <v>23</v>
      </c>
      <c r="AZ3">
        <v>10</v>
      </c>
      <c r="BA3">
        <v>265</v>
      </c>
      <c r="BB3">
        <v>26</v>
      </c>
      <c r="BC3">
        <v>40</v>
      </c>
      <c r="BD3">
        <v>3</v>
      </c>
      <c r="BE3">
        <v>145</v>
      </c>
      <c r="BF3">
        <v>23</v>
      </c>
      <c r="BG3">
        <v>0</v>
      </c>
      <c r="BH3">
        <v>3</v>
      </c>
      <c r="BI3">
        <v>11</v>
      </c>
      <c r="BJ3">
        <v>3</v>
      </c>
      <c r="BK3">
        <v>3</v>
      </c>
      <c r="BL3">
        <v>0</v>
      </c>
      <c r="BM3">
        <v>2</v>
      </c>
      <c r="BN3">
        <v>1</v>
      </c>
      <c r="BO3">
        <v>3</v>
      </c>
      <c r="BP3">
        <v>0</v>
      </c>
      <c r="BQ3">
        <v>0</v>
      </c>
      <c r="BR3">
        <v>1</v>
      </c>
      <c r="BS3">
        <v>24</v>
      </c>
      <c r="BT3">
        <v>0</v>
      </c>
      <c r="BU3">
        <v>4</v>
      </c>
      <c r="BV3">
        <v>3</v>
      </c>
      <c r="BW3">
        <v>0</v>
      </c>
      <c r="BX3">
        <v>8</v>
      </c>
      <c r="BY3">
        <v>12</v>
      </c>
      <c r="BZ3">
        <v>5</v>
      </c>
      <c r="CA3">
        <v>8</v>
      </c>
      <c r="CB3">
        <v>2</v>
      </c>
      <c r="CC3">
        <v>2</v>
      </c>
      <c r="CD3">
        <v>1</v>
      </c>
      <c r="CE3">
        <v>1</v>
      </c>
      <c r="CF3">
        <v>4</v>
      </c>
      <c r="CG3">
        <v>6</v>
      </c>
      <c r="CH3">
        <v>16</v>
      </c>
      <c r="CI3">
        <v>23</v>
      </c>
      <c r="CJ3">
        <v>10</v>
      </c>
      <c r="CK3">
        <v>322</v>
      </c>
      <c r="CL3">
        <v>0</v>
      </c>
      <c r="CM3">
        <v>28</v>
      </c>
      <c r="CN3">
        <v>40</v>
      </c>
      <c r="CP3" s="1">
        <f t="shared" si="0"/>
        <v>0.84375</v>
      </c>
      <c r="CQ3" s="1">
        <f t="shared" si="1"/>
        <v>0.78787878787878785</v>
      </c>
      <c r="CR3" s="1">
        <f t="shared" si="2"/>
        <v>10.9</v>
      </c>
      <c r="CS3" s="1">
        <f t="shared" si="3"/>
        <v>7.9268292682926829</v>
      </c>
      <c r="CT3" s="1">
        <f t="shared" si="4"/>
        <v>0</v>
      </c>
      <c r="CU3" s="1">
        <f t="shared" si="5"/>
        <v>2</v>
      </c>
      <c r="CV3" s="1">
        <f t="shared" si="6"/>
        <v>55.777777777777779</v>
      </c>
      <c r="CW3" s="1">
        <f t="shared" si="7"/>
        <v>41</v>
      </c>
      <c r="CX3" s="2">
        <f t="shared" si="8"/>
        <v>3.4814814814814814</v>
      </c>
      <c r="CY3" s="2">
        <f t="shared" si="9"/>
        <v>2.8666666666666667</v>
      </c>
      <c r="CZ3" s="1">
        <f t="shared" si="10"/>
        <v>8.2295081967213122</v>
      </c>
      <c r="DA3" s="1">
        <f t="shared" si="11"/>
        <v>6.40625</v>
      </c>
      <c r="DB3" s="1">
        <f t="shared" si="12"/>
        <v>2.5555555555555554</v>
      </c>
      <c r="DC3" s="1">
        <f t="shared" si="13"/>
        <v>2.2999999999999998</v>
      </c>
      <c r="DD3" s="1">
        <f t="shared" si="14"/>
        <v>0.54545454545454541</v>
      </c>
      <c r="DE3" s="1">
        <f t="shared" si="15"/>
        <v>0.42857142857142855</v>
      </c>
      <c r="DF3" s="1">
        <f t="shared" si="16"/>
        <v>29.111111111111111</v>
      </c>
      <c r="DG3" s="1">
        <f t="shared" si="17"/>
        <v>32.200000000000003</v>
      </c>
      <c r="DH3" s="1">
        <f t="shared" si="18"/>
        <v>0</v>
      </c>
      <c r="DI3" s="1">
        <f t="shared" si="19"/>
        <v>0</v>
      </c>
      <c r="DJ3" s="1">
        <f t="shared" si="20"/>
        <v>0.80952380952380953</v>
      </c>
      <c r="DK3" s="1">
        <f t="shared" si="21"/>
        <v>0.75</v>
      </c>
      <c r="DL3" s="1">
        <f t="shared" si="22"/>
        <v>6.7777777777777777</v>
      </c>
      <c r="DM3" s="1">
        <f t="shared" si="23"/>
        <v>6.4</v>
      </c>
      <c r="DN3" s="1">
        <f t="shared" si="24"/>
        <v>1.2459016393442623</v>
      </c>
      <c r="DO3" s="1">
        <f t="shared" si="25"/>
        <v>0</v>
      </c>
      <c r="DP3" s="1">
        <f t="shared" si="26"/>
        <v>0.61290322580645162</v>
      </c>
      <c r="DQ3" s="1">
        <f t="shared" si="27"/>
        <v>0.69565217391304346</v>
      </c>
      <c r="DR3" s="2">
        <f t="shared" si="28"/>
        <v>6.935483870967742</v>
      </c>
      <c r="DS3" s="2">
        <f t="shared" si="29"/>
        <v>6.3043478260869561</v>
      </c>
      <c r="DT3" s="1">
        <f t="shared" si="75"/>
        <v>44.5</v>
      </c>
      <c r="DU3" s="1">
        <f t="shared" si="76"/>
        <v>24</v>
      </c>
      <c r="DV3" s="1">
        <f t="shared" si="77"/>
        <v>215</v>
      </c>
      <c r="DW3" s="1">
        <f t="shared" si="78"/>
        <v>145</v>
      </c>
      <c r="DX3" s="1">
        <f t="shared" si="30"/>
        <v>7.5697211155378488E-2</v>
      </c>
      <c r="DY3" s="1">
        <f t="shared" si="31"/>
        <v>5.8536585365853662E-2</v>
      </c>
      <c r="DZ3" s="1">
        <f t="shared" si="32"/>
        <v>4.2222222222222223</v>
      </c>
      <c r="EA3" s="1">
        <f t="shared" si="33"/>
        <v>2.4</v>
      </c>
      <c r="EB3" s="1">
        <f t="shared" si="79"/>
        <v>130.89080459770116</v>
      </c>
      <c r="EC3" s="1">
        <f t="shared" si="80"/>
        <v>108.85416666666667</v>
      </c>
      <c r="EE3">
        <f t="shared" si="34"/>
        <v>12</v>
      </c>
      <c r="EF3">
        <f t="shared" si="35"/>
        <v>161</v>
      </c>
      <c r="EG3">
        <f t="shared" si="36"/>
        <v>10</v>
      </c>
      <c r="EH3">
        <f t="shared" si="37"/>
        <v>155</v>
      </c>
      <c r="EI3">
        <f t="shared" si="38"/>
        <v>1</v>
      </c>
      <c r="EJ3">
        <f t="shared" si="39"/>
        <v>57</v>
      </c>
      <c r="EK3">
        <f t="shared" si="40"/>
        <v>4</v>
      </c>
      <c r="EL3">
        <f t="shared" si="41"/>
        <v>176</v>
      </c>
      <c r="EM3">
        <f t="shared" si="42"/>
        <v>23</v>
      </c>
      <c r="EN3">
        <f t="shared" si="43"/>
        <v>129</v>
      </c>
      <c r="EO3">
        <f t="shared" si="44"/>
        <v>4</v>
      </c>
      <c r="EP3">
        <f t="shared" si="45"/>
        <v>170</v>
      </c>
      <c r="EQ3">
        <f t="shared" si="46"/>
        <v>18</v>
      </c>
      <c r="ER3">
        <f t="shared" si="47"/>
        <v>165</v>
      </c>
      <c r="ES3">
        <f t="shared" si="48"/>
        <v>27</v>
      </c>
      <c r="ET3">
        <f t="shared" si="49"/>
        <v>112</v>
      </c>
      <c r="EU3">
        <f t="shared" si="50"/>
        <v>119</v>
      </c>
      <c r="EV3">
        <f t="shared" si="51"/>
        <v>119</v>
      </c>
      <c r="EW3">
        <f t="shared" si="52"/>
        <v>1</v>
      </c>
      <c r="EX3">
        <f t="shared" si="53"/>
        <v>194</v>
      </c>
      <c r="EY3">
        <f t="shared" si="54"/>
        <v>52</v>
      </c>
      <c r="EZ3">
        <f t="shared" si="55"/>
        <v>126</v>
      </c>
      <c r="FA3">
        <f t="shared" si="56"/>
        <v>27</v>
      </c>
      <c r="FB3">
        <f t="shared" si="57"/>
        <v>156</v>
      </c>
      <c r="FC3">
        <f t="shared" si="58"/>
        <v>176</v>
      </c>
      <c r="FD3">
        <f t="shared" si="59"/>
        <v>197</v>
      </c>
      <c r="FE3">
        <f t="shared" si="60"/>
        <v>13</v>
      </c>
      <c r="FF3">
        <f t="shared" si="61"/>
        <v>198</v>
      </c>
      <c r="FG3">
        <f t="shared" si="62"/>
        <v>3</v>
      </c>
      <c r="FH3">
        <f t="shared" si="63"/>
        <v>190</v>
      </c>
      <c r="FI3">
        <f t="shared" si="64"/>
        <v>20</v>
      </c>
      <c r="FJ3">
        <f t="shared" si="65"/>
        <v>5</v>
      </c>
      <c r="FK3">
        <f t="shared" si="66"/>
        <v>7</v>
      </c>
      <c r="FL3">
        <f t="shared" si="67"/>
        <v>150</v>
      </c>
      <c r="FM3">
        <f t="shared" si="68"/>
        <v>71</v>
      </c>
      <c r="FN3">
        <f t="shared" si="69"/>
        <v>74</v>
      </c>
      <c r="FO3">
        <f t="shared" si="70"/>
        <v>9</v>
      </c>
      <c r="FP3">
        <f t="shared" si="71"/>
        <v>132</v>
      </c>
      <c r="FQ3">
        <f t="shared" si="72"/>
        <v>14</v>
      </c>
      <c r="FR3">
        <f t="shared" si="73"/>
        <v>165</v>
      </c>
    </row>
    <row r="4" spans="1:174">
      <c r="A4" t="s">
        <v>3</v>
      </c>
      <c r="B4" t="s">
        <v>2</v>
      </c>
      <c r="C4" t="s">
        <v>67</v>
      </c>
      <c r="D4">
        <v>24</v>
      </c>
      <c r="E4">
        <v>38</v>
      </c>
      <c r="F4">
        <v>2001</v>
      </c>
      <c r="G4" t="str">
        <f t="shared" si="74"/>
        <v>Jets-WC-2001</v>
      </c>
      <c r="H4">
        <v>0</v>
      </c>
      <c r="I4">
        <v>23</v>
      </c>
      <c r="J4">
        <v>10</v>
      </c>
      <c r="K4">
        <v>265</v>
      </c>
      <c r="L4">
        <v>26</v>
      </c>
      <c r="M4">
        <v>40</v>
      </c>
      <c r="N4">
        <v>3</v>
      </c>
      <c r="O4">
        <v>145</v>
      </c>
      <c r="P4">
        <v>23</v>
      </c>
      <c r="Q4">
        <v>0</v>
      </c>
      <c r="R4">
        <v>3</v>
      </c>
      <c r="S4">
        <v>11</v>
      </c>
      <c r="T4">
        <v>3</v>
      </c>
      <c r="U4">
        <v>3</v>
      </c>
      <c r="V4">
        <v>0</v>
      </c>
      <c r="W4">
        <v>2</v>
      </c>
      <c r="X4">
        <v>1</v>
      </c>
      <c r="Y4">
        <v>3</v>
      </c>
      <c r="Z4">
        <v>0</v>
      </c>
      <c r="AA4">
        <v>0</v>
      </c>
      <c r="AB4">
        <v>1</v>
      </c>
      <c r="AC4">
        <v>24</v>
      </c>
      <c r="AD4">
        <v>0</v>
      </c>
      <c r="AE4">
        <v>4</v>
      </c>
      <c r="AF4">
        <v>3</v>
      </c>
      <c r="AG4">
        <v>0</v>
      </c>
      <c r="AH4">
        <v>8</v>
      </c>
      <c r="AI4">
        <v>12</v>
      </c>
      <c r="AJ4">
        <v>5</v>
      </c>
      <c r="AK4">
        <v>8</v>
      </c>
      <c r="AL4">
        <v>2</v>
      </c>
      <c r="AM4">
        <v>2</v>
      </c>
      <c r="AN4">
        <v>1</v>
      </c>
      <c r="AO4">
        <v>1</v>
      </c>
      <c r="AP4">
        <v>4</v>
      </c>
      <c r="AQ4">
        <v>6</v>
      </c>
      <c r="AR4">
        <v>16</v>
      </c>
      <c r="AS4">
        <v>23</v>
      </c>
      <c r="AT4">
        <v>10</v>
      </c>
      <c r="AU4">
        <v>322</v>
      </c>
      <c r="AV4">
        <v>0</v>
      </c>
      <c r="AW4">
        <v>28</v>
      </c>
      <c r="AX4">
        <v>40</v>
      </c>
      <c r="AY4" s="8">
        <v>23</v>
      </c>
      <c r="AZ4">
        <v>9</v>
      </c>
      <c r="BA4">
        <v>287</v>
      </c>
      <c r="BB4">
        <v>23</v>
      </c>
      <c r="BC4">
        <v>29</v>
      </c>
      <c r="BD4">
        <v>2</v>
      </c>
      <c r="BE4">
        <v>215</v>
      </c>
      <c r="BF4">
        <v>31</v>
      </c>
      <c r="BG4">
        <v>2</v>
      </c>
      <c r="BH4">
        <v>6</v>
      </c>
      <c r="BI4">
        <v>11</v>
      </c>
      <c r="BJ4">
        <v>0</v>
      </c>
      <c r="BK4">
        <v>0</v>
      </c>
      <c r="BL4">
        <v>0</v>
      </c>
      <c r="BM4">
        <v>0</v>
      </c>
      <c r="BN4">
        <v>1</v>
      </c>
      <c r="BO4">
        <v>7</v>
      </c>
      <c r="BP4">
        <v>5</v>
      </c>
      <c r="BQ4">
        <v>76</v>
      </c>
      <c r="BR4">
        <v>2</v>
      </c>
      <c r="BS4">
        <v>89</v>
      </c>
      <c r="BT4">
        <v>0</v>
      </c>
      <c r="BU4">
        <v>3</v>
      </c>
      <c r="BV4">
        <v>2</v>
      </c>
      <c r="BW4">
        <v>1</v>
      </c>
      <c r="BX4">
        <v>10</v>
      </c>
      <c r="BY4">
        <v>19</v>
      </c>
      <c r="BZ4">
        <v>6</v>
      </c>
      <c r="CA4">
        <v>9</v>
      </c>
      <c r="CB4">
        <v>3</v>
      </c>
      <c r="CC4">
        <v>3</v>
      </c>
      <c r="CD4">
        <v>0</v>
      </c>
      <c r="CE4">
        <v>0</v>
      </c>
      <c r="CF4">
        <v>2</v>
      </c>
      <c r="CG4">
        <v>6</v>
      </c>
      <c r="CH4">
        <v>19</v>
      </c>
      <c r="CI4">
        <v>31</v>
      </c>
      <c r="CJ4">
        <v>9</v>
      </c>
      <c r="CK4">
        <v>262</v>
      </c>
      <c r="CL4">
        <v>0</v>
      </c>
      <c r="CM4">
        <v>31</v>
      </c>
      <c r="CN4">
        <v>20</v>
      </c>
      <c r="CP4" s="1">
        <f t="shared" si="0"/>
        <v>0.78787878787878785</v>
      </c>
      <c r="CQ4" s="1">
        <f t="shared" si="1"/>
        <v>0.84375</v>
      </c>
      <c r="CR4" s="1">
        <f t="shared" si="2"/>
        <v>7.9268292682926829</v>
      </c>
      <c r="CS4" s="1">
        <f t="shared" si="3"/>
        <v>10.9</v>
      </c>
      <c r="CT4" s="1">
        <f t="shared" si="4"/>
        <v>2</v>
      </c>
      <c r="CU4" s="1">
        <f t="shared" si="5"/>
        <v>0</v>
      </c>
      <c r="CV4" s="1">
        <f t="shared" si="6"/>
        <v>41</v>
      </c>
      <c r="CW4" s="1">
        <f t="shared" si="7"/>
        <v>55.777777777777779</v>
      </c>
      <c r="CX4" s="2">
        <f t="shared" si="8"/>
        <v>2.8666666666666667</v>
      </c>
      <c r="CY4" s="2">
        <f t="shared" si="9"/>
        <v>3.4814814814814814</v>
      </c>
      <c r="CZ4" s="1">
        <f t="shared" si="10"/>
        <v>6.40625</v>
      </c>
      <c r="DA4" s="1">
        <f t="shared" si="11"/>
        <v>8.2295081967213122</v>
      </c>
      <c r="DB4" s="1">
        <f t="shared" si="12"/>
        <v>2.2999999999999998</v>
      </c>
      <c r="DC4" s="1">
        <f t="shared" si="13"/>
        <v>2.5555555555555554</v>
      </c>
      <c r="DD4" s="1">
        <f t="shared" si="14"/>
        <v>0.42857142857142855</v>
      </c>
      <c r="DE4" s="1">
        <f t="shared" si="15"/>
        <v>0.54545454545454541</v>
      </c>
      <c r="DF4" s="1">
        <f t="shared" si="16"/>
        <v>32.200000000000003</v>
      </c>
      <c r="DG4" s="1">
        <f t="shared" si="17"/>
        <v>29.111111111111111</v>
      </c>
      <c r="DH4" s="1">
        <f t="shared" si="18"/>
        <v>0</v>
      </c>
      <c r="DI4" s="1">
        <f t="shared" si="19"/>
        <v>0</v>
      </c>
      <c r="DJ4" s="1">
        <f t="shared" si="20"/>
        <v>0.75</v>
      </c>
      <c r="DK4" s="1">
        <f t="shared" si="21"/>
        <v>0.80952380952380953</v>
      </c>
      <c r="DL4" s="1">
        <f t="shared" si="22"/>
        <v>6.4</v>
      </c>
      <c r="DM4" s="1">
        <f t="shared" si="23"/>
        <v>6.7777777777777777</v>
      </c>
      <c r="DN4" s="1">
        <f t="shared" si="24"/>
        <v>0</v>
      </c>
      <c r="DO4" s="1">
        <f t="shared" si="25"/>
        <v>1.2459016393442623</v>
      </c>
      <c r="DP4" s="1">
        <f t="shared" si="26"/>
        <v>0.69565217391304346</v>
      </c>
      <c r="DQ4" s="1">
        <f t="shared" si="27"/>
        <v>0.61290322580645162</v>
      </c>
      <c r="DR4" s="2">
        <f t="shared" si="28"/>
        <v>6.3043478260869561</v>
      </c>
      <c r="DS4" s="2">
        <f t="shared" si="29"/>
        <v>6.935483870967742</v>
      </c>
      <c r="DT4" s="1">
        <f t="shared" si="75"/>
        <v>24</v>
      </c>
      <c r="DU4" s="1">
        <f t="shared" si="76"/>
        <v>44.5</v>
      </c>
      <c r="DV4" s="1">
        <f t="shared" si="77"/>
        <v>145</v>
      </c>
      <c r="DW4" s="1">
        <f t="shared" si="78"/>
        <v>215</v>
      </c>
      <c r="DX4" s="1">
        <f t="shared" si="30"/>
        <v>5.8536585365853662E-2</v>
      </c>
      <c r="DY4" s="1">
        <f t="shared" si="31"/>
        <v>7.5697211155378488E-2</v>
      </c>
      <c r="DZ4" s="1">
        <f t="shared" si="32"/>
        <v>2.4</v>
      </c>
      <c r="EA4" s="1">
        <f t="shared" si="33"/>
        <v>4.2222222222222223</v>
      </c>
      <c r="EB4" s="1">
        <f t="shared" si="79"/>
        <v>108.85416666666667</v>
      </c>
      <c r="EC4" s="1">
        <f t="shared" si="80"/>
        <v>130.89080459770116</v>
      </c>
      <c r="EE4">
        <f t="shared" si="34"/>
        <v>35</v>
      </c>
      <c r="EF4">
        <f t="shared" si="35"/>
        <v>187</v>
      </c>
      <c r="EG4">
        <f t="shared" si="36"/>
        <v>44</v>
      </c>
      <c r="EH4">
        <f t="shared" si="37"/>
        <v>189</v>
      </c>
      <c r="EI4">
        <f t="shared" si="38"/>
        <v>105</v>
      </c>
      <c r="EJ4">
        <f t="shared" si="39"/>
        <v>163</v>
      </c>
      <c r="EK4">
        <f t="shared" si="40"/>
        <v>23</v>
      </c>
      <c r="EL4">
        <f t="shared" si="41"/>
        <v>195</v>
      </c>
      <c r="EM4">
        <f t="shared" si="42"/>
        <v>70</v>
      </c>
      <c r="EN4">
        <f t="shared" si="43"/>
        <v>176</v>
      </c>
      <c r="EO4">
        <f t="shared" si="44"/>
        <v>29</v>
      </c>
      <c r="EP4">
        <f t="shared" si="45"/>
        <v>195</v>
      </c>
      <c r="EQ4">
        <f t="shared" si="46"/>
        <v>32</v>
      </c>
      <c r="ER4">
        <f t="shared" si="47"/>
        <v>179</v>
      </c>
      <c r="ES4">
        <f t="shared" si="48"/>
        <v>81</v>
      </c>
      <c r="ET4">
        <f t="shared" si="49"/>
        <v>170</v>
      </c>
      <c r="EU4">
        <f t="shared" si="50"/>
        <v>80</v>
      </c>
      <c r="EV4">
        <f t="shared" si="51"/>
        <v>80</v>
      </c>
      <c r="EW4">
        <f t="shared" si="52"/>
        <v>1</v>
      </c>
      <c r="EX4">
        <f t="shared" si="53"/>
        <v>194</v>
      </c>
      <c r="EY4">
        <f t="shared" si="54"/>
        <v>71</v>
      </c>
      <c r="EZ4">
        <f t="shared" si="55"/>
        <v>139</v>
      </c>
      <c r="FA4">
        <f t="shared" si="56"/>
        <v>41</v>
      </c>
      <c r="FB4">
        <f t="shared" si="57"/>
        <v>172</v>
      </c>
      <c r="FC4">
        <f t="shared" si="58"/>
        <v>1</v>
      </c>
      <c r="FD4">
        <f t="shared" si="59"/>
        <v>23</v>
      </c>
      <c r="FE4">
        <f t="shared" si="60"/>
        <v>1</v>
      </c>
      <c r="FF4">
        <f t="shared" si="61"/>
        <v>185</v>
      </c>
      <c r="FG4">
        <f t="shared" si="62"/>
        <v>9</v>
      </c>
      <c r="FH4">
        <f t="shared" si="63"/>
        <v>196</v>
      </c>
      <c r="FI4">
        <f t="shared" si="64"/>
        <v>194</v>
      </c>
      <c r="FJ4">
        <f t="shared" si="65"/>
        <v>179</v>
      </c>
      <c r="FK4">
        <f t="shared" si="66"/>
        <v>47</v>
      </c>
      <c r="FL4">
        <f t="shared" si="67"/>
        <v>192</v>
      </c>
      <c r="FM4">
        <f t="shared" si="68"/>
        <v>125</v>
      </c>
      <c r="FN4">
        <f t="shared" si="69"/>
        <v>128</v>
      </c>
      <c r="FO4">
        <f t="shared" si="70"/>
        <v>63</v>
      </c>
      <c r="FP4">
        <f t="shared" si="71"/>
        <v>190</v>
      </c>
      <c r="FQ4">
        <f t="shared" si="72"/>
        <v>34</v>
      </c>
      <c r="FR4">
        <f t="shared" si="73"/>
        <v>185</v>
      </c>
    </row>
    <row r="5" spans="1:174">
      <c r="A5" t="s">
        <v>4</v>
      </c>
      <c r="B5" t="s">
        <v>5</v>
      </c>
      <c r="C5" t="s">
        <v>67</v>
      </c>
      <c r="D5">
        <v>25</v>
      </c>
      <c r="E5">
        <v>15</v>
      </c>
      <c r="F5">
        <v>2001</v>
      </c>
      <c r="G5" t="str">
        <f t="shared" si="74"/>
        <v>Packers-WC-2001</v>
      </c>
      <c r="H5">
        <v>1</v>
      </c>
      <c r="I5">
        <v>21</v>
      </c>
      <c r="J5">
        <v>11</v>
      </c>
      <c r="K5">
        <v>262</v>
      </c>
      <c r="L5">
        <v>22</v>
      </c>
      <c r="M5">
        <v>29</v>
      </c>
      <c r="N5">
        <v>2</v>
      </c>
      <c r="O5">
        <v>106</v>
      </c>
      <c r="P5">
        <v>28</v>
      </c>
      <c r="Q5">
        <v>1</v>
      </c>
      <c r="R5">
        <v>7</v>
      </c>
      <c r="S5">
        <v>12</v>
      </c>
      <c r="T5">
        <v>0</v>
      </c>
      <c r="U5">
        <v>0</v>
      </c>
      <c r="V5">
        <v>1</v>
      </c>
      <c r="W5">
        <v>0</v>
      </c>
      <c r="X5">
        <v>1</v>
      </c>
      <c r="Y5">
        <v>7</v>
      </c>
      <c r="Z5">
        <v>3</v>
      </c>
      <c r="AA5">
        <v>25</v>
      </c>
      <c r="AB5">
        <v>3</v>
      </c>
      <c r="AC5">
        <v>143</v>
      </c>
      <c r="AD5">
        <v>0</v>
      </c>
      <c r="AE5">
        <v>5</v>
      </c>
      <c r="AF5">
        <v>3</v>
      </c>
      <c r="AG5">
        <v>1</v>
      </c>
      <c r="AH5">
        <v>7</v>
      </c>
      <c r="AI5">
        <v>16</v>
      </c>
      <c r="AJ5">
        <v>5</v>
      </c>
      <c r="AK5">
        <v>9</v>
      </c>
      <c r="AL5">
        <v>0</v>
      </c>
      <c r="AM5">
        <v>3</v>
      </c>
      <c r="AN5">
        <v>0</v>
      </c>
      <c r="AO5">
        <v>0</v>
      </c>
      <c r="AP5">
        <v>5</v>
      </c>
      <c r="AQ5">
        <v>10</v>
      </c>
      <c r="AR5">
        <v>12</v>
      </c>
      <c r="AS5">
        <v>28</v>
      </c>
      <c r="AT5">
        <v>11</v>
      </c>
      <c r="AU5">
        <v>308</v>
      </c>
      <c r="AV5">
        <v>4</v>
      </c>
      <c r="AW5">
        <v>30</v>
      </c>
      <c r="AX5">
        <v>52</v>
      </c>
      <c r="AY5" s="8">
        <v>19</v>
      </c>
      <c r="AZ5">
        <v>9</v>
      </c>
      <c r="BA5">
        <v>219</v>
      </c>
      <c r="BB5">
        <v>22</v>
      </c>
      <c r="BC5">
        <v>32</v>
      </c>
      <c r="BD5">
        <v>1</v>
      </c>
      <c r="BE5">
        <v>71</v>
      </c>
      <c r="BF5">
        <v>21</v>
      </c>
      <c r="BG5">
        <v>1</v>
      </c>
      <c r="BH5">
        <v>6</v>
      </c>
      <c r="BI5">
        <v>12</v>
      </c>
      <c r="BJ5">
        <v>0</v>
      </c>
      <c r="BK5">
        <v>0</v>
      </c>
      <c r="BL5">
        <v>1</v>
      </c>
      <c r="BM5">
        <v>1</v>
      </c>
      <c r="BN5">
        <v>2</v>
      </c>
      <c r="BO5">
        <v>14</v>
      </c>
      <c r="BP5">
        <v>3</v>
      </c>
      <c r="BQ5">
        <v>30</v>
      </c>
      <c r="BR5">
        <v>5</v>
      </c>
      <c r="BS5">
        <v>183</v>
      </c>
      <c r="BT5">
        <v>35</v>
      </c>
      <c r="BU5">
        <v>3</v>
      </c>
      <c r="BV5">
        <v>2</v>
      </c>
      <c r="BW5">
        <v>0</v>
      </c>
      <c r="BX5">
        <v>4</v>
      </c>
      <c r="BY5">
        <v>8</v>
      </c>
      <c r="BZ5">
        <v>3</v>
      </c>
      <c r="CA5">
        <v>9</v>
      </c>
      <c r="CB5">
        <v>2</v>
      </c>
      <c r="CC5">
        <v>3</v>
      </c>
      <c r="CD5">
        <v>0</v>
      </c>
      <c r="CE5">
        <v>0</v>
      </c>
      <c r="CF5">
        <v>2</v>
      </c>
      <c r="CG5">
        <v>3</v>
      </c>
      <c r="CH5">
        <v>9</v>
      </c>
      <c r="CI5">
        <v>20</v>
      </c>
      <c r="CJ5">
        <v>9</v>
      </c>
      <c r="CK5">
        <v>269</v>
      </c>
      <c r="CL5">
        <v>2</v>
      </c>
      <c r="CM5">
        <v>29</v>
      </c>
      <c r="CN5">
        <v>8</v>
      </c>
      <c r="CP5" s="1">
        <f t="shared" si="0"/>
        <v>0.75</v>
      </c>
      <c r="CQ5" s="1">
        <f t="shared" si="1"/>
        <v>0.75</v>
      </c>
      <c r="CR5" s="1">
        <f t="shared" si="2"/>
        <v>8.5666666666666664</v>
      </c>
      <c r="CS5" s="1">
        <f t="shared" si="3"/>
        <v>5.7058823529411766</v>
      </c>
      <c r="CT5" s="1">
        <f t="shared" si="4"/>
        <v>1</v>
      </c>
      <c r="CU5" s="1">
        <f t="shared" si="5"/>
        <v>2</v>
      </c>
      <c r="CV5" s="1">
        <f t="shared" si="6"/>
        <v>33.454545454545453</v>
      </c>
      <c r="CW5" s="1">
        <f t="shared" si="7"/>
        <v>32.222222222222221</v>
      </c>
      <c r="CX5" s="2">
        <f t="shared" si="8"/>
        <v>2.8060606060606061</v>
      </c>
      <c r="CY5" s="2">
        <f t="shared" si="9"/>
        <v>3.2370370370370369</v>
      </c>
      <c r="CZ5" s="1">
        <f t="shared" si="10"/>
        <v>6.3448275862068968</v>
      </c>
      <c r="DA5" s="1">
        <f t="shared" si="11"/>
        <v>5.2727272727272725</v>
      </c>
      <c r="DB5" s="1">
        <f t="shared" si="12"/>
        <v>1.9090909090909092</v>
      </c>
      <c r="DC5" s="1">
        <f t="shared" si="13"/>
        <v>2.1111111111111112</v>
      </c>
      <c r="DD5" s="1">
        <f t="shared" si="14"/>
        <v>0.58333333333333337</v>
      </c>
      <c r="DE5" s="1">
        <f t="shared" si="15"/>
        <v>0.5</v>
      </c>
      <c r="DF5" s="1">
        <f t="shared" si="16"/>
        <v>28</v>
      </c>
      <c r="DG5" s="1">
        <f t="shared" si="17"/>
        <v>29.888888888888889</v>
      </c>
      <c r="DH5" s="1">
        <f t="shared" si="18"/>
        <v>4</v>
      </c>
      <c r="DI5" s="1">
        <f t="shared" si="19"/>
        <v>2</v>
      </c>
      <c r="DJ5" s="1">
        <f t="shared" si="20"/>
        <v>0.68571428571428572</v>
      </c>
      <c r="DK5" s="1">
        <f t="shared" si="21"/>
        <v>0.66666666666666663</v>
      </c>
      <c r="DL5" s="1">
        <f t="shared" si="22"/>
        <v>5.2727272727272725</v>
      </c>
      <c r="DM5" s="1">
        <f t="shared" si="23"/>
        <v>6.1111111111111107</v>
      </c>
      <c r="DN5" s="1">
        <f t="shared" si="24"/>
        <v>0.43103448275862066</v>
      </c>
      <c r="DO5" s="1">
        <f t="shared" si="25"/>
        <v>0.54545454545454541</v>
      </c>
      <c r="DP5" s="1">
        <f t="shared" si="26"/>
        <v>0.42857142857142855</v>
      </c>
      <c r="DQ5" s="1">
        <f t="shared" si="27"/>
        <v>0.45</v>
      </c>
      <c r="DR5" s="2">
        <f t="shared" si="28"/>
        <v>3.7857142857142856</v>
      </c>
      <c r="DS5" s="2">
        <f t="shared" si="29"/>
        <v>3.3809523809523809</v>
      </c>
      <c r="DT5" s="1">
        <f t="shared" si="75"/>
        <v>47.666666666666664</v>
      </c>
      <c r="DU5" s="1">
        <f t="shared" si="76"/>
        <v>29.6</v>
      </c>
      <c r="DV5" s="1">
        <f t="shared" si="77"/>
        <v>106</v>
      </c>
      <c r="DW5" s="1">
        <f t="shared" si="78"/>
        <v>71</v>
      </c>
      <c r="DX5" s="1">
        <f t="shared" si="30"/>
        <v>6.7934782608695649E-2</v>
      </c>
      <c r="DY5" s="1">
        <f t="shared" si="31"/>
        <v>5.1724137931034482E-2</v>
      </c>
      <c r="DZ5" s="1">
        <f t="shared" si="32"/>
        <v>2.2727272727272729</v>
      </c>
      <c r="EA5" s="1">
        <f t="shared" si="33"/>
        <v>1.6666666666666667</v>
      </c>
      <c r="EB5" s="1">
        <f t="shared" si="79"/>
        <v>111.56609195402301</v>
      </c>
      <c r="EC5" s="1">
        <f t="shared" si="80"/>
        <v>85.286458333333343</v>
      </c>
      <c r="EE5">
        <f t="shared" si="34"/>
        <v>60</v>
      </c>
      <c r="EF5">
        <f t="shared" si="35"/>
        <v>133</v>
      </c>
      <c r="EG5">
        <f t="shared" si="36"/>
        <v>32</v>
      </c>
      <c r="EH5">
        <f t="shared" si="37"/>
        <v>97</v>
      </c>
      <c r="EI5">
        <f t="shared" si="38"/>
        <v>37</v>
      </c>
      <c r="EJ5">
        <f t="shared" si="39"/>
        <v>57</v>
      </c>
      <c r="EK5">
        <f t="shared" si="40"/>
        <v>63</v>
      </c>
      <c r="EL5">
        <f t="shared" si="41"/>
        <v>126</v>
      </c>
      <c r="EM5">
        <f t="shared" si="42"/>
        <v>79</v>
      </c>
      <c r="EN5">
        <f t="shared" si="43"/>
        <v>161</v>
      </c>
      <c r="EO5">
        <f t="shared" si="44"/>
        <v>30</v>
      </c>
      <c r="EP5">
        <f t="shared" si="45"/>
        <v>108</v>
      </c>
      <c r="EQ5">
        <f t="shared" si="46"/>
        <v>71</v>
      </c>
      <c r="ER5">
        <f t="shared" si="47"/>
        <v>151</v>
      </c>
      <c r="ES5">
        <f t="shared" si="48"/>
        <v>19</v>
      </c>
      <c r="ET5">
        <f t="shared" si="49"/>
        <v>149</v>
      </c>
      <c r="EU5">
        <f t="shared" si="50"/>
        <v>139</v>
      </c>
      <c r="EV5">
        <f t="shared" si="51"/>
        <v>87</v>
      </c>
      <c r="EW5">
        <f t="shared" si="52"/>
        <v>93</v>
      </c>
      <c r="EX5">
        <f t="shared" si="53"/>
        <v>145</v>
      </c>
      <c r="EY5">
        <f t="shared" si="54"/>
        <v>103</v>
      </c>
      <c r="EZ5">
        <f t="shared" si="55"/>
        <v>81</v>
      </c>
      <c r="FA5">
        <f t="shared" si="56"/>
        <v>122</v>
      </c>
      <c r="FB5">
        <f t="shared" si="57"/>
        <v>139</v>
      </c>
      <c r="FC5">
        <f t="shared" si="58"/>
        <v>52</v>
      </c>
      <c r="FD5">
        <f t="shared" si="59"/>
        <v>122</v>
      </c>
      <c r="FE5">
        <f t="shared" si="60"/>
        <v>110</v>
      </c>
      <c r="FF5">
        <f t="shared" si="61"/>
        <v>102</v>
      </c>
      <c r="FG5">
        <f t="shared" si="62"/>
        <v>108</v>
      </c>
      <c r="FH5">
        <f t="shared" si="63"/>
        <v>66</v>
      </c>
      <c r="FI5">
        <f t="shared" si="64"/>
        <v>7</v>
      </c>
      <c r="FJ5">
        <f t="shared" si="65"/>
        <v>21</v>
      </c>
      <c r="FK5">
        <f t="shared" si="66"/>
        <v>88</v>
      </c>
      <c r="FL5">
        <f t="shared" si="67"/>
        <v>50</v>
      </c>
      <c r="FM5">
        <f t="shared" si="68"/>
        <v>95</v>
      </c>
      <c r="FN5">
        <f t="shared" si="69"/>
        <v>56</v>
      </c>
      <c r="FO5">
        <f t="shared" si="70"/>
        <v>71</v>
      </c>
      <c r="FP5">
        <f t="shared" si="71"/>
        <v>70</v>
      </c>
      <c r="FQ5">
        <f t="shared" si="72"/>
        <v>30</v>
      </c>
      <c r="FR5">
        <f t="shared" si="73"/>
        <v>112</v>
      </c>
    </row>
    <row r="6" spans="1:174">
      <c r="A6" t="s">
        <v>5</v>
      </c>
      <c r="B6" t="s">
        <v>4</v>
      </c>
      <c r="C6" t="s">
        <v>67</v>
      </c>
      <c r="D6">
        <v>15</v>
      </c>
      <c r="E6">
        <v>25</v>
      </c>
      <c r="F6">
        <v>2001</v>
      </c>
      <c r="G6" t="str">
        <f t="shared" si="74"/>
        <v>49ers-WC-2001</v>
      </c>
      <c r="H6">
        <v>0</v>
      </c>
      <c r="I6">
        <v>19</v>
      </c>
      <c r="J6">
        <v>9</v>
      </c>
      <c r="K6">
        <v>219</v>
      </c>
      <c r="L6">
        <v>22</v>
      </c>
      <c r="M6">
        <v>32</v>
      </c>
      <c r="N6">
        <v>1</v>
      </c>
      <c r="O6">
        <v>71</v>
      </c>
      <c r="P6">
        <v>21</v>
      </c>
      <c r="Q6">
        <v>1</v>
      </c>
      <c r="R6">
        <v>6</v>
      </c>
      <c r="S6">
        <v>12</v>
      </c>
      <c r="T6">
        <v>0</v>
      </c>
      <c r="U6">
        <v>0</v>
      </c>
      <c r="V6">
        <v>1</v>
      </c>
      <c r="W6">
        <v>1</v>
      </c>
      <c r="X6">
        <v>2</v>
      </c>
      <c r="Y6">
        <v>14</v>
      </c>
      <c r="Z6">
        <v>3</v>
      </c>
      <c r="AA6">
        <v>30</v>
      </c>
      <c r="AB6">
        <v>5</v>
      </c>
      <c r="AC6">
        <v>183</v>
      </c>
      <c r="AD6">
        <v>35</v>
      </c>
      <c r="AE6">
        <v>3</v>
      </c>
      <c r="AF6">
        <v>2</v>
      </c>
      <c r="AG6">
        <v>0</v>
      </c>
      <c r="AH6">
        <v>4</v>
      </c>
      <c r="AI6">
        <v>8</v>
      </c>
      <c r="AJ6">
        <v>3</v>
      </c>
      <c r="AK6">
        <v>9</v>
      </c>
      <c r="AL6">
        <v>2</v>
      </c>
      <c r="AM6">
        <v>3</v>
      </c>
      <c r="AN6">
        <v>0</v>
      </c>
      <c r="AO6">
        <v>0</v>
      </c>
      <c r="AP6">
        <v>2</v>
      </c>
      <c r="AQ6">
        <v>3</v>
      </c>
      <c r="AR6">
        <v>9</v>
      </c>
      <c r="AS6">
        <v>20</v>
      </c>
      <c r="AT6">
        <v>9</v>
      </c>
      <c r="AU6">
        <v>269</v>
      </c>
      <c r="AV6">
        <v>2</v>
      </c>
      <c r="AW6">
        <v>29</v>
      </c>
      <c r="AX6">
        <v>8</v>
      </c>
      <c r="AY6" s="8">
        <v>21</v>
      </c>
      <c r="AZ6">
        <v>11</v>
      </c>
      <c r="BA6">
        <v>262</v>
      </c>
      <c r="BB6">
        <v>22</v>
      </c>
      <c r="BC6">
        <v>29</v>
      </c>
      <c r="BD6">
        <v>2</v>
      </c>
      <c r="BE6">
        <v>106</v>
      </c>
      <c r="BF6">
        <v>28</v>
      </c>
      <c r="BG6">
        <v>1</v>
      </c>
      <c r="BH6">
        <v>7</v>
      </c>
      <c r="BI6">
        <v>12</v>
      </c>
      <c r="BJ6">
        <v>0</v>
      </c>
      <c r="BK6">
        <v>0</v>
      </c>
      <c r="BL6">
        <v>1</v>
      </c>
      <c r="BM6">
        <v>0</v>
      </c>
      <c r="BN6">
        <v>1</v>
      </c>
      <c r="BO6">
        <v>7</v>
      </c>
      <c r="BP6">
        <v>3</v>
      </c>
      <c r="BQ6">
        <v>25</v>
      </c>
      <c r="BR6">
        <v>3</v>
      </c>
      <c r="BS6">
        <v>143</v>
      </c>
      <c r="BT6">
        <v>0</v>
      </c>
      <c r="BU6">
        <v>5</v>
      </c>
      <c r="BV6">
        <v>3</v>
      </c>
      <c r="BW6">
        <v>1</v>
      </c>
      <c r="BX6">
        <v>7</v>
      </c>
      <c r="BY6">
        <v>16</v>
      </c>
      <c r="BZ6">
        <v>5</v>
      </c>
      <c r="CA6">
        <v>9</v>
      </c>
      <c r="CB6">
        <v>0</v>
      </c>
      <c r="CC6">
        <v>3</v>
      </c>
      <c r="CD6">
        <v>0</v>
      </c>
      <c r="CE6">
        <v>0</v>
      </c>
      <c r="CF6">
        <v>5</v>
      </c>
      <c r="CG6">
        <v>10</v>
      </c>
      <c r="CH6">
        <v>12</v>
      </c>
      <c r="CI6">
        <v>28</v>
      </c>
      <c r="CJ6">
        <v>11</v>
      </c>
      <c r="CK6">
        <v>308</v>
      </c>
      <c r="CL6">
        <v>4</v>
      </c>
      <c r="CM6">
        <v>30</v>
      </c>
      <c r="CN6">
        <v>52</v>
      </c>
      <c r="CP6" s="1">
        <f t="shared" si="0"/>
        <v>0.75</v>
      </c>
      <c r="CQ6" s="1">
        <f t="shared" si="1"/>
        <v>0.75</v>
      </c>
      <c r="CR6" s="1">
        <f t="shared" si="2"/>
        <v>5.7058823529411766</v>
      </c>
      <c r="CS6" s="1">
        <f t="shared" si="3"/>
        <v>8.5666666666666664</v>
      </c>
      <c r="CT6" s="1">
        <f t="shared" si="4"/>
        <v>2</v>
      </c>
      <c r="CU6" s="1">
        <f t="shared" si="5"/>
        <v>1</v>
      </c>
      <c r="CV6" s="1">
        <f t="shared" si="6"/>
        <v>32.222222222222221</v>
      </c>
      <c r="CW6" s="1">
        <f t="shared" si="7"/>
        <v>33.454545454545453</v>
      </c>
      <c r="CX6" s="2">
        <f t="shared" si="8"/>
        <v>3.2370370370370369</v>
      </c>
      <c r="CY6" s="2">
        <f t="shared" si="9"/>
        <v>2.8060606060606061</v>
      </c>
      <c r="CZ6" s="1">
        <f t="shared" si="10"/>
        <v>5.2727272727272725</v>
      </c>
      <c r="DA6" s="1">
        <f t="shared" si="11"/>
        <v>6.3448275862068968</v>
      </c>
      <c r="DB6" s="1">
        <f t="shared" si="12"/>
        <v>2.1111111111111112</v>
      </c>
      <c r="DC6" s="1">
        <f t="shared" si="13"/>
        <v>1.9090909090909092</v>
      </c>
      <c r="DD6" s="1">
        <f t="shared" si="14"/>
        <v>0.5</v>
      </c>
      <c r="DE6" s="1">
        <f t="shared" si="15"/>
        <v>0.58333333333333337</v>
      </c>
      <c r="DF6" s="1">
        <f t="shared" si="16"/>
        <v>29.888888888888889</v>
      </c>
      <c r="DG6" s="1">
        <f t="shared" si="17"/>
        <v>28</v>
      </c>
      <c r="DH6" s="1">
        <f t="shared" si="18"/>
        <v>2</v>
      </c>
      <c r="DI6" s="1">
        <f t="shared" si="19"/>
        <v>4</v>
      </c>
      <c r="DJ6" s="1">
        <f t="shared" si="20"/>
        <v>0.66666666666666663</v>
      </c>
      <c r="DK6" s="1">
        <f t="shared" si="21"/>
        <v>0.68571428571428572</v>
      </c>
      <c r="DL6" s="1">
        <f t="shared" si="22"/>
        <v>6.1111111111111107</v>
      </c>
      <c r="DM6" s="1">
        <f t="shared" si="23"/>
        <v>5.2727272727272725</v>
      </c>
      <c r="DN6" s="1">
        <f t="shared" si="24"/>
        <v>0.54545454545454541</v>
      </c>
      <c r="DO6" s="1">
        <f t="shared" si="25"/>
        <v>0.43103448275862066</v>
      </c>
      <c r="DP6" s="1">
        <f t="shared" si="26"/>
        <v>0.45</v>
      </c>
      <c r="DQ6" s="1">
        <f t="shared" si="27"/>
        <v>0.42857142857142855</v>
      </c>
      <c r="DR6" s="2">
        <f t="shared" si="28"/>
        <v>3.3809523809523809</v>
      </c>
      <c r="DS6" s="2">
        <f t="shared" si="29"/>
        <v>3.7857142857142856</v>
      </c>
      <c r="DT6" s="1">
        <f t="shared" si="75"/>
        <v>29.6</v>
      </c>
      <c r="DU6" s="1">
        <f t="shared" si="76"/>
        <v>47.666666666666664</v>
      </c>
      <c r="DV6" s="1">
        <f t="shared" si="77"/>
        <v>71</v>
      </c>
      <c r="DW6" s="1">
        <f t="shared" si="78"/>
        <v>106</v>
      </c>
      <c r="DX6" s="1">
        <f t="shared" si="30"/>
        <v>5.1724137931034482E-2</v>
      </c>
      <c r="DY6" s="1">
        <f t="shared" si="31"/>
        <v>6.7934782608695649E-2</v>
      </c>
      <c r="DZ6" s="1">
        <f t="shared" si="32"/>
        <v>1.6666666666666667</v>
      </c>
      <c r="EA6" s="1">
        <f t="shared" si="33"/>
        <v>2.2727272727272729</v>
      </c>
      <c r="EB6" s="1">
        <f t="shared" si="79"/>
        <v>85.286458333333343</v>
      </c>
      <c r="EC6" s="1">
        <f t="shared" si="80"/>
        <v>111.56609195402301</v>
      </c>
      <c r="EE6">
        <f t="shared" si="34"/>
        <v>60</v>
      </c>
      <c r="EF6">
        <f t="shared" si="35"/>
        <v>133</v>
      </c>
      <c r="EG6">
        <f t="shared" si="36"/>
        <v>102</v>
      </c>
      <c r="EH6">
        <f t="shared" si="37"/>
        <v>167</v>
      </c>
      <c r="EI6">
        <f t="shared" si="38"/>
        <v>105</v>
      </c>
      <c r="EJ6">
        <f t="shared" si="39"/>
        <v>95</v>
      </c>
      <c r="EK6">
        <f t="shared" si="40"/>
        <v>73</v>
      </c>
      <c r="EL6">
        <f t="shared" si="41"/>
        <v>136</v>
      </c>
      <c r="EM6">
        <f t="shared" si="42"/>
        <v>38</v>
      </c>
      <c r="EN6">
        <f t="shared" si="43"/>
        <v>120</v>
      </c>
      <c r="EO6">
        <f t="shared" si="44"/>
        <v>91</v>
      </c>
      <c r="EP6">
        <f t="shared" si="45"/>
        <v>169</v>
      </c>
      <c r="EQ6">
        <f t="shared" si="46"/>
        <v>47</v>
      </c>
      <c r="ER6">
        <f t="shared" si="47"/>
        <v>125</v>
      </c>
      <c r="ES6">
        <f t="shared" si="48"/>
        <v>40</v>
      </c>
      <c r="ET6">
        <f t="shared" si="49"/>
        <v>179</v>
      </c>
      <c r="EU6">
        <f t="shared" si="50"/>
        <v>112</v>
      </c>
      <c r="EV6">
        <f t="shared" si="51"/>
        <v>60</v>
      </c>
      <c r="EW6">
        <f t="shared" si="52"/>
        <v>23</v>
      </c>
      <c r="EX6">
        <f t="shared" si="53"/>
        <v>72</v>
      </c>
      <c r="EY6">
        <f t="shared" si="54"/>
        <v>109</v>
      </c>
      <c r="EZ6">
        <f t="shared" si="55"/>
        <v>91</v>
      </c>
      <c r="FA6">
        <f t="shared" si="56"/>
        <v>59</v>
      </c>
      <c r="FB6">
        <f t="shared" si="57"/>
        <v>75</v>
      </c>
      <c r="FC6">
        <f t="shared" si="58"/>
        <v>77</v>
      </c>
      <c r="FD6">
        <f t="shared" si="59"/>
        <v>147</v>
      </c>
      <c r="FE6">
        <f t="shared" si="60"/>
        <v>96</v>
      </c>
      <c r="FF6">
        <f t="shared" si="61"/>
        <v>85</v>
      </c>
      <c r="FG6">
        <f t="shared" si="62"/>
        <v>133</v>
      </c>
      <c r="FH6">
        <f t="shared" si="63"/>
        <v>91</v>
      </c>
      <c r="FI6">
        <f t="shared" si="64"/>
        <v>178</v>
      </c>
      <c r="FJ6">
        <f t="shared" si="65"/>
        <v>191</v>
      </c>
      <c r="FK6">
        <f t="shared" si="66"/>
        <v>149</v>
      </c>
      <c r="FL6">
        <f t="shared" si="67"/>
        <v>111</v>
      </c>
      <c r="FM6">
        <f t="shared" si="68"/>
        <v>143</v>
      </c>
      <c r="FN6">
        <f t="shared" si="69"/>
        <v>104</v>
      </c>
      <c r="FO6">
        <f t="shared" si="70"/>
        <v>126</v>
      </c>
      <c r="FP6">
        <f t="shared" si="71"/>
        <v>127</v>
      </c>
      <c r="FQ6">
        <f t="shared" si="72"/>
        <v>87</v>
      </c>
      <c r="FR6">
        <f t="shared" si="73"/>
        <v>169</v>
      </c>
    </row>
    <row r="7" spans="1:174">
      <c r="A7" t="s">
        <v>6</v>
      </c>
      <c r="B7" t="s">
        <v>7</v>
      </c>
      <c r="C7" t="s">
        <v>67</v>
      </c>
      <c r="D7">
        <v>3</v>
      </c>
      <c r="E7">
        <v>20</v>
      </c>
      <c r="F7">
        <v>2001</v>
      </c>
      <c r="G7" t="str">
        <f t="shared" si="74"/>
        <v>Dolphins-WC-2001</v>
      </c>
      <c r="H7">
        <v>1</v>
      </c>
      <c r="I7">
        <v>9</v>
      </c>
      <c r="J7">
        <v>10</v>
      </c>
      <c r="K7">
        <v>105</v>
      </c>
      <c r="L7">
        <v>15</v>
      </c>
      <c r="M7">
        <v>28</v>
      </c>
      <c r="N7">
        <v>0</v>
      </c>
      <c r="O7">
        <v>46</v>
      </c>
      <c r="P7">
        <v>15</v>
      </c>
      <c r="Q7">
        <v>0</v>
      </c>
      <c r="R7">
        <v>3</v>
      </c>
      <c r="S7">
        <v>11</v>
      </c>
      <c r="T7">
        <v>0</v>
      </c>
      <c r="U7">
        <v>1</v>
      </c>
      <c r="V7">
        <v>1</v>
      </c>
      <c r="W7">
        <v>2</v>
      </c>
      <c r="X7">
        <v>3</v>
      </c>
      <c r="Y7">
        <v>17</v>
      </c>
      <c r="Z7">
        <v>6</v>
      </c>
      <c r="AA7">
        <v>36</v>
      </c>
      <c r="AB7">
        <v>5</v>
      </c>
      <c r="AC7">
        <v>237</v>
      </c>
      <c r="AD7">
        <v>3</v>
      </c>
      <c r="AE7">
        <v>1</v>
      </c>
      <c r="AF7">
        <v>0</v>
      </c>
      <c r="AG7">
        <v>1</v>
      </c>
      <c r="AH7">
        <v>0</v>
      </c>
      <c r="AI7">
        <v>6</v>
      </c>
      <c r="AJ7">
        <v>1</v>
      </c>
      <c r="AK7">
        <v>5</v>
      </c>
      <c r="AL7">
        <v>1</v>
      </c>
      <c r="AM7">
        <v>4</v>
      </c>
      <c r="AN7">
        <v>0</v>
      </c>
      <c r="AO7">
        <v>0</v>
      </c>
      <c r="AP7">
        <v>0</v>
      </c>
      <c r="AQ7">
        <v>1</v>
      </c>
      <c r="AR7">
        <v>2</v>
      </c>
      <c r="AS7">
        <v>15</v>
      </c>
      <c r="AT7">
        <v>10</v>
      </c>
      <c r="AU7">
        <v>302</v>
      </c>
      <c r="AV7">
        <v>3</v>
      </c>
      <c r="AW7">
        <v>22</v>
      </c>
      <c r="AX7">
        <v>6</v>
      </c>
      <c r="AY7" s="8">
        <v>20</v>
      </c>
      <c r="AZ7">
        <v>10</v>
      </c>
      <c r="BA7">
        <v>121</v>
      </c>
      <c r="BB7">
        <v>12</v>
      </c>
      <c r="BC7">
        <v>18</v>
      </c>
      <c r="BD7">
        <v>1</v>
      </c>
      <c r="BE7">
        <v>226</v>
      </c>
      <c r="BF7">
        <v>50</v>
      </c>
      <c r="BG7">
        <v>1</v>
      </c>
      <c r="BH7">
        <v>10</v>
      </c>
      <c r="BI7">
        <v>16</v>
      </c>
      <c r="BJ7">
        <v>0</v>
      </c>
      <c r="BK7">
        <v>0</v>
      </c>
      <c r="BL7">
        <v>0</v>
      </c>
      <c r="BM7">
        <v>1</v>
      </c>
      <c r="BN7">
        <v>1</v>
      </c>
      <c r="BO7">
        <v>12</v>
      </c>
      <c r="BP7">
        <v>5</v>
      </c>
      <c r="BQ7">
        <v>35</v>
      </c>
      <c r="BR7">
        <v>4</v>
      </c>
      <c r="BS7">
        <v>182</v>
      </c>
      <c r="BT7">
        <v>9</v>
      </c>
      <c r="BU7">
        <v>4</v>
      </c>
      <c r="BV7">
        <v>2</v>
      </c>
      <c r="BW7">
        <v>2</v>
      </c>
      <c r="BX7">
        <v>18</v>
      </c>
      <c r="BY7">
        <v>25</v>
      </c>
      <c r="BZ7">
        <v>10</v>
      </c>
      <c r="CA7">
        <v>18</v>
      </c>
      <c r="CB7">
        <v>5</v>
      </c>
      <c r="CC7">
        <v>7</v>
      </c>
      <c r="CD7">
        <v>0</v>
      </c>
      <c r="CE7">
        <v>0</v>
      </c>
      <c r="CF7">
        <v>9</v>
      </c>
      <c r="CG7">
        <v>15</v>
      </c>
      <c r="CH7">
        <v>33</v>
      </c>
      <c r="CI7">
        <v>50</v>
      </c>
      <c r="CJ7">
        <v>10</v>
      </c>
      <c r="CK7">
        <v>314</v>
      </c>
      <c r="CL7">
        <v>2</v>
      </c>
      <c r="CM7">
        <v>37</v>
      </c>
      <c r="CN7">
        <v>54</v>
      </c>
      <c r="CP7" s="1">
        <f t="shared" si="0"/>
        <v>0.47368421052631576</v>
      </c>
      <c r="CQ7" s="1">
        <f t="shared" si="1"/>
        <v>0.73333333333333328</v>
      </c>
      <c r="CR7" s="1">
        <f t="shared" si="2"/>
        <v>1.935483870967742</v>
      </c>
      <c r="CS7" s="1">
        <f t="shared" si="3"/>
        <v>7.4210526315789478</v>
      </c>
      <c r="CT7" s="1">
        <f t="shared" si="4"/>
        <v>3</v>
      </c>
      <c r="CU7" s="1">
        <f t="shared" si="5"/>
        <v>1</v>
      </c>
      <c r="CV7" s="1">
        <f t="shared" si="6"/>
        <v>15.1</v>
      </c>
      <c r="CW7" s="1">
        <f t="shared" si="7"/>
        <v>34.700000000000003</v>
      </c>
      <c r="CX7" s="2">
        <f t="shared" si="8"/>
        <v>2.21</v>
      </c>
      <c r="CY7" s="2">
        <f t="shared" si="9"/>
        <v>3.79</v>
      </c>
      <c r="CZ7" s="1">
        <f t="shared" si="10"/>
        <v>3.2826086956521738</v>
      </c>
      <c r="DA7" s="1">
        <f t="shared" si="11"/>
        <v>5.0289855072463769</v>
      </c>
      <c r="DB7" s="1">
        <f t="shared" si="12"/>
        <v>0.9</v>
      </c>
      <c r="DC7" s="1">
        <f t="shared" si="13"/>
        <v>2</v>
      </c>
      <c r="DD7" s="1">
        <f t="shared" si="14"/>
        <v>0.25</v>
      </c>
      <c r="DE7" s="1">
        <f t="shared" si="15"/>
        <v>0.625</v>
      </c>
      <c r="DF7" s="1">
        <f t="shared" si="16"/>
        <v>30.2</v>
      </c>
      <c r="DG7" s="1">
        <f t="shared" si="17"/>
        <v>31.4</v>
      </c>
      <c r="DH7" s="1">
        <f t="shared" si="18"/>
        <v>3</v>
      </c>
      <c r="DI7" s="1">
        <f t="shared" si="19"/>
        <v>2</v>
      </c>
      <c r="DJ7" s="1">
        <f t="shared" si="20"/>
        <v>0.42857142857142855</v>
      </c>
      <c r="DK7" s="1">
        <f t="shared" si="21"/>
        <v>0.7142857142857143</v>
      </c>
      <c r="DL7" s="1">
        <f t="shared" si="22"/>
        <v>4.5999999999999996</v>
      </c>
      <c r="DM7" s="1">
        <f t="shared" si="23"/>
        <v>6.9</v>
      </c>
      <c r="DN7" s="1">
        <f t="shared" si="24"/>
        <v>0.78260869565217395</v>
      </c>
      <c r="DO7" s="1">
        <f t="shared" si="25"/>
        <v>0.50724637681159424</v>
      </c>
      <c r="DP7" s="1">
        <f t="shared" si="26"/>
        <v>0.13333333333333333</v>
      </c>
      <c r="DQ7" s="1">
        <f t="shared" si="27"/>
        <v>0.66</v>
      </c>
      <c r="DR7" s="2">
        <f t="shared" si="28"/>
        <v>3.0666666666666669</v>
      </c>
      <c r="DS7" s="2">
        <f t="shared" si="29"/>
        <v>4.5199999999999996</v>
      </c>
      <c r="DT7" s="1">
        <f t="shared" si="75"/>
        <v>46.8</v>
      </c>
      <c r="DU7" s="1">
        <f t="shared" si="76"/>
        <v>43.25</v>
      </c>
      <c r="DV7" s="1">
        <f t="shared" si="77"/>
        <v>46</v>
      </c>
      <c r="DW7" s="1">
        <f t="shared" si="78"/>
        <v>226</v>
      </c>
      <c r="DX7" s="1">
        <f t="shared" si="30"/>
        <v>1.9867549668874173E-2</v>
      </c>
      <c r="DY7" s="1">
        <f t="shared" si="31"/>
        <v>5.7636887608069162E-2</v>
      </c>
      <c r="DZ7" s="1">
        <f t="shared" si="32"/>
        <v>0.3</v>
      </c>
      <c r="EA7" s="1">
        <f t="shared" si="33"/>
        <v>2</v>
      </c>
      <c r="EB7" s="1">
        <f t="shared" si="79"/>
        <v>47.470238095238095</v>
      </c>
      <c r="EC7" s="1">
        <f t="shared" si="80"/>
        <v>104.16666666666667</v>
      </c>
      <c r="EE7">
        <f t="shared" si="34"/>
        <v>196</v>
      </c>
      <c r="EF7">
        <f t="shared" si="35"/>
        <v>126</v>
      </c>
      <c r="EG7">
        <f t="shared" si="36"/>
        <v>175</v>
      </c>
      <c r="EH7">
        <f t="shared" si="37"/>
        <v>141</v>
      </c>
      <c r="EI7">
        <f t="shared" si="38"/>
        <v>143</v>
      </c>
      <c r="EJ7">
        <f t="shared" si="39"/>
        <v>95</v>
      </c>
      <c r="EK7">
        <f t="shared" si="40"/>
        <v>192</v>
      </c>
      <c r="EL7">
        <f t="shared" si="41"/>
        <v>144</v>
      </c>
      <c r="EM7">
        <f t="shared" si="42"/>
        <v>163</v>
      </c>
      <c r="EN7">
        <f t="shared" si="43"/>
        <v>186</v>
      </c>
      <c r="EO7">
        <f t="shared" si="44"/>
        <v>194</v>
      </c>
      <c r="EP7">
        <f t="shared" si="45"/>
        <v>86</v>
      </c>
      <c r="EQ7">
        <f t="shared" si="46"/>
        <v>188</v>
      </c>
      <c r="ER7">
        <f t="shared" si="47"/>
        <v>131</v>
      </c>
      <c r="ES7">
        <f t="shared" si="48"/>
        <v>170</v>
      </c>
      <c r="ET7">
        <f t="shared" si="49"/>
        <v>186</v>
      </c>
      <c r="EU7">
        <f t="shared" si="50"/>
        <v>106</v>
      </c>
      <c r="EV7">
        <f t="shared" si="51"/>
        <v>108</v>
      </c>
      <c r="EW7">
        <f t="shared" si="52"/>
        <v>55</v>
      </c>
      <c r="EX7">
        <f t="shared" si="53"/>
        <v>145</v>
      </c>
      <c r="EY7">
        <f t="shared" si="54"/>
        <v>162</v>
      </c>
      <c r="EZ7">
        <f t="shared" si="55"/>
        <v>97</v>
      </c>
      <c r="FA7">
        <f t="shared" si="56"/>
        <v>173</v>
      </c>
      <c r="FB7">
        <f t="shared" si="57"/>
        <v>177</v>
      </c>
      <c r="FC7">
        <f t="shared" si="58"/>
        <v>128</v>
      </c>
      <c r="FD7">
        <f t="shared" si="59"/>
        <v>129</v>
      </c>
      <c r="FE7">
        <f t="shared" si="60"/>
        <v>197</v>
      </c>
      <c r="FF7">
        <f t="shared" si="61"/>
        <v>197</v>
      </c>
      <c r="FG7">
        <f t="shared" si="62"/>
        <v>147</v>
      </c>
      <c r="FH7">
        <f t="shared" si="63"/>
        <v>144</v>
      </c>
      <c r="FI7">
        <f t="shared" si="64"/>
        <v>9</v>
      </c>
      <c r="FJ7">
        <f t="shared" si="65"/>
        <v>167</v>
      </c>
      <c r="FK7">
        <f t="shared" si="66"/>
        <v>182</v>
      </c>
      <c r="FL7">
        <f t="shared" si="67"/>
        <v>195</v>
      </c>
      <c r="FM7">
        <f t="shared" si="68"/>
        <v>190</v>
      </c>
      <c r="FN7">
        <f t="shared" si="69"/>
        <v>73</v>
      </c>
      <c r="FO7">
        <f t="shared" si="70"/>
        <v>191</v>
      </c>
      <c r="FP7">
        <f t="shared" si="71"/>
        <v>102</v>
      </c>
      <c r="FQ7">
        <f t="shared" si="72"/>
        <v>173</v>
      </c>
      <c r="FR7">
        <f t="shared" si="73"/>
        <v>158</v>
      </c>
    </row>
    <row r="8" spans="1:174">
      <c r="A8" t="s">
        <v>7</v>
      </c>
      <c r="B8" t="s">
        <v>6</v>
      </c>
      <c r="C8" t="s">
        <v>67</v>
      </c>
      <c r="D8">
        <v>20</v>
      </c>
      <c r="E8">
        <v>3</v>
      </c>
      <c r="F8">
        <v>2001</v>
      </c>
      <c r="G8" t="str">
        <f t="shared" si="74"/>
        <v>Ravens-WC-2001</v>
      </c>
      <c r="H8">
        <v>0</v>
      </c>
      <c r="I8">
        <v>20</v>
      </c>
      <c r="J8">
        <v>10</v>
      </c>
      <c r="K8">
        <v>121</v>
      </c>
      <c r="L8">
        <v>12</v>
      </c>
      <c r="M8">
        <v>18</v>
      </c>
      <c r="N8">
        <v>1</v>
      </c>
      <c r="O8">
        <v>226</v>
      </c>
      <c r="P8">
        <v>50</v>
      </c>
      <c r="Q8">
        <v>1</v>
      </c>
      <c r="R8">
        <v>10</v>
      </c>
      <c r="S8">
        <v>16</v>
      </c>
      <c r="T8">
        <v>0</v>
      </c>
      <c r="U8">
        <v>0</v>
      </c>
      <c r="V8">
        <v>0</v>
      </c>
      <c r="W8">
        <v>1</v>
      </c>
      <c r="X8">
        <v>1</v>
      </c>
      <c r="Y8">
        <v>12</v>
      </c>
      <c r="Z8">
        <v>5</v>
      </c>
      <c r="AA8">
        <v>35</v>
      </c>
      <c r="AB8">
        <v>4</v>
      </c>
      <c r="AC8">
        <v>182</v>
      </c>
      <c r="AD8">
        <v>9</v>
      </c>
      <c r="AE8">
        <v>4</v>
      </c>
      <c r="AF8">
        <v>2</v>
      </c>
      <c r="AG8">
        <v>2</v>
      </c>
      <c r="AH8">
        <v>18</v>
      </c>
      <c r="AI8">
        <v>25</v>
      </c>
      <c r="AJ8">
        <v>10</v>
      </c>
      <c r="AK8">
        <v>18</v>
      </c>
      <c r="AL8">
        <v>5</v>
      </c>
      <c r="AM8">
        <v>7</v>
      </c>
      <c r="AN8">
        <v>0</v>
      </c>
      <c r="AO8">
        <v>0</v>
      </c>
      <c r="AP8">
        <v>9</v>
      </c>
      <c r="AQ8">
        <v>15</v>
      </c>
      <c r="AR8">
        <v>33</v>
      </c>
      <c r="AS8">
        <v>50</v>
      </c>
      <c r="AT8">
        <v>10</v>
      </c>
      <c r="AU8">
        <v>314</v>
      </c>
      <c r="AV8">
        <v>2</v>
      </c>
      <c r="AW8">
        <v>37</v>
      </c>
      <c r="AX8">
        <v>54</v>
      </c>
      <c r="AY8" s="8">
        <v>9</v>
      </c>
      <c r="AZ8">
        <v>10</v>
      </c>
      <c r="BA8">
        <v>105</v>
      </c>
      <c r="BB8">
        <v>15</v>
      </c>
      <c r="BC8">
        <v>28</v>
      </c>
      <c r="BD8">
        <v>0</v>
      </c>
      <c r="BE8">
        <v>46</v>
      </c>
      <c r="BF8">
        <v>15</v>
      </c>
      <c r="BG8">
        <v>0</v>
      </c>
      <c r="BH8">
        <v>3</v>
      </c>
      <c r="BI8">
        <v>11</v>
      </c>
      <c r="BJ8">
        <v>0</v>
      </c>
      <c r="BK8">
        <v>1</v>
      </c>
      <c r="BL8">
        <v>1</v>
      </c>
      <c r="BM8">
        <v>2</v>
      </c>
      <c r="BN8">
        <v>3</v>
      </c>
      <c r="BO8">
        <v>17</v>
      </c>
      <c r="BP8">
        <v>6</v>
      </c>
      <c r="BQ8">
        <v>36</v>
      </c>
      <c r="BR8">
        <v>5</v>
      </c>
      <c r="BS8">
        <v>237</v>
      </c>
      <c r="BT8">
        <v>3</v>
      </c>
      <c r="BU8">
        <v>1</v>
      </c>
      <c r="BV8">
        <v>0</v>
      </c>
      <c r="BW8">
        <v>1</v>
      </c>
      <c r="BX8">
        <v>0</v>
      </c>
      <c r="BY8">
        <v>6</v>
      </c>
      <c r="BZ8">
        <v>1</v>
      </c>
      <c r="CA8">
        <v>5</v>
      </c>
      <c r="CB8">
        <v>1</v>
      </c>
      <c r="CC8">
        <v>4</v>
      </c>
      <c r="CD8">
        <v>0</v>
      </c>
      <c r="CE8">
        <v>0</v>
      </c>
      <c r="CF8">
        <v>0</v>
      </c>
      <c r="CG8">
        <v>1</v>
      </c>
      <c r="CH8">
        <v>2</v>
      </c>
      <c r="CI8">
        <v>15</v>
      </c>
      <c r="CJ8">
        <v>10</v>
      </c>
      <c r="CK8">
        <v>302</v>
      </c>
      <c r="CL8">
        <v>3</v>
      </c>
      <c r="CM8">
        <v>22</v>
      </c>
      <c r="CN8">
        <v>6</v>
      </c>
      <c r="CP8" s="1">
        <f t="shared" si="0"/>
        <v>0.73333333333333328</v>
      </c>
      <c r="CQ8" s="1">
        <f t="shared" si="1"/>
        <v>0.47368421052631576</v>
      </c>
      <c r="CR8" s="1">
        <f t="shared" si="2"/>
        <v>7.4210526315789478</v>
      </c>
      <c r="CS8" s="1">
        <f t="shared" si="3"/>
        <v>1.935483870967742</v>
      </c>
      <c r="CT8" s="1">
        <f t="shared" si="4"/>
        <v>1</v>
      </c>
      <c r="CU8" s="1">
        <f t="shared" si="5"/>
        <v>3</v>
      </c>
      <c r="CV8" s="1">
        <f t="shared" si="6"/>
        <v>34.700000000000003</v>
      </c>
      <c r="CW8" s="1">
        <f t="shared" si="7"/>
        <v>15.1</v>
      </c>
      <c r="CX8" s="2">
        <f t="shared" si="8"/>
        <v>3.79</v>
      </c>
      <c r="CY8" s="2">
        <f t="shared" si="9"/>
        <v>2.21</v>
      </c>
      <c r="CZ8" s="1">
        <f t="shared" si="10"/>
        <v>5.0289855072463769</v>
      </c>
      <c r="DA8" s="1">
        <f t="shared" si="11"/>
        <v>3.2826086956521738</v>
      </c>
      <c r="DB8" s="1">
        <f t="shared" si="12"/>
        <v>2</v>
      </c>
      <c r="DC8" s="1">
        <f t="shared" si="13"/>
        <v>0.9</v>
      </c>
      <c r="DD8" s="1">
        <f t="shared" si="14"/>
        <v>0.625</v>
      </c>
      <c r="DE8" s="1">
        <f t="shared" si="15"/>
        <v>0.25</v>
      </c>
      <c r="DF8" s="1">
        <f t="shared" si="16"/>
        <v>31.4</v>
      </c>
      <c r="DG8" s="1">
        <f t="shared" si="17"/>
        <v>30.2</v>
      </c>
      <c r="DH8" s="1">
        <f t="shared" si="18"/>
        <v>2</v>
      </c>
      <c r="DI8" s="1">
        <f t="shared" si="19"/>
        <v>3</v>
      </c>
      <c r="DJ8" s="1">
        <f t="shared" si="20"/>
        <v>0.7142857142857143</v>
      </c>
      <c r="DK8" s="1">
        <f t="shared" si="21"/>
        <v>0.42857142857142855</v>
      </c>
      <c r="DL8" s="1">
        <f t="shared" si="22"/>
        <v>6.9</v>
      </c>
      <c r="DM8" s="1">
        <f t="shared" si="23"/>
        <v>4.5999999999999996</v>
      </c>
      <c r="DN8" s="1">
        <f t="shared" si="24"/>
        <v>0.50724637681159424</v>
      </c>
      <c r="DO8" s="1">
        <f t="shared" si="25"/>
        <v>0.78260869565217395</v>
      </c>
      <c r="DP8" s="1">
        <f t="shared" si="26"/>
        <v>0.66</v>
      </c>
      <c r="DQ8" s="1">
        <f t="shared" si="27"/>
        <v>0.13333333333333333</v>
      </c>
      <c r="DR8" s="2">
        <f t="shared" si="28"/>
        <v>4.5199999999999996</v>
      </c>
      <c r="DS8" s="2">
        <f t="shared" si="29"/>
        <v>3.0666666666666669</v>
      </c>
      <c r="DT8" s="1">
        <f t="shared" si="75"/>
        <v>43.25</v>
      </c>
      <c r="DU8" s="1">
        <f t="shared" si="76"/>
        <v>46.8</v>
      </c>
      <c r="DV8" s="1">
        <f t="shared" si="77"/>
        <v>226</v>
      </c>
      <c r="DW8" s="1">
        <f t="shared" si="78"/>
        <v>46</v>
      </c>
      <c r="DX8" s="1">
        <f t="shared" si="30"/>
        <v>5.7636887608069162E-2</v>
      </c>
      <c r="DY8" s="1">
        <f t="shared" si="31"/>
        <v>1.9867549668874173E-2</v>
      </c>
      <c r="DZ8" s="1">
        <f t="shared" si="32"/>
        <v>2</v>
      </c>
      <c r="EA8" s="1">
        <f t="shared" si="33"/>
        <v>0.3</v>
      </c>
      <c r="EB8" s="1">
        <f t="shared" si="79"/>
        <v>104.16666666666667</v>
      </c>
      <c r="EC8" s="1">
        <f t="shared" si="80"/>
        <v>47.470238095238095</v>
      </c>
      <c r="EE8">
        <f t="shared" si="34"/>
        <v>72</v>
      </c>
      <c r="EF8">
        <f t="shared" si="35"/>
        <v>3</v>
      </c>
      <c r="EG8">
        <f t="shared" si="36"/>
        <v>58</v>
      </c>
      <c r="EH8">
        <f t="shared" si="37"/>
        <v>24</v>
      </c>
      <c r="EI8">
        <f t="shared" si="38"/>
        <v>37</v>
      </c>
      <c r="EJ8">
        <f t="shared" si="39"/>
        <v>32</v>
      </c>
      <c r="EK8">
        <f t="shared" si="40"/>
        <v>55</v>
      </c>
      <c r="EL8">
        <f t="shared" si="41"/>
        <v>7</v>
      </c>
      <c r="EM8">
        <f t="shared" si="42"/>
        <v>13</v>
      </c>
      <c r="EN8">
        <f t="shared" si="43"/>
        <v>36</v>
      </c>
      <c r="EO8">
        <f t="shared" si="44"/>
        <v>113</v>
      </c>
      <c r="EP8">
        <f t="shared" si="45"/>
        <v>5</v>
      </c>
      <c r="EQ8">
        <f t="shared" si="46"/>
        <v>55</v>
      </c>
      <c r="ER8">
        <f t="shared" si="47"/>
        <v>10</v>
      </c>
      <c r="ES8">
        <f t="shared" si="48"/>
        <v>11</v>
      </c>
      <c r="ET8">
        <f t="shared" si="49"/>
        <v>21</v>
      </c>
      <c r="EU8">
        <f t="shared" si="50"/>
        <v>91</v>
      </c>
      <c r="EV8">
        <f t="shared" si="51"/>
        <v>93</v>
      </c>
      <c r="EW8">
        <f t="shared" si="52"/>
        <v>23</v>
      </c>
      <c r="EX8">
        <f t="shared" si="53"/>
        <v>107</v>
      </c>
      <c r="EY8">
        <f t="shared" si="54"/>
        <v>75</v>
      </c>
      <c r="EZ8">
        <f t="shared" si="55"/>
        <v>22</v>
      </c>
      <c r="FA8">
        <f t="shared" si="56"/>
        <v>21</v>
      </c>
      <c r="FB8">
        <f t="shared" si="57"/>
        <v>26</v>
      </c>
      <c r="FC8">
        <f t="shared" si="58"/>
        <v>68</v>
      </c>
      <c r="FD8">
        <f t="shared" si="59"/>
        <v>71</v>
      </c>
      <c r="FE8">
        <f t="shared" si="60"/>
        <v>2</v>
      </c>
      <c r="FF8">
        <f t="shared" si="61"/>
        <v>2</v>
      </c>
      <c r="FG8">
        <f t="shared" si="62"/>
        <v>55</v>
      </c>
      <c r="FH8">
        <f t="shared" si="63"/>
        <v>51</v>
      </c>
      <c r="FI8">
        <f t="shared" si="64"/>
        <v>31</v>
      </c>
      <c r="FJ8">
        <f t="shared" si="65"/>
        <v>190</v>
      </c>
      <c r="FK8">
        <f t="shared" si="66"/>
        <v>4</v>
      </c>
      <c r="FL8">
        <f t="shared" si="67"/>
        <v>16</v>
      </c>
      <c r="FM8">
        <f t="shared" si="68"/>
        <v>126</v>
      </c>
      <c r="FN8">
        <f t="shared" si="69"/>
        <v>9</v>
      </c>
      <c r="FO8">
        <f t="shared" si="70"/>
        <v>93</v>
      </c>
      <c r="FP8">
        <f t="shared" si="71"/>
        <v>6</v>
      </c>
      <c r="FQ8">
        <f t="shared" si="72"/>
        <v>41</v>
      </c>
      <c r="FR8">
        <f t="shared" si="73"/>
        <v>26</v>
      </c>
    </row>
    <row r="9" spans="1:174">
      <c r="A9" t="s">
        <v>8</v>
      </c>
      <c r="B9" t="s">
        <v>0</v>
      </c>
      <c r="C9" t="s">
        <v>68</v>
      </c>
      <c r="D9">
        <v>19</v>
      </c>
      <c r="E9">
        <v>33</v>
      </c>
      <c r="F9">
        <v>2001</v>
      </c>
      <c r="G9" t="str">
        <f t="shared" si="74"/>
        <v>Bears-DIV-2001</v>
      </c>
      <c r="H9">
        <v>1</v>
      </c>
      <c r="I9">
        <v>10</v>
      </c>
      <c r="J9">
        <v>11</v>
      </c>
      <c r="K9">
        <v>73</v>
      </c>
      <c r="L9">
        <v>11</v>
      </c>
      <c r="M9">
        <v>22</v>
      </c>
      <c r="N9">
        <v>0</v>
      </c>
      <c r="O9">
        <v>111</v>
      </c>
      <c r="P9">
        <v>23</v>
      </c>
      <c r="Q9">
        <v>1</v>
      </c>
      <c r="R9">
        <v>5</v>
      </c>
      <c r="S9">
        <v>14</v>
      </c>
      <c r="T9">
        <v>0</v>
      </c>
      <c r="U9">
        <v>0</v>
      </c>
      <c r="V9">
        <v>3</v>
      </c>
      <c r="W9">
        <v>1</v>
      </c>
      <c r="X9">
        <v>2</v>
      </c>
      <c r="Y9">
        <v>16</v>
      </c>
      <c r="Z9">
        <v>1</v>
      </c>
      <c r="AA9">
        <v>5</v>
      </c>
      <c r="AB9">
        <v>5</v>
      </c>
      <c r="AC9">
        <v>191</v>
      </c>
      <c r="AD9">
        <v>27</v>
      </c>
      <c r="AE9">
        <v>0</v>
      </c>
      <c r="AF9">
        <v>0</v>
      </c>
      <c r="AG9">
        <v>0</v>
      </c>
      <c r="AH9">
        <v>6</v>
      </c>
      <c r="AI9">
        <v>11</v>
      </c>
      <c r="AJ9">
        <v>2</v>
      </c>
      <c r="AK9">
        <v>6</v>
      </c>
      <c r="AL9">
        <v>4</v>
      </c>
      <c r="AM9">
        <v>6</v>
      </c>
      <c r="AN9">
        <v>0</v>
      </c>
      <c r="AO9">
        <v>0</v>
      </c>
      <c r="AP9">
        <v>1</v>
      </c>
      <c r="AQ9">
        <v>2</v>
      </c>
      <c r="AR9">
        <v>12</v>
      </c>
      <c r="AS9">
        <v>23</v>
      </c>
      <c r="AT9">
        <v>11</v>
      </c>
      <c r="AU9">
        <v>317</v>
      </c>
      <c r="AV9">
        <v>7</v>
      </c>
      <c r="AW9">
        <v>23</v>
      </c>
      <c r="AX9">
        <v>53</v>
      </c>
      <c r="AY9" s="8">
        <v>19</v>
      </c>
      <c r="AZ9">
        <v>13</v>
      </c>
      <c r="BA9">
        <v>249</v>
      </c>
      <c r="BB9">
        <v>26</v>
      </c>
      <c r="BC9">
        <v>40</v>
      </c>
      <c r="BD9">
        <v>2</v>
      </c>
      <c r="BE9">
        <v>87</v>
      </c>
      <c r="BF9">
        <v>31</v>
      </c>
      <c r="BG9">
        <v>1</v>
      </c>
      <c r="BH9">
        <v>4</v>
      </c>
      <c r="BI9">
        <v>15</v>
      </c>
      <c r="BJ9">
        <v>1</v>
      </c>
      <c r="BK9">
        <v>2</v>
      </c>
      <c r="BL9">
        <v>1</v>
      </c>
      <c r="BM9">
        <v>0</v>
      </c>
      <c r="BN9">
        <v>2</v>
      </c>
      <c r="BO9">
        <v>13</v>
      </c>
      <c r="BP9">
        <v>6</v>
      </c>
      <c r="BQ9">
        <v>60</v>
      </c>
      <c r="BR9">
        <v>4</v>
      </c>
      <c r="BS9">
        <v>166</v>
      </c>
      <c r="BT9">
        <v>13</v>
      </c>
      <c r="BU9">
        <v>5</v>
      </c>
      <c r="BV9">
        <v>3</v>
      </c>
      <c r="BW9">
        <v>2</v>
      </c>
      <c r="BX9">
        <v>5</v>
      </c>
      <c r="BY9">
        <v>16</v>
      </c>
      <c r="BZ9">
        <v>5</v>
      </c>
      <c r="CA9">
        <v>9</v>
      </c>
      <c r="CB9">
        <v>1</v>
      </c>
      <c r="CC9">
        <v>5</v>
      </c>
      <c r="CD9">
        <v>0</v>
      </c>
      <c r="CE9">
        <v>0</v>
      </c>
      <c r="CF9">
        <v>3</v>
      </c>
      <c r="CG9">
        <v>12</v>
      </c>
      <c r="CH9">
        <v>11</v>
      </c>
      <c r="CI9">
        <v>30</v>
      </c>
      <c r="CJ9">
        <v>13</v>
      </c>
      <c r="CK9">
        <v>493</v>
      </c>
      <c r="CL9">
        <v>6</v>
      </c>
      <c r="CM9">
        <v>36</v>
      </c>
      <c r="CN9">
        <v>7</v>
      </c>
      <c r="CP9" s="1">
        <f t="shared" si="0"/>
        <v>0.52380952380952384</v>
      </c>
      <c r="CQ9" s="1">
        <f t="shared" si="1"/>
        <v>0.6875</v>
      </c>
      <c r="CR9" s="1">
        <f t="shared" si="2"/>
        <v>-2.5833333333333335</v>
      </c>
      <c r="CS9" s="1">
        <f t="shared" si="3"/>
        <v>5.8095238095238093</v>
      </c>
      <c r="CT9" s="1">
        <f t="shared" si="4"/>
        <v>4</v>
      </c>
      <c r="CU9" s="1">
        <f t="shared" si="5"/>
        <v>1</v>
      </c>
      <c r="CV9" s="1">
        <f t="shared" si="6"/>
        <v>16.727272727272727</v>
      </c>
      <c r="CW9" s="1">
        <f t="shared" si="7"/>
        <v>25.846153846153847</v>
      </c>
      <c r="CX9" s="2">
        <f t="shared" si="8"/>
        <v>2.1712121212121214</v>
      </c>
      <c r="CY9" s="2">
        <f t="shared" si="9"/>
        <v>2.7782051282051281</v>
      </c>
      <c r="CZ9" s="1">
        <f t="shared" si="10"/>
        <v>3.9148936170212765</v>
      </c>
      <c r="DA9" s="1">
        <f t="shared" si="11"/>
        <v>4.602739726027397</v>
      </c>
      <c r="DB9" s="1">
        <f t="shared" si="12"/>
        <v>0.90909090909090906</v>
      </c>
      <c r="DC9" s="1">
        <f t="shared" si="13"/>
        <v>1.4615384615384615</v>
      </c>
      <c r="DD9" s="1">
        <f t="shared" si="14"/>
        <v>0.35714285714285715</v>
      </c>
      <c r="DE9" s="1">
        <f t="shared" si="15"/>
        <v>0.29411764705882354</v>
      </c>
      <c r="DF9" s="1">
        <f t="shared" si="16"/>
        <v>28.818181818181817</v>
      </c>
      <c r="DG9" s="1">
        <f t="shared" si="17"/>
        <v>37.92307692307692</v>
      </c>
      <c r="DH9" s="1">
        <f t="shared" si="18"/>
        <v>7</v>
      </c>
      <c r="DI9" s="1">
        <f t="shared" si="19"/>
        <v>6</v>
      </c>
      <c r="DJ9" s="1">
        <f t="shared" si="20"/>
        <v>0</v>
      </c>
      <c r="DK9" s="1">
        <f t="shared" si="21"/>
        <v>0.77142857142857146</v>
      </c>
      <c r="DL9" s="1">
        <f t="shared" si="22"/>
        <v>4.2727272727272725</v>
      </c>
      <c r="DM9" s="1">
        <f t="shared" si="23"/>
        <v>5.615384615384615</v>
      </c>
      <c r="DN9" s="1">
        <f t="shared" si="24"/>
        <v>0.10638297872340426</v>
      </c>
      <c r="DO9" s="1">
        <f t="shared" si="25"/>
        <v>0.82191780821917804</v>
      </c>
      <c r="DP9" s="1">
        <f t="shared" si="26"/>
        <v>0.52173913043478259</v>
      </c>
      <c r="DQ9" s="1">
        <f t="shared" si="27"/>
        <v>0.36666666666666664</v>
      </c>
      <c r="DR9" s="2">
        <f t="shared" si="28"/>
        <v>4.8260869565217392</v>
      </c>
      <c r="DS9" s="2">
        <f t="shared" si="29"/>
        <v>2.806451612903226</v>
      </c>
      <c r="DT9" s="1">
        <f t="shared" si="75"/>
        <v>32.799999999999997</v>
      </c>
      <c r="DU9" s="1">
        <f t="shared" si="76"/>
        <v>38.25</v>
      </c>
      <c r="DV9" s="1">
        <f t="shared" si="77"/>
        <v>111</v>
      </c>
      <c r="DW9" s="1">
        <f t="shared" si="78"/>
        <v>87</v>
      </c>
      <c r="DX9" s="1">
        <f t="shared" si="30"/>
        <v>0.10326086956521739</v>
      </c>
      <c r="DY9" s="1">
        <f t="shared" si="31"/>
        <v>9.8214285714285712E-2</v>
      </c>
      <c r="DZ9" s="1">
        <f t="shared" si="32"/>
        <v>1.7272727272727273</v>
      </c>
      <c r="EA9" s="1">
        <f t="shared" si="33"/>
        <v>2.5384615384615383</v>
      </c>
      <c r="EB9" s="1">
        <f t="shared" si="79"/>
        <v>17.992424242424242</v>
      </c>
      <c r="EC9" s="1">
        <f t="shared" si="80"/>
        <v>88.4375</v>
      </c>
      <c r="EE9">
        <f t="shared" si="34"/>
        <v>185</v>
      </c>
      <c r="EF9">
        <f t="shared" si="35"/>
        <v>93</v>
      </c>
      <c r="EG9">
        <f t="shared" si="36"/>
        <v>198</v>
      </c>
      <c r="EH9">
        <f t="shared" si="37"/>
        <v>103</v>
      </c>
      <c r="EI9">
        <f t="shared" si="38"/>
        <v>168</v>
      </c>
      <c r="EJ9">
        <f t="shared" si="39"/>
        <v>95</v>
      </c>
      <c r="EK9">
        <f t="shared" si="40"/>
        <v>190</v>
      </c>
      <c r="EL9">
        <f t="shared" si="41"/>
        <v>65</v>
      </c>
      <c r="EM9">
        <f t="shared" si="42"/>
        <v>169</v>
      </c>
      <c r="EN9">
        <f t="shared" si="43"/>
        <v>115</v>
      </c>
      <c r="EO9">
        <f t="shared" si="44"/>
        <v>179</v>
      </c>
      <c r="EP9">
        <f t="shared" si="45"/>
        <v>54</v>
      </c>
      <c r="EQ9">
        <f t="shared" si="46"/>
        <v>187</v>
      </c>
      <c r="ER9">
        <f t="shared" si="47"/>
        <v>76</v>
      </c>
      <c r="ES9">
        <f t="shared" si="48"/>
        <v>124</v>
      </c>
      <c r="ET9">
        <f t="shared" si="49"/>
        <v>43</v>
      </c>
      <c r="EU9">
        <f t="shared" si="50"/>
        <v>126</v>
      </c>
      <c r="EV9">
        <f t="shared" si="51"/>
        <v>171</v>
      </c>
      <c r="EW9">
        <f t="shared" si="52"/>
        <v>182</v>
      </c>
      <c r="EX9">
        <f t="shared" si="53"/>
        <v>18</v>
      </c>
      <c r="EY9">
        <f t="shared" si="54"/>
        <v>191</v>
      </c>
      <c r="EZ9">
        <f t="shared" si="55"/>
        <v>129</v>
      </c>
      <c r="FA9">
        <f t="shared" si="56"/>
        <v>182</v>
      </c>
      <c r="FB9">
        <f t="shared" si="57"/>
        <v>102</v>
      </c>
      <c r="FC9">
        <f t="shared" si="58"/>
        <v>8</v>
      </c>
      <c r="FD9">
        <f t="shared" si="59"/>
        <v>63</v>
      </c>
      <c r="FE9">
        <f t="shared" si="60"/>
        <v>49</v>
      </c>
      <c r="FF9">
        <f t="shared" si="61"/>
        <v>44</v>
      </c>
      <c r="FG9">
        <f t="shared" si="62"/>
        <v>39</v>
      </c>
      <c r="FH9">
        <f t="shared" si="63"/>
        <v>35</v>
      </c>
      <c r="FI9">
        <f t="shared" si="64"/>
        <v>162</v>
      </c>
      <c r="FJ9">
        <f t="shared" si="65"/>
        <v>113</v>
      </c>
      <c r="FK9">
        <f t="shared" si="66"/>
        <v>81</v>
      </c>
      <c r="FL9">
        <f t="shared" si="67"/>
        <v>71</v>
      </c>
      <c r="FM9">
        <f t="shared" si="68"/>
        <v>17</v>
      </c>
      <c r="FN9">
        <f t="shared" si="69"/>
        <v>178</v>
      </c>
      <c r="FO9">
        <f t="shared" si="70"/>
        <v>120</v>
      </c>
      <c r="FP9">
        <f t="shared" si="71"/>
        <v>149</v>
      </c>
      <c r="FQ9">
        <f t="shared" si="72"/>
        <v>196</v>
      </c>
      <c r="FR9">
        <f t="shared" si="73"/>
        <v>123</v>
      </c>
    </row>
    <row r="10" spans="1:174">
      <c r="A10" t="s">
        <v>0</v>
      </c>
      <c r="B10" t="s">
        <v>8</v>
      </c>
      <c r="C10" t="s">
        <v>68</v>
      </c>
      <c r="D10">
        <v>33</v>
      </c>
      <c r="E10">
        <v>19</v>
      </c>
      <c r="F10">
        <v>2001</v>
      </c>
      <c r="G10" t="str">
        <f t="shared" si="74"/>
        <v>Eagles-DIV-2001</v>
      </c>
      <c r="H10">
        <v>0</v>
      </c>
      <c r="I10">
        <v>19</v>
      </c>
      <c r="J10">
        <v>13</v>
      </c>
      <c r="K10">
        <v>249</v>
      </c>
      <c r="L10">
        <v>26</v>
      </c>
      <c r="M10">
        <v>40</v>
      </c>
      <c r="N10">
        <v>2</v>
      </c>
      <c r="O10">
        <v>87</v>
      </c>
      <c r="P10">
        <v>31</v>
      </c>
      <c r="Q10">
        <v>1</v>
      </c>
      <c r="R10">
        <v>4</v>
      </c>
      <c r="S10">
        <v>15</v>
      </c>
      <c r="T10">
        <v>1</v>
      </c>
      <c r="U10">
        <v>2</v>
      </c>
      <c r="V10">
        <v>1</v>
      </c>
      <c r="W10">
        <v>0</v>
      </c>
      <c r="X10">
        <v>2</v>
      </c>
      <c r="Y10">
        <v>13</v>
      </c>
      <c r="Z10">
        <v>6</v>
      </c>
      <c r="AA10">
        <v>60</v>
      </c>
      <c r="AB10">
        <v>4</v>
      </c>
      <c r="AC10">
        <v>166</v>
      </c>
      <c r="AD10">
        <v>13</v>
      </c>
      <c r="AE10">
        <v>5</v>
      </c>
      <c r="AF10">
        <v>3</v>
      </c>
      <c r="AG10">
        <v>2</v>
      </c>
      <c r="AH10">
        <v>5</v>
      </c>
      <c r="AI10">
        <v>16</v>
      </c>
      <c r="AJ10">
        <v>5</v>
      </c>
      <c r="AK10">
        <v>9</v>
      </c>
      <c r="AL10">
        <v>1</v>
      </c>
      <c r="AM10">
        <v>5</v>
      </c>
      <c r="AN10">
        <v>0</v>
      </c>
      <c r="AO10">
        <v>0</v>
      </c>
      <c r="AP10">
        <v>3</v>
      </c>
      <c r="AQ10">
        <v>12</v>
      </c>
      <c r="AR10">
        <v>11</v>
      </c>
      <c r="AS10">
        <v>30</v>
      </c>
      <c r="AT10">
        <v>13</v>
      </c>
      <c r="AU10">
        <v>493</v>
      </c>
      <c r="AV10">
        <v>6</v>
      </c>
      <c r="AW10">
        <v>36</v>
      </c>
      <c r="AX10">
        <v>7</v>
      </c>
      <c r="AY10" s="8">
        <v>10</v>
      </c>
      <c r="AZ10">
        <v>11</v>
      </c>
      <c r="BA10">
        <v>73</v>
      </c>
      <c r="BB10">
        <v>11</v>
      </c>
      <c r="BC10">
        <v>22</v>
      </c>
      <c r="BD10">
        <v>0</v>
      </c>
      <c r="BE10">
        <v>111</v>
      </c>
      <c r="BF10">
        <v>23</v>
      </c>
      <c r="BG10">
        <v>1</v>
      </c>
      <c r="BH10">
        <v>5</v>
      </c>
      <c r="BI10">
        <v>14</v>
      </c>
      <c r="BJ10">
        <v>0</v>
      </c>
      <c r="BK10">
        <v>0</v>
      </c>
      <c r="BL10">
        <v>3</v>
      </c>
      <c r="BM10">
        <v>1</v>
      </c>
      <c r="BN10">
        <v>2</v>
      </c>
      <c r="BO10">
        <v>16</v>
      </c>
      <c r="BP10">
        <v>1</v>
      </c>
      <c r="BQ10">
        <v>5</v>
      </c>
      <c r="BR10">
        <v>5</v>
      </c>
      <c r="BS10">
        <v>191</v>
      </c>
      <c r="BT10">
        <v>27</v>
      </c>
      <c r="BU10">
        <v>0</v>
      </c>
      <c r="BV10">
        <v>0</v>
      </c>
      <c r="BW10">
        <v>0</v>
      </c>
      <c r="BX10">
        <v>6</v>
      </c>
      <c r="BY10">
        <v>11</v>
      </c>
      <c r="BZ10">
        <v>2</v>
      </c>
      <c r="CA10">
        <v>6</v>
      </c>
      <c r="CB10">
        <v>4</v>
      </c>
      <c r="CC10">
        <v>6</v>
      </c>
      <c r="CD10">
        <v>0</v>
      </c>
      <c r="CE10">
        <v>0</v>
      </c>
      <c r="CF10">
        <v>1</v>
      </c>
      <c r="CG10">
        <v>2</v>
      </c>
      <c r="CH10">
        <v>12</v>
      </c>
      <c r="CI10">
        <v>23</v>
      </c>
      <c r="CJ10">
        <v>11</v>
      </c>
      <c r="CK10">
        <v>317</v>
      </c>
      <c r="CL10">
        <v>7</v>
      </c>
      <c r="CM10">
        <v>23</v>
      </c>
      <c r="CN10">
        <v>53</v>
      </c>
      <c r="CP10" s="1">
        <f t="shared" si="0"/>
        <v>0.6875</v>
      </c>
      <c r="CQ10" s="1">
        <f t="shared" si="1"/>
        <v>0.52380952380952384</v>
      </c>
      <c r="CR10" s="1">
        <f t="shared" si="2"/>
        <v>5.8095238095238093</v>
      </c>
      <c r="CS10" s="1">
        <f t="shared" si="3"/>
        <v>-2.5833333333333335</v>
      </c>
      <c r="CT10" s="1">
        <f t="shared" si="4"/>
        <v>1</v>
      </c>
      <c r="CU10" s="1">
        <f t="shared" si="5"/>
        <v>4</v>
      </c>
      <c r="CV10" s="1">
        <f t="shared" si="6"/>
        <v>25.846153846153847</v>
      </c>
      <c r="CW10" s="1">
        <f t="shared" si="7"/>
        <v>16.727272727272727</v>
      </c>
      <c r="CX10" s="2">
        <f t="shared" si="8"/>
        <v>2.7782051282051281</v>
      </c>
      <c r="CY10" s="2">
        <f t="shared" si="9"/>
        <v>2.1712121212121214</v>
      </c>
      <c r="CZ10" s="1">
        <f t="shared" si="10"/>
        <v>4.602739726027397</v>
      </c>
      <c r="DA10" s="1">
        <f t="shared" si="11"/>
        <v>3.9148936170212765</v>
      </c>
      <c r="DB10" s="1">
        <f t="shared" si="12"/>
        <v>1.4615384615384615</v>
      </c>
      <c r="DC10" s="1">
        <f t="shared" si="13"/>
        <v>0.90909090909090906</v>
      </c>
      <c r="DD10" s="1">
        <f t="shared" si="14"/>
        <v>0.29411764705882354</v>
      </c>
      <c r="DE10" s="1">
        <f t="shared" si="15"/>
        <v>0.35714285714285715</v>
      </c>
      <c r="DF10" s="1">
        <f t="shared" si="16"/>
        <v>37.92307692307692</v>
      </c>
      <c r="DG10" s="1">
        <f t="shared" si="17"/>
        <v>28.818181818181817</v>
      </c>
      <c r="DH10" s="1">
        <f t="shared" si="18"/>
        <v>6</v>
      </c>
      <c r="DI10" s="1">
        <f t="shared" si="19"/>
        <v>7</v>
      </c>
      <c r="DJ10" s="1">
        <f t="shared" si="20"/>
        <v>0.77142857142857146</v>
      </c>
      <c r="DK10" s="1">
        <f t="shared" si="21"/>
        <v>0</v>
      </c>
      <c r="DL10" s="1">
        <f t="shared" si="22"/>
        <v>5.615384615384615</v>
      </c>
      <c r="DM10" s="1">
        <f t="shared" si="23"/>
        <v>4.2727272727272725</v>
      </c>
      <c r="DN10" s="1">
        <f t="shared" si="24"/>
        <v>0.82191780821917804</v>
      </c>
      <c r="DO10" s="1">
        <f t="shared" si="25"/>
        <v>0.10638297872340426</v>
      </c>
      <c r="DP10" s="1">
        <f t="shared" si="26"/>
        <v>0.36666666666666664</v>
      </c>
      <c r="DQ10" s="1">
        <f t="shared" si="27"/>
        <v>0.52173913043478259</v>
      </c>
      <c r="DR10" s="2">
        <f t="shared" si="28"/>
        <v>2.806451612903226</v>
      </c>
      <c r="DS10" s="2">
        <f t="shared" si="29"/>
        <v>4.8260869565217392</v>
      </c>
      <c r="DT10" s="1">
        <f t="shared" si="75"/>
        <v>38.25</v>
      </c>
      <c r="DU10" s="1">
        <f t="shared" si="76"/>
        <v>32.799999999999997</v>
      </c>
      <c r="DV10" s="1">
        <f t="shared" si="77"/>
        <v>87</v>
      </c>
      <c r="DW10" s="1">
        <f t="shared" si="78"/>
        <v>111</v>
      </c>
      <c r="DX10" s="1">
        <f t="shared" si="30"/>
        <v>9.8214285714285712E-2</v>
      </c>
      <c r="DY10" s="1">
        <f t="shared" si="31"/>
        <v>0.10326086956521739</v>
      </c>
      <c r="DZ10" s="1">
        <f t="shared" si="32"/>
        <v>2.5384615384615383</v>
      </c>
      <c r="EA10" s="1">
        <f t="shared" si="33"/>
        <v>1.7272727272727273</v>
      </c>
      <c r="EB10" s="1">
        <f t="shared" si="79"/>
        <v>88.4375</v>
      </c>
      <c r="EC10" s="1">
        <f t="shared" si="80"/>
        <v>17.992424242424242</v>
      </c>
      <c r="EE10">
        <f t="shared" si="34"/>
        <v>105</v>
      </c>
      <c r="EF10">
        <f t="shared" si="35"/>
        <v>14</v>
      </c>
      <c r="EG10">
        <f t="shared" si="36"/>
        <v>96</v>
      </c>
      <c r="EH10">
        <f t="shared" si="37"/>
        <v>1</v>
      </c>
      <c r="EI10">
        <f t="shared" si="38"/>
        <v>37</v>
      </c>
      <c r="EJ10">
        <f t="shared" si="39"/>
        <v>12</v>
      </c>
      <c r="EK10">
        <f t="shared" si="40"/>
        <v>134</v>
      </c>
      <c r="EL10">
        <f t="shared" si="41"/>
        <v>9</v>
      </c>
      <c r="EM10">
        <f t="shared" si="42"/>
        <v>84</v>
      </c>
      <c r="EN10">
        <f t="shared" si="43"/>
        <v>29</v>
      </c>
      <c r="EO10">
        <f t="shared" si="44"/>
        <v>145</v>
      </c>
      <c r="EP10">
        <f t="shared" si="45"/>
        <v>20</v>
      </c>
      <c r="EQ10">
        <f t="shared" si="46"/>
        <v>123</v>
      </c>
      <c r="ER10">
        <f t="shared" si="47"/>
        <v>12</v>
      </c>
      <c r="ES10">
        <f t="shared" si="48"/>
        <v>155</v>
      </c>
      <c r="ET10">
        <f t="shared" si="49"/>
        <v>71</v>
      </c>
      <c r="EU10">
        <f t="shared" si="50"/>
        <v>28</v>
      </c>
      <c r="EV10">
        <f t="shared" si="51"/>
        <v>71</v>
      </c>
      <c r="EW10">
        <f t="shared" si="52"/>
        <v>161</v>
      </c>
      <c r="EX10">
        <f t="shared" si="53"/>
        <v>6</v>
      </c>
      <c r="EY10">
        <f t="shared" si="54"/>
        <v>63</v>
      </c>
      <c r="EZ10">
        <f t="shared" si="55"/>
        <v>1</v>
      </c>
      <c r="FA10">
        <f t="shared" si="56"/>
        <v>97</v>
      </c>
      <c r="FB10">
        <f t="shared" si="57"/>
        <v>17</v>
      </c>
      <c r="FC10">
        <f t="shared" si="58"/>
        <v>136</v>
      </c>
      <c r="FD10">
        <f t="shared" si="59"/>
        <v>191</v>
      </c>
      <c r="FE10">
        <f t="shared" si="60"/>
        <v>154</v>
      </c>
      <c r="FF10">
        <f t="shared" si="61"/>
        <v>150</v>
      </c>
      <c r="FG10">
        <f t="shared" si="62"/>
        <v>164</v>
      </c>
      <c r="FH10">
        <f t="shared" si="63"/>
        <v>160</v>
      </c>
      <c r="FI10">
        <f t="shared" si="64"/>
        <v>86</v>
      </c>
      <c r="FJ10">
        <f t="shared" si="65"/>
        <v>37</v>
      </c>
      <c r="FK10">
        <f t="shared" si="66"/>
        <v>126</v>
      </c>
      <c r="FL10">
        <f t="shared" si="67"/>
        <v>117</v>
      </c>
      <c r="FM10">
        <f t="shared" si="68"/>
        <v>21</v>
      </c>
      <c r="FN10">
        <f t="shared" si="69"/>
        <v>182</v>
      </c>
      <c r="FO10">
        <f t="shared" si="70"/>
        <v>49</v>
      </c>
      <c r="FP10">
        <f t="shared" si="71"/>
        <v>79</v>
      </c>
      <c r="FQ10">
        <f t="shared" si="72"/>
        <v>76</v>
      </c>
      <c r="FR10">
        <f t="shared" si="73"/>
        <v>3</v>
      </c>
    </row>
    <row r="11" spans="1:174">
      <c r="A11" t="s">
        <v>9</v>
      </c>
      <c r="B11" t="s">
        <v>2</v>
      </c>
      <c r="C11" t="s">
        <v>68</v>
      </c>
      <c r="D11">
        <v>16</v>
      </c>
      <c r="E11">
        <v>13</v>
      </c>
      <c r="F11">
        <v>2001</v>
      </c>
      <c r="G11" t="str">
        <f t="shared" si="74"/>
        <v>Patriots-DIV-2001</v>
      </c>
      <c r="H11">
        <v>1</v>
      </c>
      <c r="I11">
        <v>22</v>
      </c>
      <c r="J11">
        <v>14</v>
      </c>
      <c r="K11">
        <v>297</v>
      </c>
      <c r="L11">
        <v>32</v>
      </c>
      <c r="M11">
        <v>52</v>
      </c>
      <c r="N11">
        <v>0</v>
      </c>
      <c r="O11">
        <v>68</v>
      </c>
      <c r="P11">
        <v>30</v>
      </c>
      <c r="Q11">
        <v>1</v>
      </c>
      <c r="R11">
        <v>4</v>
      </c>
      <c r="S11">
        <v>16</v>
      </c>
      <c r="T11">
        <v>1</v>
      </c>
      <c r="U11">
        <v>2</v>
      </c>
      <c r="V11">
        <v>1</v>
      </c>
      <c r="W11">
        <v>0</v>
      </c>
      <c r="X11">
        <v>2</v>
      </c>
      <c r="Y11">
        <v>15</v>
      </c>
      <c r="Z11">
        <v>1</v>
      </c>
      <c r="AA11">
        <v>15</v>
      </c>
      <c r="AB11">
        <v>8</v>
      </c>
      <c r="AC11">
        <v>280</v>
      </c>
      <c r="AD11">
        <v>-3</v>
      </c>
      <c r="AE11">
        <v>3</v>
      </c>
      <c r="AF11">
        <v>1</v>
      </c>
      <c r="AG11">
        <v>2</v>
      </c>
      <c r="AH11">
        <v>6</v>
      </c>
      <c r="AI11">
        <v>13</v>
      </c>
      <c r="AJ11">
        <v>6</v>
      </c>
      <c r="AK11">
        <v>11</v>
      </c>
      <c r="AL11">
        <v>1</v>
      </c>
      <c r="AM11">
        <v>6</v>
      </c>
      <c r="AN11">
        <v>0</v>
      </c>
      <c r="AO11">
        <v>0</v>
      </c>
      <c r="AP11">
        <v>4</v>
      </c>
      <c r="AQ11">
        <v>9</v>
      </c>
      <c r="AR11">
        <v>13</v>
      </c>
      <c r="AS11">
        <v>30</v>
      </c>
      <c r="AT11">
        <v>14</v>
      </c>
      <c r="AU11">
        <v>380</v>
      </c>
      <c r="AV11">
        <v>5</v>
      </c>
      <c r="AW11">
        <v>40</v>
      </c>
      <c r="AX11">
        <v>5</v>
      </c>
      <c r="AY11" s="8">
        <v>14</v>
      </c>
      <c r="AZ11">
        <v>12</v>
      </c>
      <c r="BA11">
        <v>153</v>
      </c>
      <c r="BB11">
        <v>17</v>
      </c>
      <c r="BC11">
        <v>31</v>
      </c>
      <c r="BD11">
        <v>1</v>
      </c>
      <c r="BE11">
        <v>77</v>
      </c>
      <c r="BF11">
        <v>30</v>
      </c>
      <c r="BG11">
        <v>0</v>
      </c>
      <c r="BH11">
        <v>4</v>
      </c>
      <c r="BI11">
        <v>15</v>
      </c>
      <c r="BJ11">
        <v>0</v>
      </c>
      <c r="BK11">
        <v>0</v>
      </c>
      <c r="BL11">
        <v>0</v>
      </c>
      <c r="BM11">
        <v>0</v>
      </c>
      <c r="BN11">
        <v>1</v>
      </c>
      <c r="BO11">
        <v>6</v>
      </c>
      <c r="BP11">
        <v>4</v>
      </c>
      <c r="BQ11">
        <v>20</v>
      </c>
      <c r="BR11">
        <v>9</v>
      </c>
      <c r="BS11">
        <v>352</v>
      </c>
      <c r="BT11">
        <v>49</v>
      </c>
      <c r="BU11">
        <v>1</v>
      </c>
      <c r="BV11">
        <v>1</v>
      </c>
      <c r="BW11">
        <v>0</v>
      </c>
      <c r="BX11">
        <v>6</v>
      </c>
      <c r="BY11">
        <v>20</v>
      </c>
      <c r="BZ11">
        <v>4</v>
      </c>
      <c r="CA11">
        <v>6</v>
      </c>
      <c r="CB11">
        <v>1</v>
      </c>
      <c r="CC11">
        <v>4</v>
      </c>
      <c r="CD11">
        <v>0</v>
      </c>
      <c r="CE11">
        <v>0</v>
      </c>
      <c r="CF11">
        <v>7</v>
      </c>
      <c r="CG11">
        <v>11</v>
      </c>
      <c r="CH11">
        <v>11</v>
      </c>
      <c r="CI11">
        <v>30</v>
      </c>
      <c r="CJ11">
        <v>14</v>
      </c>
      <c r="CK11">
        <v>483</v>
      </c>
      <c r="CL11">
        <v>4</v>
      </c>
      <c r="CM11">
        <v>28</v>
      </c>
      <c r="CN11">
        <v>24</v>
      </c>
      <c r="CP11" s="1">
        <f t="shared" si="0"/>
        <v>0.63888888888888884</v>
      </c>
      <c r="CQ11" s="1">
        <f t="shared" si="1"/>
        <v>0.57692307692307687</v>
      </c>
      <c r="CR11" s="1">
        <f t="shared" si="2"/>
        <v>4.666666666666667</v>
      </c>
      <c r="CS11" s="1">
        <f t="shared" si="3"/>
        <v>5.40625</v>
      </c>
      <c r="CT11" s="1">
        <f t="shared" si="4"/>
        <v>1</v>
      </c>
      <c r="CU11" s="1">
        <f t="shared" si="5"/>
        <v>0</v>
      </c>
      <c r="CV11" s="1">
        <f t="shared" si="6"/>
        <v>26.071428571428573</v>
      </c>
      <c r="CW11" s="1">
        <f t="shared" si="7"/>
        <v>19.166666666666668</v>
      </c>
      <c r="CX11" s="2">
        <f t="shared" si="8"/>
        <v>2.8630952380952381</v>
      </c>
      <c r="CY11" s="2">
        <f t="shared" si="9"/>
        <v>2.3666666666666667</v>
      </c>
      <c r="CZ11" s="1">
        <f t="shared" si="10"/>
        <v>4.3452380952380949</v>
      </c>
      <c r="DA11" s="1">
        <f t="shared" si="11"/>
        <v>3.7096774193548385</v>
      </c>
      <c r="DB11" s="1">
        <f t="shared" si="12"/>
        <v>1.5714285714285714</v>
      </c>
      <c r="DC11" s="1">
        <f t="shared" si="13"/>
        <v>1.1666666666666667</v>
      </c>
      <c r="DD11" s="1">
        <f t="shared" si="14"/>
        <v>0.27777777777777779</v>
      </c>
      <c r="DE11" s="1">
        <f t="shared" si="15"/>
        <v>0.26666666666666666</v>
      </c>
      <c r="DF11" s="1">
        <f t="shared" si="16"/>
        <v>27.142857142857142</v>
      </c>
      <c r="DG11" s="1">
        <f t="shared" si="17"/>
        <v>34.5</v>
      </c>
      <c r="DH11" s="1">
        <f t="shared" si="18"/>
        <v>5</v>
      </c>
      <c r="DI11" s="1">
        <f t="shared" si="19"/>
        <v>4</v>
      </c>
      <c r="DJ11" s="1">
        <f t="shared" si="20"/>
        <v>0.61904761904761907</v>
      </c>
      <c r="DK11" s="1">
        <f t="shared" si="21"/>
        <v>1</v>
      </c>
      <c r="DL11" s="1">
        <f t="shared" si="22"/>
        <v>6</v>
      </c>
      <c r="DM11" s="1">
        <f t="shared" si="23"/>
        <v>5.166666666666667</v>
      </c>
      <c r="DN11" s="1">
        <f t="shared" si="24"/>
        <v>0.17857142857142858</v>
      </c>
      <c r="DO11" s="1">
        <f t="shared" si="25"/>
        <v>0.32258064516129031</v>
      </c>
      <c r="DP11" s="1">
        <f t="shared" si="26"/>
        <v>0.43333333333333335</v>
      </c>
      <c r="DQ11" s="1">
        <f t="shared" si="27"/>
        <v>0.36666666666666664</v>
      </c>
      <c r="DR11" s="2">
        <f t="shared" si="28"/>
        <v>2.2666666666666666</v>
      </c>
      <c r="DS11" s="2">
        <f t="shared" si="29"/>
        <v>2.5666666666666669</v>
      </c>
      <c r="DT11" s="1">
        <f t="shared" si="75"/>
        <v>35.375</v>
      </c>
      <c r="DU11" s="1">
        <f t="shared" si="76"/>
        <v>33.666666666666664</v>
      </c>
      <c r="DV11" s="1">
        <f t="shared" si="77"/>
        <v>68</v>
      </c>
      <c r="DW11" s="1">
        <f t="shared" si="78"/>
        <v>77</v>
      </c>
      <c r="DX11" s="1">
        <f t="shared" si="30"/>
        <v>4.3835616438356165E-2</v>
      </c>
      <c r="DY11" s="1">
        <f t="shared" si="31"/>
        <v>5.6521739130434782E-2</v>
      </c>
      <c r="DZ11" s="1">
        <f t="shared" si="32"/>
        <v>1.1428571428571428</v>
      </c>
      <c r="EA11" s="1">
        <f t="shared" si="33"/>
        <v>1.0833333333333333</v>
      </c>
      <c r="EB11" s="1">
        <f t="shared" si="79"/>
        <v>69.150641025641022</v>
      </c>
      <c r="EC11" s="1">
        <f t="shared" si="80"/>
        <v>79.099462365591393</v>
      </c>
      <c r="EE11">
        <f t="shared" si="34"/>
        <v>145</v>
      </c>
      <c r="EF11">
        <f t="shared" si="35"/>
        <v>23</v>
      </c>
      <c r="EG11">
        <f t="shared" si="36"/>
        <v>129</v>
      </c>
      <c r="EH11">
        <f t="shared" si="37"/>
        <v>90</v>
      </c>
      <c r="EI11">
        <f t="shared" si="38"/>
        <v>37</v>
      </c>
      <c r="EJ11">
        <f t="shared" si="39"/>
        <v>163</v>
      </c>
      <c r="EK11">
        <f t="shared" si="40"/>
        <v>132</v>
      </c>
      <c r="EL11">
        <f t="shared" si="41"/>
        <v>16</v>
      </c>
      <c r="EM11">
        <f t="shared" si="42"/>
        <v>72</v>
      </c>
      <c r="EN11">
        <f t="shared" si="43"/>
        <v>55</v>
      </c>
      <c r="EO11">
        <f t="shared" si="44"/>
        <v>160</v>
      </c>
      <c r="EP11">
        <f t="shared" si="45"/>
        <v>9</v>
      </c>
      <c r="EQ11">
        <f t="shared" si="46"/>
        <v>111</v>
      </c>
      <c r="ER11">
        <f t="shared" si="47"/>
        <v>30</v>
      </c>
      <c r="ES11">
        <f t="shared" si="48"/>
        <v>161</v>
      </c>
      <c r="ET11">
        <f t="shared" si="49"/>
        <v>30</v>
      </c>
      <c r="EU11">
        <f t="shared" si="50"/>
        <v>151</v>
      </c>
      <c r="EV11">
        <f t="shared" si="51"/>
        <v>142</v>
      </c>
      <c r="EW11">
        <f t="shared" si="52"/>
        <v>128</v>
      </c>
      <c r="EX11">
        <f t="shared" si="53"/>
        <v>72</v>
      </c>
      <c r="EY11">
        <f t="shared" si="54"/>
        <v>122</v>
      </c>
      <c r="EZ11">
        <f t="shared" si="55"/>
        <v>164</v>
      </c>
      <c r="FA11">
        <f t="shared" si="56"/>
        <v>65</v>
      </c>
      <c r="FB11">
        <f t="shared" si="57"/>
        <v>65</v>
      </c>
      <c r="FC11">
        <f t="shared" si="58"/>
        <v>12</v>
      </c>
      <c r="FD11">
        <f t="shared" si="59"/>
        <v>165</v>
      </c>
      <c r="FE11">
        <f t="shared" si="60"/>
        <v>107</v>
      </c>
      <c r="FF11">
        <f t="shared" si="61"/>
        <v>44</v>
      </c>
      <c r="FG11">
        <f t="shared" si="62"/>
        <v>185</v>
      </c>
      <c r="FH11">
        <f t="shared" si="63"/>
        <v>23</v>
      </c>
      <c r="FI11">
        <f t="shared" si="64"/>
        <v>130</v>
      </c>
      <c r="FJ11">
        <f t="shared" si="65"/>
        <v>44</v>
      </c>
      <c r="FK11">
        <f t="shared" si="66"/>
        <v>152</v>
      </c>
      <c r="FL11">
        <f t="shared" si="67"/>
        <v>57</v>
      </c>
      <c r="FM11">
        <f t="shared" si="68"/>
        <v>164</v>
      </c>
      <c r="FN11">
        <f t="shared" si="69"/>
        <v>68</v>
      </c>
      <c r="FO11">
        <f t="shared" si="70"/>
        <v>158</v>
      </c>
      <c r="FP11">
        <f t="shared" si="71"/>
        <v>38</v>
      </c>
      <c r="FQ11">
        <f t="shared" si="72"/>
        <v>132</v>
      </c>
      <c r="FR11">
        <f t="shared" si="73"/>
        <v>98</v>
      </c>
    </row>
    <row r="12" spans="1:174">
      <c r="A12" t="s">
        <v>2</v>
      </c>
      <c r="B12" t="s">
        <v>9</v>
      </c>
      <c r="C12" t="s">
        <v>68</v>
      </c>
      <c r="D12">
        <v>13</v>
      </c>
      <c r="E12">
        <v>16</v>
      </c>
      <c r="F12">
        <v>2001</v>
      </c>
      <c r="G12" t="str">
        <f t="shared" si="74"/>
        <v>Raiders-DIV-2001</v>
      </c>
      <c r="H12">
        <v>0</v>
      </c>
      <c r="I12">
        <v>14</v>
      </c>
      <c r="J12">
        <v>12</v>
      </c>
      <c r="K12">
        <v>153</v>
      </c>
      <c r="L12">
        <v>17</v>
      </c>
      <c r="M12">
        <v>31</v>
      </c>
      <c r="N12">
        <v>1</v>
      </c>
      <c r="O12">
        <v>77</v>
      </c>
      <c r="P12">
        <v>30</v>
      </c>
      <c r="Q12">
        <v>0</v>
      </c>
      <c r="R12">
        <v>4</v>
      </c>
      <c r="S12">
        <v>15</v>
      </c>
      <c r="T12">
        <v>0</v>
      </c>
      <c r="U12">
        <v>0</v>
      </c>
      <c r="V12">
        <v>0</v>
      </c>
      <c r="W12">
        <v>0</v>
      </c>
      <c r="X12">
        <v>1</v>
      </c>
      <c r="Y12">
        <v>6</v>
      </c>
      <c r="Z12">
        <v>4</v>
      </c>
      <c r="AA12">
        <v>20</v>
      </c>
      <c r="AB12">
        <v>9</v>
      </c>
      <c r="AC12">
        <v>352</v>
      </c>
      <c r="AD12">
        <v>49</v>
      </c>
      <c r="AE12">
        <v>1</v>
      </c>
      <c r="AF12">
        <v>1</v>
      </c>
      <c r="AG12">
        <v>0</v>
      </c>
      <c r="AH12">
        <v>6</v>
      </c>
      <c r="AI12">
        <v>20</v>
      </c>
      <c r="AJ12">
        <v>4</v>
      </c>
      <c r="AK12">
        <v>6</v>
      </c>
      <c r="AL12">
        <v>1</v>
      </c>
      <c r="AM12">
        <v>4</v>
      </c>
      <c r="AN12">
        <v>0</v>
      </c>
      <c r="AO12">
        <v>0</v>
      </c>
      <c r="AP12">
        <v>7</v>
      </c>
      <c r="AQ12">
        <v>11</v>
      </c>
      <c r="AR12">
        <v>11</v>
      </c>
      <c r="AS12">
        <v>30</v>
      </c>
      <c r="AT12">
        <v>14</v>
      </c>
      <c r="AU12">
        <v>483</v>
      </c>
      <c r="AV12">
        <v>4</v>
      </c>
      <c r="AW12">
        <v>28</v>
      </c>
      <c r="AX12">
        <v>24</v>
      </c>
      <c r="AY12" s="8">
        <v>22</v>
      </c>
      <c r="AZ12">
        <v>14</v>
      </c>
      <c r="BA12">
        <v>297</v>
      </c>
      <c r="BB12">
        <v>32</v>
      </c>
      <c r="BC12">
        <v>52</v>
      </c>
      <c r="BD12">
        <v>0</v>
      </c>
      <c r="BE12">
        <v>68</v>
      </c>
      <c r="BF12">
        <v>30</v>
      </c>
      <c r="BG12">
        <v>1</v>
      </c>
      <c r="BH12">
        <v>4</v>
      </c>
      <c r="BI12">
        <v>16</v>
      </c>
      <c r="BJ12">
        <v>1</v>
      </c>
      <c r="BK12">
        <v>2</v>
      </c>
      <c r="BL12">
        <v>1</v>
      </c>
      <c r="BM12">
        <v>0</v>
      </c>
      <c r="BN12">
        <v>2</v>
      </c>
      <c r="BO12">
        <v>15</v>
      </c>
      <c r="BP12">
        <v>1</v>
      </c>
      <c r="BQ12">
        <v>15</v>
      </c>
      <c r="BR12">
        <v>8</v>
      </c>
      <c r="BS12">
        <v>280</v>
      </c>
      <c r="BT12">
        <v>-3</v>
      </c>
      <c r="BU12">
        <v>3</v>
      </c>
      <c r="BV12">
        <v>1</v>
      </c>
      <c r="BW12">
        <v>2</v>
      </c>
      <c r="BX12">
        <v>6</v>
      </c>
      <c r="BY12">
        <v>13</v>
      </c>
      <c r="BZ12">
        <v>6</v>
      </c>
      <c r="CA12">
        <v>11</v>
      </c>
      <c r="CB12">
        <v>1</v>
      </c>
      <c r="CC12">
        <v>6</v>
      </c>
      <c r="CD12">
        <v>0</v>
      </c>
      <c r="CE12">
        <v>0</v>
      </c>
      <c r="CF12">
        <v>4</v>
      </c>
      <c r="CG12">
        <v>9</v>
      </c>
      <c r="CH12">
        <v>13</v>
      </c>
      <c r="CI12">
        <v>30</v>
      </c>
      <c r="CJ12">
        <v>14</v>
      </c>
      <c r="CK12">
        <v>380</v>
      </c>
      <c r="CL12">
        <v>5</v>
      </c>
      <c r="CM12">
        <v>40</v>
      </c>
      <c r="CN12">
        <v>5</v>
      </c>
      <c r="CP12" s="1">
        <f t="shared" si="0"/>
        <v>0.57692307692307687</v>
      </c>
      <c r="CQ12" s="1">
        <f t="shared" si="1"/>
        <v>0.63888888888888884</v>
      </c>
      <c r="CR12" s="1">
        <f t="shared" si="2"/>
        <v>5.40625</v>
      </c>
      <c r="CS12" s="1">
        <f t="shared" si="3"/>
        <v>4.666666666666667</v>
      </c>
      <c r="CT12" s="1">
        <f t="shared" si="4"/>
        <v>0</v>
      </c>
      <c r="CU12" s="1">
        <f t="shared" si="5"/>
        <v>1</v>
      </c>
      <c r="CV12" s="1">
        <f t="shared" si="6"/>
        <v>19.166666666666668</v>
      </c>
      <c r="CW12" s="1">
        <f t="shared" si="7"/>
        <v>26.071428571428573</v>
      </c>
      <c r="CX12" s="2">
        <f t="shared" si="8"/>
        <v>2.3666666666666667</v>
      </c>
      <c r="CY12" s="2">
        <f t="shared" si="9"/>
        <v>2.8630952380952381</v>
      </c>
      <c r="CZ12" s="1">
        <f t="shared" si="10"/>
        <v>3.7096774193548385</v>
      </c>
      <c r="DA12" s="1">
        <f t="shared" si="11"/>
        <v>4.3452380952380949</v>
      </c>
      <c r="DB12" s="1">
        <f t="shared" si="12"/>
        <v>1.1666666666666667</v>
      </c>
      <c r="DC12" s="1">
        <f t="shared" si="13"/>
        <v>1.5714285714285714</v>
      </c>
      <c r="DD12" s="1">
        <f t="shared" si="14"/>
        <v>0.26666666666666666</v>
      </c>
      <c r="DE12" s="1">
        <f t="shared" si="15"/>
        <v>0.27777777777777779</v>
      </c>
      <c r="DF12" s="1">
        <f t="shared" si="16"/>
        <v>34.5</v>
      </c>
      <c r="DG12" s="1">
        <f t="shared" si="17"/>
        <v>27.142857142857142</v>
      </c>
      <c r="DH12" s="1">
        <f t="shared" si="18"/>
        <v>4</v>
      </c>
      <c r="DI12" s="1">
        <f t="shared" si="19"/>
        <v>5</v>
      </c>
      <c r="DJ12" s="1">
        <f t="shared" si="20"/>
        <v>1</v>
      </c>
      <c r="DK12" s="1">
        <f t="shared" si="21"/>
        <v>0.61904761904761907</v>
      </c>
      <c r="DL12" s="1">
        <f t="shared" si="22"/>
        <v>5.166666666666667</v>
      </c>
      <c r="DM12" s="1">
        <f t="shared" si="23"/>
        <v>6</v>
      </c>
      <c r="DN12" s="1">
        <f t="shared" si="24"/>
        <v>0.32258064516129031</v>
      </c>
      <c r="DO12" s="1">
        <f t="shared" si="25"/>
        <v>0.17857142857142858</v>
      </c>
      <c r="DP12" s="1">
        <f t="shared" si="26"/>
        <v>0.36666666666666664</v>
      </c>
      <c r="DQ12" s="1">
        <f t="shared" si="27"/>
        <v>0.43333333333333335</v>
      </c>
      <c r="DR12" s="2">
        <f t="shared" si="28"/>
        <v>2.5666666666666669</v>
      </c>
      <c r="DS12" s="2">
        <f t="shared" si="29"/>
        <v>2.2666666666666666</v>
      </c>
      <c r="DT12" s="1">
        <f t="shared" si="75"/>
        <v>33.666666666666664</v>
      </c>
      <c r="DU12" s="1">
        <f t="shared" si="76"/>
        <v>35.375</v>
      </c>
      <c r="DV12" s="1">
        <f t="shared" si="77"/>
        <v>77</v>
      </c>
      <c r="DW12" s="1">
        <f t="shared" si="78"/>
        <v>68</v>
      </c>
      <c r="DX12" s="1">
        <f t="shared" si="30"/>
        <v>5.6521739130434782E-2</v>
      </c>
      <c r="DY12" s="1">
        <f t="shared" si="31"/>
        <v>4.3835616438356165E-2</v>
      </c>
      <c r="DZ12" s="1">
        <f t="shared" si="32"/>
        <v>1.0833333333333333</v>
      </c>
      <c r="EA12" s="1">
        <f t="shared" si="33"/>
        <v>1.1428571428571428</v>
      </c>
      <c r="EB12" s="1">
        <f t="shared" si="79"/>
        <v>79.099462365591393</v>
      </c>
      <c r="EC12" s="1">
        <f t="shared" si="80"/>
        <v>69.150641025641022</v>
      </c>
      <c r="EE12">
        <f t="shared" si="34"/>
        <v>173</v>
      </c>
      <c r="EF12">
        <f t="shared" si="35"/>
        <v>54</v>
      </c>
      <c r="EG12">
        <f t="shared" si="36"/>
        <v>109</v>
      </c>
      <c r="EH12">
        <f t="shared" si="37"/>
        <v>70</v>
      </c>
      <c r="EI12">
        <f t="shared" si="38"/>
        <v>1</v>
      </c>
      <c r="EJ12">
        <f t="shared" si="39"/>
        <v>95</v>
      </c>
      <c r="EK12">
        <f t="shared" si="40"/>
        <v>183</v>
      </c>
      <c r="EL12">
        <f t="shared" si="41"/>
        <v>67</v>
      </c>
      <c r="EM12">
        <f t="shared" si="42"/>
        <v>144</v>
      </c>
      <c r="EN12">
        <f t="shared" si="43"/>
        <v>127</v>
      </c>
      <c r="EO12">
        <f t="shared" si="44"/>
        <v>190</v>
      </c>
      <c r="EP12">
        <f t="shared" si="45"/>
        <v>39</v>
      </c>
      <c r="EQ12">
        <f t="shared" si="46"/>
        <v>166</v>
      </c>
      <c r="ER12">
        <f t="shared" si="47"/>
        <v>88</v>
      </c>
      <c r="ES12">
        <f t="shared" si="48"/>
        <v>164</v>
      </c>
      <c r="ET12">
        <f t="shared" si="49"/>
        <v>37</v>
      </c>
      <c r="EU12">
        <f t="shared" si="50"/>
        <v>57</v>
      </c>
      <c r="EV12">
        <f t="shared" si="51"/>
        <v>48</v>
      </c>
      <c r="EW12">
        <f t="shared" si="52"/>
        <v>93</v>
      </c>
      <c r="EX12">
        <f t="shared" si="53"/>
        <v>39</v>
      </c>
      <c r="EY12">
        <f t="shared" si="54"/>
        <v>1</v>
      </c>
      <c r="EZ12">
        <f t="shared" si="55"/>
        <v>73</v>
      </c>
      <c r="FA12">
        <f t="shared" si="56"/>
        <v>130</v>
      </c>
      <c r="FB12">
        <f t="shared" si="57"/>
        <v>127</v>
      </c>
      <c r="FC12">
        <f t="shared" si="58"/>
        <v>33</v>
      </c>
      <c r="FD12">
        <f t="shared" si="59"/>
        <v>187</v>
      </c>
      <c r="FE12">
        <f t="shared" si="60"/>
        <v>154</v>
      </c>
      <c r="FF12">
        <f t="shared" si="61"/>
        <v>91</v>
      </c>
      <c r="FG12">
        <f t="shared" si="62"/>
        <v>176</v>
      </c>
      <c r="FH12">
        <f t="shared" si="63"/>
        <v>14</v>
      </c>
      <c r="FI12">
        <f t="shared" si="64"/>
        <v>155</v>
      </c>
      <c r="FJ12">
        <f t="shared" si="65"/>
        <v>69</v>
      </c>
      <c r="FK12">
        <f t="shared" si="66"/>
        <v>140</v>
      </c>
      <c r="FL12">
        <f t="shared" si="67"/>
        <v>45</v>
      </c>
      <c r="FM12">
        <f t="shared" si="68"/>
        <v>131</v>
      </c>
      <c r="FN12">
        <f t="shared" si="69"/>
        <v>35</v>
      </c>
      <c r="FO12">
        <f t="shared" si="70"/>
        <v>161</v>
      </c>
      <c r="FP12">
        <f t="shared" si="71"/>
        <v>41</v>
      </c>
      <c r="FQ12">
        <f t="shared" si="72"/>
        <v>101</v>
      </c>
      <c r="FR12">
        <f t="shared" si="73"/>
        <v>67</v>
      </c>
    </row>
    <row r="13" spans="1:174">
      <c r="A13" t="s">
        <v>10</v>
      </c>
      <c r="B13" t="s">
        <v>7</v>
      </c>
      <c r="C13" t="s">
        <v>68</v>
      </c>
      <c r="D13">
        <v>27</v>
      </c>
      <c r="E13">
        <v>10</v>
      </c>
      <c r="F13">
        <v>2001</v>
      </c>
      <c r="G13" t="str">
        <f t="shared" si="74"/>
        <v>Steelers-DIV-2001</v>
      </c>
      <c r="H13">
        <v>1</v>
      </c>
      <c r="I13">
        <v>21</v>
      </c>
      <c r="J13">
        <v>15</v>
      </c>
      <c r="K13">
        <v>143</v>
      </c>
      <c r="L13">
        <v>12</v>
      </c>
      <c r="M13">
        <v>22</v>
      </c>
      <c r="N13">
        <v>1</v>
      </c>
      <c r="O13">
        <v>154</v>
      </c>
      <c r="P13">
        <v>49</v>
      </c>
      <c r="Q13">
        <v>2</v>
      </c>
      <c r="R13">
        <v>7</v>
      </c>
      <c r="S13">
        <v>16</v>
      </c>
      <c r="T13">
        <v>0</v>
      </c>
      <c r="U13">
        <v>0</v>
      </c>
      <c r="V13">
        <v>1</v>
      </c>
      <c r="W13">
        <v>0</v>
      </c>
      <c r="X13">
        <v>2</v>
      </c>
      <c r="Y13">
        <v>11</v>
      </c>
      <c r="Z13">
        <v>5</v>
      </c>
      <c r="AA13">
        <v>50</v>
      </c>
      <c r="AB13">
        <v>6</v>
      </c>
      <c r="AC13">
        <v>242</v>
      </c>
      <c r="AD13">
        <v>99</v>
      </c>
      <c r="AE13">
        <v>4</v>
      </c>
      <c r="AF13">
        <v>2</v>
      </c>
      <c r="AG13">
        <v>1</v>
      </c>
      <c r="AH13">
        <v>13</v>
      </c>
      <c r="AI13">
        <v>24</v>
      </c>
      <c r="AJ13">
        <v>6</v>
      </c>
      <c r="AK13">
        <v>16</v>
      </c>
      <c r="AL13">
        <v>5</v>
      </c>
      <c r="AM13">
        <v>9</v>
      </c>
      <c r="AN13">
        <v>0</v>
      </c>
      <c r="AO13">
        <v>0</v>
      </c>
      <c r="AP13">
        <v>3</v>
      </c>
      <c r="AQ13">
        <v>13</v>
      </c>
      <c r="AR13">
        <v>24</v>
      </c>
      <c r="AS13">
        <v>49</v>
      </c>
      <c r="AT13">
        <v>15</v>
      </c>
      <c r="AU13">
        <v>624</v>
      </c>
      <c r="AV13">
        <v>8</v>
      </c>
      <c r="AW13">
        <v>40</v>
      </c>
      <c r="AX13">
        <v>45</v>
      </c>
      <c r="AY13" s="8">
        <v>7</v>
      </c>
      <c r="AZ13">
        <v>13</v>
      </c>
      <c r="BA13">
        <v>128</v>
      </c>
      <c r="BB13">
        <v>18</v>
      </c>
      <c r="BC13">
        <v>37</v>
      </c>
      <c r="BD13">
        <v>0</v>
      </c>
      <c r="BE13">
        <v>22</v>
      </c>
      <c r="BF13">
        <v>11</v>
      </c>
      <c r="BG13">
        <v>0</v>
      </c>
      <c r="BH13">
        <v>1</v>
      </c>
      <c r="BI13">
        <v>12</v>
      </c>
      <c r="BJ13">
        <v>1</v>
      </c>
      <c r="BK13">
        <v>1</v>
      </c>
      <c r="BL13">
        <v>3</v>
      </c>
      <c r="BM13">
        <v>1</v>
      </c>
      <c r="BN13">
        <v>3</v>
      </c>
      <c r="BO13">
        <v>25</v>
      </c>
      <c r="BP13">
        <v>9</v>
      </c>
      <c r="BQ13">
        <v>65</v>
      </c>
      <c r="BR13">
        <v>8</v>
      </c>
      <c r="BS13">
        <v>299</v>
      </c>
      <c r="BT13">
        <v>67</v>
      </c>
      <c r="BU13">
        <v>3</v>
      </c>
      <c r="BV13">
        <v>0</v>
      </c>
      <c r="BW13">
        <v>1</v>
      </c>
      <c r="BX13">
        <v>0</v>
      </c>
      <c r="BY13">
        <v>6</v>
      </c>
      <c r="BZ13">
        <v>1</v>
      </c>
      <c r="CA13">
        <v>4</v>
      </c>
      <c r="CB13">
        <v>0</v>
      </c>
      <c r="CC13">
        <v>1</v>
      </c>
      <c r="CD13">
        <v>0</v>
      </c>
      <c r="CE13">
        <v>0</v>
      </c>
      <c r="CF13">
        <v>0</v>
      </c>
      <c r="CG13">
        <v>1</v>
      </c>
      <c r="CH13">
        <v>1</v>
      </c>
      <c r="CI13">
        <v>11</v>
      </c>
      <c r="CJ13">
        <v>13</v>
      </c>
      <c r="CK13">
        <v>399</v>
      </c>
      <c r="CL13">
        <v>10</v>
      </c>
      <c r="CM13">
        <v>19</v>
      </c>
      <c r="CN13">
        <v>15</v>
      </c>
      <c r="CP13" s="1">
        <f t="shared" si="0"/>
        <v>0.66666666666666663</v>
      </c>
      <c r="CQ13" s="1">
        <f t="shared" si="1"/>
        <v>0.35</v>
      </c>
      <c r="CR13" s="1">
        <f t="shared" si="2"/>
        <v>4.916666666666667</v>
      </c>
      <c r="CS13" s="1">
        <f t="shared" si="3"/>
        <v>-0.17499999999999999</v>
      </c>
      <c r="CT13" s="1">
        <f t="shared" si="4"/>
        <v>1</v>
      </c>
      <c r="CU13" s="1">
        <f t="shared" si="5"/>
        <v>4</v>
      </c>
      <c r="CV13" s="1">
        <f t="shared" si="6"/>
        <v>19.8</v>
      </c>
      <c r="CW13" s="1">
        <f t="shared" si="7"/>
        <v>11.538461538461538</v>
      </c>
      <c r="CX13" s="2">
        <f t="shared" si="8"/>
        <v>2.7166666666666668</v>
      </c>
      <c r="CY13" s="2">
        <f t="shared" si="9"/>
        <v>1.4807692307692308</v>
      </c>
      <c r="CZ13" s="1">
        <f t="shared" si="10"/>
        <v>4.0684931506849313</v>
      </c>
      <c r="DA13" s="1">
        <f t="shared" si="11"/>
        <v>2.9411764705882355</v>
      </c>
      <c r="DB13" s="1">
        <f t="shared" si="12"/>
        <v>1.4</v>
      </c>
      <c r="DC13" s="1">
        <f t="shared" si="13"/>
        <v>0.53846153846153844</v>
      </c>
      <c r="DD13" s="1">
        <f t="shared" si="14"/>
        <v>0.4375</v>
      </c>
      <c r="DE13" s="1">
        <f t="shared" si="15"/>
        <v>0.15384615384615385</v>
      </c>
      <c r="DF13" s="1">
        <f t="shared" si="16"/>
        <v>41.6</v>
      </c>
      <c r="DG13" s="1">
        <f t="shared" si="17"/>
        <v>30.692307692307693</v>
      </c>
      <c r="DH13" s="1">
        <f t="shared" si="18"/>
        <v>8</v>
      </c>
      <c r="DI13" s="1">
        <f t="shared" si="19"/>
        <v>10</v>
      </c>
      <c r="DJ13" s="1">
        <f t="shared" si="20"/>
        <v>0.6071428571428571</v>
      </c>
      <c r="DK13" s="1">
        <f t="shared" si="21"/>
        <v>0.14285714285714285</v>
      </c>
      <c r="DL13" s="1">
        <f t="shared" si="22"/>
        <v>4.8666666666666663</v>
      </c>
      <c r="DM13" s="1">
        <f t="shared" si="23"/>
        <v>3.9230769230769229</v>
      </c>
      <c r="DN13" s="1">
        <f t="shared" si="24"/>
        <v>0.68493150684931503</v>
      </c>
      <c r="DO13" s="1">
        <f t="shared" si="25"/>
        <v>1.2745098039215685</v>
      </c>
      <c r="DP13" s="1">
        <f t="shared" si="26"/>
        <v>0.48979591836734693</v>
      </c>
      <c r="DQ13" s="1">
        <f t="shared" si="27"/>
        <v>9.0909090909090912E-2</v>
      </c>
      <c r="DR13" s="2">
        <f t="shared" si="28"/>
        <v>3.1428571428571428</v>
      </c>
      <c r="DS13" s="2">
        <f t="shared" si="29"/>
        <v>2</v>
      </c>
      <c r="DT13" s="1">
        <f t="shared" si="75"/>
        <v>23.833333333333332</v>
      </c>
      <c r="DU13" s="1">
        <f t="shared" si="76"/>
        <v>29</v>
      </c>
      <c r="DV13" s="1">
        <f t="shared" si="77"/>
        <v>154</v>
      </c>
      <c r="DW13" s="1">
        <f t="shared" si="78"/>
        <v>22</v>
      </c>
      <c r="DX13" s="1">
        <f t="shared" si="30"/>
        <v>9.0909090909090912E-2</v>
      </c>
      <c r="DY13" s="1">
        <f t="shared" si="31"/>
        <v>6.6666666666666666E-2</v>
      </c>
      <c r="DZ13" s="1">
        <f t="shared" si="32"/>
        <v>1.8</v>
      </c>
      <c r="EA13" s="1">
        <f t="shared" si="33"/>
        <v>0.76923076923076927</v>
      </c>
      <c r="EB13" s="1">
        <f t="shared" si="79"/>
        <v>70.833333333333343</v>
      </c>
      <c r="EC13" s="1">
        <f t="shared" si="80"/>
        <v>23.254504504504506</v>
      </c>
      <c r="EE13">
        <f t="shared" si="34"/>
        <v>118</v>
      </c>
      <c r="EF13">
        <f t="shared" si="35"/>
        <v>1</v>
      </c>
      <c r="EG13">
        <f t="shared" si="36"/>
        <v>125</v>
      </c>
      <c r="EH13">
        <f t="shared" si="37"/>
        <v>8</v>
      </c>
      <c r="EI13">
        <f t="shared" si="38"/>
        <v>37</v>
      </c>
      <c r="EJ13">
        <f t="shared" si="39"/>
        <v>12</v>
      </c>
      <c r="EK13">
        <f t="shared" si="40"/>
        <v>177</v>
      </c>
      <c r="EL13">
        <f t="shared" si="41"/>
        <v>2</v>
      </c>
      <c r="EM13">
        <f t="shared" si="42"/>
        <v>94</v>
      </c>
      <c r="EN13">
        <f t="shared" si="43"/>
        <v>2</v>
      </c>
      <c r="EO13">
        <f t="shared" si="44"/>
        <v>171</v>
      </c>
      <c r="EP13">
        <f t="shared" si="45"/>
        <v>3</v>
      </c>
      <c r="EQ13">
        <f t="shared" si="46"/>
        <v>133</v>
      </c>
      <c r="ER13">
        <f t="shared" si="47"/>
        <v>1</v>
      </c>
      <c r="ES13">
        <f t="shared" si="48"/>
        <v>74</v>
      </c>
      <c r="ET13">
        <f t="shared" si="49"/>
        <v>6</v>
      </c>
      <c r="EU13">
        <f t="shared" si="50"/>
        <v>10</v>
      </c>
      <c r="EV13">
        <f t="shared" si="51"/>
        <v>99</v>
      </c>
      <c r="EW13">
        <f t="shared" si="52"/>
        <v>194</v>
      </c>
      <c r="EX13">
        <f t="shared" si="53"/>
        <v>1</v>
      </c>
      <c r="EY13">
        <f t="shared" si="54"/>
        <v>127</v>
      </c>
      <c r="EZ13">
        <f t="shared" si="55"/>
        <v>9</v>
      </c>
      <c r="FA13">
        <f t="shared" si="56"/>
        <v>156</v>
      </c>
      <c r="FB13">
        <f t="shared" si="57"/>
        <v>4</v>
      </c>
      <c r="FC13">
        <f t="shared" si="58"/>
        <v>105</v>
      </c>
      <c r="FD13">
        <f t="shared" si="59"/>
        <v>20</v>
      </c>
      <c r="FE13">
        <f t="shared" si="60"/>
        <v>71</v>
      </c>
      <c r="FF13">
        <f t="shared" si="61"/>
        <v>1</v>
      </c>
      <c r="FG13">
        <f t="shared" si="62"/>
        <v>144</v>
      </c>
      <c r="FH13">
        <f t="shared" si="63"/>
        <v>10</v>
      </c>
      <c r="FI13">
        <f t="shared" si="64"/>
        <v>195</v>
      </c>
      <c r="FJ13">
        <f t="shared" si="65"/>
        <v>19</v>
      </c>
      <c r="FK13">
        <f t="shared" si="66"/>
        <v>37</v>
      </c>
      <c r="FL13">
        <f t="shared" si="67"/>
        <v>3</v>
      </c>
      <c r="FM13">
        <f t="shared" si="68"/>
        <v>39</v>
      </c>
      <c r="FN13">
        <f t="shared" si="69"/>
        <v>99</v>
      </c>
      <c r="FO13">
        <f t="shared" si="70"/>
        <v>116</v>
      </c>
      <c r="FP13">
        <f t="shared" si="71"/>
        <v>18</v>
      </c>
      <c r="FQ13">
        <f t="shared" si="72"/>
        <v>127</v>
      </c>
      <c r="FR13">
        <f t="shared" si="73"/>
        <v>5</v>
      </c>
    </row>
    <row r="14" spans="1:174">
      <c r="A14" t="s">
        <v>7</v>
      </c>
      <c r="B14" t="s">
        <v>10</v>
      </c>
      <c r="C14" t="s">
        <v>68</v>
      </c>
      <c r="D14">
        <v>10</v>
      </c>
      <c r="E14">
        <v>27</v>
      </c>
      <c r="F14">
        <v>2001</v>
      </c>
      <c r="G14" t="str">
        <f t="shared" si="74"/>
        <v>Ravens-DIV-2001</v>
      </c>
      <c r="H14">
        <v>0</v>
      </c>
      <c r="I14">
        <v>7</v>
      </c>
      <c r="J14">
        <v>13</v>
      </c>
      <c r="K14">
        <v>128</v>
      </c>
      <c r="L14">
        <v>18</v>
      </c>
      <c r="M14">
        <v>37</v>
      </c>
      <c r="N14">
        <v>0</v>
      </c>
      <c r="O14">
        <v>22</v>
      </c>
      <c r="P14">
        <v>11</v>
      </c>
      <c r="Q14">
        <v>0</v>
      </c>
      <c r="R14">
        <v>1</v>
      </c>
      <c r="S14">
        <v>12</v>
      </c>
      <c r="T14">
        <v>1</v>
      </c>
      <c r="U14">
        <v>1</v>
      </c>
      <c r="V14">
        <v>3</v>
      </c>
      <c r="W14">
        <v>1</v>
      </c>
      <c r="X14">
        <v>3</v>
      </c>
      <c r="Y14">
        <v>25</v>
      </c>
      <c r="Z14">
        <v>9</v>
      </c>
      <c r="AA14">
        <v>65</v>
      </c>
      <c r="AB14">
        <v>8</v>
      </c>
      <c r="AC14">
        <v>299</v>
      </c>
      <c r="AD14">
        <v>67</v>
      </c>
      <c r="AE14">
        <v>3</v>
      </c>
      <c r="AF14">
        <v>0</v>
      </c>
      <c r="AG14">
        <v>1</v>
      </c>
      <c r="AH14">
        <v>0</v>
      </c>
      <c r="AI14">
        <v>6</v>
      </c>
      <c r="AJ14">
        <v>1</v>
      </c>
      <c r="AK14">
        <v>4</v>
      </c>
      <c r="AL14">
        <v>0</v>
      </c>
      <c r="AM14">
        <v>1</v>
      </c>
      <c r="AN14">
        <v>0</v>
      </c>
      <c r="AO14">
        <v>0</v>
      </c>
      <c r="AP14">
        <v>0</v>
      </c>
      <c r="AQ14">
        <v>1</v>
      </c>
      <c r="AR14">
        <v>1</v>
      </c>
      <c r="AS14">
        <v>11</v>
      </c>
      <c r="AT14">
        <v>13</v>
      </c>
      <c r="AU14">
        <v>399</v>
      </c>
      <c r="AV14">
        <v>10</v>
      </c>
      <c r="AW14">
        <v>19</v>
      </c>
      <c r="AX14">
        <v>15</v>
      </c>
      <c r="AY14" s="8">
        <v>21</v>
      </c>
      <c r="AZ14">
        <v>15</v>
      </c>
      <c r="BA14">
        <v>143</v>
      </c>
      <c r="BB14">
        <v>12</v>
      </c>
      <c r="BC14">
        <v>22</v>
      </c>
      <c r="BD14">
        <v>1</v>
      </c>
      <c r="BE14">
        <v>154</v>
      </c>
      <c r="BF14">
        <v>49</v>
      </c>
      <c r="BG14">
        <v>2</v>
      </c>
      <c r="BH14">
        <v>7</v>
      </c>
      <c r="BI14">
        <v>16</v>
      </c>
      <c r="BJ14">
        <v>0</v>
      </c>
      <c r="BK14">
        <v>0</v>
      </c>
      <c r="BL14">
        <v>1</v>
      </c>
      <c r="BM14">
        <v>0</v>
      </c>
      <c r="BN14">
        <v>2</v>
      </c>
      <c r="BO14">
        <v>11</v>
      </c>
      <c r="BP14">
        <v>5</v>
      </c>
      <c r="BQ14">
        <v>50</v>
      </c>
      <c r="BR14">
        <v>6</v>
      </c>
      <c r="BS14">
        <v>242</v>
      </c>
      <c r="BT14">
        <v>99</v>
      </c>
      <c r="BU14">
        <v>4</v>
      </c>
      <c r="BV14">
        <v>2</v>
      </c>
      <c r="BW14">
        <v>1</v>
      </c>
      <c r="BX14">
        <v>13</v>
      </c>
      <c r="BY14">
        <v>24</v>
      </c>
      <c r="BZ14">
        <v>6</v>
      </c>
      <c r="CA14">
        <v>16</v>
      </c>
      <c r="CB14">
        <v>5</v>
      </c>
      <c r="CC14">
        <v>9</v>
      </c>
      <c r="CD14">
        <v>0</v>
      </c>
      <c r="CE14">
        <v>0</v>
      </c>
      <c r="CF14">
        <v>3</v>
      </c>
      <c r="CG14">
        <v>13</v>
      </c>
      <c r="CH14">
        <v>24</v>
      </c>
      <c r="CI14">
        <v>49</v>
      </c>
      <c r="CJ14">
        <v>15</v>
      </c>
      <c r="CK14">
        <v>624</v>
      </c>
      <c r="CL14">
        <v>8</v>
      </c>
      <c r="CM14">
        <v>40</v>
      </c>
      <c r="CN14">
        <v>45</v>
      </c>
      <c r="CP14" s="1">
        <f t="shared" si="0"/>
        <v>0.35</v>
      </c>
      <c r="CQ14" s="1">
        <f t="shared" si="1"/>
        <v>0.66666666666666663</v>
      </c>
      <c r="CR14" s="1">
        <f t="shared" si="2"/>
        <v>-0.17499999999999999</v>
      </c>
      <c r="CS14" s="1">
        <f t="shared" si="3"/>
        <v>4.916666666666667</v>
      </c>
      <c r="CT14" s="1">
        <f t="shared" si="4"/>
        <v>4</v>
      </c>
      <c r="CU14" s="1">
        <f t="shared" si="5"/>
        <v>1</v>
      </c>
      <c r="CV14" s="1">
        <f t="shared" si="6"/>
        <v>11.538461538461538</v>
      </c>
      <c r="CW14" s="1">
        <f t="shared" si="7"/>
        <v>19.8</v>
      </c>
      <c r="CX14" s="2">
        <f t="shared" si="8"/>
        <v>1.4807692307692308</v>
      </c>
      <c r="CY14" s="2">
        <f t="shared" si="9"/>
        <v>2.7166666666666668</v>
      </c>
      <c r="CZ14" s="1">
        <f t="shared" si="10"/>
        <v>2.9411764705882355</v>
      </c>
      <c r="DA14" s="1">
        <f t="shared" si="11"/>
        <v>4.0684931506849313</v>
      </c>
      <c r="DB14" s="1">
        <f t="shared" si="12"/>
        <v>0.53846153846153844</v>
      </c>
      <c r="DC14" s="1">
        <f t="shared" si="13"/>
        <v>1.4</v>
      </c>
      <c r="DD14" s="1">
        <f t="shared" si="14"/>
        <v>0.15384615384615385</v>
      </c>
      <c r="DE14" s="1">
        <f t="shared" si="15"/>
        <v>0.4375</v>
      </c>
      <c r="DF14" s="1">
        <f t="shared" si="16"/>
        <v>30.692307692307693</v>
      </c>
      <c r="DG14" s="1">
        <f t="shared" si="17"/>
        <v>41.6</v>
      </c>
      <c r="DH14" s="1">
        <f t="shared" si="18"/>
        <v>10</v>
      </c>
      <c r="DI14" s="1">
        <f t="shared" si="19"/>
        <v>8</v>
      </c>
      <c r="DJ14" s="1">
        <f t="shared" si="20"/>
        <v>0.14285714285714285</v>
      </c>
      <c r="DK14" s="1">
        <f t="shared" si="21"/>
        <v>0.6071428571428571</v>
      </c>
      <c r="DL14" s="1">
        <f t="shared" si="22"/>
        <v>3.9230769230769229</v>
      </c>
      <c r="DM14" s="1">
        <f t="shared" si="23"/>
        <v>4.8666666666666663</v>
      </c>
      <c r="DN14" s="1">
        <f t="shared" si="24"/>
        <v>1.2745098039215685</v>
      </c>
      <c r="DO14" s="1">
        <f t="shared" si="25"/>
        <v>0.68493150684931503</v>
      </c>
      <c r="DP14" s="1">
        <f t="shared" si="26"/>
        <v>9.0909090909090912E-2</v>
      </c>
      <c r="DQ14" s="1">
        <f t="shared" si="27"/>
        <v>0.48979591836734693</v>
      </c>
      <c r="DR14" s="2">
        <f t="shared" si="28"/>
        <v>2</v>
      </c>
      <c r="DS14" s="2">
        <f t="shared" si="29"/>
        <v>3.1428571428571428</v>
      </c>
      <c r="DT14" s="1">
        <f t="shared" si="75"/>
        <v>29</v>
      </c>
      <c r="DU14" s="1">
        <f t="shared" si="76"/>
        <v>23.833333333333332</v>
      </c>
      <c r="DV14" s="1">
        <f t="shared" si="77"/>
        <v>22</v>
      </c>
      <c r="DW14" s="1">
        <f t="shared" si="78"/>
        <v>154</v>
      </c>
      <c r="DX14" s="1">
        <f t="shared" si="30"/>
        <v>6.6666666666666666E-2</v>
      </c>
      <c r="DY14" s="1">
        <f t="shared" si="31"/>
        <v>9.0909090909090912E-2</v>
      </c>
      <c r="DZ14" s="1">
        <f t="shared" si="32"/>
        <v>0.76923076923076927</v>
      </c>
      <c r="EA14" s="1">
        <f t="shared" si="33"/>
        <v>1.8</v>
      </c>
      <c r="EB14" s="1">
        <f t="shared" si="79"/>
        <v>23.254504504504506</v>
      </c>
      <c r="EC14" s="1">
        <f t="shared" si="80"/>
        <v>70.833333333333343</v>
      </c>
      <c r="EE14">
        <f t="shared" si="34"/>
        <v>198</v>
      </c>
      <c r="EF14">
        <f t="shared" si="35"/>
        <v>72</v>
      </c>
      <c r="EG14">
        <f t="shared" si="36"/>
        <v>191</v>
      </c>
      <c r="EH14">
        <f t="shared" si="37"/>
        <v>74</v>
      </c>
      <c r="EI14">
        <f t="shared" si="38"/>
        <v>168</v>
      </c>
      <c r="EJ14">
        <f t="shared" si="39"/>
        <v>95</v>
      </c>
      <c r="EK14">
        <f t="shared" si="40"/>
        <v>197</v>
      </c>
      <c r="EL14">
        <f t="shared" si="41"/>
        <v>22</v>
      </c>
      <c r="EM14">
        <f t="shared" si="42"/>
        <v>197</v>
      </c>
      <c r="EN14">
        <f t="shared" si="43"/>
        <v>105</v>
      </c>
      <c r="EO14">
        <f t="shared" si="44"/>
        <v>196</v>
      </c>
      <c r="EP14">
        <f t="shared" si="45"/>
        <v>28</v>
      </c>
      <c r="EQ14">
        <f t="shared" si="46"/>
        <v>198</v>
      </c>
      <c r="ER14">
        <f t="shared" si="47"/>
        <v>62</v>
      </c>
      <c r="ES14">
        <f t="shared" si="48"/>
        <v>191</v>
      </c>
      <c r="ET14">
        <f t="shared" si="49"/>
        <v>119</v>
      </c>
      <c r="EU14">
        <f t="shared" si="50"/>
        <v>100</v>
      </c>
      <c r="EV14">
        <f t="shared" si="51"/>
        <v>189</v>
      </c>
      <c r="EW14">
        <f t="shared" si="52"/>
        <v>198</v>
      </c>
      <c r="EX14">
        <f t="shared" si="53"/>
        <v>2</v>
      </c>
      <c r="EY14">
        <f t="shared" si="54"/>
        <v>187</v>
      </c>
      <c r="EZ14">
        <f t="shared" si="55"/>
        <v>67</v>
      </c>
      <c r="FA14">
        <f t="shared" si="56"/>
        <v>194</v>
      </c>
      <c r="FB14">
        <f t="shared" si="57"/>
        <v>42</v>
      </c>
      <c r="FC14">
        <f t="shared" si="58"/>
        <v>179</v>
      </c>
      <c r="FD14">
        <f t="shared" si="59"/>
        <v>94</v>
      </c>
      <c r="FE14">
        <f t="shared" si="60"/>
        <v>198</v>
      </c>
      <c r="FF14">
        <f t="shared" si="61"/>
        <v>128</v>
      </c>
      <c r="FG14">
        <f t="shared" si="62"/>
        <v>188</v>
      </c>
      <c r="FH14">
        <f t="shared" si="63"/>
        <v>55</v>
      </c>
      <c r="FI14">
        <f t="shared" si="64"/>
        <v>180</v>
      </c>
      <c r="FJ14">
        <f t="shared" si="65"/>
        <v>4</v>
      </c>
      <c r="FK14">
        <f t="shared" si="66"/>
        <v>196</v>
      </c>
      <c r="FL14">
        <f t="shared" si="67"/>
        <v>161</v>
      </c>
      <c r="FM14">
        <f t="shared" si="68"/>
        <v>99</v>
      </c>
      <c r="FN14">
        <f t="shared" si="69"/>
        <v>160</v>
      </c>
      <c r="FO14">
        <f t="shared" si="70"/>
        <v>180</v>
      </c>
      <c r="FP14">
        <f t="shared" si="71"/>
        <v>83</v>
      </c>
      <c r="FQ14">
        <f t="shared" si="72"/>
        <v>194</v>
      </c>
      <c r="FR14">
        <f t="shared" si="73"/>
        <v>72</v>
      </c>
    </row>
    <row r="15" spans="1:174">
      <c r="A15" t="s">
        <v>11</v>
      </c>
      <c r="B15" t="s">
        <v>4</v>
      </c>
      <c r="C15" t="s">
        <v>68</v>
      </c>
      <c r="D15">
        <v>45</v>
      </c>
      <c r="E15">
        <v>17</v>
      </c>
      <c r="F15">
        <v>2001</v>
      </c>
      <c r="G15" t="str">
        <f t="shared" si="74"/>
        <v>Rams-DIV-2001</v>
      </c>
      <c r="H15">
        <v>1</v>
      </c>
      <c r="I15">
        <v>13</v>
      </c>
      <c r="J15">
        <v>12</v>
      </c>
      <c r="K15">
        <v>201</v>
      </c>
      <c r="L15">
        <v>18</v>
      </c>
      <c r="M15">
        <v>30</v>
      </c>
      <c r="N15">
        <v>2</v>
      </c>
      <c r="O15">
        <v>91</v>
      </c>
      <c r="P15">
        <v>22</v>
      </c>
      <c r="Q15">
        <v>1</v>
      </c>
      <c r="R15">
        <v>3</v>
      </c>
      <c r="S15">
        <v>12</v>
      </c>
      <c r="T15">
        <v>0</v>
      </c>
      <c r="U15">
        <v>2</v>
      </c>
      <c r="V15">
        <v>1</v>
      </c>
      <c r="W15">
        <v>0</v>
      </c>
      <c r="X15">
        <v>2</v>
      </c>
      <c r="Y15">
        <v>15</v>
      </c>
      <c r="Z15">
        <v>4</v>
      </c>
      <c r="AA15">
        <v>30</v>
      </c>
      <c r="AB15">
        <v>5</v>
      </c>
      <c r="AC15">
        <v>210</v>
      </c>
      <c r="AD15">
        <v>6</v>
      </c>
      <c r="AE15">
        <v>4</v>
      </c>
      <c r="AF15">
        <v>3</v>
      </c>
      <c r="AG15">
        <v>1</v>
      </c>
      <c r="AH15">
        <v>5</v>
      </c>
      <c r="AI15">
        <v>14</v>
      </c>
      <c r="AJ15">
        <v>2</v>
      </c>
      <c r="AK15">
        <v>4</v>
      </c>
      <c r="AL15">
        <v>1</v>
      </c>
      <c r="AM15">
        <v>3</v>
      </c>
      <c r="AN15">
        <v>0</v>
      </c>
      <c r="AO15">
        <v>1</v>
      </c>
      <c r="AP15">
        <v>3</v>
      </c>
      <c r="AQ15">
        <v>10</v>
      </c>
      <c r="AR15">
        <v>8</v>
      </c>
      <c r="AS15">
        <v>22</v>
      </c>
      <c r="AT15">
        <v>12</v>
      </c>
      <c r="AU15">
        <v>488</v>
      </c>
      <c r="AV15">
        <v>5</v>
      </c>
      <c r="AW15">
        <v>27</v>
      </c>
      <c r="AX15">
        <v>38</v>
      </c>
      <c r="AY15" s="8">
        <v>19</v>
      </c>
      <c r="AZ15">
        <v>17</v>
      </c>
      <c r="BA15">
        <v>265</v>
      </c>
      <c r="BB15">
        <v>26</v>
      </c>
      <c r="BC15">
        <v>44</v>
      </c>
      <c r="BD15">
        <v>2</v>
      </c>
      <c r="BE15">
        <v>118</v>
      </c>
      <c r="BF15">
        <v>22</v>
      </c>
      <c r="BG15">
        <v>0</v>
      </c>
      <c r="BH15">
        <v>5</v>
      </c>
      <c r="BI15">
        <v>12</v>
      </c>
      <c r="BJ15">
        <v>0</v>
      </c>
      <c r="BK15">
        <v>1</v>
      </c>
      <c r="BL15">
        <v>6</v>
      </c>
      <c r="BM15">
        <v>2</v>
      </c>
      <c r="BN15">
        <v>2</v>
      </c>
      <c r="BO15">
        <v>16</v>
      </c>
      <c r="BP15">
        <v>3</v>
      </c>
      <c r="BQ15">
        <v>20</v>
      </c>
      <c r="BR15">
        <v>3</v>
      </c>
      <c r="BS15">
        <v>131</v>
      </c>
      <c r="BT15">
        <v>6</v>
      </c>
      <c r="BU15">
        <v>2</v>
      </c>
      <c r="BV15">
        <v>1</v>
      </c>
      <c r="BW15">
        <v>1</v>
      </c>
      <c r="BX15">
        <v>4</v>
      </c>
      <c r="BY15">
        <v>12</v>
      </c>
      <c r="BZ15">
        <v>3</v>
      </c>
      <c r="CA15">
        <v>7</v>
      </c>
      <c r="CB15">
        <v>2</v>
      </c>
      <c r="CC15">
        <v>2</v>
      </c>
      <c r="CD15">
        <v>0</v>
      </c>
      <c r="CE15">
        <v>0</v>
      </c>
      <c r="CF15">
        <v>0</v>
      </c>
      <c r="CG15">
        <v>1</v>
      </c>
      <c r="CH15">
        <v>9</v>
      </c>
      <c r="CI15">
        <v>21</v>
      </c>
      <c r="CJ15">
        <v>17</v>
      </c>
      <c r="CK15">
        <v>469</v>
      </c>
      <c r="CL15">
        <v>7</v>
      </c>
      <c r="CM15">
        <v>32</v>
      </c>
      <c r="CN15">
        <v>22</v>
      </c>
      <c r="CP15" s="1">
        <f t="shared" si="0"/>
        <v>0.64</v>
      </c>
      <c r="CQ15" s="1">
        <f t="shared" si="1"/>
        <v>0.58333333333333337</v>
      </c>
      <c r="CR15" s="1">
        <f t="shared" si="2"/>
        <v>6.125</v>
      </c>
      <c r="CS15" s="1">
        <f t="shared" si="3"/>
        <v>0.76086956521739135</v>
      </c>
      <c r="CT15" s="1">
        <f t="shared" si="4"/>
        <v>1</v>
      </c>
      <c r="CU15" s="1">
        <f t="shared" si="5"/>
        <v>8</v>
      </c>
      <c r="CV15" s="1">
        <f t="shared" si="6"/>
        <v>24.333333333333332</v>
      </c>
      <c r="CW15" s="1">
        <f t="shared" si="7"/>
        <v>22.529411764705884</v>
      </c>
      <c r="CX15" s="2">
        <f t="shared" si="8"/>
        <v>2.3027777777777776</v>
      </c>
      <c r="CY15" s="2">
        <f t="shared" si="9"/>
        <v>1.9039215686274511</v>
      </c>
      <c r="CZ15" s="1">
        <f t="shared" si="10"/>
        <v>5.4074074074074074</v>
      </c>
      <c r="DA15" s="1">
        <f t="shared" si="11"/>
        <v>5.632352941176471</v>
      </c>
      <c r="DB15" s="1">
        <f t="shared" si="12"/>
        <v>1.0833333333333333</v>
      </c>
      <c r="DC15" s="1">
        <f t="shared" si="13"/>
        <v>1.1176470588235294</v>
      </c>
      <c r="DD15" s="1">
        <f t="shared" si="14"/>
        <v>0.21428571428571427</v>
      </c>
      <c r="DE15" s="1">
        <f t="shared" si="15"/>
        <v>0.38461538461538464</v>
      </c>
      <c r="DF15" s="1">
        <f t="shared" si="16"/>
        <v>40.666666666666664</v>
      </c>
      <c r="DG15" s="1">
        <f t="shared" si="17"/>
        <v>27.588235294117649</v>
      </c>
      <c r="DH15" s="1">
        <f t="shared" si="18"/>
        <v>5</v>
      </c>
      <c r="DI15" s="1">
        <f t="shared" si="19"/>
        <v>7</v>
      </c>
      <c r="DJ15" s="1">
        <f t="shared" si="20"/>
        <v>0.8571428571428571</v>
      </c>
      <c r="DK15" s="1">
        <f t="shared" si="21"/>
        <v>0.7142857142857143</v>
      </c>
      <c r="DL15" s="1">
        <f t="shared" si="22"/>
        <v>4.5</v>
      </c>
      <c r="DM15" s="1">
        <f t="shared" si="23"/>
        <v>4</v>
      </c>
      <c r="DN15" s="1">
        <f t="shared" si="24"/>
        <v>0.55555555555555558</v>
      </c>
      <c r="DO15" s="1">
        <f t="shared" si="25"/>
        <v>0.29411764705882354</v>
      </c>
      <c r="DP15" s="1">
        <f t="shared" si="26"/>
        <v>0.36363636363636365</v>
      </c>
      <c r="DQ15" s="1">
        <f t="shared" si="27"/>
        <v>0.42857142857142855</v>
      </c>
      <c r="DR15" s="2">
        <f t="shared" si="28"/>
        <v>4.1363636363636367</v>
      </c>
      <c r="DS15" s="2">
        <f t="shared" si="29"/>
        <v>5.3636363636363633</v>
      </c>
      <c r="DT15" s="1">
        <f t="shared" si="75"/>
        <v>40.799999999999997</v>
      </c>
      <c r="DU15" s="1">
        <f t="shared" si="76"/>
        <v>41.666666666666664</v>
      </c>
      <c r="DV15" s="1">
        <f t="shared" si="77"/>
        <v>91</v>
      </c>
      <c r="DW15" s="1">
        <f t="shared" si="78"/>
        <v>118</v>
      </c>
      <c r="DX15" s="1">
        <f t="shared" si="30"/>
        <v>0.1541095890410959</v>
      </c>
      <c r="DY15" s="1">
        <f t="shared" si="31"/>
        <v>4.4386422976501305E-2</v>
      </c>
      <c r="DZ15" s="1">
        <f t="shared" si="32"/>
        <v>3.75</v>
      </c>
      <c r="EA15" s="1">
        <f t="shared" si="33"/>
        <v>1</v>
      </c>
      <c r="EB15" s="1">
        <f t="shared" si="79"/>
        <v>88.333333333333314</v>
      </c>
      <c r="EC15" s="1">
        <f t="shared" si="80"/>
        <v>51.988636363636367</v>
      </c>
      <c r="EE15">
        <f t="shared" si="34"/>
        <v>144</v>
      </c>
      <c r="EF15">
        <f t="shared" si="35"/>
        <v>27</v>
      </c>
      <c r="EG15">
        <f t="shared" si="36"/>
        <v>86</v>
      </c>
      <c r="EH15">
        <f t="shared" si="37"/>
        <v>12</v>
      </c>
      <c r="EI15">
        <f t="shared" si="38"/>
        <v>37</v>
      </c>
      <c r="EJ15">
        <f t="shared" si="39"/>
        <v>1</v>
      </c>
      <c r="EK15">
        <f t="shared" si="40"/>
        <v>143</v>
      </c>
      <c r="EL15">
        <f t="shared" si="41"/>
        <v>42</v>
      </c>
      <c r="EM15">
        <f t="shared" si="42"/>
        <v>153</v>
      </c>
      <c r="EN15">
        <f t="shared" si="43"/>
        <v>13</v>
      </c>
      <c r="EO15">
        <f t="shared" si="44"/>
        <v>80</v>
      </c>
      <c r="EP15">
        <f t="shared" si="45"/>
        <v>131</v>
      </c>
      <c r="EQ15">
        <f t="shared" si="46"/>
        <v>177</v>
      </c>
      <c r="ER15">
        <f t="shared" si="47"/>
        <v>24</v>
      </c>
      <c r="ES15">
        <f t="shared" si="48"/>
        <v>183</v>
      </c>
      <c r="ET15">
        <f t="shared" si="49"/>
        <v>84</v>
      </c>
      <c r="EU15">
        <f t="shared" si="50"/>
        <v>14</v>
      </c>
      <c r="EV15">
        <f t="shared" si="51"/>
        <v>54</v>
      </c>
      <c r="EW15">
        <f t="shared" si="52"/>
        <v>128</v>
      </c>
      <c r="EX15">
        <f t="shared" si="53"/>
        <v>6</v>
      </c>
      <c r="EY15">
        <f t="shared" si="54"/>
        <v>43</v>
      </c>
      <c r="EZ15">
        <f t="shared" si="55"/>
        <v>97</v>
      </c>
      <c r="FA15">
        <f t="shared" si="56"/>
        <v>175</v>
      </c>
      <c r="FB15">
        <f t="shared" si="57"/>
        <v>7</v>
      </c>
      <c r="FC15">
        <f t="shared" si="58"/>
        <v>81</v>
      </c>
      <c r="FD15">
        <f t="shared" si="59"/>
        <v>168</v>
      </c>
      <c r="FE15">
        <f t="shared" si="60"/>
        <v>156</v>
      </c>
      <c r="FF15">
        <f t="shared" si="61"/>
        <v>85</v>
      </c>
      <c r="FG15">
        <f t="shared" si="62"/>
        <v>88</v>
      </c>
      <c r="FH15">
        <f t="shared" si="63"/>
        <v>177</v>
      </c>
      <c r="FI15">
        <f t="shared" si="64"/>
        <v>59</v>
      </c>
      <c r="FJ15">
        <f t="shared" si="65"/>
        <v>151</v>
      </c>
      <c r="FK15">
        <f t="shared" si="66"/>
        <v>116</v>
      </c>
      <c r="FL15">
        <f t="shared" si="67"/>
        <v>125</v>
      </c>
      <c r="FM15">
        <f t="shared" si="68"/>
        <v>1</v>
      </c>
      <c r="FN15">
        <f t="shared" si="69"/>
        <v>37</v>
      </c>
      <c r="FO15">
        <f t="shared" si="70"/>
        <v>14</v>
      </c>
      <c r="FP15">
        <f t="shared" si="71"/>
        <v>27</v>
      </c>
      <c r="FQ15">
        <f t="shared" si="72"/>
        <v>77</v>
      </c>
      <c r="FR15">
        <f t="shared" si="73"/>
        <v>30</v>
      </c>
    </row>
    <row r="16" spans="1:174">
      <c r="A16" t="s">
        <v>4</v>
      </c>
      <c r="B16" t="s">
        <v>11</v>
      </c>
      <c r="C16" t="s">
        <v>68</v>
      </c>
      <c r="D16">
        <v>17</v>
      </c>
      <c r="E16">
        <v>45</v>
      </c>
      <c r="F16">
        <v>2001</v>
      </c>
      <c r="G16" t="str">
        <f t="shared" si="74"/>
        <v>Packers-DIV-2001</v>
      </c>
      <c r="H16">
        <v>0</v>
      </c>
      <c r="I16">
        <v>19</v>
      </c>
      <c r="J16">
        <v>17</v>
      </c>
      <c r="K16">
        <v>265</v>
      </c>
      <c r="L16">
        <v>26</v>
      </c>
      <c r="M16">
        <v>44</v>
      </c>
      <c r="N16">
        <v>2</v>
      </c>
      <c r="O16">
        <v>118</v>
      </c>
      <c r="P16">
        <v>22</v>
      </c>
      <c r="Q16">
        <v>0</v>
      </c>
      <c r="R16">
        <v>5</v>
      </c>
      <c r="S16">
        <v>12</v>
      </c>
      <c r="T16">
        <v>0</v>
      </c>
      <c r="U16">
        <v>1</v>
      </c>
      <c r="V16">
        <v>6</v>
      </c>
      <c r="W16">
        <v>2</v>
      </c>
      <c r="X16">
        <v>2</v>
      </c>
      <c r="Y16">
        <v>16</v>
      </c>
      <c r="Z16">
        <v>3</v>
      </c>
      <c r="AA16">
        <v>20</v>
      </c>
      <c r="AB16">
        <v>3</v>
      </c>
      <c r="AC16">
        <v>131</v>
      </c>
      <c r="AD16">
        <v>6</v>
      </c>
      <c r="AE16">
        <v>2</v>
      </c>
      <c r="AF16">
        <v>1</v>
      </c>
      <c r="AG16">
        <v>1</v>
      </c>
      <c r="AH16">
        <v>4</v>
      </c>
      <c r="AI16">
        <v>12</v>
      </c>
      <c r="AJ16">
        <v>3</v>
      </c>
      <c r="AK16">
        <v>7</v>
      </c>
      <c r="AL16">
        <v>2</v>
      </c>
      <c r="AM16">
        <v>2</v>
      </c>
      <c r="AN16">
        <v>0</v>
      </c>
      <c r="AO16">
        <v>0</v>
      </c>
      <c r="AP16">
        <v>0</v>
      </c>
      <c r="AQ16">
        <v>1</v>
      </c>
      <c r="AR16">
        <v>9</v>
      </c>
      <c r="AS16">
        <v>21</v>
      </c>
      <c r="AT16">
        <v>17</v>
      </c>
      <c r="AU16">
        <v>469</v>
      </c>
      <c r="AV16">
        <v>7</v>
      </c>
      <c r="AW16">
        <v>32</v>
      </c>
      <c r="AX16">
        <v>22</v>
      </c>
      <c r="AY16" s="8">
        <v>13</v>
      </c>
      <c r="AZ16">
        <v>12</v>
      </c>
      <c r="BA16">
        <v>201</v>
      </c>
      <c r="BB16">
        <v>18</v>
      </c>
      <c r="BC16">
        <v>30</v>
      </c>
      <c r="BD16">
        <v>2</v>
      </c>
      <c r="BE16">
        <v>91</v>
      </c>
      <c r="BF16">
        <v>22</v>
      </c>
      <c r="BG16">
        <v>1</v>
      </c>
      <c r="BH16">
        <v>3</v>
      </c>
      <c r="BI16">
        <v>12</v>
      </c>
      <c r="BJ16">
        <v>0</v>
      </c>
      <c r="BK16">
        <v>2</v>
      </c>
      <c r="BL16">
        <v>1</v>
      </c>
      <c r="BM16">
        <v>0</v>
      </c>
      <c r="BN16">
        <v>2</v>
      </c>
      <c r="BO16">
        <v>15</v>
      </c>
      <c r="BP16">
        <v>4</v>
      </c>
      <c r="BQ16">
        <v>30</v>
      </c>
      <c r="BR16">
        <v>5</v>
      </c>
      <c r="BS16">
        <v>210</v>
      </c>
      <c r="BT16">
        <v>6</v>
      </c>
      <c r="BU16">
        <v>4</v>
      </c>
      <c r="BV16">
        <v>3</v>
      </c>
      <c r="BW16">
        <v>1</v>
      </c>
      <c r="BX16">
        <v>5</v>
      </c>
      <c r="BY16">
        <v>14</v>
      </c>
      <c r="BZ16">
        <v>2</v>
      </c>
      <c r="CA16">
        <v>4</v>
      </c>
      <c r="CB16">
        <v>1</v>
      </c>
      <c r="CC16">
        <v>3</v>
      </c>
      <c r="CD16">
        <v>0</v>
      </c>
      <c r="CE16">
        <v>1</v>
      </c>
      <c r="CF16">
        <v>3</v>
      </c>
      <c r="CG16">
        <v>10</v>
      </c>
      <c r="CH16">
        <v>8</v>
      </c>
      <c r="CI16">
        <v>22</v>
      </c>
      <c r="CJ16">
        <v>12</v>
      </c>
      <c r="CK16">
        <v>488</v>
      </c>
      <c r="CL16">
        <v>5</v>
      </c>
      <c r="CM16">
        <v>27</v>
      </c>
      <c r="CN16">
        <v>38</v>
      </c>
      <c r="CP16" s="1">
        <f t="shared" si="0"/>
        <v>0.58333333333333337</v>
      </c>
      <c r="CQ16" s="1">
        <f t="shared" si="1"/>
        <v>0.64</v>
      </c>
      <c r="CR16" s="1">
        <f t="shared" si="2"/>
        <v>0.76086956521739135</v>
      </c>
      <c r="CS16" s="1">
        <f t="shared" si="3"/>
        <v>6.125</v>
      </c>
      <c r="CT16" s="1">
        <f t="shared" si="4"/>
        <v>8</v>
      </c>
      <c r="CU16" s="1">
        <f t="shared" si="5"/>
        <v>1</v>
      </c>
      <c r="CV16" s="1">
        <f t="shared" si="6"/>
        <v>22.529411764705884</v>
      </c>
      <c r="CW16" s="1">
        <f t="shared" si="7"/>
        <v>24.333333333333332</v>
      </c>
      <c r="CX16" s="2">
        <f t="shared" si="8"/>
        <v>1.9039215686274511</v>
      </c>
      <c r="CY16" s="2">
        <f t="shared" si="9"/>
        <v>2.3027777777777776</v>
      </c>
      <c r="CZ16" s="1">
        <f t="shared" si="10"/>
        <v>5.632352941176471</v>
      </c>
      <c r="DA16" s="1">
        <f t="shared" si="11"/>
        <v>5.4074074074074074</v>
      </c>
      <c r="DB16" s="1">
        <f t="shared" si="12"/>
        <v>1.1176470588235294</v>
      </c>
      <c r="DC16" s="1">
        <f t="shared" si="13"/>
        <v>1.0833333333333333</v>
      </c>
      <c r="DD16" s="1">
        <f t="shared" si="14"/>
        <v>0.38461538461538464</v>
      </c>
      <c r="DE16" s="1">
        <f t="shared" si="15"/>
        <v>0.21428571428571427</v>
      </c>
      <c r="DF16" s="1">
        <f t="shared" si="16"/>
        <v>27.588235294117649</v>
      </c>
      <c r="DG16" s="1">
        <f t="shared" si="17"/>
        <v>40.666666666666664</v>
      </c>
      <c r="DH16" s="1">
        <f t="shared" si="18"/>
        <v>7</v>
      </c>
      <c r="DI16" s="1">
        <f t="shared" si="19"/>
        <v>5</v>
      </c>
      <c r="DJ16" s="1">
        <f t="shared" si="20"/>
        <v>0.7142857142857143</v>
      </c>
      <c r="DK16" s="1">
        <f t="shared" si="21"/>
        <v>0.8571428571428571</v>
      </c>
      <c r="DL16" s="1">
        <f t="shared" si="22"/>
        <v>4</v>
      </c>
      <c r="DM16" s="1">
        <f t="shared" si="23"/>
        <v>4.5</v>
      </c>
      <c r="DN16" s="1">
        <f t="shared" si="24"/>
        <v>0.29411764705882354</v>
      </c>
      <c r="DO16" s="1">
        <f t="shared" si="25"/>
        <v>0.55555555555555558</v>
      </c>
      <c r="DP16" s="1">
        <f t="shared" si="26"/>
        <v>0.42857142857142855</v>
      </c>
      <c r="DQ16" s="1">
        <f t="shared" si="27"/>
        <v>0.36363636363636365</v>
      </c>
      <c r="DR16" s="2">
        <f t="shared" si="28"/>
        <v>5.3636363636363633</v>
      </c>
      <c r="DS16" s="2">
        <f t="shared" si="29"/>
        <v>4.1363636363636367</v>
      </c>
      <c r="DT16" s="1">
        <f t="shared" si="75"/>
        <v>41.666666666666664</v>
      </c>
      <c r="DU16" s="1">
        <f t="shared" si="76"/>
        <v>40.799999999999997</v>
      </c>
      <c r="DV16" s="1">
        <f t="shared" si="77"/>
        <v>118</v>
      </c>
      <c r="DW16" s="1">
        <f t="shared" si="78"/>
        <v>91</v>
      </c>
      <c r="DX16" s="1">
        <f t="shared" si="30"/>
        <v>4.4386422976501305E-2</v>
      </c>
      <c r="DY16" s="1">
        <f t="shared" si="31"/>
        <v>0.1541095890410959</v>
      </c>
      <c r="DZ16" s="1">
        <f t="shared" si="32"/>
        <v>1</v>
      </c>
      <c r="EA16" s="1">
        <f t="shared" si="33"/>
        <v>3.75</v>
      </c>
      <c r="EB16" s="1">
        <f t="shared" si="79"/>
        <v>51.988636363636367</v>
      </c>
      <c r="EC16" s="1">
        <f t="shared" si="80"/>
        <v>88.333333333333314</v>
      </c>
      <c r="EE16">
        <f t="shared" si="34"/>
        <v>172</v>
      </c>
      <c r="EF16">
        <f t="shared" si="35"/>
        <v>55</v>
      </c>
      <c r="EG16">
        <f t="shared" si="36"/>
        <v>187</v>
      </c>
      <c r="EH16">
        <f t="shared" si="37"/>
        <v>113</v>
      </c>
      <c r="EI16">
        <f t="shared" si="38"/>
        <v>198</v>
      </c>
      <c r="EJ16">
        <f t="shared" si="39"/>
        <v>95</v>
      </c>
      <c r="EK16">
        <f t="shared" si="40"/>
        <v>157</v>
      </c>
      <c r="EL16">
        <f t="shared" si="41"/>
        <v>56</v>
      </c>
      <c r="EM16">
        <f t="shared" si="42"/>
        <v>186</v>
      </c>
      <c r="EN16">
        <f t="shared" si="43"/>
        <v>46</v>
      </c>
      <c r="EO16">
        <f t="shared" si="44"/>
        <v>68</v>
      </c>
      <c r="EP16">
        <f t="shared" si="45"/>
        <v>119</v>
      </c>
      <c r="EQ16">
        <f t="shared" si="46"/>
        <v>175</v>
      </c>
      <c r="ER16">
        <f t="shared" si="47"/>
        <v>20</v>
      </c>
      <c r="ES16">
        <f t="shared" si="48"/>
        <v>110</v>
      </c>
      <c r="ET16">
        <f t="shared" si="49"/>
        <v>15</v>
      </c>
      <c r="EU16">
        <f t="shared" si="50"/>
        <v>145</v>
      </c>
      <c r="EV16">
        <f t="shared" si="51"/>
        <v>185</v>
      </c>
      <c r="EW16">
        <f t="shared" si="52"/>
        <v>182</v>
      </c>
      <c r="EX16">
        <f t="shared" si="53"/>
        <v>39</v>
      </c>
      <c r="EY16">
        <f t="shared" si="54"/>
        <v>75</v>
      </c>
      <c r="EZ16">
        <f t="shared" si="55"/>
        <v>149</v>
      </c>
      <c r="FA16">
        <f t="shared" si="56"/>
        <v>191</v>
      </c>
      <c r="FB16">
        <f t="shared" si="57"/>
        <v>21</v>
      </c>
      <c r="FC16">
        <f t="shared" si="58"/>
        <v>31</v>
      </c>
      <c r="FD16">
        <f t="shared" si="59"/>
        <v>116</v>
      </c>
      <c r="FE16">
        <f t="shared" si="60"/>
        <v>110</v>
      </c>
      <c r="FF16">
        <f t="shared" si="61"/>
        <v>43</v>
      </c>
      <c r="FG16">
        <f t="shared" si="62"/>
        <v>22</v>
      </c>
      <c r="FH16">
        <f t="shared" si="63"/>
        <v>111</v>
      </c>
      <c r="FI16">
        <f t="shared" si="64"/>
        <v>48</v>
      </c>
      <c r="FJ16">
        <f t="shared" si="65"/>
        <v>140</v>
      </c>
      <c r="FK16">
        <f t="shared" si="66"/>
        <v>73</v>
      </c>
      <c r="FL16">
        <f t="shared" si="67"/>
        <v>81</v>
      </c>
      <c r="FM16">
        <f t="shared" si="68"/>
        <v>162</v>
      </c>
      <c r="FN16">
        <f t="shared" si="69"/>
        <v>198</v>
      </c>
      <c r="FO16">
        <f t="shared" si="70"/>
        <v>168</v>
      </c>
      <c r="FP16">
        <f t="shared" si="71"/>
        <v>184</v>
      </c>
      <c r="FQ16">
        <f t="shared" si="72"/>
        <v>169</v>
      </c>
      <c r="FR16">
        <f t="shared" si="73"/>
        <v>122</v>
      </c>
    </row>
    <row r="17" spans="1:174">
      <c r="A17" t="s">
        <v>10</v>
      </c>
      <c r="B17" t="s">
        <v>9</v>
      </c>
      <c r="C17" t="s">
        <v>69</v>
      </c>
      <c r="D17">
        <v>17</v>
      </c>
      <c r="E17">
        <v>24</v>
      </c>
      <c r="F17">
        <v>2001</v>
      </c>
      <c r="G17" t="str">
        <f t="shared" si="74"/>
        <v>Steelers-CC-2001</v>
      </c>
      <c r="H17">
        <v>1</v>
      </c>
      <c r="I17">
        <v>23</v>
      </c>
      <c r="J17">
        <v>14</v>
      </c>
      <c r="K17">
        <v>248</v>
      </c>
      <c r="L17">
        <v>24</v>
      </c>
      <c r="M17">
        <v>42</v>
      </c>
      <c r="N17">
        <v>0</v>
      </c>
      <c r="O17">
        <v>58</v>
      </c>
      <c r="P17">
        <v>22</v>
      </c>
      <c r="Q17">
        <v>2</v>
      </c>
      <c r="R17">
        <v>4</v>
      </c>
      <c r="S17">
        <v>14</v>
      </c>
      <c r="T17">
        <v>0</v>
      </c>
      <c r="U17">
        <v>0</v>
      </c>
      <c r="V17">
        <v>3</v>
      </c>
      <c r="W17">
        <v>1</v>
      </c>
      <c r="X17">
        <v>3</v>
      </c>
      <c r="Y17">
        <v>7</v>
      </c>
      <c r="Z17">
        <v>3</v>
      </c>
      <c r="AA17">
        <v>25</v>
      </c>
      <c r="AB17">
        <v>6</v>
      </c>
      <c r="AC17">
        <v>258</v>
      </c>
      <c r="AD17">
        <v>80</v>
      </c>
      <c r="AE17">
        <v>4</v>
      </c>
      <c r="AF17">
        <v>2</v>
      </c>
      <c r="AG17">
        <v>2</v>
      </c>
      <c r="AH17">
        <v>3</v>
      </c>
      <c r="AI17">
        <v>12</v>
      </c>
      <c r="AJ17">
        <v>2</v>
      </c>
      <c r="AK17">
        <v>6</v>
      </c>
      <c r="AL17">
        <v>1</v>
      </c>
      <c r="AM17">
        <v>2</v>
      </c>
      <c r="AN17">
        <v>0</v>
      </c>
      <c r="AO17">
        <v>0</v>
      </c>
      <c r="AP17">
        <v>0</v>
      </c>
      <c r="AQ17">
        <v>2</v>
      </c>
      <c r="AR17">
        <v>6</v>
      </c>
      <c r="AS17">
        <v>20</v>
      </c>
      <c r="AT17">
        <v>14</v>
      </c>
      <c r="AU17">
        <v>401</v>
      </c>
      <c r="AV17">
        <v>5</v>
      </c>
      <c r="AW17">
        <v>29</v>
      </c>
      <c r="AX17">
        <v>5</v>
      </c>
      <c r="AY17" s="8">
        <v>15</v>
      </c>
      <c r="AZ17">
        <v>12</v>
      </c>
      <c r="BA17">
        <v>192</v>
      </c>
      <c r="BB17">
        <v>22</v>
      </c>
      <c r="BC17">
        <v>39</v>
      </c>
      <c r="BD17">
        <v>1</v>
      </c>
      <c r="BE17">
        <v>67</v>
      </c>
      <c r="BF17">
        <v>25</v>
      </c>
      <c r="BG17">
        <v>0</v>
      </c>
      <c r="BH17">
        <v>6</v>
      </c>
      <c r="BI17">
        <v>17</v>
      </c>
      <c r="BJ17">
        <v>0</v>
      </c>
      <c r="BK17">
        <v>1</v>
      </c>
      <c r="BL17">
        <v>0</v>
      </c>
      <c r="BM17">
        <v>0</v>
      </c>
      <c r="BN17">
        <v>4</v>
      </c>
      <c r="BO17">
        <v>25</v>
      </c>
      <c r="BP17">
        <v>12</v>
      </c>
      <c r="BQ17">
        <v>87</v>
      </c>
      <c r="BR17">
        <v>7</v>
      </c>
      <c r="BS17">
        <v>274</v>
      </c>
      <c r="BT17">
        <v>29</v>
      </c>
      <c r="BU17">
        <v>1</v>
      </c>
      <c r="BV17">
        <v>1</v>
      </c>
      <c r="BW17">
        <v>0</v>
      </c>
      <c r="BX17">
        <v>3</v>
      </c>
      <c r="BY17">
        <v>11</v>
      </c>
      <c r="BZ17">
        <v>4</v>
      </c>
      <c r="CA17">
        <v>12</v>
      </c>
      <c r="CB17">
        <v>1</v>
      </c>
      <c r="CC17">
        <v>2</v>
      </c>
      <c r="CD17">
        <v>0</v>
      </c>
      <c r="CE17">
        <v>0</v>
      </c>
      <c r="CF17">
        <v>1</v>
      </c>
      <c r="CG17">
        <v>8</v>
      </c>
      <c r="CH17">
        <v>8</v>
      </c>
      <c r="CI17">
        <v>25</v>
      </c>
      <c r="CJ17">
        <v>12</v>
      </c>
      <c r="CK17">
        <v>418</v>
      </c>
      <c r="CL17">
        <v>5</v>
      </c>
      <c r="CM17">
        <v>30</v>
      </c>
      <c r="CN17">
        <v>55</v>
      </c>
      <c r="CP17" s="1">
        <f t="shared" si="0"/>
        <v>0.67567567567567566</v>
      </c>
      <c r="CQ17" s="1">
        <f t="shared" si="1"/>
        <v>0.59259259259259256</v>
      </c>
      <c r="CR17" s="1">
        <f t="shared" si="2"/>
        <v>2.5111111111111111</v>
      </c>
      <c r="CS17" s="1">
        <f t="shared" si="3"/>
        <v>4.9302325581395348</v>
      </c>
      <c r="CT17" s="1">
        <f t="shared" si="4"/>
        <v>4</v>
      </c>
      <c r="CU17" s="1">
        <f t="shared" si="5"/>
        <v>0</v>
      </c>
      <c r="CV17" s="1">
        <f t="shared" si="6"/>
        <v>21.857142857142858</v>
      </c>
      <c r="CW17" s="1">
        <f t="shared" si="7"/>
        <v>21.583333333333332</v>
      </c>
      <c r="CX17" s="2">
        <f t="shared" si="8"/>
        <v>2.0773809523809521</v>
      </c>
      <c r="CY17" s="2">
        <f t="shared" si="9"/>
        <v>2.5763888888888888</v>
      </c>
      <c r="CZ17" s="1">
        <f t="shared" si="10"/>
        <v>4.5671641791044779</v>
      </c>
      <c r="DA17" s="1">
        <f t="shared" si="11"/>
        <v>3.8088235294117645</v>
      </c>
      <c r="DB17" s="1">
        <f t="shared" si="12"/>
        <v>1.6428571428571428</v>
      </c>
      <c r="DC17" s="1">
        <f t="shared" si="13"/>
        <v>1.25</v>
      </c>
      <c r="DD17" s="1">
        <f t="shared" si="14"/>
        <v>0.2857142857142857</v>
      </c>
      <c r="DE17" s="1">
        <f t="shared" si="15"/>
        <v>0.33333333333333331</v>
      </c>
      <c r="DF17" s="1">
        <f t="shared" si="16"/>
        <v>28.642857142857142</v>
      </c>
      <c r="DG17" s="1">
        <f t="shared" si="17"/>
        <v>34.833333333333336</v>
      </c>
      <c r="DH17" s="1">
        <f t="shared" si="18"/>
        <v>5</v>
      </c>
      <c r="DI17" s="1">
        <f t="shared" si="19"/>
        <v>5</v>
      </c>
      <c r="DJ17" s="1">
        <f t="shared" si="20"/>
        <v>0.7142857142857143</v>
      </c>
      <c r="DK17" s="1">
        <f t="shared" si="21"/>
        <v>1</v>
      </c>
      <c r="DL17" s="1">
        <f t="shared" si="22"/>
        <v>4.7857142857142856</v>
      </c>
      <c r="DM17" s="1">
        <f t="shared" si="23"/>
        <v>5.666666666666667</v>
      </c>
      <c r="DN17" s="1">
        <f t="shared" si="24"/>
        <v>0.37313432835820898</v>
      </c>
      <c r="DO17" s="1">
        <f t="shared" si="25"/>
        <v>1.2794117647058822</v>
      </c>
      <c r="DP17" s="1">
        <f t="shared" si="26"/>
        <v>0.3</v>
      </c>
      <c r="DQ17" s="1">
        <f t="shared" si="27"/>
        <v>0.32</v>
      </c>
      <c r="DR17" s="2">
        <f t="shared" si="28"/>
        <v>2.6363636363636362</v>
      </c>
      <c r="DS17" s="2">
        <f t="shared" si="29"/>
        <v>2.68</v>
      </c>
      <c r="DT17" s="1">
        <f t="shared" si="75"/>
        <v>29.666666666666668</v>
      </c>
      <c r="DU17" s="1">
        <f t="shared" si="76"/>
        <v>35</v>
      </c>
      <c r="DV17" s="1">
        <f t="shared" si="77"/>
        <v>58</v>
      </c>
      <c r="DW17" s="1">
        <f t="shared" si="78"/>
        <v>67</v>
      </c>
      <c r="DX17" s="1">
        <f t="shared" si="30"/>
        <v>5.5555555555555552E-2</v>
      </c>
      <c r="DY17" s="1">
        <f t="shared" si="31"/>
        <v>9.2664092664092659E-2</v>
      </c>
      <c r="DZ17" s="1">
        <f t="shared" si="32"/>
        <v>1.2142857142857142</v>
      </c>
      <c r="EA17" s="1">
        <f t="shared" si="33"/>
        <v>2</v>
      </c>
      <c r="EB17" s="1">
        <f t="shared" si="79"/>
        <v>44.543650793650791</v>
      </c>
      <c r="EC17" s="1">
        <f t="shared" si="80"/>
        <v>78.151709401709397</v>
      </c>
      <c r="EE17">
        <f t="shared" si="34"/>
        <v>117</v>
      </c>
      <c r="EF17">
        <f t="shared" si="35"/>
        <v>29</v>
      </c>
      <c r="EG17">
        <f t="shared" si="36"/>
        <v>169</v>
      </c>
      <c r="EH17">
        <f t="shared" si="37"/>
        <v>75</v>
      </c>
      <c r="EI17">
        <f t="shared" si="38"/>
        <v>168</v>
      </c>
      <c r="EJ17">
        <f t="shared" si="39"/>
        <v>163</v>
      </c>
      <c r="EK17">
        <f t="shared" si="40"/>
        <v>162</v>
      </c>
      <c r="EL17">
        <f t="shared" si="41"/>
        <v>34</v>
      </c>
      <c r="EM17">
        <f t="shared" si="42"/>
        <v>175</v>
      </c>
      <c r="EN17">
        <f t="shared" si="43"/>
        <v>86</v>
      </c>
      <c r="EO17">
        <f t="shared" si="44"/>
        <v>149</v>
      </c>
      <c r="EP17">
        <f t="shared" si="45"/>
        <v>15</v>
      </c>
      <c r="EQ17">
        <f t="shared" si="46"/>
        <v>98</v>
      </c>
      <c r="ER17">
        <f t="shared" si="47"/>
        <v>42</v>
      </c>
      <c r="ES17">
        <f t="shared" si="48"/>
        <v>157</v>
      </c>
      <c r="ET17">
        <f t="shared" si="49"/>
        <v>58</v>
      </c>
      <c r="EU17">
        <f t="shared" si="50"/>
        <v>132</v>
      </c>
      <c r="EV17">
        <f t="shared" si="51"/>
        <v>146</v>
      </c>
      <c r="EW17">
        <f t="shared" si="52"/>
        <v>128</v>
      </c>
      <c r="EX17">
        <f t="shared" si="53"/>
        <v>39</v>
      </c>
      <c r="EY17">
        <f t="shared" si="54"/>
        <v>75</v>
      </c>
      <c r="EZ17">
        <f t="shared" si="55"/>
        <v>164</v>
      </c>
      <c r="FA17">
        <f t="shared" si="56"/>
        <v>165</v>
      </c>
      <c r="FB17">
        <f t="shared" si="57"/>
        <v>104</v>
      </c>
      <c r="FC17">
        <f t="shared" si="58"/>
        <v>42</v>
      </c>
      <c r="FD17">
        <f t="shared" si="59"/>
        <v>18</v>
      </c>
      <c r="FE17">
        <f t="shared" si="60"/>
        <v>174</v>
      </c>
      <c r="FF17">
        <f t="shared" si="61"/>
        <v>31</v>
      </c>
      <c r="FG17">
        <f t="shared" si="62"/>
        <v>172</v>
      </c>
      <c r="FH17">
        <f t="shared" si="63"/>
        <v>30</v>
      </c>
      <c r="FI17">
        <f t="shared" si="64"/>
        <v>177</v>
      </c>
      <c r="FJ17">
        <f t="shared" si="65"/>
        <v>58</v>
      </c>
      <c r="FK17">
        <f t="shared" si="66"/>
        <v>167</v>
      </c>
      <c r="FL17">
        <f t="shared" si="67"/>
        <v>42</v>
      </c>
      <c r="FM17">
        <f t="shared" si="68"/>
        <v>133</v>
      </c>
      <c r="FN17">
        <f t="shared" si="69"/>
        <v>167</v>
      </c>
      <c r="FO17">
        <f t="shared" si="70"/>
        <v>154</v>
      </c>
      <c r="FP17">
        <f t="shared" si="71"/>
        <v>102</v>
      </c>
      <c r="FQ17">
        <f t="shared" si="72"/>
        <v>178</v>
      </c>
      <c r="FR17">
        <f t="shared" si="73"/>
        <v>93</v>
      </c>
    </row>
    <row r="18" spans="1:174">
      <c r="A18" t="s">
        <v>9</v>
      </c>
      <c r="B18" t="s">
        <v>10</v>
      </c>
      <c r="C18" t="s">
        <v>69</v>
      </c>
      <c r="D18">
        <v>24</v>
      </c>
      <c r="E18">
        <v>17</v>
      </c>
      <c r="F18">
        <v>2001</v>
      </c>
      <c r="G18" t="str">
        <f t="shared" si="74"/>
        <v>Patriots-CC-2001</v>
      </c>
      <c r="H18">
        <v>0</v>
      </c>
      <c r="I18">
        <v>15</v>
      </c>
      <c r="J18">
        <v>12</v>
      </c>
      <c r="K18">
        <v>192</v>
      </c>
      <c r="L18">
        <v>22</v>
      </c>
      <c r="M18">
        <v>39</v>
      </c>
      <c r="N18">
        <v>1</v>
      </c>
      <c r="O18">
        <v>67</v>
      </c>
      <c r="P18">
        <v>25</v>
      </c>
      <c r="Q18">
        <v>0</v>
      </c>
      <c r="R18">
        <v>6</v>
      </c>
      <c r="S18">
        <v>17</v>
      </c>
      <c r="T18">
        <v>0</v>
      </c>
      <c r="U18">
        <v>1</v>
      </c>
      <c r="V18">
        <v>0</v>
      </c>
      <c r="W18">
        <v>0</v>
      </c>
      <c r="X18">
        <v>4</v>
      </c>
      <c r="Y18">
        <v>25</v>
      </c>
      <c r="Z18">
        <v>12</v>
      </c>
      <c r="AA18">
        <v>87</v>
      </c>
      <c r="AB18">
        <v>7</v>
      </c>
      <c r="AC18">
        <v>274</v>
      </c>
      <c r="AD18">
        <v>29</v>
      </c>
      <c r="AE18">
        <v>1</v>
      </c>
      <c r="AF18">
        <v>1</v>
      </c>
      <c r="AG18">
        <v>0</v>
      </c>
      <c r="AH18">
        <v>3</v>
      </c>
      <c r="AI18">
        <v>11</v>
      </c>
      <c r="AJ18">
        <v>4</v>
      </c>
      <c r="AK18">
        <v>12</v>
      </c>
      <c r="AL18">
        <v>1</v>
      </c>
      <c r="AM18">
        <v>2</v>
      </c>
      <c r="AN18">
        <v>0</v>
      </c>
      <c r="AO18">
        <v>0</v>
      </c>
      <c r="AP18">
        <v>1</v>
      </c>
      <c r="AQ18">
        <v>8</v>
      </c>
      <c r="AR18">
        <v>8</v>
      </c>
      <c r="AS18">
        <v>25</v>
      </c>
      <c r="AT18">
        <v>12</v>
      </c>
      <c r="AU18">
        <v>418</v>
      </c>
      <c r="AV18">
        <v>5</v>
      </c>
      <c r="AW18">
        <v>30</v>
      </c>
      <c r="AX18">
        <v>55</v>
      </c>
      <c r="AY18" s="8">
        <v>23</v>
      </c>
      <c r="AZ18">
        <v>14</v>
      </c>
      <c r="BA18">
        <v>248</v>
      </c>
      <c r="BB18">
        <v>24</v>
      </c>
      <c r="BC18">
        <v>42</v>
      </c>
      <c r="BD18">
        <v>0</v>
      </c>
      <c r="BE18">
        <v>58</v>
      </c>
      <c r="BF18">
        <v>22</v>
      </c>
      <c r="BG18">
        <v>2</v>
      </c>
      <c r="BH18">
        <v>4</v>
      </c>
      <c r="BI18">
        <v>14</v>
      </c>
      <c r="BJ18">
        <v>0</v>
      </c>
      <c r="BK18">
        <v>0</v>
      </c>
      <c r="BL18">
        <v>3</v>
      </c>
      <c r="BM18">
        <v>1</v>
      </c>
      <c r="BN18">
        <v>3</v>
      </c>
      <c r="BO18">
        <v>7</v>
      </c>
      <c r="BP18">
        <v>3</v>
      </c>
      <c r="BQ18">
        <v>25</v>
      </c>
      <c r="BR18">
        <v>6</v>
      </c>
      <c r="BS18">
        <v>258</v>
      </c>
      <c r="BT18">
        <v>80</v>
      </c>
      <c r="BU18">
        <v>4</v>
      </c>
      <c r="BV18">
        <v>2</v>
      </c>
      <c r="BW18">
        <v>2</v>
      </c>
      <c r="BX18">
        <v>3</v>
      </c>
      <c r="BY18">
        <v>12</v>
      </c>
      <c r="BZ18">
        <v>2</v>
      </c>
      <c r="CA18">
        <v>6</v>
      </c>
      <c r="CB18">
        <v>1</v>
      </c>
      <c r="CC18">
        <v>2</v>
      </c>
      <c r="CD18">
        <v>0</v>
      </c>
      <c r="CE18">
        <v>0</v>
      </c>
      <c r="CF18">
        <v>0</v>
      </c>
      <c r="CG18">
        <v>2</v>
      </c>
      <c r="CH18">
        <v>6</v>
      </c>
      <c r="CI18">
        <v>20</v>
      </c>
      <c r="CJ18">
        <v>14</v>
      </c>
      <c r="CK18">
        <v>401</v>
      </c>
      <c r="CL18">
        <v>5</v>
      </c>
      <c r="CM18">
        <v>29</v>
      </c>
      <c r="CN18">
        <v>5</v>
      </c>
      <c r="CP18" s="1">
        <f t="shared" si="0"/>
        <v>0.59259259259259256</v>
      </c>
      <c r="CQ18" s="1">
        <f t="shared" si="1"/>
        <v>0.67567567567567566</v>
      </c>
      <c r="CR18" s="1">
        <f t="shared" si="2"/>
        <v>4.9302325581395348</v>
      </c>
      <c r="CS18" s="1">
        <f t="shared" si="3"/>
        <v>2.5111111111111111</v>
      </c>
      <c r="CT18" s="1">
        <f t="shared" si="4"/>
        <v>0</v>
      </c>
      <c r="CU18" s="1">
        <f t="shared" si="5"/>
        <v>4</v>
      </c>
      <c r="CV18" s="1">
        <f t="shared" si="6"/>
        <v>21.583333333333332</v>
      </c>
      <c r="CW18" s="1">
        <f t="shared" si="7"/>
        <v>21.857142857142858</v>
      </c>
      <c r="CX18" s="2">
        <f t="shared" si="8"/>
        <v>2.5763888888888888</v>
      </c>
      <c r="CY18" s="2">
        <f t="shared" si="9"/>
        <v>2.0773809523809521</v>
      </c>
      <c r="CZ18" s="1">
        <f t="shared" si="10"/>
        <v>3.8088235294117645</v>
      </c>
      <c r="DA18" s="1">
        <f t="shared" si="11"/>
        <v>4.5671641791044779</v>
      </c>
      <c r="DB18" s="1">
        <f t="shared" si="12"/>
        <v>1.25</v>
      </c>
      <c r="DC18" s="1">
        <f t="shared" si="13"/>
        <v>1.6428571428571428</v>
      </c>
      <c r="DD18" s="1">
        <f t="shared" si="14"/>
        <v>0.33333333333333331</v>
      </c>
      <c r="DE18" s="1">
        <f t="shared" si="15"/>
        <v>0.2857142857142857</v>
      </c>
      <c r="DF18" s="1">
        <f t="shared" si="16"/>
        <v>34.833333333333336</v>
      </c>
      <c r="DG18" s="1">
        <f t="shared" si="17"/>
        <v>28.642857142857142</v>
      </c>
      <c r="DH18" s="1">
        <f t="shared" si="18"/>
        <v>5</v>
      </c>
      <c r="DI18" s="1">
        <f t="shared" si="19"/>
        <v>5</v>
      </c>
      <c r="DJ18" s="1">
        <f t="shared" si="20"/>
        <v>1</v>
      </c>
      <c r="DK18" s="1">
        <f t="shared" si="21"/>
        <v>0.7142857142857143</v>
      </c>
      <c r="DL18" s="1">
        <f t="shared" si="22"/>
        <v>5.666666666666667</v>
      </c>
      <c r="DM18" s="1">
        <f t="shared" si="23"/>
        <v>4.7857142857142856</v>
      </c>
      <c r="DN18" s="1">
        <f t="shared" si="24"/>
        <v>1.2794117647058822</v>
      </c>
      <c r="DO18" s="1">
        <f t="shared" si="25"/>
        <v>0.37313432835820898</v>
      </c>
      <c r="DP18" s="1">
        <f t="shared" si="26"/>
        <v>0.32</v>
      </c>
      <c r="DQ18" s="1">
        <f t="shared" si="27"/>
        <v>0.3</v>
      </c>
      <c r="DR18" s="2">
        <f t="shared" si="28"/>
        <v>2.68</v>
      </c>
      <c r="DS18" s="2">
        <f t="shared" si="29"/>
        <v>2.6363636363636362</v>
      </c>
      <c r="DT18" s="1">
        <f t="shared" si="75"/>
        <v>35</v>
      </c>
      <c r="DU18" s="1">
        <f t="shared" si="76"/>
        <v>29.666666666666668</v>
      </c>
      <c r="DV18" s="1">
        <f t="shared" si="77"/>
        <v>67</v>
      </c>
      <c r="DW18" s="1">
        <f t="shared" si="78"/>
        <v>58</v>
      </c>
      <c r="DX18" s="1">
        <f t="shared" si="30"/>
        <v>9.2664092664092659E-2</v>
      </c>
      <c r="DY18" s="1">
        <f t="shared" si="31"/>
        <v>5.5555555555555552E-2</v>
      </c>
      <c r="DZ18" s="1">
        <f t="shared" si="32"/>
        <v>2</v>
      </c>
      <c r="EA18" s="1">
        <f t="shared" si="33"/>
        <v>1.2142857142857142</v>
      </c>
      <c r="EB18" s="1">
        <f t="shared" si="79"/>
        <v>78.151709401709397</v>
      </c>
      <c r="EC18" s="1">
        <f t="shared" si="80"/>
        <v>44.543650793650791</v>
      </c>
      <c r="EE18">
        <f t="shared" si="34"/>
        <v>167</v>
      </c>
      <c r="EF18">
        <f t="shared" si="35"/>
        <v>82</v>
      </c>
      <c r="EG18">
        <f t="shared" si="36"/>
        <v>124</v>
      </c>
      <c r="EH18">
        <f t="shared" si="37"/>
        <v>30</v>
      </c>
      <c r="EI18">
        <f t="shared" si="38"/>
        <v>1</v>
      </c>
      <c r="EJ18">
        <f t="shared" si="39"/>
        <v>12</v>
      </c>
      <c r="EK18">
        <f t="shared" si="40"/>
        <v>165</v>
      </c>
      <c r="EL18">
        <f t="shared" si="41"/>
        <v>36</v>
      </c>
      <c r="EM18">
        <f t="shared" si="42"/>
        <v>113</v>
      </c>
      <c r="EN18">
        <f t="shared" si="43"/>
        <v>24</v>
      </c>
      <c r="EO18">
        <f t="shared" si="44"/>
        <v>184</v>
      </c>
      <c r="EP18">
        <f t="shared" si="45"/>
        <v>49</v>
      </c>
      <c r="EQ18">
        <f t="shared" si="46"/>
        <v>155</v>
      </c>
      <c r="ER18">
        <f t="shared" si="47"/>
        <v>101</v>
      </c>
      <c r="ES18">
        <f t="shared" si="48"/>
        <v>130</v>
      </c>
      <c r="ET18">
        <f t="shared" si="49"/>
        <v>39</v>
      </c>
      <c r="EU18">
        <f t="shared" si="50"/>
        <v>53</v>
      </c>
      <c r="EV18">
        <f t="shared" si="51"/>
        <v>67</v>
      </c>
      <c r="EW18">
        <f t="shared" si="52"/>
        <v>128</v>
      </c>
      <c r="EX18">
        <f t="shared" si="53"/>
        <v>39</v>
      </c>
      <c r="EY18">
        <f t="shared" si="54"/>
        <v>1</v>
      </c>
      <c r="EZ18">
        <f t="shared" si="55"/>
        <v>97</v>
      </c>
      <c r="FA18">
        <f t="shared" si="56"/>
        <v>93</v>
      </c>
      <c r="FB18">
        <f t="shared" si="57"/>
        <v>33</v>
      </c>
      <c r="FC18">
        <f t="shared" si="58"/>
        <v>181</v>
      </c>
      <c r="FD18">
        <f t="shared" si="59"/>
        <v>157</v>
      </c>
      <c r="FE18">
        <f t="shared" si="60"/>
        <v>168</v>
      </c>
      <c r="FF18">
        <f t="shared" si="61"/>
        <v>23</v>
      </c>
      <c r="FG18">
        <f t="shared" si="62"/>
        <v>169</v>
      </c>
      <c r="FH18">
        <f t="shared" si="63"/>
        <v>27</v>
      </c>
      <c r="FI18">
        <f t="shared" si="64"/>
        <v>135</v>
      </c>
      <c r="FJ18">
        <f t="shared" si="65"/>
        <v>22</v>
      </c>
      <c r="FK18">
        <f t="shared" si="66"/>
        <v>155</v>
      </c>
      <c r="FL18">
        <f t="shared" si="67"/>
        <v>30</v>
      </c>
      <c r="FM18">
        <f t="shared" si="68"/>
        <v>32</v>
      </c>
      <c r="FN18">
        <f t="shared" si="69"/>
        <v>65</v>
      </c>
      <c r="FO18">
        <f t="shared" si="70"/>
        <v>93</v>
      </c>
      <c r="FP18">
        <f t="shared" si="71"/>
        <v>45</v>
      </c>
      <c r="FQ18">
        <f t="shared" si="72"/>
        <v>106</v>
      </c>
      <c r="FR18">
        <f t="shared" si="73"/>
        <v>21</v>
      </c>
    </row>
    <row r="19" spans="1:174">
      <c r="A19" t="s">
        <v>11</v>
      </c>
      <c r="B19" t="s">
        <v>0</v>
      </c>
      <c r="C19" t="s">
        <v>69</v>
      </c>
      <c r="D19">
        <v>29</v>
      </c>
      <c r="E19">
        <v>24</v>
      </c>
      <c r="F19">
        <v>2001</v>
      </c>
      <c r="G19" t="str">
        <f t="shared" si="74"/>
        <v>Rams-CC-2001</v>
      </c>
      <c r="H19">
        <v>1</v>
      </c>
      <c r="I19">
        <v>22</v>
      </c>
      <c r="J19">
        <v>11</v>
      </c>
      <c r="K19">
        <v>210</v>
      </c>
      <c r="L19">
        <v>22</v>
      </c>
      <c r="M19">
        <v>33</v>
      </c>
      <c r="N19">
        <v>1</v>
      </c>
      <c r="O19">
        <v>161</v>
      </c>
      <c r="P19">
        <v>33</v>
      </c>
      <c r="Q19">
        <v>2</v>
      </c>
      <c r="R19">
        <v>7</v>
      </c>
      <c r="S19">
        <v>15</v>
      </c>
      <c r="T19">
        <v>0</v>
      </c>
      <c r="U19">
        <v>1</v>
      </c>
      <c r="V19">
        <v>0</v>
      </c>
      <c r="W19">
        <v>0</v>
      </c>
      <c r="X19">
        <v>1</v>
      </c>
      <c r="Y19">
        <v>2</v>
      </c>
      <c r="Z19">
        <v>6</v>
      </c>
      <c r="AA19">
        <v>38</v>
      </c>
      <c r="AB19">
        <v>3</v>
      </c>
      <c r="AC19">
        <v>135</v>
      </c>
      <c r="AD19">
        <v>20</v>
      </c>
      <c r="AE19">
        <v>5</v>
      </c>
      <c r="AF19">
        <v>3</v>
      </c>
      <c r="AG19">
        <v>2</v>
      </c>
      <c r="AH19">
        <v>10</v>
      </c>
      <c r="AI19">
        <v>19</v>
      </c>
      <c r="AJ19">
        <v>4</v>
      </c>
      <c r="AK19">
        <v>8</v>
      </c>
      <c r="AL19">
        <v>4</v>
      </c>
      <c r="AM19">
        <v>6</v>
      </c>
      <c r="AN19">
        <v>0</v>
      </c>
      <c r="AO19">
        <v>0</v>
      </c>
      <c r="AP19">
        <v>4</v>
      </c>
      <c r="AQ19">
        <v>10</v>
      </c>
      <c r="AR19">
        <v>18</v>
      </c>
      <c r="AS19">
        <v>33</v>
      </c>
      <c r="AT19">
        <v>11</v>
      </c>
      <c r="AU19">
        <v>399</v>
      </c>
      <c r="AV19">
        <v>3</v>
      </c>
      <c r="AW19">
        <v>35</v>
      </c>
      <c r="AX19">
        <v>30</v>
      </c>
      <c r="AY19" s="8">
        <v>16</v>
      </c>
      <c r="AZ19">
        <v>11</v>
      </c>
      <c r="BA19">
        <v>146</v>
      </c>
      <c r="BB19">
        <v>18</v>
      </c>
      <c r="BC19">
        <v>30</v>
      </c>
      <c r="BD19">
        <v>1</v>
      </c>
      <c r="BE19">
        <v>110</v>
      </c>
      <c r="BF19">
        <v>22</v>
      </c>
      <c r="BG19">
        <v>2</v>
      </c>
      <c r="BH19">
        <v>5</v>
      </c>
      <c r="BI19">
        <v>12</v>
      </c>
      <c r="BJ19">
        <v>1</v>
      </c>
      <c r="BK19">
        <v>2</v>
      </c>
      <c r="BL19">
        <v>1</v>
      </c>
      <c r="BM19">
        <v>1</v>
      </c>
      <c r="BN19">
        <v>3</v>
      </c>
      <c r="BO19">
        <v>25</v>
      </c>
      <c r="BP19">
        <v>2</v>
      </c>
      <c r="BQ19">
        <v>15</v>
      </c>
      <c r="BR19">
        <v>4</v>
      </c>
      <c r="BS19">
        <v>157</v>
      </c>
      <c r="BT19">
        <v>0</v>
      </c>
      <c r="BU19">
        <v>3</v>
      </c>
      <c r="BV19">
        <v>3</v>
      </c>
      <c r="BW19">
        <v>0</v>
      </c>
      <c r="BX19">
        <v>5</v>
      </c>
      <c r="BY19">
        <v>9</v>
      </c>
      <c r="BZ19">
        <v>4</v>
      </c>
      <c r="CA19">
        <v>10</v>
      </c>
      <c r="CB19">
        <v>2</v>
      </c>
      <c r="CC19">
        <v>3</v>
      </c>
      <c r="CD19">
        <v>0</v>
      </c>
      <c r="CE19">
        <v>0</v>
      </c>
      <c r="CF19">
        <v>2</v>
      </c>
      <c r="CG19">
        <v>6</v>
      </c>
      <c r="CH19">
        <v>11</v>
      </c>
      <c r="CI19">
        <v>22</v>
      </c>
      <c r="CJ19">
        <v>11</v>
      </c>
      <c r="CK19">
        <v>341</v>
      </c>
      <c r="CL19">
        <v>6</v>
      </c>
      <c r="CM19">
        <v>24</v>
      </c>
      <c r="CN19">
        <v>30</v>
      </c>
      <c r="CP19" s="1">
        <f t="shared" si="0"/>
        <v>0.75757575757575757</v>
      </c>
      <c r="CQ19" s="1">
        <f t="shared" si="1"/>
        <v>0.70370370370370372</v>
      </c>
      <c r="CR19" s="1">
        <f t="shared" si="2"/>
        <v>6.7647058823529411</v>
      </c>
      <c r="CS19" s="1">
        <f t="shared" si="3"/>
        <v>3.6666666666666665</v>
      </c>
      <c r="CT19" s="1">
        <f t="shared" si="4"/>
        <v>0</v>
      </c>
      <c r="CU19" s="1">
        <f t="shared" si="5"/>
        <v>2</v>
      </c>
      <c r="CV19" s="1">
        <f t="shared" si="6"/>
        <v>33.727272727272727</v>
      </c>
      <c r="CW19" s="1">
        <f t="shared" si="7"/>
        <v>23.272727272727273</v>
      </c>
      <c r="CX19" s="2">
        <f t="shared" si="8"/>
        <v>3.2272727272727271</v>
      </c>
      <c r="CY19" s="2">
        <f t="shared" si="9"/>
        <v>2.2272727272727271</v>
      </c>
      <c r="CZ19" s="1">
        <f t="shared" si="10"/>
        <v>5.5373134328358207</v>
      </c>
      <c r="DA19" s="1">
        <f t="shared" si="11"/>
        <v>4.6545454545454543</v>
      </c>
      <c r="DB19" s="1">
        <f t="shared" si="12"/>
        <v>2</v>
      </c>
      <c r="DC19" s="1">
        <f t="shared" si="13"/>
        <v>1.4545454545454546</v>
      </c>
      <c r="DD19" s="1">
        <f t="shared" si="14"/>
        <v>0.4375</v>
      </c>
      <c r="DE19" s="1">
        <f t="shared" si="15"/>
        <v>0.42857142857142855</v>
      </c>
      <c r="DF19" s="1">
        <f t="shared" si="16"/>
        <v>36.272727272727273</v>
      </c>
      <c r="DG19" s="1">
        <f t="shared" si="17"/>
        <v>31</v>
      </c>
      <c r="DH19" s="1">
        <f t="shared" si="18"/>
        <v>3</v>
      </c>
      <c r="DI19" s="1">
        <f t="shared" si="19"/>
        <v>6</v>
      </c>
      <c r="DJ19" s="1">
        <f t="shared" si="20"/>
        <v>0.77142857142857146</v>
      </c>
      <c r="DK19" s="1">
        <f t="shared" si="21"/>
        <v>1</v>
      </c>
      <c r="DL19" s="1">
        <f t="shared" si="22"/>
        <v>6.0909090909090908</v>
      </c>
      <c r="DM19" s="1">
        <f t="shared" si="23"/>
        <v>5</v>
      </c>
      <c r="DN19" s="1">
        <f t="shared" si="24"/>
        <v>0.56716417910447758</v>
      </c>
      <c r="DO19" s="1">
        <f t="shared" si="25"/>
        <v>0.27272727272727271</v>
      </c>
      <c r="DP19" s="1">
        <f t="shared" si="26"/>
        <v>0.54545454545454541</v>
      </c>
      <c r="DQ19" s="1">
        <f t="shared" si="27"/>
        <v>0.5</v>
      </c>
      <c r="DR19" s="2">
        <f t="shared" si="28"/>
        <v>4.8787878787878789</v>
      </c>
      <c r="DS19" s="2">
        <f t="shared" si="29"/>
        <v>5</v>
      </c>
      <c r="DT19" s="1">
        <f t="shared" si="75"/>
        <v>38.333333333333336</v>
      </c>
      <c r="DU19" s="1">
        <f t="shared" si="76"/>
        <v>39.25</v>
      </c>
      <c r="DV19" s="1">
        <f t="shared" si="77"/>
        <v>161</v>
      </c>
      <c r="DW19" s="1">
        <f t="shared" si="78"/>
        <v>110</v>
      </c>
      <c r="DX19" s="1">
        <f t="shared" si="30"/>
        <v>7.8167115902964962E-2</v>
      </c>
      <c r="DY19" s="1">
        <f t="shared" si="31"/>
        <v>9.375E-2</v>
      </c>
      <c r="DZ19" s="1">
        <f t="shared" si="32"/>
        <v>2.6363636363636362</v>
      </c>
      <c r="EA19" s="1">
        <f t="shared" si="33"/>
        <v>2.1818181818181817</v>
      </c>
      <c r="EB19" s="1">
        <f t="shared" si="79"/>
        <v>94.255050505050491</v>
      </c>
      <c r="EC19" s="1">
        <f t="shared" si="80"/>
        <v>69.583333333333329</v>
      </c>
      <c r="EE19">
        <f t="shared" si="34"/>
        <v>55</v>
      </c>
      <c r="EF19">
        <f t="shared" si="35"/>
        <v>100</v>
      </c>
      <c r="EG19">
        <f t="shared" si="36"/>
        <v>72</v>
      </c>
      <c r="EH19">
        <f t="shared" si="37"/>
        <v>51</v>
      </c>
      <c r="EI19">
        <f t="shared" si="38"/>
        <v>1</v>
      </c>
      <c r="EJ19">
        <f t="shared" si="39"/>
        <v>57</v>
      </c>
      <c r="EK19">
        <f t="shared" si="40"/>
        <v>62</v>
      </c>
      <c r="EL19">
        <f t="shared" si="41"/>
        <v>47</v>
      </c>
      <c r="EM19">
        <f t="shared" si="42"/>
        <v>40</v>
      </c>
      <c r="EN19">
        <f t="shared" si="43"/>
        <v>39</v>
      </c>
      <c r="EO19">
        <f t="shared" si="44"/>
        <v>74</v>
      </c>
      <c r="EP19">
        <f t="shared" si="45"/>
        <v>58</v>
      </c>
      <c r="EQ19">
        <f t="shared" si="46"/>
        <v>55</v>
      </c>
      <c r="ER19">
        <f t="shared" si="47"/>
        <v>71</v>
      </c>
      <c r="ES19">
        <f t="shared" si="48"/>
        <v>74</v>
      </c>
      <c r="ET19">
        <f t="shared" si="49"/>
        <v>112</v>
      </c>
      <c r="EU19">
        <f t="shared" si="50"/>
        <v>42</v>
      </c>
      <c r="EV19">
        <f t="shared" si="51"/>
        <v>102</v>
      </c>
      <c r="EW19">
        <f t="shared" si="52"/>
        <v>55</v>
      </c>
      <c r="EX19">
        <f t="shared" si="53"/>
        <v>18</v>
      </c>
      <c r="EY19">
        <f t="shared" si="54"/>
        <v>63</v>
      </c>
      <c r="EZ19">
        <f t="shared" si="55"/>
        <v>164</v>
      </c>
      <c r="FA19">
        <f t="shared" si="56"/>
        <v>61</v>
      </c>
      <c r="FB19">
        <f t="shared" si="57"/>
        <v>48</v>
      </c>
      <c r="FC19">
        <f t="shared" si="58"/>
        <v>85</v>
      </c>
      <c r="FD19">
        <f t="shared" si="59"/>
        <v>174</v>
      </c>
      <c r="FE19">
        <f t="shared" si="60"/>
        <v>35</v>
      </c>
      <c r="FF19">
        <f t="shared" si="61"/>
        <v>129</v>
      </c>
      <c r="FG19">
        <f t="shared" si="62"/>
        <v>37</v>
      </c>
      <c r="FH19">
        <f t="shared" si="63"/>
        <v>164</v>
      </c>
      <c r="FI19">
        <f t="shared" si="64"/>
        <v>84</v>
      </c>
      <c r="FJ19">
        <f t="shared" si="65"/>
        <v>126</v>
      </c>
      <c r="FK19">
        <f t="shared" si="66"/>
        <v>32</v>
      </c>
      <c r="FL19">
        <f t="shared" si="67"/>
        <v>115</v>
      </c>
      <c r="FM19">
        <f t="shared" si="68"/>
        <v>64</v>
      </c>
      <c r="FN19">
        <f t="shared" si="69"/>
        <v>170</v>
      </c>
      <c r="FO19">
        <f t="shared" si="70"/>
        <v>42</v>
      </c>
      <c r="FP19">
        <f t="shared" si="71"/>
        <v>114</v>
      </c>
      <c r="FQ19">
        <f t="shared" si="72"/>
        <v>62</v>
      </c>
      <c r="FR19">
        <f t="shared" si="73"/>
        <v>69</v>
      </c>
    </row>
    <row r="20" spans="1:174">
      <c r="A20" t="s">
        <v>0</v>
      </c>
      <c r="B20" t="s">
        <v>11</v>
      </c>
      <c r="C20" t="s">
        <v>69</v>
      </c>
      <c r="D20">
        <v>24</v>
      </c>
      <c r="E20">
        <v>29</v>
      </c>
      <c r="F20">
        <v>2001</v>
      </c>
      <c r="G20" t="str">
        <f t="shared" si="74"/>
        <v>Eagles-CC-2001</v>
      </c>
      <c r="H20">
        <v>0</v>
      </c>
      <c r="I20">
        <v>16</v>
      </c>
      <c r="J20">
        <v>11</v>
      </c>
      <c r="K20">
        <v>146</v>
      </c>
      <c r="L20">
        <v>18</v>
      </c>
      <c r="M20">
        <v>30</v>
      </c>
      <c r="N20">
        <v>1</v>
      </c>
      <c r="O20">
        <v>110</v>
      </c>
      <c r="P20">
        <v>22</v>
      </c>
      <c r="Q20">
        <v>2</v>
      </c>
      <c r="R20">
        <v>5</v>
      </c>
      <c r="S20">
        <v>12</v>
      </c>
      <c r="T20">
        <v>1</v>
      </c>
      <c r="U20">
        <v>2</v>
      </c>
      <c r="V20">
        <v>1</v>
      </c>
      <c r="W20">
        <v>1</v>
      </c>
      <c r="X20">
        <v>3</v>
      </c>
      <c r="Y20">
        <v>25</v>
      </c>
      <c r="Z20">
        <v>2</v>
      </c>
      <c r="AA20">
        <v>15</v>
      </c>
      <c r="AB20">
        <v>4</v>
      </c>
      <c r="AC20">
        <v>157</v>
      </c>
      <c r="AD20">
        <v>0</v>
      </c>
      <c r="AE20">
        <v>3</v>
      </c>
      <c r="AF20">
        <v>3</v>
      </c>
      <c r="AG20">
        <v>0</v>
      </c>
      <c r="AH20">
        <v>5</v>
      </c>
      <c r="AI20">
        <v>9</v>
      </c>
      <c r="AJ20">
        <v>4</v>
      </c>
      <c r="AK20">
        <v>10</v>
      </c>
      <c r="AL20">
        <v>2</v>
      </c>
      <c r="AM20">
        <v>3</v>
      </c>
      <c r="AN20">
        <v>0</v>
      </c>
      <c r="AO20">
        <v>0</v>
      </c>
      <c r="AP20">
        <v>2</v>
      </c>
      <c r="AQ20">
        <v>6</v>
      </c>
      <c r="AR20">
        <v>11</v>
      </c>
      <c r="AS20">
        <v>22</v>
      </c>
      <c r="AT20">
        <v>11</v>
      </c>
      <c r="AU20">
        <v>341</v>
      </c>
      <c r="AV20">
        <v>6</v>
      </c>
      <c r="AW20">
        <v>24</v>
      </c>
      <c r="AX20">
        <v>30</v>
      </c>
      <c r="AY20" s="8">
        <v>22</v>
      </c>
      <c r="AZ20">
        <v>11</v>
      </c>
      <c r="BA20">
        <v>210</v>
      </c>
      <c r="BB20">
        <v>22</v>
      </c>
      <c r="BC20">
        <v>33</v>
      </c>
      <c r="BD20">
        <v>1</v>
      </c>
      <c r="BE20">
        <v>161</v>
      </c>
      <c r="BF20">
        <v>33</v>
      </c>
      <c r="BG20">
        <v>2</v>
      </c>
      <c r="BH20">
        <v>7</v>
      </c>
      <c r="BI20">
        <v>15</v>
      </c>
      <c r="BJ20">
        <v>0</v>
      </c>
      <c r="BK20">
        <v>1</v>
      </c>
      <c r="BL20">
        <v>0</v>
      </c>
      <c r="BM20">
        <v>0</v>
      </c>
      <c r="BN20">
        <v>1</v>
      </c>
      <c r="BO20">
        <v>2</v>
      </c>
      <c r="BP20">
        <v>6</v>
      </c>
      <c r="BQ20">
        <v>38</v>
      </c>
      <c r="BR20">
        <v>3</v>
      </c>
      <c r="BS20">
        <v>135</v>
      </c>
      <c r="BT20">
        <v>20</v>
      </c>
      <c r="BU20">
        <v>5</v>
      </c>
      <c r="BV20">
        <v>3</v>
      </c>
      <c r="BW20">
        <v>2</v>
      </c>
      <c r="BX20">
        <v>10</v>
      </c>
      <c r="BY20">
        <v>19</v>
      </c>
      <c r="BZ20">
        <v>4</v>
      </c>
      <c r="CA20">
        <v>8</v>
      </c>
      <c r="CB20">
        <v>4</v>
      </c>
      <c r="CC20">
        <v>6</v>
      </c>
      <c r="CD20">
        <v>0</v>
      </c>
      <c r="CE20">
        <v>0</v>
      </c>
      <c r="CF20">
        <v>4</v>
      </c>
      <c r="CG20">
        <v>10</v>
      </c>
      <c r="CH20">
        <v>18</v>
      </c>
      <c r="CI20">
        <v>33</v>
      </c>
      <c r="CJ20">
        <v>11</v>
      </c>
      <c r="CK20">
        <v>399</v>
      </c>
      <c r="CL20">
        <v>3</v>
      </c>
      <c r="CM20">
        <v>35</v>
      </c>
      <c r="CN20">
        <v>30</v>
      </c>
      <c r="CP20" s="1">
        <f t="shared" si="0"/>
        <v>0.70370370370370372</v>
      </c>
      <c r="CQ20" s="1">
        <f t="shared" si="1"/>
        <v>0.75757575757575757</v>
      </c>
      <c r="CR20" s="1">
        <f t="shared" si="2"/>
        <v>3.6666666666666665</v>
      </c>
      <c r="CS20" s="1">
        <f t="shared" si="3"/>
        <v>6.7647058823529411</v>
      </c>
      <c r="CT20" s="1">
        <f t="shared" si="4"/>
        <v>2</v>
      </c>
      <c r="CU20" s="1">
        <f t="shared" si="5"/>
        <v>0</v>
      </c>
      <c r="CV20" s="1">
        <f t="shared" si="6"/>
        <v>23.272727272727273</v>
      </c>
      <c r="CW20" s="1">
        <f t="shared" si="7"/>
        <v>33.727272727272727</v>
      </c>
      <c r="CX20" s="2">
        <f t="shared" si="8"/>
        <v>2.2272727272727271</v>
      </c>
      <c r="CY20" s="2">
        <f t="shared" si="9"/>
        <v>3.2272727272727271</v>
      </c>
      <c r="CZ20" s="1">
        <f t="shared" si="10"/>
        <v>4.6545454545454543</v>
      </c>
      <c r="DA20" s="1">
        <f t="shared" si="11"/>
        <v>5.5373134328358207</v>
      </c>
      <c r="DB20" s="1">
        <f t="shared" si="12"/>
        <v>1.4545454545454546</v>
      </c>
      <c r="DC20" s="1">
        <f t="shared" si="13"/>
        <v>2</v>
      </c>
      <c r="DD20" s="1">
        <f t="shared" si="14"/>
        <v>0.42857142857142855</v>
      </c>
      <c r="DE20" s="1">
        <f t="shared" si="15"/>
        <v>0.4375</v>
      </c>
      <c r="DF20" s="1">
        <f t="shared" si="16"/>
        <v>31</v>
      </c>
      <c r="DG20" s="1">
        <f t="shared" si="17"/>
        <v>36.272727272727273</v>
      </c>
      <c r="DH20" s="1">
        <f t="shared" si="18"/>
        <v>6</v>
      </c>
      <c r="DI20" s="1">
        <f t="shared" si="19"/>
        <v>3</v>
      </c>
      <c r="DJ20" s="1">
        <f t="shared" si="20"/>
        <v>1</v>
      </c>
      <c r="DK20" s="1">
        <f t="shared" si="21"/>
        <v>0.77142857142857146</v>
      </c>
      <c r="DL20" s="1">
        <f t="shared" si="22"/>
        <v>5</v>
      </c>
      <c r="DM20" s="1">
        <f t="shared" si="23"/>
        <v>6.0909090909090908</v>
      </c>
      <c r="DN20" s="1">
        <f t="shared" si="24"/>
        <v>0.27272727272727271</v>
      </c>
      <c r="DO20" s="1">
        <f t="shared" si="25"/>
        <v>0.56716417910447758</v>
      </c>
      <c r="DP20" s="1">
        <f t="shared" si="26"/>
        <v>0.5</v>
      </c>
      <c r="DQ20" s="1">
        <f t="shared" si="27"/>
        <v>0.54545454545454541</v>
      </c>
      <c r="DR20" s="2">
        <f t="shared" si="28"/>
        <v>5</v>
      </c>
      <c r="DS20" s="2">
        <f t="shared" si="29"/>
        <v>4.8787878787878789</v>
      </c>
      <c r="DT20" s="1">
        <f t="shared" si="75"/>
        <v>39.25</v>
      </c>
      <c r="DU20" s="1">
        <f t="shared" si="76"/>
        <v>38.333333333333336</v>
      </c>
      <c r="DV20" s="1">
        <f t="shared" si="77"/>
        <v>110</v>
      </c>
      <c r="DW20" s="1">
        <f t="shared" si="78"/>
        <v>161</v>
      </c>
      <c r="DX20" s="1">
        <f t="shared" si="30"/>
        <v>9.375E-2</v>
      </c>
      <c r="DY20" s="1">
        <f t="shared" si="31"/>
        <v>7.8167115902964962E-2</v>
      </c>
      <c r="DZ20" s="1">
        <f t="shared" si="32"/>
        <v>2.1818181818181817</v>
      </c>
      <c r="EA20" s="1">
        <f t="shared" si="33"/>
        <v>2.6363636363636362</v>
      </c>
      <c r="EB20" s="1">
        <f t="shared" si="79"/>
        <v>69.583333333333329</v>
      </c>
      <c r="EC20" s="1">
        <f t="shared" si="80"/>
        <v>94.255050505050491</v>
      </c>
      <c r="EE20">
        <f t="shared" si="34"/>
        <v>97</v>
      </c>
      <c r="EF20">
        <f t="shared" si="35"/>
        <v>141</v>
      </c>
      <c r="EG20">
        <f t="shared" si="36"/>
        <v>147</v>
      </c>
      <c r="EH20">
        <f t="shared" si="37"/>
        <v>127</v>
      </c>
      <c r="EI20">
        <f t="shared" si="38"/>
        <v>105</v>
      </c>
      <c r="EJ20">
        <f t="shared" si="39"/>
        <v>163</v>
      </c>
      <c r="EK20">
        <f t="shared" si="40"/>
        <v>152</v>
      </c>
      <c r="EL20">
        <f t="shared" si="41"/>
        <v>137</v>
      </c>
      <c r="EM20">
        <f t="shared" si="42"/>
        <v>160</v>
      </c>
      <c r="EN20">
        <f t="shared" si="43"/>
        <v>159</v>
      </c>
      <c r="EO20">
        <f t="shared" si="44"/>
        <v>141</v>
      </c>
      <c r="EP20">
        <f t="shared" si="45"/>
        <v>125</v>
      </c>
      <c r="EQ20">
        <f t="shared" si="46"/>
        <v>124</v>
      </c>
      <c r="ER20">
        <f t="shared" si="47"/>
        <v>131</v>
      </c>
      <c r="ES20">
        <f t="shared" si="48"/>
        <v>81</v>
      </c>
      <c r="ET20">
        <f t="shared" si="49"/>
        <v>119</v>
      </c>
      <c r="EU20">
        <f t="shared" si="50"/>
        <v>97</v>
      </c>
      <c r="EV20">
        <f t="shared" si="51"/>
        <v>157</v>
      </c>
      <c r="EW20">
        <f t="shared" si="52"/>
        <v>161</v>
      </c>
      <c r="EX20">
        <f t="shared" si="53"/>
        <v>107</v>
      </c>
      <c r="EY20">
        <f t="shared" si="54"/>
        <v>1</v>
      </c>
      <c r="EZ20">
        <f t="shared" si="55"/>
        <v>129</v>
      </c>
      <c r="FA20">
        <f t="shared" si="56"/>
        <v>145</v>
      </c>
      <c r="FB20">
        <f t="shared" si="57"/>
        <v>136</v>
      </c>
      <c r="FC20">
        <f t="shared" si="58"/>
        <v>25</v>
      </c>
      <c r="FD20">
        <f t="shared" si="59"/>
        <v>114</v>
      </c>
      <c r="FE20">
        <f t="shared" si="60"/>
        <v>56</v>
      </c>
      <c r="FF20">
        <f t="shared" si="61"/>
        <v>162</v>
      </c>
      <c r="FG20">
        <f t="shared" si="62"/>
        <v>32</v>
      </c>
      <c r="FH20">
        <f t="shared" si="63"/>
        <v>162</v>
      </c>
      <c r="FI20">
        <f t="shared" si="64"/>
        <v>72</v>
      </c>
      <c r="FJ20">
        <f t="shared" si="65"/>
        <v>115</v>
      </c>
      <c r="FK20">
        <f t="shared" si="66"/>
        <v>83</v>
      </c>
      <c r="FL20">
        <f t="shared" si="67"/>
        <v>167</v>
      </c>
      <c r="FM20">
        <f t="shared" si="68"/>
        <v>29</v>
      </c>
      <c r="FN20">
        <f t="shared" si="69"/>
        <v>135</v>
      </c>
      <c r="FO20">
        <f t="shared" si="70"/>
        <v>82</v>
      </c>
      <c r="FP20">
        <f t="shared" si="71"/>
        <v>157</v>
      </c>
      <c r="FQ20">
        <f t="shared" si="72"/>
        <v>130</v>
      </c>
      <c r="FR20">
        <f t="shared" si="73"/>
        <v>137</v>
      </c>
    </row>
    <row r="21" spans="1:174">
      <c r="A21" t="s">
        <v>9</v>
      </c>
      <c r="B21" t="s">
        <v>11</v>
      </c>
      <c r="C21" t="s">
        <v>70</v>
      </c>
      <c r="D21">
        <v>20</v>
      </c>
      <c r="E21">
        <v>17</v>
      </c>
      <c r="F21">
        <v>2001</v>
      </c>
      <c r="G21" t="str">
        <f t="shared" si="74"/>
        <v>Patriots-SB-2001</v>
      </c>
      <c r="H21">
        <v>1</v>
      </c>
      <c r="I21">
        <v>15</v>
      </c>
      <c r="J21">
        <v>11</v>
      </c>
      <c r="K21">
        <v>134</v>
      </c>
      <c r="L21">
        <v>16</v>
      </c>
      <c r="M21">
        <v>27</v>
      </c>
      <c r="N21">
        <v>1</v>
      </c>
      <c r="O21">
        <v>133</v>
      </c>
      <c r="P21">
        <v>25</v>
      </c>
      <c r="Q21">
        <v>0</v>
      </c>
      <c r="R21">
        <v>2</v>
      </c>
      <c r="S21">
        <v>11</v>
      </c>
      <c r="T21">
        <v>0</v>
      </c>
      <c r="U21">
        <v>0</v>
      </c>
      <c r="V21">
        <v>0</v>
      </c>
      <c r="W21">
        <v>0</v>
      </c>
      <c r="X21">
        <v>2</v>
      </c>
      <c r="Y21">
        <v>11</v>
      </c>
      <c r="Z21">
        <v>5</v>
      </c>
      <c r="AA21">
        <v>31</v>
      </c>
      <c r="AB21">
        <v>8</v>
      </c>
      <c r="AC21">
        <v>345</v>
      </c>
      <c r="AD21">
        <v>6</v>
      </c>
      <c r="AE21">
        <v>2</v>
      </c>
      <c r="AF21">
        <v>1</v>
      </c>
      <c r="AG21">
        <v>1</v>
      </c>
      <c r="AH21">
        <v>7</v>
      </c>
      <c r="AI21">
        <v>11</v>
      </c>
      <c r="AJ21">
        <v>3</v>
      </c>
      <c r="AK21">
        <v>9</v>
      </c>
      <c r="AL21">
        <v>2</v>
      </c>
      <c r="AM21">
        <v>5</v>
      </c>
      <c r="AN21">
        <v>0</v>
      </c>
      <c r="AO21">
        <v>0</v>
      </c>
      <c r="AP21">
        <v>1</v>
      </c>
      <c r="AQ21">
        <v>3</v>
      </c>
      <c r="AR21">
        <v>12</v>
      </c>
      <c r="AS21">
        <v>25</v>
      </c>
      <c r="AT21">
        <v>11</v>
      </c>
      <c r="AU21">
        <v>319</v>
      </c>
      <c r="AV21">
        <v>3</v>
      </c>
      <c r="AW21">
        <v>26</v>
      </c>
      <c r="AX21">
        <v>30</v>
      </c>
      <c r="AY21" s="8">
        <v>26</v>
      </c>
      <c r="AZ21">
        <v>12</v>
      </c>
      <c r="BA21">
        <v>337</v>
      </c>
      <c r="BB21">
        <v>28</v>
      </c>
      <c r="BC21">
        <v>44</v>
      </c>
      <c r="BD21">
        <v>1</v>
      </c>
      <c r="BE21">
        <v>90</v>
      </c>
      <c r="BF21">
        <v>22</v>
      </c>
      <c r="BG21">
        <v>1</v>
      </c>
      <c r="BH21">
        <v>5</v>
      </c>
      <c r="BI21">
        <v>13</v>
      </c>
      <c r="BJ21">
        <v>0</v>
      </c>
      <c r="BK21">
        <v>0</v>
      </c>
      <c r="BL21">
        <v>2</v>
      </c>
      <c r="BM21">
        <v>1</v>
      </c>
      <c r="BN21">
        <v>3</v>
      </c>
      <c r="BO21">
        <v>28</v>
      </c>
      <c r="BP21">
        <v>6</v>
      </c>
      <c r="BQ21">
        <v>39</v>
      </c>
      <c r="BR21">
        <v>4</v>
      </c>
      <c r="BS21">
        <v>159</v>
      </c>
      <c r="BT21">
        <v>4</v>
      </c>
      <c r="BU21">
        <v>1</v>
      </c>
      <c r="BV21">
        <v>1</v>
      </c>
      <c r="BW21">
        <v>0</v>
      </c>
      <c r="BX21">
        <v>5</v>
      </c>
      <c r="BY21">
        <v>11</v>
      </c>
      <c r="BZ21">
        <v>7</v>
      </c>
      <c r="CA21">
        <v>10</v>
      </c>
      <c r="CB21">
        <v>1</v>
      </c>
      <c r="CC21">
        <v>1</v>
      </c>
      <c r="CD21">
        <v>0</v>
      </c>
      <c r="CE21">
        <v>0</v>
      </c>
      <c r="CF21">
        <v>0</v>
      </c>
      <c r="CG21">
        <v>1</v>
      </c>
      <c r="CH21">
        <v>13</v>
      </c>
      <c r="CI21">
        <v>22</v>
      </c>
      <c r="CJ21">
        <v>12</v>
      </c>
      <c r="CK21">
        <v>260</v>
      </c>
      <c r="CL21">
        <v>1</v>
      </c>
      <c r="CM21">
        <v>33</v>
      </c>
      <c r="CN21">
        <v>30</v>
      </c>
      <c r="CP21" s="1">
        <f t="shared" si="0"/>
        <v>0.61538461538461542</v>
      </c>
      <c r="CQ21" s="1">
        <f t="shared" si="1"/>
        <v>0.73684210526315785</v>
      </c>
      <c r="CR21" s="1">
        <f t="shared" si="2"/>
        <v>5.3103448275862073</v>
      </c>
      <c r="CS21" s="1">
        <f t="shared" si="3"/>
        <v>5.6808510638297873</v>
      </c>
      <c r="CT21" s="1">
        <f t="shared" si="4"/>
        <v>0</v>
      </c>
      <c r="CU21" s="1">
        <f t="shared" si="5"/>
        <v>3</v>
      </c>
      <c r="CV21" s="1">
        <f t="shared" si="6"/>
        <v>24.272727272727273</v>
      </c>
      <c r="CW21" s="1">
        <f t="shared" si="7"/>
        <v>35.583333333333336</v>
      </c>
      <c r="CX21" s="2">
        <f t="shared" si="8"/>
        <v>2.4090909090909092</v>
      </c>
      <c r="CY21" s="2">
        <f t="shared" si="9"/>
        <v>2.7916666666666665</v>
      </c>
      <c r="CZ21" s="1">
        <f t="shared" si="10"/>
        <v>4.9444444444444446</v>
      </c>
      <c r="DA21" s="1">
        <f t="shared" si="11"/>
        <v>6.1884057971014492</v>
      </c>
      <c r="DB21" s="1">
        <f t="shared" si="12"/>
        <v>1.3636363636363635</v>
      </c>
      <c r="DC21" s="1">
        <f t="shared" si="13"/>
        <v>2.1666666666666665</v>
      </c>
      <c r="DD21" s="1">
        <f t="shared" si="14"/>
        <v>0.18181818181818182</v>
      </c>
      <c r="DE21" s="1">
        <f t="shared" si="15"/>
        <v>0.38461538461538464</v>
      </c>
      <c r="DF21" s="1">
        <f t="shared" si="16"/>
        <v>29</v>
      </c>
      <c r="DG21" s="1">
        <f t="shared" si="17"/>
        <v>21.666666666666668</v>
      </c>
      <c r="DH21" s="1">
        <f t="shared" si="18"/>
        <v>3</v>
      </c>
      <c r="DI21" s="1">
        <f t="shared" si="19"/>
        <v>1</v>
      </c>
      <c r="DJ21" s="1">
        <f t="shared" si="20"/>
        <v>0.7142857142857143</v>
      </c>
      <c r="DK21" s="1">
        <f t="shared" si="21"/>
        <v>1</v>
      </c>
      <c r="DL21" s="1">
        <f t="shared" si="22"/>
        <v>4.9090909090909092</v>
      </c>
      <c r="DM21" s="1">
        <f t="shared" si="23"/>
        <v>5.75</v>
      </c>
      <c r="DN21" s="1">
        <f t="shared" si="24"/>
        <v>0.57407407407407407</v>
      </c>
      <c r="DO21" s="1">
        <f t="shared" si="25"/>
        <v>0.56521739130434778</v>
      </c>
      <c r="DP21" s="1">
        <f t="shared" si="26"/>
        <v>0.48</v>
      </c>
      <c r="DQ21" s="1">
        <f t="shared" si="27"/>
        <v>0.59090909090909094</v>
      </c>
      <c r="DR21" s="2">
        <f t="shared" si="28"/>
        <v>5.32</v>
      </c>
      <c r="DS21" s="2">
        <f t="shared" si="29"/>
        <v>4.0909090909090908</v>
      </c>
      <c r="DT21" s="1">
        <f t="shared" si="75"/>
        <v>42.375</v>
      </c>
      <c r="DU21" s="1">
        <f t="shared" si="76"/>
        <v>38.75</v>
      </c>
      <c r="DV21" s="1">
        <f t="shared" si="77"/>
        <v>133</v>
      </c>
      <c r="DW21" s="1">
        <f t="shared" si="78"/>
        <v>90</v>
      </c>
      <c r="DX21" s="1">
        <f t="shared" si="30"/>
        <v>7.4906367041198504E-2</v>
      </c>
      <c r="DY21" s="1">
        <f t="shared" si="31"/>
        <v>3.9812646370023422E-2</v>
      </c>
      <c r="DZ21" s="1">
        <f t="shared" si="32"/>
        <v>1.8181818181818181</v>
      </c>
      <c r="EA21" s="1">
        <f t="shared" si="33"/>
        <v>1.4166666666666667</v>
      </c>
      <c r="EB21" s="1">
        <f t="shared" si="79"/>
        <v>84.490740740740733</v>
      </c>
      <c r="EC21" s="1">
        <f t="shared" si="80"/>
        <v>75.662878787878796</v>
      </c>
      <c r="EE21">
        <f t="shared" si="34"/>
        <v>158</v>
      </c>
      <c r="EF21">
        <f t="shared" si="35"/>
        <v>130</v>
      </c>
      <c r="EG21">
        <f t="shared" si="36"/>
        <v>114</v>
      </c>
      <c r="EH21">
        <f t="shared" si="37"/>
        <v>96</v>
      </c>
      <c r="EI21">
        <f t="shared" si="38"/>
        <v>1</v>
      </c>
      <c r="EJ21">
        <f t="shared" si="39"/>
        <v>32</v>
      </c>
      <c r="EK21">
        <f t="shared" si="40"/>
        <v>144</v>
      </c>
      <c r="EL21">
        <f t="shared" si="41"/>
        <v>150</v>
      </c>
      <c r="EM21">
        <f t="shared" si="42"/>
        <v>138</v>
      </c>
      <c r="EN21">
        <f t="shared" si="43"/>
        <v>118</v>
      </c>
      <c r="EO21">
        <f t="shared" si="44"/>
        <v>117</v>
      </c>
      <c r="EP21">
        <f t="shared" si="45"/>
        <v>161</v>
      </c>
      <c r="EQ21">
        <f t="shared" si="46"/>
        <v>139</v>
      </c>
      <c r="ER21">
        <f t="shared" si="47"/>
        <v>153</v>
      </c>
      <c r="ES21">
        <f t="shared" si="48"/>
        <v>187</v>
      </c>
      <c r="ET21">
        <f t="shared" si="49"/>
        <v>84</v>
      </c>
      <c r="EU21">
        <f t="shared" si="50"/>
        <v>123</v>
      </c>
      <c r="EV21">
        <f t="shared" si="51"/>
        <v>12</v>
      </c>
      <c r="EW21">
        <f t="shared" si="52"/>
        <v>55</v>
      </c>
      <c r="EX21">
        <f t="shared" si="53"/>
        <v>177</v>
      </c>
      <c r="EY21">
        <f t="shared" si="54"/>
        <v>75</v>
      </c>
      <c r="EZ21">
        <f t="shared" si="55"/>
        <v>164</v>
      </c>
      <c r="FA21">
        <f t="shared" si="56"/>
        <v>153</v>
      </c>
      <c r="FB21">
        <f t="shared" si="57"/>
        <v>110</v>
      </c>
      <c r="FC21">
        <f t="shared" si="58"/>
        <v>88</v>
      </c>
      <c r="FD21">
        <f t="shared" si="59"/>
        <v>115</v>
      </c>
      <c r="FE21">
        <f t="shared" si="60"/>
        <v>77</v>
      </c>
      <c r="FF21">
        <f t="shared" si="61"/>
        <v>172</v>
      </c>
      <c r="FG21">
        <f t="shared" si="62"/>
        <v>23</v>
      </c>
      <c r="FH21">
        <f t="shared" si="63"/>
        <v>107</v>
      </c>
      <c r="FI21">
        <f t="shared" si="64"/>
        <v>40</v>
      </c>
      <c r="FJ21">
        <f t="shared" si="65"/>
        <v>118</v>
      </c>
      <c r="FK21">
        <f t="shared" si="66"/>
        <v>58</v>
      </c>
      <c r="FL21">
        <f t="shared" si="67"/>
        <v>77</v>
      </c>
      <c r="FM21">
        <f t="shared" si="68"/>
        <v>74</v>
      </c>
      <c r="FN21">
        <f t="shared" si="69"/>
        <v>29</v>
      </c>
      <c r="FO21">
        <f t="shared" si="70"/>
        <v>111</v>
      </c>
      <c r="FP21">
        <f t="shared" si="71"/>
        <v>54</v>
      </c>
      <c r="FQ21">
        <f t="shared" si="72"/>
        <v>88</v>
      </c>
      <c r="FR21">
        <f t="shared" si="73"/>
        <v>85</v>
      </c>
    </row>
    <row r="22" spans="1:174">
      <c r="A22" t="s">
        <v>11</v>
      </c>
      <c r="B22" t="s">
        <v>9</v>
      </c>
      <c r="C22" t="s">
        <v>70</v>
      </c>
      <c r="D22">
        <v>17</v>
      </c>
      <c r="E22">
        <v>20</v>
      </c>
      <c r="F22">
        <v>2001</v>
      </c>
      <c r="G22" t="str">
        <f t="shared" si="74"/>
        <v>Rams-SB-2001</v>
      </c>
      <c r="H22">
        <v>0</v>
      </c>
      <c r="I22">
        <v>26</v>
      </c>
      <c r="J22">
        <v>12</v>
      </c>
      <c r="K22">
        <v>337</v>
      </c>
      <c r="L22">
        <v>28</v>
      </c>
      <c r="M22">
        <v>44</v>
      </c>
      <c r="N22">
        <v>1</v>
      </c>
      <c r="O22">
        <v>90</v>
      </c>
      <c r="P22">
        <v>22</v>
      </c>
      <c r="Q22">
        <v>1</v>
      </c>
      <c r="R22">
        <v>5</v>
      </c>
      <c r="S22">
        <v>13</v>
      </c>
      <c r="T22">
        <v>0</v>
      </c>
      <c r="U22">
        <v>0</v>
      </c>
      <c r="V22">
        <v>2</v>
      </c>
      <c r="W22">
        <v>1</v>
      </c>
      <c r="X22">
        <v>3</v>
      </c>
      <c r="Y22">
        <v>28</v>
      </c>
      <c r="Z22">
        <v>6</v>
      </c>
      <c r="AA22">
        <v>39</v>
      </c>
      <c r="AB22">
        <v>4</v>
      </c>
      <c r="AC22">
        <v>159</v>
      </c>
      <c r="AD22">
        <v>4</v>
      </c>
      <c r="AE22">
        <v>1</v>
      </c>
      <c r="AF22">
        <v>1</v>
      </c>
      <c r="AG22">
        <v>0</v>
      </c>
      <c r="AH22">
        <v>5</v>
      </c>
      <c r="AI22">
        <v>11</v>
      </c>
      <c r="AJ22">
        <v>7</v>
      </c>
      <c r="AK22">
        <v>10</v>
      </c>
      <c r="AL22">
        <v>1</v>
      </c>
      <c r="AM22">
        <v>1</v>
      </c>
      <c r="AN22">
        <v>0</v>
      </c>
      <c r="AO22">
        <v>0</v>
      </c>
      <c r="AP22">
        <v>0</v>
      </c>
      <c r="AQ22">
        <v>1</v>
      </c>
      <c r="AR22">
        <v>13</v>
      </c>
      <c r="AS22">
        <v>22</v>
      </c>
      <c r="AT22">
        <v>12</v>
      </c>
      <c r="AU22">
        <v>260</v>
      </c>
      <c r="AV22">
        <v>1</v>
      </c>
      <c r="AW22">
        <v>33</v>
      </c>
      <c r="AX22">
        <v>30</v>
      </c>
      <c r="AY22" s="8">
        <v>15</v>
      </c>
      <c r="AZ22">
        <v>11</v>
      </c>
      <c r="BA22">
        <v>134</v>
      </c>
      <c r="BB22">
        <v>16</v>
      </c>
      <c r="BC22">
        <v>27</v>
      </c>
      <c r="BD22">
        <v>1</v>
      </c>
      <c r="BE22">
        <v>133</v>
      </c>
      <c r="BF22">
        <v>25</v>
      </c>
      <c r="BG22">
        <v>0</v>
      </c>
      <c r="BH22">
        <v>2</v>
      </c>
      <c r="BI22">
        <v>11</v>
      </c>
      <c r="BJ22">
        <v>0</v>
      </c>
      <c r="BK22">
        <v>0</v>
      </c>
      <c r="BL22">
        <v>0</v>
      </c>
      <c r="BM22">
        <v>0</v>
      </c>
      <c r="BN22">
        <v>2</v>
      </c>
      <c r="BO22">
        <v>11</v>
      </c>
      <c r="BP22">
        <v>5</v>
      </c>
      <c r="BQ22">
        <v>31</v>
      </c>
      <c r="BR22">
        <v>8</v>
      </c>
      <c r="BS22">
        <v>345</v>
      </c>
      <c r="BT22">
        <v>6</v>
      </c>
      <c r="BU22">
        <v>2</v>
      </c>
      <c r="BV22">
        <v>1</v>
      </c>
      <c r="BW22">
        <v>1</v>
      </c>
      <c r="BX22">
        <v>7</v>
      </c>
      <c r="BY22">
        <v>11</v>
      </c>
      <c r="BZ22">
        <v>3</v>
      </c>
      <c r="CA22">
        <v>9</v>
      </c>
      <c r="CB22">
        <v>2</v>
      </c>
      <c r="CC22">
        <v>5</v>
      </c>
      <c r="CD22">
        <v>0</v>
      </c>
      <c r="CE22">
        <v>0</v>
      </c>
      <c r="CF22">
        <v>1</v>
      </c>
      <c r="CG22">
        <v>3</v>
      </c>
      <c r="CH22">
        <v>12</v>
      </c>
      <c r="CI22">
        <v>25</v>
      </c>
      <c r="CJ22">
        <v>11</v>
      </c>
      <c r="CK22">
        <v>319</v>
      </c>
      <c r="CL22">
        <v>3</v>
      </c>
      <c r="CM22">
        <v>26</v>
      </c>
      <c r="CN22">
        <v>30</v>
      </c>
      <c r="CP22" s="1">
        <f t="shared" si="0"/>
        <v>0.73684210526315785</v>
      </c>
      <c r="CQ22" s="1">
        <f t="shared" si="1"/>
        <v>0.61538461538461542</v>
      </c>
      <c r="CR22" s="1">
        <f t="shared" si="2"/>
        <v>5.6808510638297873</v>
      </c>
      <c r="CS22" s="1">
        <f t="shared" si="3"/>
        <v>5.3103448275862073</v>
      </c>
      <c r="CT22" s="1">
        <f t="shared" si="4"/>
        <v>3</v>
      </c>
      <c r="CU22" s="1">
        <f t="shared" si="5"/>
        <v>0</v>
      </c>
      <c r="CV22" s="1">
        <f t="shared" si="6"/>
        <v>35.583333333333336</v>
      </c>
      <c r="CW22" s="1">
        <f t="shared" si="7"/>
        <v>24.272727272727273</v>
      </c>
      <c r="CX22" s="2">
        <f t="shared" si="8"/>
        <v>2.7916666666666665</v>
      </c>
      <c r="CY22" s="2">
        <f t="shared" si="9"/>
        <v>2.4090909090909092</v>
      </c>
      <c r="CZ22" s="1">
        <f t="shared" si="10"/>
        <v>6.1884057971014492</v>
      </c>
      <c r="DA22" s="1">
        <f t="shared" si="11"/>
        <v>4.9444444444444446</v>
      </c>
      <c r="DB22" s="1">
        <f t="shared" si="12"/>
        <v>2.1666666666666665</v>
      </c>
      <c r="DC22" s="1">
        <f t="shared" si="13"/>
        <v>1.3636363636363635</v>
      </c>
      <c r="DD22" s="1">
        <f t="shared" si="14"/>
        <v>0.38461538461538464</v>
      </c>
      <c r="DE22" s="1">
        <f t="shared" si="15"/>
        <v>0.18181818181818182</v>
      </c>
      <c r="DF22" s="1">
        <f t="shared" si="16"/>
        <v>21.666666666666668</v>
      </c>
      <c r="DG22" s="1">
        <f t="shared" si="17"/>
        <v>29</v>
      </c>
      <c r="DH22" s="1">
        <f t="shared" si="18"/>
        <v>1</v>
      </c>
      <c r="DI22" s="1">
        <f t="shared" si="19"/>
        <v>3</v>
      </c>
      <c r="DJ22" s="1">
        <f t="shared" si="20"/>
        <v>1</v>
      </c>
      <c r="DK22" s="1">
        <f t="shared" si="21"/>
        <v>0.7142857142857143</v>
      </c>
      <c r="DL22" s="1">
        <f t="shared" si="22"/>
        <v>5.75</v>
      </c>
      <c r="DM22" s="1">
        <f t="shared" si="23"/>
        <v>4.9090909090909092</v>
      </c>
      <c r="DN22" s="1">
        <f t="shared" si="24"/>
        <v>0.56521739130434778</v>
      </c>
      <c r="DO22" s="1">
        <f t="shared" si="25"/>
        <v>0.57407407407407407</v>
      </c>
      <c r="DP22" s="1">
        <f t="shared" si="26"/>
        <v>0.59090909090909094</v>
      </c>
      <c r="DQ22" s="1">
        <f t="shared" si="27"/>
        <v>0.48</v>
      </c>
      <c r="DR22" s="2">
        <f t="shared" si="28"/>
        <v>4.0909090909090908</v>
      </c>
      <c r="DS22" s="2">
        <f t="shared" si="29"/>
        <v>5.32</v>
      </c>
      <c r="DT22" s="1">
        <f t="shared" si="75"/>
        <v>38.75</v>
      </c>
      <c r="DU22" s="1">
        <f t="shared" si="76"/>
        <v>42.375</v>
      </c>
      <c r="DV22" s="1">
        <f t="shared" si="77"/>
        <v>90</v>
      </c>
      <c r="DW22" s="1">
        <f t="shared" si="78"/>
        <v>133</v>
      </c>
      <c r="DX22" s="1">
        <f t="shared" si="30"/>
        <v>3.9812646370023422E-2</v>
      </c>
      <c r="DY22" s="1">
        <f t="shared" si="31"/>
        <v>7.4906367041198504E-2</v>
      </c>
      <c r="DZ22" s="1">
        <f t="shared" si="32"/>
        <v>1.4166666666666667</v>
      </c>
      <c r="EA22" s="1">
        <f t="shared" si="33"/>
        <v>1.8181818181818181</v>
      </c>
      <c r="EB22" s="1">
        <f t="shared" si="79"/>
        <v>75.662878787878796</v>
      </c>
      <c r="EC22" s="1">
        <f t="shared" si="80"/>
        <v>84.490740740740733</v>
      </c>
      <c r="EE22">
        <f t="shared" si="34"/>
        <v>69</v>
      </c>
      <c r="EF22">
        <f t="shared" si="35"/>
        <v>40</v>
      </c>
      <c r="EG22">
        <f t="shared" si="36"/>
        <v>103</v>
      </c>
      <c r="EH22">
        <f t="shared" si="37"/>
        <v>85</v>
      </c>
      <c r="EI22">
        <f t="shared" si="38"/>
        <v>143</v>
      </c>
      <c r="EJ22">
        <f t="shared" si="39"/>
        <v>163</v>
      </c>
      <c r="EK22">
        <f t="shared" si="40"/>
        <v>49</v>
      </c>
      <c r="EL22">
        <f t="shared" si="41"/>
        <v>55</v>
      </c>
      <c r="EM22">
        <f t="shared" si="42"/>
        <v>81</v>
      </c>
      <c r="EN22">
        <f t="shared" si="43"/>
        <v>61</v>
      </c>
      <c r="EO22">
        <f t="shared" si="44"/>
        <v>38</v>
      </c>
      <c r="EP22">
        <f t="shared" si="45"/>
        <v>82</v>
      </c>
      <c r="EQ22">
        <f t="shared" si="46"/>
        <v>45</v>
      </c>
      <c r="ER22">
        <f t="shared" si="47"/>
        <v>53</v>
      </c>
      <c r="ES22">
        <f t="shared" si="48"/>
        <v>110</v>
      </c>
      <c r="ET22">
        <f t="shared" si="49"/>
        <v>9</v>
      </c>
      <c r="EU22">
        <f t="shared" si="50"/>
        <v>187</v>
      </c>
      <c r="EV22">
        <f t="shared" si="51"/>
        <v>75</v>
      </c>
      <c r="EW22">
        <f t="shared" si="52"/>
        <v>6</v>
      </c>
      <c r="EX22">
        <f t="shared" si="53"/>
        <v>107</v>
      </c>
      <c r="EY22">
        <f t="shared" si="54"/>
        <v>1</v>
      </c>
      <c r="EZ22">
        <f t="shared" si="55"/>
        <v>97</v>
      </c>
      <c r="FA22">
        <f t="shared" si="56"/>
        <v>88</v>
      </c>
      <c r="FB22">
        <f t="shared" si="57"/>
        <v>45</v>
      </c>
      <c r="FC22">
        <f t="shared" si="58"/>
        <v>84</v>
      </c>
      <c r="FD22">
        <f t="shared" si="59"/>
        <v>111</v>
      </c>
      <c r="FE22">
        <f t="shared" si="60"/>
        <v>23</v>
      </c>
      <c r="FF22">
        <f t="shared" si="61"/>
        <v>122</v>
      </c>
      <c r="FG22">
        <f t="shared" si="62"/>
        <v>92</v>
      </c>
      <c r="FH22">
        <f t="shared" si="63"/>
        <v>176</v>
      </c>
      <c r="FI22">
        <f t="shared" si="64"/>
        <v>80</v>
      </c>
      <c r="FJ22">
        <f t="shared" si="65"/>
        <v>159</v>
      </c>
      <c r="FK22">
        <f t="shared" si="66"/>
        <v>119</v>
      </c>
      <c r="FL22">
        <f t="shared" si="67"/>
        <v>141</v>
      </c>
      <c r="FM22">
        <f t="shared" si="68"/>
        <v>170</v>
      </c>
      <c r="FN22">
        <f t="shared" si="69"/>
        <v>125</v>
      </c>
      <c r="FO22">
        <f t="shared" si="70"/>
        <v>142</v>
      </c>
      <c r="FP22">
        <f t="shared" si="71"/>
        <v>84</v>
      </c>
      <c r="FQ22">
        <f t="shared" si="72"/>
        <v>114</v>
      </c>
      <c r="FR22">
        <f t="shared" si="73"/>
        <v>110</v>
      </c>
    </row>
    <row r="23" spans="1:174">
      <c r="A23" t="s">
        <v>3</v>
      </c>
      <c r="B23" t="s">
        <v>12</v>
      </c>
      <c r="C23" t="s">
        <v>67</v>
      </c>
      <c r="D23">
        <v>41</v>
      </c>
      <c r="E23">
        <v>0</v>
      </c>
      <c r="F23">
        <v>2002</v>
      </c>
      <c r="G23" t="str">
        <f t="shared" si="74"/>
        <v>Jets-WC-2002</v>
      </c>
      <c r="H23">
        <v>1</v>
      </c>
      <c r="I23">
        <v>26</v>
      </c>
      <c r="J23">
        <v>10</v>
      </c>
      <c r="K23">
        <v>216</v>
      </c>
      <c r="L23">
        <v>19</v>
      </c>
      <c r="M23">
        <v>25</v>
      </c>
      <c r="N23">
        <v>3</v>
      </c>
      <c r="O23">
        <v>180</v>
      </c>
      <c r="P23">
        <v>42</v>
      </c>
      <c r="Q23">
        <v>2</v>
      </c>
      <c r="R23">
        <v>6</v>
      </c>
      <c r="S23">
        <v>11</v>
      </c>
      <c r="T23">
        <v>0</v>
      </c>
      <c r="U23">
        <v>0</v>
      </c>
      <c r="V23">
        <v>0</v>
      </c>
      <c r="W23">
        <v>0</v>
      </c>
      <c r="X23">
        <v>2</v>
      </c>
      <c r="Y23">
        <v>6</v>
      </c>
      <c r="Z23">
        <v>3</v>
      </c>
      <c r="AA23">
        <v>30</v>
      </c>
      <c r="AB23">
        <v>2</v>
      </c>
      <c r="AC23">
        <v>59</v>
      </c>
      <c r="AD23">
        <v>0</v>
      </c>
      <c r="AE23">
        <v>5</v>
      </c>
      <c r="AF23">
        <v>4</v>
      </c>
      <c r="AG23">
        <v>1</v>
      </c>
      <c r="AH23">
        <v>14</v>
      </c>
      <c r="AI23">
        <v>24</v>
      </c>
      <c r="AJ23">
        <v>9</v>
      </c>
      <c r="AK23">
        <v>13</v>
      </c>
      <c r="AL23">
        <v>3</v>
      </c>
      <c r="AM23">
        <v>4</v>
      </c>
      <c r="AN23">
        <v>0</v>
      </c>
      <c r="AO23">
        <v>0</v>
      </c>
      <c r="AP23">
        <v>13</v>
      </c>
      <c r="AQ23">
        <v>17</v>
      </c>
      <c r="AR23">
        <v>26</v>
      </c>
      <c r="AS23">
        <v>41</v>
      </c>
      <c r="AT23">
        <v>10</v>
      </c>
      <c r="AU23">
        <v>380</v>
      </c>
      <c r="AV23">
        <v>2</v>
      </c>
      <c r="AW23">
        <v>40</v>
      </c>
      <c r="AX23">
        <v>18</v>
      </c>
      <c r="AY23" s="8">
        <v>10</v>
      </c>
      <c r="AZ23">
        <v>9</v>
      </c>
      <c r="BA23">
        <v>124</v>
      </c>
      <c r="BB23">
        <v>14</v>
      </c>
      <c r="BC23">
        <v>31</v>
      </c>
      <c r="BD23">
        <v>0</v>
      </c>
      <c r="BE23">
        <v>52</v>
      </c>
      <c r="BF23">
        <v>14</v>
      </c>
      <c r="BG23">
        <v>0</v>
      </c>
      <c r="BH23">
        <v>5</v>
      </c>
      <c r="BI23">
        <v>13</v>
      </c>
      <c r="BJ23">
        <v>0</v>
      </c>
      <c r="BK23">
        <v>0</v>
      </c>
      <c r="BL23">
        <v>2</v>
      </c>
      <c r="BM23">
        <v>1</v>
      </c>
      <c r="BN23">
        <v>1</v>
      </c>
      <c r="BO23">
        <v>13</v>
      </c>
      <c r="BP23">
        <v>2</v>
      </c>
      <c r="BQ23">
        <v>10</v>
      </c>
      <c r="BR23">
        <v>5</v>
      </c>
      <c r="BS23">
        <v>171</v>
      </c>
      <c r="BT23">
        <v>6</v>
      </c>
      <c r="BU23">
        <v>2</v>
      </c>
      <c r="BV23">
        <v>0</v>
      </c>
      <c r="BW23">
        <v>0</v>
      </c>
      <c r="BX23">
        <v>3</v>
      </c>
      <c r="BY23">
        <v>8</v>
      </c>
      <c r="BZ23">
        <v>2</v>
      </c>
      <c r="CA23">
        <v>4</v>
      </c>
      <c r="CB23">
        <v>1</v>
      </c>
      <c r="CC23">
        <v>2</v>
      </c>
      <c r="CD23">
        <v>0</v>
      </c>
      <c r="CE23">
        <v>0</v>
      </c>
      <c r="CF23">
        <v>1</v>
      </c>
      <c r="CG23">
        <v>1</v>
      </c>
      <c r="CH23">
        <v>6</v>
      </c>
      <c r="CI23">
        <v>14</v>
      </c>
      <c r="CJ23">
        <v>9</v>
      </c>
      <c r="CK23">
        <v>265</v>
      </c>
      <c r="CL23">
        <v>4</v>
      </c>
      <c r="CM23">
        <v>19</v>
      </c>
      <c r="CN23">
        <v>42</v>
      </c>
      <c r="CP23" s="1">
        <f t="shared" si="0"/>
        <v>0.86111111111111116</v>
      </c>
      <c r="CQ23" s="1">
        <f t="shared" si="1"/>
        <v>0.52631578947368418</v>
      </c>
      <c r="CR23" s="1">
        <f t="shared" si="2"/>
        <v>10.222222222222221</v>
      </c>
      <c r="CS23" s="1">
        <f t="shared" si="3"/>
        <v>1.0625</v>
      </c>
      <c r="CT23" s="1">
        <f t="shared" si="4"/>
        <v>0</v>
      </c>
      <c r="CU23" s="1">
        <f t="shared" si="5"/>
        <v>3</v>
      </c>
      <c r="CV23" s="1">
        <f t="shared" si="6"/>
        <v>39.6</v>
      </c>
      <c r="CW23" s="1">
        <f t="shared" si="7"/>
        <v>19.555555555555557</v>
      </c>
      <c r="CX23" s="2">
        <f t="shared" si="8"/>
        <v>4.0299999999999994</v>
      </c>
      <c r="CY23" s="2">
        <f t="shared" si="9"/>
        <v>2.1888888888888887</v>
      </c>
      <c r="CZ23" s="1">
        <f t="shared" si="10"/>
        <v>5.7391304347826084</v>
      </c>
      <c r="DA23" s="1">
        <f t="shared" si="11"/>
        <v>3.8260869565217392</v>
      </c>
      <c r="DB23" s="1">
        <f t="shared" si="12"/>
        <v>2.6</v>
      </c>
      <c r="DC23" s="1">
        <f t="shared" si="13"/>
        <v>1.1111111111111112</v>
      </c>
      <c r="DD23" s="1">
        <f t="shared" si="14"/>
        <v>0.54545454545454541</v>
      </c>
      <c r="DE23" s="1">
        <f t="shared" si="15"/>
        <v>0.38461538461538464</v>
      </c>
      <c r="DF23" s="1">
        <f t="shared" si="16"/>
        <v>38</v>
      </c>
      <c r="DG23" s="1">
        <f t="shared" si="17"/>
        <v>29.444444444444443</v>
      </c>
      <c r="DH23" s="1">
        <f t="shared" si="18"/>
        <v>2</v>
      </c>
      <c r="DI23" s="1">
        <f t="shared" si="19"/>
        <v>4</v>
      </c>
      <c r="DJ23" s="1">
        <f t="shared" si="20"/>
        <v>0.88571428571428568</v>
      </c>
      <c r="DK23" s="1">
        <f t="shared" si="21"/>
        <v>0</v>
      </c>
      <c r="DL23" s="1">
        <f t="shared" si="22"/>
        <v>6.9</v>
      </c>
      <c r="DM23" s="1">
        <f t="shared" si="23"/>
        <v>5.1111111111111107</v>
      </c>
      <c r="DN23" s="1">
        <f t="shared" si="24"/>
        <v>0.43478260869565216</v>
      </c>
      <c r="DO23" s="1">
        <f t="shared" si="25"/>
        <v>0.21739130434782608</v>
      </c>
      <c r="DP23" s="1">
        <f t="shared" si="26"/>
        <v>0.63414634146341464</v>
      </c>
      <c r="DQ23" s="1">
        <f t="shared" si="27"/>
        <v>0.42857142857142855</v>
      </c>
      <c r="DR23" s="2">
        <f t="shared" si="28"/>
        <v>4.2857142857142856</v>
      </c>
      <c r="DS23" s="2">
        <f t="shared" si="29"/>
        <v>3.7142857142857144</v>
      </c>
      <c r="DT23" s="1">
        <f t="shared" si="75"/>
        <v>29.5</v>
      </c>
      <c r="DU23" s="1">
        <f t="shared" si="76"/>
        <v>33</v>
      </c>
      <c r="DV23" s="1">
        <f t="shared" si="77"/>
        <v>180</v>
      </c>
      <c r="DW23" s="1">
        <f t="shared" si="78"/>
        <v>52</v>
      </c>
      <c r="DX23" s="1">
        <f t="shared" si="30"/>
        <v>0.10353535353535354</v>
      </c>
      <c r="DY23" s="1">
        <f t="shared" si="31"/>
        <v>0</v>
      </c>
      <c r="DZ23" s="1">
        <f t="shared" si="32"/>
        <v>4.0999999999999996</v>
      </c>
      <c r="EA23" s="1">
        <f t="shared" si="33"/>
        <v>0</v>
      </c>
      <c r="EB23" s="1">
        <f t="shared" si="79"/>
        <v>141</v>
      </c>
      <c r="EC23" s="1">
        <f t="shared" si="80"/>
        <v>29.502688172043008</v>
      </c>
      <c r="EE23">
        <f t="shared" si="34"/>
        <v>9</v>
      </c>
      <c r="EF23">
        <f t="shared" si="35"/>
        <v>15</v>
      </c>
      <c r="EG23">
        <f t="shared" si="36"/>
        <v>15</v>
      </c>
      <c r="EH23">
        <f t="shared" si="37"/>
        <v>15</v>
      </c>
      <c r="EI23">
        <f t="shared" si="38"/>
        <v>1</v>
      </c>
      <c r="EJ23">
        <f t="shared" si="39"/>
        <v>32</v>
      </c>
      <c r="EK23">
        <f t="shared" si="40"/>
        <v>26</v>
      </c>
      <c r="EL23">
        <f t="shared" si="41"/>
        <v>20</v>
      </c>
      <c r="EM23">
        <f t="shared" si="42"/>
        <v>8</v>
      </c>
      <c r="EN23">
        <f t="shared" si="43"/>
        <v>32</v>
      </c>
      <c r="EO23">
        <f t="shared" si="44"/>
        <v>61</v>
      </c>
      <c r="EP23">
        <f t="shared" si="45"/>
        <v>16</v>
      </c>
      <c r="EQ23">
        <f t="shared" si="46"/>
        <v>16</v>
      </c>
      <c r="ER23">
        <f t="shared" si="47"/>
        <v>23</v>
      </c>
      <c r="ES23">
        <f t="shared" si="48"/>
        <v>27</v>
      </c>
      <c r="ET23">
        <f t="shared" si="49"/>
        <v>84</v>
      </c>
      <c r="EU23">
        <f t="shared" si="50"/>
        <v>27</v>
      </c>
      <c r="EV23">
        <f t="shared" si="51"/>
        <v>83</v>
      </c>
      <c r="EW23">
        <f t="shared" si="52"/>
        <v>23</v>
      </c>
      <c r="EX23">
        <f t="shared" si="53"/>
        <v>72</v>
      </c>
      <c r="EY23">
        <f t="shared" si="54"/>
        <v>38</v>
      </c>
      <c r="EZ23">
        <f t="shared" si="55"/>
        <v>1</v>
      </c>
      <c r="FA23">
        <f t="shared" si="56"/>
        <v>21</v>
      </c>
      <c r="FB23">
        <f t="shared" si="57"/>
        <v>62</v>
      </c>
      <c r="FC23">
        <f t="shared" si="58"/>
        <v>53</v>
      </c>
      <c r="FD23">
        <f t="shared" si="59"/>
        <v>183</v>
      </c>
      <c r="FE23">
        <f t="shared" si="60"/>
        <v>6</v>
      </c>
      <c r="FF23">
        <f t="shared" si="61"/>
        <v>85</v>
      </c>
      <c r="FG23">
        <f t="shared" si="62"/>
        <v>74</v>
      </c>
      <c r="FH23">
        <f t="shared" si="63"/>
        <v>85</v>
      </c>
      <c r="FI23">
        <f t="shared" si="64"/>
        <v>179</v>
      </c>
      <c r="FJ23">
        <f t="shared" si="65"/>
        <v>38</v>
      </c>
      <c r="FK23">
        <f t="shared" si="66"/>
        <v>21</v>
      </c>
      <c r="FL23">
        <f t="shared" si="67"/>
        <v>23</v>
      </c>
      <c r="FM23">
        <f t="shared" si="68"/>
        <v>15</v>
      </c>
      <c r="FN23">
        <f t="shared" si="69"/>
        <v>1</v>
      </c>
      <c r="FO23">
        <f t="shared" si="70"/>
        <v>10</v>
      </c>
      <c r="FP23">
        <f t="shared" si="71"/>
        <v>1</v>
      </c>
      <c r="FQ23">
        <f t="shared" si="72"/>
        <v>5</v>
      </c>
      <c r="FR23">
        <f t="shared" si="73"/>
        <v>7</v>
      </c>
    </row>
    <row r="24" spans="1:174">
      <c r="A24" t="s">
        <v>12</v>
      </c>
      <c r="B24" t="s">
        <v>3</v>
      </c>
      <c r="C24" t="s">
        <v>67</v>
      </c>
      <c r="D24">
        <v>0</v>
      </c>
      <c r="E24">
        <v>41</v>
      </c>
      <c r="F24">
        <v>2002</v>
      </c>
      <c r="G24" t="str">
        <f t="shared" si="74"/>
        <v>Colts-WC-2002</v>
      </c>
      <c r="H24">
        <v>0</v>
      </c>
      <c r="I24">
        <v>10</v>
      </c>
      <c r="J24">
        <v>9</v>
      </c>
      <c r="K24">
        <v>124</v>
      </c>
      <c r="L24">
        <v>14</v>
      </c>
      <c r="M24">
        <v>31</v>
      </c>
      <c r="N24">
        <v>0</v>
      </c>
      <c r="O24">
        <v>52</v>
      </c>
      <c r="P24">
        <v>14</v>
      </c>
      <c r="Q24">
        <v>0</v>
      </c>
      <c r="R24">
        <v>5</v>
      </c>
      <c r="S24">
        <v>13</v>
      </c>
      <c r="T24">
        <v>0</v>
      </c>
      <c r="U24">
        <v>0</v>
      </c>
      <c r="V24">
        <v>2</v>
      </c>
      <c r="W24">
        <v>1</v>
      </c>
      <c r="X24">
        <v>1</v>
      </c>
      <c r="Y24">
        <v>13</v>
      </c>
      <c r="Z24">
        <v>2</v>
      </c>
      <c r="AA24">
        <v>10</v>
      </c>
      <c r="AB24">
        <v>5</v>
      </c>
      <c r="AC24">
        <v>171</v>
      </c>
      <c r="AD24">
        <v>6</v>
      </c>
      <c r="AE24">
        <v>2</v>
      </c>
      <c r="AF24">
        <v>0</v>
      </c>
      <c r="AG24">
        <v>0</v>
      </c>
      <c r="AH24">
        <v>3</v>
      </c>
      <c r="AI24">
        <v>8</v>
      </c>
      <c r="AJ24">
        <v>2</v>
      </c>
      <c r="AK24">
        <v>4</v>
      </c>
      <c r="AL24">
        <v>1</v>
      </c>
      <c r="AM24">
        <v>2</v>
      </c>
      <c r="AN24">
        <v>0</v>
      </c>
      <c r="AO24">
        <v>0</v>
      </c>
      <c r="AP24">
        <v>1</v>
      </c>
      <c r="AQ24">
        <v>1</v>
      </c>
      <c r="AR24">
        <v>6</v>
      </c>
      <c r="AS24">
        <v>14</v>
      </c>
      <c r="AT24">
        <v>9</v>
      </c>
      <c r="AU24">
        <v>265</v>
      </c>
      <c r="AV24">
        <v>4</v>
      </c>
      <c r="AW24">
        <v>19</v>
      </c>
      <c r="AX24">
        <v>42</v>
      </c>
      <c r="AY24" s="8">
        <v>26</v>
      </c>
      <c r="AZ24">
        <v>10</v>
      </c>
      <c r="BA24">
        <v>216</v>
      </c>
      <c r="BB24">
        <v>19</v>
      </c>
      <c r="BC24">
        <v>25</v>
      </c>
      <c r="BD24">
        <v>3</v>
      </c>
      <c r="BE24">
        <v>180</v>
      </c>
      <c r="BF24">
        <v>42</v>
      </c>
      <c r="BG24">
        <v>2</v>
      </c>
      <c r="BH24">
        <v>6</v>
      </c>
      <c r="BI24">
        <v>11</v>
      </c>
      <c r="BJ24">
        <v>0</v>
      </c>
      <c r="BK24">
        <v>0</v>
      </c>
      <c r="BL24">
        <v>0</v>
      </c>
      <c r="BM24">
        <v>0</v>
      </c>
      <c r="BN24">
        <v>2</v>
      </c>
      <c r="BO24">
        <v>6</v>
      </c>
      <c r="BP24">
        <v>3</v>
      </c>
      <c r="BQ24">
        <v>30</v>
      </c>
      <c r="BR24">
        <v>2</v>
      </c>
      <c r="BS24">
        <v>59</v>
      </c>
      <c r="BT24">
        <v>0</v>
      </c>
      <c r="BU24">
        <v>5</v>
      </c>
      <c r="BV24">
        <v>4</v>
      </c>
      <c r="BW24">
        <v>1</v>
      </c>
      <c r="BX24">
        <v>14</v>
      </c>
      <c r="BY24">
        <v>24</v>
      </c>
      <c r="BZ24">
        <v>9</v>
      </c>
      <c r="CA24">
        <v>13</v>
      </c>
      <c r="CB24">
        <v>3</v>
      </c>
      <c r="CC24">
        <v>4</v>
      </c>
      <c r="CD24">
        <v>0</v>
      </c>
      <c r="CE24">
        <v>0</v>
      </c>
      <c r="CF24">
        <v>13</v>
      </c>
      <c r="CG24">
        <v>17</v>
      </c>
      <c r="CH24">
        <v>26</v>
      </c>
      <c r="CI24">
        <v>41</v>
      </c>
      <c r="CJ24">
        <v>10</v>
      </c>
      <c r="CK24">
        <v>380</v>
      </c>
      <c r="CL24">
        <v>2</v>
      </c>
      <c r="CM24">
        <v>40</v>
      </c>
      <c r="CN24">
        <v>18</v>
      </c>
      <c r="CP24" s="1">
        <f t="shared" si="0"/>
        <v>0.52631578947368418</v>
      </c>
      <c r="CQ24" s="1">
        <f t="shared" si="1"/>
        <v>0.86111111111111116</v>
      </c>
      <c r="CR24" s="1">
        <f t="shared" si="2"/>
        <v>1.0625</v>
      </c>
      <c r="CS24" s="1">
        <f t="shared" si="3"/>
        <v>10.222222222222221</v>
      </c>
      <c r="CT24" s="1">
        <f t="shared" si="4"/>
        <v>3</v>
      </c>
      <c r="CU24" s="1">
        <f t="shared" si="5"/>
        <v>0</v>
      </c>
      <c r="CV24" s="1">
        <f t="shared" si="6"/>
        <v>19.555555555555557</v>
      </c>
      <c r="CW24" s="1">
        <f t="shared" si="7"/>
        <v>39.6</v>
      </c>
      <c r="CX24" s="2">
        <f t="shared" si="8"/>
        <v>2.1888888888888887</v>
      </c>
      <c r="CY24" s="2">
        <f t="shared" si="9"/>
        <v>4.0299999999999994</v>
      </c>
      <c r="CZ24" s="1">
        <f t="shared" si="10"/>
        <v>3.8260869565217392</v>
      </c>
      <c r="DA24" s="1">
        <f t="shared" si="11"/>
        <v>5.7391304347826084</v>
      </c>
      <c r="DB24" s="1">
        <f t="shared" si="12"/>
        <v>1.1111111111111112</v>
      </c>
      <c r="DC24" s="1">
        <f t="shared" si="13"/>
        <v>2.6</v>
      </c>
      <c r="DD24" s="1">
        <f t="shared" si="14"/>
        <v>0.38461538461538464</v>
      </c>
      <c r="DE24" s="1">
        <f t="shared" si="15"/>
        <v>0.54545454545454541</v>
      </c>
      <c r="DF24" s="1">
        <f t="shared" si="16"/>
        <v>29.444444444444443</v>
      </c>
      <c r="DG24" s="1">
        <f t="shared" si="17"/>
        <v>38</v>
      </c>
      <c r="DH24" s="1">
        <f t="shared" si="18"/>
        <v>4</v>
      </c>
      <c r="DI24" s="1">
        <f t="shared" si="19"/>
        <v>2</v>
      </c>
      <c r="DJ24" s="1">
        <f t="shared" si="20"/>
        <v>0</v>
      </c>
      <c r="DK24" s="1">
        <f t="shared" si="21"/>
        <v>0.88571428571428568</v>
      </c>
      <c r="DL24" s="1">
        <f t="shared" si="22"/>
        <v>5.1111111111111107</v>
      </c>
      <c r="DM24" s="1">
        <f t="shared" si="23"/>
        <v>6.9</v>
      </c>
      <c r="DN24" s="1">
        <f t="shared" si="24"/>
        <v>0.21739130434782608</v>
      </c>
      <c r="DO24" s="1">
        <f t="shared" si="25"/>
        <v>0.43478260869565216</v>
      </c>
      <c r="DP24" s="1">
        <f t="shared" si="26"/>
        <v>0.42857142857142855</v>
      </c>
      <c r="DQ24" s="1">
        <f t="shared" si="27"/>
        <v>0.63414634146341464</v>
      </c>
      <c r="DR24" s="2">
        <f t="shared" si="28"/>
        <v>3.7142857142857144</v>
      </c>
      <c r="DS24" s="2">
        <f t="shared" si="29"/>
        <v>4.2857142857142856</v>
      </c>
      <c r="DT24" s="1">
        <f t="shared" si="75"/>
        <v>33</v>
      </c>
      <c r="DU24" s="1">
        <f t="shared" si="76"/>
        <v>29.5</v>
      </c>
      <c r="DV24" s="1">
        <f t="shared" si="77"/>
        <v>52</v>
      </c>
      <c r="DW24" s="1">
        <f t="shared" si="78"/>
        <v>180</v>
      </c>
      <c r="DX24" s="1">
        <f t="shared" si="30"/>
        <v>0</v>
      </c>
      <c r="DY24" s="1">
        <f t="shared" si="31"/>
        <v>0.10353535353535354</v>
      </c>
      <c r="DZ24" s="1">
        <f t="shared" si="32"/>
        <v>0</v>
      </c>
      <c r="EA24" s="1">
        <f t="shared" si="33"/>
        <v>4.0999999999999996</v>
      </c>
      <c r="EB24" s="1">
        <f t="shared" si="79"/>
        <v>29.502688172043008</v>
      </c>
      <c r="EC24" s="1">
        <f t="shared" si="80"/>
        <v>141</v>
      </c>
      <c r="EE24">
        <f t="shared" si="34"/>
        <v>183</v>
      </c>
      <c r="EF24">
        <f t="shared" si="35"/>
        <v>189</v>
      </c>
      <c r="EG24">
        <f t="shared" si="36"/>
        <v>184</v>
      </c>
      <c r="EH24">
        <f t="shared" si="37"/>
        <v>184</v>
      </c>
      <c r="EI24">
        <f t="shared" si="38"/>
        <v>143</v>
      </c>
      <c r="EJ24">
        <f t="shared" si="39"/>
        <v>163</v>
      </c>
      <c r="EK24">
        <f t="shared" si="40"/>
        <v>179</v>
      </c>
      <c r="EL24">
        <f t="shared" si="41"/>
        <v>172</v>
      </c>
      <c r="EM24">
        <f t="shared" si="42"/>
        <v>167</v>
      </c>
      <c r="EN24">
        <f t="shared" si="43"/>
        <v>191</v>
      </c>
      <c r="EO24">
        <f t="shared" si="44"/>
        <v>183</v>
      </c>
      <c r="EP24">
        <f t="shared" si="45"/>
        <v>138</v>
      </c>
      <c r="EQ24">
        <f t="shared" si="46"/>
        <v>176</v>
      </c>
      <c r="ER24">
        <f t="shared" si="47"/>
        <v>182</v>
      </c>
      <c r="ES24">
        <f t="shared" si="48"/>
        <v>110</v>
      </c>
      <c r="ET24">
        <f t="shared" si="49"/>
        <v>170</v>
      </c>
      <c r="EU24">
        <f t="shared" si="50"/>
        <v>116</v>
      </c>
      <c r="EV24">
        <f t="shared" si="51"/>
        <v>172</v>
      </c>
      <c r="EW24">
        <f t="shared" si="52"/>
        <v>93</v>
      </c>
      <c r="EX24">
        <f t="shared" si="53"/>
        <v>145</v>
      </c>
      <c r="EY24">
        <f t="shared" si="54"/>
        <v>191</v>
      </c>
      <c r="EZ24">
        <f t="shared" si="55"/>
        <v>157</v>
      </c>
      <c r="FA24">
        <f t="shared" si="56"/>
        <v>137</v>
      </c>
      <c r="FB24">
        <f t="shared" si="57"/>
        <v>177</v>
      </c>
      <c r="FC24">
        <f t="shared" si="58"/>
        <v>15</v>
      </c>
      <c r="FD24">
        <f t="shared" si="59"/>
        <v>146</v>
      </c>
      <c r="FE24">
        <f t="shared" si="60"/>
        <v>110</v>
      </c>
      <c r="FF24">
        <f t="shared" si="61"/>
        <v>193</v>
      </c>
      <c r="FG24">
        <f t="shared" si="62"/>
        <v>113</v>
      </c>
      <c r="FH24">
        <f t="shared" si="63"/>
        <v>125</v>
      </c>
      <c r="FI24">
        <f t="shared" si="64"/>
        <v>158</v>
      </c>
      <c r="FJ24">
        <f t="shared" si="65"/>
        <v>20</v>
      </c>
      <c r="FK24">
        <f t="shared" si="66"/>
        <v>174</v>
      </c>
      <c r="FL24">
        <f t="shared" si="67"/>
        <v>178</v>
      </c>
      <c r="FM24">
        <f t="shared" si="68"/>
        <v>197</v>
      </c>
      <c r="FN24">
        <f t="shared" si="69"/>
        <v>184</v>
      </c>
      <c r="FO24">
        <f t="shared" si="70"/>
        <v>197</v>
      </c>
      <c r="FP24">
        <f t="shared" si="71"/>
        <v>189</v>
      </c>
      <c r="FQ24">
        <f t="shared" si="72"/>
        <v>192</v>
      </c>
      <c r="FR24">
        <f t="shared" si="73"/>
        <v>194</v>
      </c>
    </row>
    <row r="25" spans="1:174">
      <c r="A25" t="s">
        <v>4</v>
      </c>
      <c r="B25" t="s">
        <v>13</v>
      </c>
      <c r="C25" t="s">
        <v>67</v>
      </c>
      <c r="D25">
        <v>7</v>
      </c>
      <c r="E25">
        <v>27</v>
      </c>
      <c r="F25">
        <v>2002</v>
      </c>
      <c r="G25" t="str">
        <f t="shared" si="74"/>
        <v>Packers-WC-2002</v>
      </c>
      <c r="H25">
        <v>1</v>
      </c>
      <c r="I25">
        <v>17</v>
      </c>
      <c r="J25">
        <v>10</v>
      </c>
      <c r="K25">
        <v>233</v>
      </c>
      <c r="L25">
        <v>20</v>
      </c>
      <c r="M25">
        <v>42</v>
      </c>
      <c r="N25">
        <v>1</v>
      </c>
      <c r="O25">
        <v>56</v>
      </c>
      <c r="P25">
        <v>19</v>
      </c>
      <c r="Q25">
        <v>0</v>
      </c>
      <c r="R25">
        <v>8</v>
      </c>
      <c r="S25">
        <v>15</v>
      </c>
      <c r="T25">
        <v>0</v>
      </c>
      <c r="U25">
        <v>3</v>
      </c>
      <c r="V25">
        <v>2</v>
      </c>
      <c r="W25">
        <v>3</v>
      </c>
      <c r="X25">
        <v>2</v>
      </c>
      <c r="Y25">
        <v>14</v>
      </c>
      <c r="Z25">
        <v>3</v>
      </c>
      <c r="AA25">
        <v>15</v>
      </c>
      <c r="AB25">
        <v>0</v>
      </c>
      <c r="AC25">
        <v>0</v>
      </c>
      <c r="AD25">
        <v>0</v>
      </c>
      <c r="AE25">
        <v>2</v>
      </c>
      <c r="AF25">
        <v>1</v>
      </c>
      <c r="AG25">
        <v>0</v>
      </c>
      <c r="AH25">
        <v>3</v>
      </c>
      <c r="AI25">
        <v>10</v>
      </c>
      <c r="AJ25">
        <v>2</v>
      </c>
      <c r="AK25">
        <v>5</v>
      </c>
      <c r="AL25">
        <v>2</v>
      </c>
      <c r="AM25">
        <v>2</v>
      </c>
      <c r="AN25">
        <v>0</v>
      </c>
      <c r="AO25">
        <v>1</v>
      </c>
      <c r="AP25">
        <v>0</v>
      </c>
      <c r="AQ25">
        <v>2</v>
      </c>
      <c r="AR25">
        <v>7</v>
      </c>
      <c r="AS25">
        <v>18</v>
      </c>
      <c r="AT25">
        <v>11</v>
      </c>
      <c r="AU25">
        <v>296</v>
      </c>
      <c r="AV25">
        <v>4</v>
      </c>
      <c r="AW25">
        <v>23</v>
      </c>
      <c r="AX25">
        <v>56</v>
      </c>
      <c r="AY25" s="8">
        <v>21</v>
      </c>
      <c r="AZ25">
        <v>11</v>
      </c>
      <c r="BA25">
        <v>117</v>
      </c>
      <c r="BB25">
        <v>13</v>
      </c>
      <c r="BC25">
        <v>25</v>
      </c>
      <c r="BD25">
        <v>1</v>
      </c>
      <c r="BE25">
        <v>192</v>
      </c>
      <c r="BF25">
        <v>44</v>
      </c>
      <c r="BG25">
        <v>1</v>
      </c>
      <c r="BH25">
        <v>8</v>
      </c>
      <c r="BI25">
        <v>17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3</v>
      </c>
      <c r="BQ25">
        <v>20</v>
      </c>
      <c r="BR25">
        <v>5</v>
      </c>
      <c r="BS25">
        <v>169</v>
      </c>
      <c r="BT25">
        <v>0</v>
      </c>
      <c r="BU25">
        <v>4</v>
      </c>
      <c r="BV25">
        <v>2</v>
      </c>
      <c r="BW25">
        <v>2</v>
      </c>
      <c r="BX25">
        <v>10</v>
      </c>
      <c r="BY25">
        <v>21</v>
      </c>
      <c r="BZ25">
        <v>5</v>
      </c>
      <c r="CA25">
        <v>14</v>
      </c>
      <c r="CB25">
        <v>5</v>
      </c>
      <c r="CC25">
        <v>9</v>
      </c>
      <c r="CD25">
        <v>0</v>
      </c>
      <c r="CE25">
        <v>0</v>
      </c>
      <c r="CF25">
        <v>2</v>
      </c>
      <c r="CG25">
        <v>10</v>
      </c>
      <c r="CH25">
        <v>20</v>
      </c>
      <c r="CI25">
        <v>44</v>
      </c>
      <c r="CJ25">
        <v>11</v>
      </c>
      <c r="CK25">
        <v>470</v>
      </c>
      <c r="CL25">
        <v>5</v>
      </c>
      <c r="CM25">
        <v>36</v>
      </c>
      <c r="CN25">
        <v>4</v>
      </c>
      <c r="CP25" s="1">
        <f t="shared" si="0"/>
        <v>0.66666666666666663</v>
      </c>
      <c r="CQ25" s="1">
        <f t="shared" si="1"/>
        <v>0.71875</v>
      </c>
      <c r="CR25" s="1">
        <f t="shared" si="2"/>
        <v>3.7045454545454546</v>
      </c>
      <c r="CS25" s="1">
        <f t="shared" si="3"/>
        <v>5.48</v>
      </c>
      <c r="CT25" s="1">
        <f t="shared" si="4"/>
        <v>5</v>
      </c>
      <c r="CU25" s="1">
        <f t="shared" si="5"/>
        <v>0</v>
      </c>
      <c r="CV25" s="1">
        <f t="shared" si="6"/>
        <v>28.9</v>
      </c>
      <c r="CW25" s="1">
        <f t="shared" si="7"/>
        <v>28.09090909090909</v>
      </c>
      <c r="CX25" s="2">
        <f t="shared" si="8"/>
        <v>2.3933333333333335</v>
      </c>
      <c r="CY25" s="2">
        <f t="shared" si="9"/>
        <v>3.2787878787878793</v>
      </c>
      <c r="CZ25" s="1">
        <f t="shared" si="10"/>
        <v>4.587301587301587</v>
      </c>
      <c r="DA25" s="1">
        <f t="shared" si="11"/>
        <v>4.4782608695652177</v>
      </c>
      <c r="DB25" s="1">
        <f t="shared" si="12"/>
        <v>1.7</v>
      </c>
      <c r="DC25" s="1">
        <f t="shared" si="13"/>
        <v>1.9090909090909092</v>
      </c>
      <c r="DD25" s="1">
        <f t="shared" si="14"/>
        <v>0.44444444444444442</v>
      </c>
      <c r="DE25" s="1">
        <f t="shared" si="15"/>
        <v>0.47058823529411764</v>
      </c>
      <c r="DF25" s="1">
        <f t="shared" si="16"/>
        <v>26.90909090909091</v>
      </c>
      <c r="DG25" s="1">
        <f t="shared" si="17"/>
        <v>42.727272727272727</v>
      </c>
      <c r="DH25" s="1">
        <f t="shared" si="18"/>
        <v>4</v>
      </c>
      <c r="DI25" s="1">
        <f t="shared" si="19"/>
        <v>5</v>
      </c>
      <c r="DJ25" s="1">
        <f t="shared" si="20"/>
        <v>0.5</v>
      </c>
      <c r="DK25" s="1">
        <f t="shared" si="21"/>
        <v>0.7142857142857143</v>
      </c>
      <c r="DL25" s="1">
        <f t="shared" si="22"/>
        <v>6.3</v>
      </c>
      <c r="DM25" s="1">
        <f t="shared" si="23"/>
        <v>6.2727272727272725</v>
      </c>
      <c r="DN25" s="1">
        <f t="shared" si="24"/>
        <v>0.23809523809523808</v>
      </c>
      <c r="DO25" s="1">
        <f t="shared" si="25"/>
        <v>0.28985507246376813</v>
      </c>
      <c r="DP25" s="1">
        <f t="shared" si="26"/>
        <v>0.3888888888888889</v>
      </c>
      <c r="DQ25" s="1">
        <f t="shared" si="27"/>
        <v>0.45454545454545453</v>
      </c>
      <c r="DR25" s="2">
        <f t="shared" si="28"/>
        <v>2.9473684210526314</v>
      </c>
      <c r="DS25" s="2">
        <f t="shared" si="29"/>
        <v>4.3636363636363633</v>
      </c>
      <c r="DT25" s="1">
        <f t="shared" si="75"/>
        <v>37.898474059003</v>
      </c>
      <c r="DU25" s="1">
        <f t="shared" si="76"/>
        <v>33.799999999999997</v>
      </c>
      <c r="DV25" s="1">
        <f t="shared" si="77"/>
        <v>56</v>
      </c>
      <c r="DW25" s="1">
        <f t="shared" si="78"/>
        <v>192</v>
      </c>
      <c r="DX25" s="1">
        <f t="shared" si="30"/>
        <v>2.4221453287197232E-2</v>
      </c>
      <c r="DY25" s="1">
        <f t="shared" si="31"/>
        <v>8.7378640776699032E-2</v>
      </c>
      <c r="DZ25" s="1">
        <f t="shared" si="32"/>
        <v>0.7</v>
      </c>
      <c r="EA25" s="1">
        <f t="shared" si="33"/>
        <v>2.4545454545454546</v>
      </c>
      <c r="EB25" s="1">
        <f t="shared" si="79"/>
        <v>52.976190476190467</v>
      </c>
      <c r="EC25" s="1">
        <f t="shared" si="80"/>
        <v>78.250000000000014</v>
      </c>
      <c r="EE25">
        <f t="shared" si="34"/>
        <v>118</v>
      </c>
      <c r="EF25">
        <f t="shared" si="35"/>
        <v>114</v>
      </c>
      <c r="EG25">
        <f t="shared" si="36"/>
        <v>145</v>
      </c>
      <c r="EH25">
        <f t="shared" si="37"/>
        <v>91</v>
      </c>
      <c r="EI25">
        <f t="shared" si="38"/>
        <v>188</v>
      </c>
      <c r="EJ25">
        <f t="shared" si="39"/>
        <v>163</v>
      </c>
      <c r="EK25">
        <f t="shared" si="40"/>
        <v>100</v>
      </c>
      <c r="EL25">
        <f t="shared" si="41"/>
        <v>93</v>
      </c>
      <c r="EM25">
        <f t="shared" si="42"/>
        <v>140</v>
      </c>
      <c r="EN25">
        <f t="shared" si="43"/>
        <v>164</v>
      </c>
      <c r="EO25">
        <f t="shared" si="44"/>
        <v>148</v>
      </c>
      <c r="EP25">
        <f t="shared" si="45"/>
        <v>47</v>
      </c>
      <c r="EQ25">
        <f t="shared" si="46"/>
        <v>90</v>
      </c>
      <c r="ER25">
        <f t="shared" si="47"/>
        <v>125</v>
      </c>
      <c r="ES25">
        <f t="shared" si="48"/>
        <v>70</v>
      </c>
      <c r="ET25">
        <f t="shared" si="49"/>
        <v>146</v>
      </c>
      <c r="EU25">
        <f t="shared" si="50"/>
        <v>154</v>
      </c>
      <c r="EV25">
        <f t="shared" si="51"/>
        <v>192</v>
      </c>
      <c r="EW25">
        <f t="shared" si="52"/>
        <v>93</v>
      </c>
      <c r="EX25">
        <f t="shared" si="53"/>
        <v>39</v>
      </c>
      <c r="EY25">
        <f t="shared" si="54"/>
        <v>139</v>
      </c>
      <c r="EZ25">
        <f t="shared" si="55"/>
        <v>97</v>
      </c>
      <c r="FA25">
        <f t="shared" si="56"/>
        <v>49</v>
      </c>
      <c r="FB25">
        <f t="shared" si="57"/>
        <v>146</v>
      </c>
      <c r="FC25">
        <f t="shared" si="58"/>
        <v>19</v>
      </c>
      <c r="FD25">
        <f t="shared" si="59"/>
        <v>169</v>
      </c>
      <c r="FE25">
        <f t="shared" si="60"/>
        <v>145</v>
      </c>
      <c r="FF25">
        <f t="shared" si="61"/>
        <v>106</v>
      </c>
      <c r="FG25">
        <f t="shared" si="62"/>
        <v>156</v>
      </c>
      <c r="FH25">
        <f t="shared" si="63"/>
        <v>132</v>
      </c>
      <c r="FI25">
        <f t="shared" si="64"/>
        <v>89</v>
      </c>
      <c r="FJ25">
        <f t="shared" si="65"/>
        <v>46</v>
      </c>
      <c r="FK25">
        <f t="shared" si="66"/>
        <v>170</v>
      </c>
      <c r="FL25">
        <f t="shared" si="67"/>
        <v>184</v>
      </c>
      <c r="FM25">
        <f t="shared" si="68"/>
        <v>188</v>
      </c>
      <c r="FN25">
        <f t="shared" si="69"/>
        <v>155</v>
      </c>
      <c r="FO25">
        <f t="shared" si="70"/>
        <v>185</v>
      </c>
      <c r="FP25">
        <f t="shared" si="71"/>
        <v>140</v>
      </c>
      <c r="FQ25">
        <f t="shared" si="72"/>
        <v>165</v>
      </c>
      <c r="FR25">
        <f t="shared" si="73"/>
        <v>94</v>
      </c>
    </row>
    <row r="26" spans="1:174">
      <c r="A26" t="s">
        <v>13</v>
      </c>
      <c r="B26" t="s">
        <v>4</v>
      </c>
      <c r="C26" t="s">
        <v>67</v>
      </c>
      <c r="D26">
        <v>27</v>
      </c>
      <c r="E26">
        <v>7</v>
      </c>
      <c r="F26">
        <v>2002</v>
      </c>
      <c r="G26" t="str">
        <f t="shared" si="74"/>
        <v>Falcons-WC-2002</v>
      </c>
      <c r="H26">
        <v>0</v>
      </c>
      <c r="I26">
        <v>21</v>
      </c>
      <c r="J26">
        <v>11</v>
      </c>
      <c r="K26">
        <v>117</v>
      </c>
      <c r="L26">
        <v>13</v>
      </c>
      <c r="M26">
        <v>25</v>
      </c>
      <c r="N26">
        <v>1</v>
      </c>
      <c r="O26">
        <v>192</v>
      </c>
      <c r="P26">
        <v>44</v>
      </c>
      <c r="Q26">
        <v>1</v>
      </c>
      <c r="R26">
        <v>8</v>
      </c>
      <c r="S26">
        <v>17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3</v>
      </c>
      <c r="AA26">
        <v>20</v>
      </c>
      <c r="AB26">
        <v>5</v>
      </c>
      <c r="AC26">
        <v>169</v>
      </c>
      <c r="AD26">
        <v>0</v>
      </c>
      <c r="AE26">
        <v>4</v>
      </c>
      <c r="AF26">
        <v>2</v>
      </c>
      <c r="AG26">
        <v>2</v>
      </c>
      <c r="AH26">
        <v>10</v>
      </c>
      <c r="AI26">
        <v>21</v>
      </c>
      <c r="AJ26">
        <v>5</v>
      </c>
      <c r="AK26">
        <v>14</v>
      </c>
      <c r="AL26">
        <v>5</v>
      </c>
      <c r="AM26">
        <v>9</v>
      </c>
      <c r="AN26">
        <v>0</v>
      </c>
      <c r="AO26">
        <v>0</v>
      </c>
      <c r="AP26">
        <v>2</v>
      </c>
      <c r="AQ26">
        <v>10</v>
      </c>
      <c r="AR26">
        <v>20</v>
      </c>
      <c r="AS26">
        <v>44</v>
      </c>
      <c r="AT26">
        <v>11</v>
      </c>
      <c r="AU26">
        <v>470</v>
      </c>
      <c r="AV26">
        <v>5</v>
      </c>
      <c r="AW26">
        <v>36</v>
      </c>
      <c r="AX26">
        <v>4</v>
      </c>
      <c r="AY26" s="8">
        <v>17</v>
      </c>
      <c r="AZ26">
        <v>10</v>
      </c>
      <c r="BA26">
        <v>233</v>
      </c>
      <c r="BB26">
        <v>20</v>
      </c>
      <c r="BC26">
        <v>42</v>
      </c>
      <c r="BD26">
        <v>1</v>
      </c>
      <c r="BE26">
        <v>56</v>
      </c>
      <c r="BF26">
        <v>19</v>
      </c>
      <c r="BG26">
        <v>0</v>
      </c>
      <c r="BH26">
        <v>8</v>
      </c>
      <c r="BI26">
        <v>15</v>
      </c>
      <c r="BJ26">
        <v>0</v>
      </c>
      <c r="BK26">
        <v>3</v>
      </c>
      <c r="BL26">
        <v>2</v>
      </c>
      <c r="BM26">
        <v>3</v>
      </c>
      <c r="BN26">
        <v>2</v>
      </c>
      <c r="BO26">
        <v>14</v>
      </c>
      <c r="BP26">
        <v>3</v>
      </c>
      <c r="BQ26">
        <v>15</v>
      </c>
      <c r="BR26">
        <v>0</v>
      </c>
      <c r="BS26">
        <v>0</v>
      </c>
      <c r="BT26">
        <v>0</v>
      </c>
      <c r="BU26">
        <v>2</v>
      </c>
      <c r="BV26">
        <v>1</v>
      </c>
      <c r="BW26">
        <v>0</v>
      </c>
      <c r="BX26">
        <v>3</v>
      </c>
      <c r="BY26">
        <v>10</v>
      </c>
      <c r="BZ26">
        <v>2</v>
      </c>
      <c r="CA26">
        <v>5</v>
      </c>
      <c r="CB26">
        <v>2</v>
      </c>
      <c r="CC26">
        <v>2</v>
      </c>
      <c r="CD26">
        <v>0</v>
      </c>
      <c r="CE26">
        <v>1</v>
      </c>
      <c r="CF26">
        <v>0</v>
      </c>
      <c r="CG26">
        <v>2</v>
      </c>
      <c r="CH26">
        <v>7</v>
      </c>
      <c r="CI26">
        <v>18</v>
      </c>
      <c r="CJ26">
        <v>11</v>
      </c>
      <c r="CK26">
        <v>296</v>
      </c>
      <c r="CL26">
        <v>4</v>
      </c>
      <c r="CM26">
        <v>23</v>
      </c>
      <c r="CN26">
        <v>56</v>
      </c>
      <c r="CP26" s="1">
        <f t="shared" si="0"/>
        <v>0.71875</v>
      </c>
      <c r="CQ26" s="1">
        <f t="shared" si="1"/>
        <v>0.66666666666666663</v>
      </c>
      <c r="CR26" s="1">
        <f t="shared" si="2"/>
        <v>5.48</v>
      </c>
      <c r="CS26" s="1">
        <f t="shared" si="3"/>
        <v>3.7045454545454546</v>
      </c>
      <c r="CT26" s="1">
        <f t="shared" si="4"/>
        <v>0</v>
      </c>
      <c r="CU26" s="1">
        <f t="shared" si="5"/>
        <v>5</v>
      </c>
      <c r="CV26" s="1">
        <f t="shared" si="6"/>
        <v>28.09090909090909</v>
      </c>
      <c r="CW26" s="1">
        <f t="shared" si="7"/>
        <v>28.9</v>
      </c>
      <c r="CX26" s="2">
        <f t="shared" si="8"/>
        <v>3.2787878787878793</v>
      </c>
      <c r="CY26" s="2">
        <f t="shared" si="9"/>
        <v>2.3933333333333335</v>
      </c>
      <c r="CZ26" s="1">
        <f t="shared" si="10"/>
        <v>4.4782608695652177</v>
      </c>
      <c r="DA26" s="1">
        <f t="shared" si="11"/>
        <v>4.587301587301587</v>
      </c>
      <c r="DB26" s="1">
        <f t="shared" si="12"/>
        <v>1.9090909090909092</v>
      </c>
      <c r="DC26" s="1">
        <f t="shared" si="13"/>
        <v>1.7</v>
      </c>
      <c r="DD26" s="1">
        <f t="shared" si="14"/>
        <v>0.47058823529411764</v>
      </c>
      <c r="DE26" s="1">
        <f t="shared" si="15"/>
        <v>0.44444444444444442</v>
      </c>
      <c r="DF26" s="1">
        <f t="shared" si="16"/>
        <v>42.727272727272727</v>
      </c>
      <c r="DG26" s="1">
        <f t="shared" si="17"/>
        <v>26.90909090909091</v>
      </c>
      <c r="DH26" s="1">
        <f t="shared" si="18"/>
        <v>5</v>
      </c>
      <c r="DI26" s="1">
        <f t="shared" si="19"/>
        <v>4</v>
      </c>
      <c r="DJ26" s="1">
        <f t="shared" si="20"/>
        <v>0.7142857142857143</v>
      </c>
      <c r="DK26" s="1">
        <f t="shared" si="21"/>
        <v>0.5</v>
      </c>
      <c r="DL26" s="1">
        <f t="shared" si="22"/>
        <v>6.2727272727272725</v>
      </c>
      <c r="DM26" s="1">
        <f t="shared" si="23"/>
        <v>6.3</v>
      </c>
      <c r="DN26" s="1">
        <f t="shared" si="24"/>
        <v>0.28985507246376813</v>
      </c>
      <c r="DO26" s="1">
        <f t="shared" si="25"/>
        <v>0.23809523809523808</v>
      </c>
      <c r="DP26" s="1">
        <f t="shared" si="26"/>
        <v>0.45454545454545453</v>
      </c>
      <c r="DQ26" s="1">
        <f t="shared" si="27"/>
        <v>0.3888888888888889</v>
      </c>
      <c r="DR26" s="2">
        <f t="shared" si="28"/>
        <v>4.3636363636363633</v>
      </c>
      <c r="DS26" s="2">
        <f t="shared" si="29"/>
        <v>2.9473684210526314</v>
      </c>
      <c r="DT26" s="1">
        <f t="shared" si="75"/>
        <v>33.799999999999997</v>
      </c>
      <c r="DU26" s="1">
        <f t="shared" si="76"/>
        <v>37.898474059003</v>
      </c>
      <c r="DV26" s="1">
        <f t="shared" si="77"/>
        <v>192</v>
      </c>
      <c r="DW26" s="1">
        <f t="shared" si="78"/>
        <v>56</v>
      </c>
      <c r="DX26" s="1">
        <f t="shared" si="30"/>
        <v>8.7378640776699032E-2</v>
      </c>
      <c r="DY26" s="1">
        <f t="shared" si="31"/>
        <v>2.4221453287197232E-2</v>
      </c>
      <c r="DZ26" s="1">
        <f t="shared" si="32"/>
        <v>2.4545454545454546</v>
      </c>
      <c r="EA26" s="1">
        <f t="shared" si="33"/>
        <v>0.7</v>
      </c>
      <c r="EB26" s="1">
        <f t="shared" si="79"/>
        <v>78.250000000000014</v>
      </c>
      <c r="EC26" s="1">
        <f t="shared" si="80"/>
        <v>52.976190476190467</v>
      </c>
      <c r="EE26">
        <f t="shared" si="34"/>
        <v>83</v>
      </c>
      <c r="EF26">
        <f t="shared" si="35"/>
        <v>72</v>
      </c>
      <c r="EG26">
        <f t="shared" si="36"/>
        <v>108</v>
      </c>
      <c r="EH26">
        <f t="shared" si="37"/>
        <v>54</v>
      </c>
      <c r="EI26">
        <f t="shared" si="38"/>
        <v>1</v>
      </c>
      <c r="EJ26">
        <f t="shared" si="39"/>
        <v>3</v>
      </c>
      <c r="EK26">
        <f t="shared" si="40"/>
        <v>106</v>
      </c>
      <c r="EL26">
        <f t="shared" si="41"/>
        <v>99</v>
      </c>
      <c r="EM26">
        <f t="shared" si="42"/>
        <v>35</v>
      </c>
      <c r="EN26">
        <f t="shared" si="43"/>
        <v>59</v>
      </c>
      <c r="EO26">
        <f t="shared" si="44"/>
        <v>152</v>
      </c>
      <c r="EP26">
        <f t="shared" si="45"/>
        <v>51</v>
      </c>
      <c r="EQ26">
        <f t="shared" si="46"/>
        <v>71</v>
      </c>
      <c r="ER26">
        <f t="shared" si="47"/>
        <v>107</v>
      </c>
      <c r="ES26">
        <f t="shared" si="48"/>
        <v>52</v>
      </c>
      <c r="ET26">
        <f t="shared" si="49"/>
        <v>126</v>
      </c>
      <c r="EU26">
        <f t="shared" si="50"/>
        <v>7</v>
      </c>
      <c r="EV26">
        <f t="shared" si="51"/>
        <v>45</v>
      </c>
      <c r="EW26">
        <f t="shared" si="52"/>
        <v>128</v>
      </c>
      <c r="EX26">
        <f t="shared" si="53"/>
        <v>72</v>
      </c>
      <c r="EY26">
        <f t="shared" si="54"/>
        <v>75</v>
      </c>
      <c r="EZ26">
        <f t="shared" si="55"/>
        <v>52</v>
      </c>
      <c r="FA26">
        <f t="shared" si="56"/>
        <v>52</v>
      </c>
      <c r="FB26">
        <f t="shared" si="57"/>
        <v>148</v>
      </c>
      <c r="FC26">
        <f t="shared" si="58"/>
        <v>30</v>
      </c>
      <c r="FD26">
        <f t="shared" si="59"/>
        <v>180</v>
      </c>
      <c r="FE26">
        <f t="shared" si="60"/>
        <v>89</v>
      </c>
      <c r="FF26">
        <f t="shared" si="61"/>
        <v>54</v>
      </c>
      <c r="FG26">
        <f t="shared" si="62"/>
        <v>67</v>
      </c>
      <c r="FH26">
        <f t="shared" si="63"/>
        <v>43</v>
      </c>
      <c r="FI26">
        <f t="shared" si="64"/>
        <v>152</v>
      </c>
      <c r="FJ26">
        <f t="shared" si="65"/>
        <v>107</v>
      </c>
      <c r="FK26">
        <f t="shared" si="66"/>
        <v>15</v>
      </c>
      <c r="FL26">
        <f t="shared" si="67"/>
        <v>27</v>
      </c>
      <c r="FM26">
        <f t="shared" si="68"/>
        <v>44</v>
      </c>
      <c r="FN26">
        <f t="shared" si="69"/>
        <v>11</v>
      </c>
      <c r="FO26">
        <f t="shared" si="70"/>
        <v>55</v>
      </c>
      <c r="FP26">
        <f t="shared" si="71"/>
        <v>14</v>
      </c>
      <c r="FQ26">
        <f t="shared" si="72"/>
        <v>105</v>
      </c>
      <c r="FR26">
        <f t="shared" si="73"/>
        <v>34</v>
      </c>
    </row>
    <row r="27" spans="1:174">
      <c r="A27" t="s">
        <v>10</v>
      </c>
      <c r="B27" t="s">
        <v>14</v>
      </c>
      <c r="C27" t="s">
        <v>67</v>
      </c>
      <c r="D27">
        <v>36</v>
      </c>
      <c r="E27">
        <v>33</v>
      </c>
      <c r="F27">
        <v>2002</v>
      </c>
      <c r="G27" t="str">
        <f t="shared" si="74"/>
        <v>Steelers-WC-2002</v>
      </c>
      <c r="H27">
        <v>1</v>
      </c>
      <c r="I27">
        <v>30</v>
      </c>
      <c r="J27">
        <v>13</v>
      </c>
      <c r="K27">
        <v>343</v>
      </c>
      <c r="L27">
        <v>30</v>
      </c>
      <c r="M27">
        <v>48</v>
      </c>
      <c r="N27">
        <v>3</v>
      </c>
      <c r="O27">
        <v>89</v>
      </c>
      <c r="P27">
        <v>20</v>
      </c>
      <c r="Q27">
        <v>1</v>
      </c>
      <c r="R27">
        <v>3</v>
      </c>
      <c r="S27">
        <v>10</v>
      </c>
      <c r="T27">
        <v>0</v>
      </c>
      <c r="U27">
        <v>0</v>
      </c>
      <c r="V27">
        <v>2</v>
      </c>
      <c r="W27">
        <v>1</v>
      </c>
      <c r="X27">
        <v>3</v>
      </c>
      <c r="Y27">
        <v>24</v>
      </c>
      <c r="Z27">
        <v>4</v>
      </c>
      <c r="AA27">
        <v>35</v>
      </c>
      <c r="AB27">
        <v>6</v>
      </c>
      <c r="AC27">
        <v>212</v>
      </c>
      <c r="AD27">
        <v>70</v>
      </c>
      <c r="AE27">
        <v>4</v>
      </c>
      <c r="AF27">
        <v>4</v>
      </c>
      <c r="AG27">
        <v>0</v>
      </c>
      <c r="AH27">
        <v>4</v>
      </c>
      <c r="AI27">
        <v>11</v>
      </c>
      <c r="AJ27">
        <v>4</v>
      </c>
      <c r="AK27">
        <v>8</v>
      </c>
      <c r="AL27">
        <v>0</v>
      </c>
      <c r="AM27">
        <v>1</v>
      </c>
      <c r="AN27">
        <v>0</v>
      </c>
      <c r="AO27">
        <v>0</v>
      </c>
      <c r="AP27">
        <v>2</v>
      </c>
      <c r="AQ27">
        <v>4</v>
      </c>
      <c r="AR27">
        <v>8</v>
      </c>
      <c r="AS27">
        <v>20</v>
      </c>
      <c r="AT27">
        <v>13</v>
      </c>
      <c r="AU27">
        <v>383</v>
      </c>
      <c r="AV27">
        <v>4</v>
      </c>
      <c r="AW27">
        <v>26</v>
      </c>
      <c r="AX27">
        <v>58</v>
      </c>
      <c r="AY27" s="8">
        <v>21</v>
      </c>
      <c r="AZ27">
        <v>15</v>
      </c>
      <c r="BA27">
        <v>409</v>
      </c>
      <c r="BB27">
        <v>26</v>
      </c>
      <c r="BC27">
        <v>43</v>
      </c>
      <c r="BD27">
        <v>3</v>
      </c>
      <c r="BE27">
        <v>38</v>
      </c>
      <c r="BF27">
        <v>28</v>
      </c>
      <c r="BG27">
        <v>1</v>
      </c>
      <c r="BH27">
        <v>8</v>
      </c>
      <c r="BI27">
        <v>17</v>
      </c>
      <c r="BJ27">
        <v>0</v>
      </c>
      <c r="BK27">
        <v>0</v>
      </c>
      <c r="BL27">
        <v>1</v>
      </c>
      <c r="BM27">
        <v>0</v>
      </c>
      <c r="BN27">
        <v>2</v>
      </c>
      <c r="BO27">
        <v>20</v>
      </c>
      <c r="BP27">
        <v>9</v>
      </c>
      <c r="BQ27">
        <v>75</v>
      </c>
      <c r="BR27">
        <v>7</v>
      </c>
      <c r="BS27">
        <v>270</v>
      </c>
      <c r="BT27">
        <v>77</v>
      </c>
      <c r="BU27">
        <v>4</v>
      </c>
      <c r="BV27">
        <v>2</v>
      </c>
      <c r="BW27">
        <v>2</v>
      </c>
      <c r="BX27">
        <v>5</v>
      </c>
      <c r="BY27">
        <v>16</v>
      </c>
      <c r="BZ27">
        <v>2</v>
      </c>
      <c r="CA27">
        <v>10</v>
      </c>
      <c r="CB27">
        <v>0</v>
      </c>
      <c r="CC27">
        <v>2</v>
      </c>
      <c r="CD27">
        <v>0</v>
      </c>
      <c r="CE27">
        <v>0</v>
      </c>
      <c r="CF27">
        <v>3</v>
      </c>
      <c r="CG27">
        <v>7</v>
      </c>
      <c r="CH27">
        <v>7</v>
      </c>
      <c r="CI27">
        <v>28</v>
      </c>
      <c r="CJ27">
        <v>16</v>
      </c>
      <c r="CK27">
        <v>584</v>
      </c>
      <c r="CL27">
        <v>4</v>
      </c>
      <c r="CM27">
        <v>33</v>
      </c>
      <c r="CN27">
        <v>2</v>
      </c>
      <c r="CP27" s="1">
        <f t="shared" si="0"/>
        <v>0.79069767441860461</v>
      </c>
      <c r="CQ27" s="1">
        <f t="shared" si="1"/>
        <v>0.69444444444444442</v>
      </c>
      <c r="CR27" s="1">
        <f t="shared" si="2"/>
        <v>6.1372549019607847</v>
      </c>
      <c r="CS27" s="1">
        <f t="shared" si="3"/>
        <v>9.4222222222222225</v>
      </c>
      <c r="CT27" s="1">
        <f t="shared" si="4"/>
        <v>3</v>
      </c>
      <c r="CU27" s="1">
        <f t="shared" si="5"/>
        <v>1</v>
      </c>
      <c r="CV27" s="1">
        <f t="shared" si="6"/>
        <v>33.230769230769234</v>
      </c>
      <c r="CW27" s="1">
        <f t="shared" si="7"/>
        <v>29.8</v>
      </c>
      <c r="CX27" s="2">
        <f t="shared" si="8"/>
        <v>2.0743589743589741</v>
      </c>
      <c r="CY27" s="2">
        <f t="shared" si="9"/>
        <v>2.2022222222222223</v>
      </c>
      <c r="CZ27" s="1">
        <f t="shared" si="10"/>
        <v>6.084507042253521</v>
      </c>
      <c r="DA27" s="1">
        <f t="shared" si="11"/>
        <v>6.1232876712328768</v>
      </c>
      <c r="DB27" s="1">
        <f t="shared" si="12"/>
        <v>2.3076923076923075</v>
      </c>
      <c r="DC27" s="1">
        <f t="shared" si="13"/>
        <v>1.4</v>
      </c>
      <c r="DD27" s="1">
        <f t="shared" si="14"/>
        <v>0.3</v>
      </c>
      <c r="DE27" s="1">
        <f t="shared" si="15"/>
        <v>0.47058823529411764</v>
      </c>
      <c r="DF27" s="1">
        <f t="shared" si="16"/>
        <v>29.46153846153846</v>
      </c>
      <c r="DG27" s="1">
        <f t="shared" si="17"/>
        <v>36.5</v>
      </c>
      <c r="DH27" s="1">
        <f t="shared" si="18"/>
        <v>4</v>
      </c>
      <c r="DI27" s="1">
        <f t="shared" si="19"/>
        <v>4</v>
      </c>
      <c r="DJ27" s="1">
        <f t="shared" si="20"/>
        <v>1</v>
      </c>
      <c r="DK27" s="1">
        <f t="shared" si="21"/>
        <v>0.7142857142857143</v>
      </c>
      <c r="DL27" s="1">
        <f t="shared" si="22"/>
        <v>5.4615384615384617</v>
      </c>
      <c r="DM27" s="1">
        <f t="shared" si="23"/>
        <v>4.8666666666666663</v>
      </c>
      <c r="DN27" s="1">
        <f t="shared" si="24"/>
        <v>0.49295774647887325</v>
      </c>
      <c r="DO27" s="1">
        <f t="shared" si="25"/>
        <v>1.0273972602739727</v>
      </c>
      <c r="DP27" s="1">
        <f t="shared" si="26"/>
        <v>0.4</v>
      </c>
      <c r="DQ27" s="1">
        <f t="shared" si="27"/>
        <v>0.25</v>
      </c>
      <c r="DR27" s="2">
        <f t="shared" si="28"/>
        <v>4.45</v>
      </c>
      <c r="DS27" s="2">
        <f t="shared" si="29"/>
        <v>1.3571428571428572</v>
      </c>
      <c r="DT27" s="1">
        <f t="shared" si="75"/>
        <v>23.666666666666668</v>
      </c>
      <c r="DU27" s="1">
        <f t="shared" si="76"/>
        <v>27.571428571428573</v>
      </c>
      <c r="DV27" s="1">
        <f t="shared" si="77"/>
        <v>89</v>
      </c>
      <c r="DW27" s="1">
        <f t="shared" si="78"/>
        <v>38</v>
      </c>
      <c r="DX27" s="1">
        <f t="shared" si="30"/>
        <v>8.3333333333333329E-2</v>
      </c>
      <c r="DY27" s="1">
        <f t="shared" si="31"/>
        <v>7.3825503355704702E-2</v>
      </c>
      <c r="DZ27" s="1">
        <f t="shared" si="32"/>
        <v>2.7692307692307692</v>
      </c>
      <c r="EA27" s="1">
        <f t="shared" si="33"/>
        <v>2.2000000000000002</v>
      </c>
      <c r="EB27" s="1">
        <f t="shared" si="79"/>
        <v>87.413194444444429</v>
      </c>
      <c r="EC27" s="1">
        <f t="shared" si="80"/>
        <v>105.66860465116277</v>
      </c>
      <c r="EE27">
        <f t="shared" si="34"/>
        <v>32</v>
      </c>
      <c r="EF27">
        <f t="shared" si="35"/>
        <v>96</v>
      </c>
      <c r="EG27">
        <f t="shared" si="36"/>
        <v>85</v>
      </c>
      <c r="EH27">
        <f t="shared" si="37"/>
        <v>175</v>
      </c>
      <c r="EI27">
        <f t="shared" si="38"/>
        <v>143</v>
      </c>
      <c r="EJ27">
        <f t="shared" si="39"/>
        <v>95</v>
      </c>
      <c r="EK27">
        <f t="shared" si="40"/>
        <v>66</v>
      </c>
      <c r="EL27">
        <f t="shared" si="41"/>
        <v>106</v>
      </c>
      <c r="EM27">
        <f t="shared" si="42"/>
        <v>176</v>
      </c>
      <c r="EN27">
        <f t="shared" si="43"/>
        <v>34</v>
      </c>
      <c r="EO27">
        <f t="shared" si="44"/>
        <v>42</v>
      </c>
      <c r="EP27">
        <f t="shared" si="45"/>
        <v>158</v>
      </c>
      <c r="EQ27">
        <f t="shared" si="46"/>
        <v>31</v>
      </c>
      <c r="ER27">
        <f t="shared" si="47"/>
        <v>62</v>
      </c>
      <c r="ES27">
        <f t="shared" si="48"/>
        <v>152</v>
      </c>
      <c r="ET27">
        <f t="shared" si="49"/>
        <v>146</v>
      </c>
      <c r="EU27">
        <f t="shared" si="50"/>
        <v>115</v>
      </c>
      <c r="EV27">
        <f t="shared" si="51"/>
        <v>161</v>
      </c>
      <c r="EW27">
        <f t="shared" si="52"/>
        <v>93</v>
      </c>
      <c r="EX27">
        <f t="shared" si="53"/>
        <v>72</v>
      </c>
      <c r="EY27">
        <f t="shared" si="54"/>
        <v>1</v>
      </c>
      <c r="EZ27">
        <f t="shared" si="55"/>
        <v>97</v>
      </c>
      <c r="FA27">
        <f t="shared" si="56"/>
        <v>105</v>
      </c>
      <c r="FB27">
        <f t="shared" si="57"/>
        <v>42</v>
      </c>
      <c r="FC27">
        <f t="shared" si="58"/>
        <v>64</v>
      </c>
      <c r="FD27">
        <f t="shared" si="59"/>
        <v>38</v>
      </c>
      <c r="FE27">
        <f t="shared" si="60"/>
        <v>131</v>
      </c>
      <c r="FF27">
        <f t="shared" si="61"/>
        <v>12</v>
      </c>
      <c r="FG27">
        <f t="shared" si="62"/>
        <v>62</v>
      </c>
      <c r="FH27">
        <f t="shared" si="63"/>
        <v>1</v>
      </c>
      <c r="FI27">
        <f t="shared" si="64"/>
        <v>196</v>
      </c>
      <c r="FJ27">
        <f t="shared" si="65"/>
        <v>15</v>
      </c>
      <c r="FK27">
        <f t="shared" si="66"/>
        <v>123</v>
      </c>
      <c r="FL27">
        <f t="shared" si="67"/>
        <v>8</v>
      </c>
      <c r="FM27">
        <f t="shared" si="68"/>
        <v>54</v>
      </c>
      <c r="FN27">
        <f t="shared" si="69"/>
        <v>122</v>
      </c>
      <c r="FO27">
        <f t="shared" si="70"/>
        <v>36</v>
      </c>
      <c r="FP27">
        <f t="shared" si="71"/>
        <v>118</v>
      </c>
      <c r="FQ27">
        <f t="shared" si="72"/>
        <v>79</v>
      </c>
      <c r="FR27">
        <f t="shared" si="73"/>
        <v>161</v>
      </c>
    </row>
    <row r="28" spans="1:174">
      <c r="A28" t="s">
        <v>14</v>
      </c>
      <c r="B28" t="s">
        <v>10</v>
      </c>
      <c r="C28" t="s">
        <v>67</v>
      </c>
      <c r="D28">
        <v>33</v>
      </c>
      <c r="E28">
        <v>36</v>
      </c>
      <c r="F28">
        <v>2002</v>
      </c>
      <c r="G28" t="str">
        <f t="shared" si="74"/>
        <v>Browns-WC-2002</v>
      </c>
      <c r="H28">
        <v>0</v>
      </c>
      <c r="I28">
        <v>21</v>
      </c>
      <c r="J28">
        <v>15</v>
      </c>
      <c r="K28">
        <v>409</v>
      </c>
      <c r="L28">
        <v>26</v>
      </c>
      <c r="M28">
        <v>43</v>
      </c>
      <c r="N28">
        <v>3</v>
      </c>
      <c r="O28">
        <v>38</v>
      </c>
      <c r="P28">
        <v>28</v>
      </c>
      <c r="Q28">
        <v>1</v>
      </c>
      <c r="R28">
        <v>8</v>
      </c>
      <c r="S28">
        <v>17</v>
      </c>
      <c r="T28">
        <v>0</v>
      </c>
      <c r="U28">
        <v>0</v>
      </c>
      <c r="V28">
        <v>1</v>
      </c>
      <c r="W28">
        <v>0</v>
      </c>
      <c r="X28">
        <v>2</v>
      </c>
      <c r="Y28">
        <v>20</v>
      </c>
      <c r="Z28">
        <v>9</v>
      </c>
      <c r="AA28">
        <v>75</v>
      </c>
      <c r="AB28">
        <v>7</v>
      </c>
      <c r="AC28">
        <v>270</v>
      </c>
      <c r="AD28">
        <v>77</v>
      </c>
      <c r="AE28">
        <v>4</v>
      </c>
      <c r="AF28">
        <v>2</v>
      </c>
      <c r="AG28">
        <v>2</v>
      </c>
      <c r="AH28">
        <v>5</v>
      </c>
      <c r="AI28">
        <v>16</v>
      </c>
      <c r="AJ28">
        <v>2</v>
      </c>
      <c r="AK28">
        <v>10</v>
      </c>
      <c r="AL28">
        <v>0</v>
      </c>
      <c r="AM28">
        <v>2</v>
      </c>
      <c r="AN28">
        <v>0</v>
      </c>
      <c r="AO28">
        <v>0</v>
      </c>
      <c r="AP28">
        <v>3</v>
      </c>
      <c r="AQ28">
        <v>7</v>
      </c>
      <c r="AR28">
        <v>7</v>
      </c>
      <c r="AS28">
        <v>28</v>
      </c>
      <c r="AT28">
        <v>16</v>
      </c>
      <c r="AU28">
        <v>584</v>
      </c>
      <c r="AV28">
        <v>4</v>
      </c>
      <c r="AW28">
        <v>33</v>
      </c>
      <c r="AX28">
        <v>2</v>
      </c>
      <c r="AY28" s="8">
        <v>30</v>
      </c>
      <c r="AZ28">
        <v>13</v>
      </c>
      <c r="BA28">
        <v>343</v>
      </c>
      <c r="BB28">
        <v>30</v>
      </c>
      <c r="BC28">
        <v>48</v>
      </c>
      <c r="BD28">
        <v>3</v>
      </c>
      <c r="BE28">
        <v>89</v>
      </c>
      <c r="BF28">
        <v>20</v>
      </c>
      <c r="BG28">
        <v>1</v>
      </c>
      <c r="BH28">
        <v>3</v>
      </c>
      <c r="BI28">
        <v>10</v>
      </c>
      <c r="BJ28">
        <v>0</v>
      </c>
      <c r="BK28">
        <v>0</v>
      </c>
      <c r="BL28">
        <v>2</v>
      </c>
      <c r="BM28">
        <v>1</v>
      </c>
      <c r="BN28">
        <v>3</v>
      </c>
      <c r="BO28">
        <v>24</v>
      </c>
      <c r="BP28">
        <v>4</v>
      </c>
      <c r="BQ28">
        <v>35</v>
      </c>
      <c r="BR28">
        <v>6</v>
      </c>
      <c r="BS28">
        <v>212</v>
      </c>
      <c r="BT28">
        <v>70</v>
      </c>
      <c r="BU28">
        <v>4</v>
      </c>
      <c r="BV28">
        <v>4</v>
      </c>
      <c r="BW28">
        <v>0</v>
      </c>
      <c r="BX28">
        <v>4</v>
      </c>
      <c r="BY28">
        <v>11</v>
      </c>
      <c r="BZ28">
        <v>4</v>
      </c>
      <c r="CA28">
        <v>8</v>
      </c>
      <c r="CB28">
        <v>0</v>
      </c>
      <c r="CC28">
        <v>1</v>
      </c>
      <c r="CD28">
        <v>0</v>
      </c>
      <c r="CE28">
        <v>0</v>
      </c>
      <c r="CF28">
        <v>2</v>
      </c>
      <c r="CG28">
        <v>4</v>
      </c>
      <c r="CH28">
        <v>8</v>
      </c>
      <c r="CI28">
        <v>20</v>
      </c>
      <c r="CJ28">
        <v>13</v>
      </c>
      <c r="CK28">
        <v>383</v>
      </c>
      <c r="CL28">
        <v>4</v>
      </c>
      <c r="CM28">
        <v>26</v>
      </c>
      <c r="CN28">
        <v>58</v>
      </c>
      <c r="CP28" s="1">
        <f t="shared" si="0"/>
        <v>0.69444444444444442</v>
      </c>
      <c r="CQ28" s="1">
        <f t="shared" si="1"/>
        <v>0.79069767441860461</v>
      </c>
      <c r="CR28" s="1">
        <f t="shared" si="2"/>
        <v>9.4222222222222225</v>
      </c>
      <c r="CS28" s="1">
        <f t="shared" si="3"/>
        <v>6.1372549019607847</v>
      </c>
      <c r="CT28" s="1">
        <f t="shared" si="4"/>
        <v>1</v>
      </c>
      <c r="CU28" s="1">
        <f t="shared" si="5"/>
        <v>3</v>
      </c>
      <c r="CV28" s="1">
        <f t="shared" si="6"/>
        <v>29.8</v>
      </c>
      <c r="CW28" s="1">
        <f t="shared" si="7"/>
        <v>33.230769230769234</v>
      </c>
      <c r="CX28" s="2">
        <f t="shared" si="8"/>
        <v>2.2022222222222223</v>
      </c>
      <c r="CY28" s="2">
        <f t="shared" si="9"/>
        <v>2.0743589743589741</v>
      </c>
      <c r="CZ28" s="1">
        <f t="shared" si="10"/>
        <v>6.1232876712328768</v>
      </c>
      <c r="DA28" s="1">
        <f t="shared" si="11"/>
        <v>6.084507042253521</v>
      </c>
      <c r="DB28" s="1">
        <f t="shared" si="12"/>
        <v>1.4</v>
      </c>
      <c r="DC28" s="1">
        <f t="shared" si="13"/>
        <v>2.3076923076923075</v>
      </c>
      <c r="DD28" s="1">
        <f t="shared" si="14"/>
        <v>0.47058823529411764</v>
      </c>
      <c r="DE28" s="1">
        <f t="shared" si="15"/>
        <v>0.3</v>
      </c>
      <c r="DF28" s="1">
        <f t="shared" si="16"/>
        <v>36.5</v>
      </c>
      <c r="DG28" s="1">
        <f t="shared" si="17"/>
        <v>29.46153846153846</v>
      </c>
      <c r="DH28" s="1">
        <f t="shared" si="18"/>
        <v>4</v>
      </c>
      <c r="DI28" s="1">
        <f t="shared" si="19"/>
        <v>4</v>
      </c>
      <c r="DJ28" s="1">
        <f t="shared" si="20"/>
        <v>0.7142857142857143</v>
      </c>
      <c r="DK28" s="1">
        <f t="shared" si="21"/>
        <v>1</v>
      </c>
      <c r="DL28" s="1">
        <f t="shared" si="22"/>
        <v>4.8666666666666663</v>
      </c>
      <c r="DM28" s="1">
        <f t="shared" si="23"/>
        <v>5.4615384615384617</v>
      </c>
      <c r="DN28" s="1">
        <f t="shared" si="24"/>
        <v>1.0273972602739727</v>
      </c>
      <c r="DO28" s="1">
        <f t="shared" si="25"/>
        <v>0.49295774647887325</v>
      </c>
      <c r="DP28" s="1">
        <f t="shared" si="26"/>
        <v>0.25</v>
      </c>
      <c r="DQ28" s="1">
        <f t="shared" si="27"/>
        <v>0.4</v>
      </c>
      <c r="DR28" s="2">
        <f t="shared" si="28"/>
        <v>1.3571428571428572</v>
      </c>
      <c r="DS28" s="2">
        <f t="shared" si="29"/>
        <v>4.45</v>
      </c>
      <c r="DT28" s="1">
        <f t="shared" si="75"/>
        <v>27.571428571428573</v>
      </c>
      <c r="DU28" s="1">
        <f t="shared" si="76"/>
        <v>23.666666666666668</v>
      </c>
      <c r="DV28" s="1">
        <f t="shared" si="77"/>
        <v>38</v>
      </c>
      <c r="DW28" s="1">
        <f t="shared" si="78"/>
        <v>89</v>
      </c>
      <c r="DX28" s="1">
        <f t="shared" si="30"/>
        <v>7.3825503355704702E-2</v>
      </c>
      <c r="DY28" s="1">
        <f t="shared" si="31"/>
        <v>8.3333333333333329E-2</v>
      </c>
      <c r="DZ28" s="1">
        <f t="shared" si="32"/>
        <v>2.2000000000000002</v>
      </c>
      <c r="EA28" s="1">
        <f t="shared" si="33"/>
        <v>2.7692307692307692</v>
      </c>
      <c r="EB28" s="1">
        <f t="shared" si="79"/>
        <v>105.66860465116277</v>
      </c>
      <c r="EC28" s="1">
        <f t="shared" si="80"/>
        <v>87.413194444444429</v>
      </c>
      <c r="EE28">
        <f t="shared" si="34"/>
        <v>103</v>
      </c>
      <c r="EF28">
        <f t="shared" si="35"/>
        <v>167</v>
      </c>
      <c r="EG28">
        <f t="shared" si="36"/>
        <v>24</v>
      </c>
      <c r="EH28">
        <f t="shared" si="37"/>
        <v>114</v>
      </c>
      <c r="EI28">
        <f t="shared" si="38"/>
        <v>37</v>
      </c>
      <c r="EJ28">
        <f t="shared" si="39"/>
        <v>32</v>
      </c>
      <c r="EK28">
        <f t="shared" si="40"/>
        <v>93</v>
      </c>
      <c r="EL28">
        <f t="shared" si="41"/>
        <v>133</v>
      </c>
      <c r="EM28">
        <f t="shared" si="42"/>
        <v>165</v>
      </c>
      <c r="EN28">
        <f t="shared" si="43"/>
        <v>23</v>
      </c>
      <c r="EO28">
        <f t="shared" si="44"/>
        <v>41</v>
      </c>
      <c r="EP28">
        <f t="shared" si="45"/>
        <v>157</v>
      </c>
      <c r="EQ28">
        <f t="shared" si="46"/>
        <v>133</v>
      </c>
      <c r="ER28">
        <f t="shared" si="47"/>
        <v>168</v>
      </c>
      <c r="ES28">
        <f t="shared" si="48"/>
        <v>52</v>
      </c>
      <c r="ET28">
        <f t="shared" si="49"/>
        <v>45</v>
      </c>
      <c r="EU28">
        <f t="shared" si="50"/>
        <v>38</v>
      </c>
      <c r="EV28">
        <f t="shared" si="51"/>
        <v>84</v>
      </c>
      <c r="EW28">
        <f t="shared" si="52"/>
        <v>93</v>
      </c>
      <c r="EX28">
        <f t="shared" si="53"/>
        <v>72</v>
      </c>
      <c r="EY28">
        <f t="shared" si="54"/>
        <v>75</v>
      </c>
      <c r="EZ28">
        <f t="shared" si="55"/>
        <v>164</v>
      </c>
      <c r="FA28">
        <f t="shared" si="56"/>
        <v>156</v>
      </c>
      <c r="FB28">
        <f t="shared" si="57"/>
        <v>94</v>
      </c>
      <c r="FC28">
        <f t="shared" si="58"/>
        <v>161</v>
      </c>
      <c r="FD28">
        <f t="shared" si="59"/>
        <v>135</v>
      </c>
      <c r="FE28">
        <f t="shared" si="60"/>
        <v>184</v>
      </c>
      <c r="FF28">
        <f t="shared" si="61"/>
        <v>59</v>
      </c>
      <c r="FG28">
        <f t="shared" si="62"/>
        <v>198</v>
      </c>
      <c r="FH28">
        <f t="shared" si="63"/>
        <v>136</v>
      </c>
      <c r="FI28">
        <f t="shared" si="64"/>
        <v>184</v>
      </c>
      <c r="FJ28">
        <f t="shared" si="65"/>
        <v>3</v>
      </c>
      <c r="FK28">
        <f t="shared" si="66"/>
        <v>191</v>
      </c>
      <c r="FL28">
        <f t="shared" si="67"/>
        <v>74</v>
      </c>
      <c r="FM28">
        <f t="shared" si="68"/>
        <v>77</v>
      </c>
      <c r="FN28">
        <f t="shared" si="69"/>
        <v>144</v>
      </c>
      <c r="FO28">
        <f t="shared" si="70"/>
        <v>81</v>
      </c>
      <c r="FP28">
        <f t="shared" si="71"/>
        <v>163</v>
      </c>
      <c r="FQ28">
        <f t="shared" si="72"/>
        <v>38</v>
      </c>
      <c r="FR28">
        <f t="shared" si="73"/>
        <v>120</v>
      </c>
    </row>
    <row r="29" spans="1:174">
      <c r="A29" t="s">
        <v>5</v>
      </c>
      <c r="B29" t="s">
        <v>15</v>
      </c>
      <c r="C29" t="s">
        <v>67</v>
      </c>
      <c r="D29">
        <v>39</v>
      </c>
      <c r="E29">
        <v>38</v>
      </c>
      <c r="F29">
        <v>2002</v>
      </c>
      <c r="G29" t="str">
        <f t="shared" si="74"/>
        <v>49ers-WC-2002</v>
      </c>
      <c r="H29">
        <v>1</v>
      </c>
      <c r="I29">
        <v>23</v>
      </c>
      <c r="J29">
        <v>11</v>
      </c>
      <c r="K29">
        <v>356</v>
      </c>
      <c r="L29">
        <v>28</v>
      </c>
      <c r="M29">
        <v>45</v>
      </c>
      <c r="N29">
        <v>3</v>
      </c>
      <c r="O29">
        <v>90</v>
      </c>
      <c r="P29">
        <v>20</v>
      </c>
      <c r="Q29">
        <v>2</v>
      </c>
      <c r="R29">
        <v>6</v>
      </c>
      <c r="S29">
        <v>13</v>
      </c>
      <c r="T29">
        <v>1</v>
      </c>
      <c r="U29">
        <v>2</v>
      </c>
      <c r="V29">
        <v>1</v>
      </c>
      <c r="W29">
        <v>1</v>
      </c>
      <c r="X29">
        <v>0</v>
      </c>
      <c r="Y29">
        <v>0</v>
      </c>
      <c r="Z29">
        <v>2</v>
      </c>
      <c r="AA29">
        <v>20</v>
      </c>
      <c r="AB29">
        <v>3</v>
      </c>
      <c r="AC29">
        <v>140</v>
      </c>
      <c r="AD29">
        <v>33</v>
      </c>
      <c r="AE29">
        <v>4</v>
      </c>
      <c r="AF29">
        <v>3</v>
      </c>
      <c r="AG29">
        <v>1</v>
      </c>
      <c r="AH29">
        <v>5</v>
      </c>
      <c r="AI29">
        <v>8</v>
      </c>
      <c r="AJ29">
        <v>2</v>
      </c>
      <c r="AK29">
        <v>8</v>
      </c>
      <c r="AL29">
        <v>1</v>
      </c>
      <c r="AM29">
        <v>3</v>
      </c>
      <c r="AN29">
        <v>0</v>
      </c>
      <c r="AO29">
        <v>1</v>
      </c>
      <c r="AP29">
        <v>1</v>
      </c>
      <c r="AQ29">
        <v>3</v>
      </c>
      <c r="AR29">
        <v>8</v>
      </c>
      <c r="AS29">
        <v>20</v>
      </c>
      <c r="AT29">
        <v>11</v>
      </c>
      <c r="AU29">
        <v>330</v>
      </c>
      <c r="AV29">
        <v>2</v>
      </c>
      <c r="AW29">
        <v>25</v>
      </c>
      <c r="AX29">
        <v>21</v>
      </c>
      <c r="AY29" s="8">
        <v>26</v>
      </c>
      <c r="AZ29">
        <v>13</v>
      </c>
      <c r="BA29">
        <v>327</v>
      </c>
      <c r="BB29">
        <v>29</v>
      </c>
      <c r="BC29">
        <v>44</v>
      </c>
      <c r="BD29">
        <v>4</v>
      </c>
      <c r="BE29">
        <v>119</v>
      </c>
      <c r="BF29">
        <v>29</v>
      </c>
      <c r="BG29">
        <v>1</v>
      </c>
      <c r="BH29">
        <v>6</v>
      </c>
      <c r="BI29">
        <v>13</v>
      </c>
      <c r="BJ29">
        <v>0</v>
      </c>
      <c r="BK29">
        <v>0</v>
      </c>
      <c r="BL29">
        <v>1</v>
      </c>
      <c r="BM29">
        <v>0</v>
      </c>
      <c r="BN29">
        <v>2</v>
      </c>
      <c r="BO29">
        <v>15</v>
      </c>
      <c r="BP29">
        <v>5</v>
      </c>
      <c r="BQ29">
        <v>50</v>
      </c>
      <c r="BR29">
        <v>4</v>
      </c>
      <c r="BS29">
        <v>157</v>
      </c>
      <c r="BT29">
        <v>0</v>
      </c>
      <c r="BU29">
        <v>5</v>
      </c>
      <c r="BV29">
        <v>4</v>
      </c>
      <c r="BW29">
        <v>1</v>
      </c>
      <c r="BX29">
        <v>5</v>
      </c>
      <c r="BY29">
        <v>16</v>
      </c>
      <c r="BZ29">
        <v>6</v>
      </c>
      <c r="CA29">
        <v>9</v>
      </c>
      <c r="CB29">
        <v>3</v>
      </c>
      <c r="CC29">
        <v>4</v>
      </c>
      <c r="CD29">
        <v>0</v>
      </c>
      <c r="CE29">
        <v>0</v>
      </c>
      <c r="CF29">
        <v>2</v>
      </c>
      <c r="CG29">
        <v>5</v>
      </c>
      <c r="CH29">
        <v>14</v>
      </c>
      <c r="CI29">
        <v>29</v>
      </c>
      <c r="CJ29">
        <v>13</v>
      </c>
      <c r="CK29">
        <v>518</v>
      </c>
      <c r="CL29">
        <v>2</v>
      </c>
      <c r="CM29">
        <v>34</v>
      </c>
      <c r="CN29">
        <v>39</v>
      </c>
      <c r="CP29" s="1">
        <f t="shared" si="0"/>
        <v>0.82352941176470584</v>
      </c>
      <c r="CQ29" s="1">
        <f t="shared" si="1"/>
        <v>0.79487179487179482</v>
      </c>
      <c r="CR29" s="1">
        <f t="shared" si="2"/>
        <v>8.2444444444444436</v>
      </c>
      <c r="CS29" s="1">
        <f t="shared" si="3"/>
        <v>7.8695652173913047</v>
      </c>
      <c r="CT29" s="1">
        <f t="shared" si="4"/>
        <v>2</v>
      </c>
      <c r="CU29" s="1">
        <f t="shared" si="5"/>
        <v>1</v>
      </c>
      <c r="CV29" s="1">
        <f t="shared" si="6"/>
        <v>40.545454545454547</v>
      </c>
      <c r="CW29" s="1">
        <f t="shared" si="7"/>
        <v>34.307692307692307</v>
      </c>
      <c r="CX29" s="2">
        <f t="shared" si="8"/>
        <v>2.3045454545454547</v>
      </c>
      <c r="CY29" s="2">
        <f t="shared" si="9"/>
        <v>2.6653846153846152</v>
      </c>
      <c r="CZ29" s="1">
        <f t="shared" si="10"/>
        <v>6.8615384615384611</v>
      </c>
      <c r="DA29" s="1">
        <f t="shared" si="11"/>
        <v>5.9466666666666663</v>
      </c>
      <c r="DB29" s="1">
        <f t="shared" si="12"/>
        <v>2.0909090909090908</v>
      </c>
      <c r="DC29" s="1">
        <f t="shared" si="13"/>
        <v>2</v>
      </c>
      <c r="DD29" s="1">
        <f t="shared" si="14"/>
        <v>0.46666666666666667</v>
      </c>
      <c r="DE29" s="1">
        <f t="shared" si="15"/>
        <v>0.46153846153846156</v>
      </c>
      <c r="DF29" s="1">
        <f t="shared" si="16"/>
        <v>30</v>
      </c>
      <c r="DG29" s="1">
        <f t="shared" si="17"/>
        <v>39.846153846153847</v>
      </c>
      <c r="DH29" s="1">
        <f t="shared" si="18"/>
        <v>2</v>
      </c>
      <c r="DI29" s="1">
        <f t="shared" si="19"/>
        <v>2</v>
      </c>
      <c r="DJ29" s="1">
        <f t="shared" si="20"/>
        <v>0.8571428571428571</v>
      </c>
      <c r="DK29" s="1">
        <f t="shared" si="21"/>
        <v>0.88571428571428568</v>
      </c>
      <c r="DL29" s="1">
        <f t="shared" si="22"/>
        <v>5.9090909090909092</v>
      </c>
      <c r="DM29" s="1">
        <f t="shared" si="23"/>
        <v>5.7692307692307692</v>
      </c>
      <c r="DN29" s="1">
        <f t="shared" si="24"/>
        <v>0.30769230769230771</v>
      </c>
      <c r="DO29" s="1">
        <f t="shared" si="25"/>
        <v>0.66666666666666663</v>
      </c>
      <c r="DP29" s="1">
        <f t="shared" si="26"/>
        <v>0.4</v>
      </c>
      <c r="DQ29" s="1">
        <f t="shared" si="27"/>
        <v>0.48275862068965519</v>
      </c>
      <c r="DR29" s="2">
        <f t="shared" si="28"/>
        <v>4.5</v>
      </c>
      <c r="DS29" s="2">
        <f t="shared" si="29"/>
        <v>4.1034482758620694</v>
      </c>
      <c r="DT29" s="1">
        <f t="shared" si="75"/>
        <v>35.666666666666664</v>
      </c>
      <c r="DU29" s="1">
        <f t="shared" si="76"/>
        <v>39.25</v>
      </c>
      <c r="DV29" s="1">
        <f t="shared" si="77"/>
        <v>90</v>
      </c>
      <c r="DW29" s="1">
        <f t="shared" si="78"/>
        <v>119</v>
      </c>
      <c r="DX29" s="1">
        <f t="shared" si="30"/>
        <v>8.744394618834081E-2</v>
      </c>
      <c r="DY29" s="1">
        <f t="shared" si="31"/>
        <v>8.520179372197309E-2</v>
      </c>
      <c r="DZ29" s="1">
        <f t="shared" si="32"/>
        <v>3.5454545454545454</v>
      </c>
      <c r="EA29" s="1">
        <f t="shared" si="33"/>
        <v>2.9230769230769229</v>
      </c>
      <c r="EB29" s="1">
        <f t="shared" si="79"/>
        <v>99.861111111111128</v>
      </c>
      <c r="EC29" s="1">
        <f t="shared" si="80"/>
        <v>108.80681818181819</v>
      </c>
      <c r="EE29">
        <f t="shared" si="34"/>
        <v>15</v>
      </c>
      <c r="EF29">
        <f t="shared" si="35"/>
        <v>170</v>
      </c>
      <c r="EG29">
        <f t="shared" si="36"/>
        <v>37</v>
      </c>
      <c r="EH29">
        <f t="shared" si="37"/>
        <v>154</v>
      </c>
      <c r="EI29">
        <f t="shared" si="38"/>
        <v>105</v>
      </c>
      <c r="EJ29">
        <f t="shared" si="39"/>
        <v>95</v>
      </c>
      <c r="EK29">
        <f t="shared" si="40"/>
        <v>25</v>
      </c>
      <c r="EL29">
        <f t="shared" si="41"/>
        <v>141</v>
      </c>
      <c r="EM29">
        <f t="shared" si="42"/>
        <v>152</v>
      </c>
      <c r="EN29">
        <f t="shared" si="43"/>
        <v>95</v>
      </c>
      <c r="EO29">
        <f t="shared" si="44"/>
        <v>16</v>
      </c>
      <c r="EP29">
        <f t="shared" si="45"/>
        <v>151</v>
      </c>
      <c r="EQ29">
        <f t="shared" si="46"/>
        <v>51</v>
      </c>
      <c r="ER29">
        <f t="shared" si="47"/>
        <v>131</v>
      </c>
      <c r="ES29">
        <f t="shared" si="48"/>
        <v>54</v>
      </c>
      <c r="ET29">
        <f t="shared" si="49"/>
        <v>132</v>
      </c>
      <c r="EU29">
        <f t="shared" si="50"/>
        <v>109</v>
      </c>
      <c r="EV29">
        <f t="shared" si="51"/>
        <v>183</v>
      </c>
      <c r="EW29">
        <f t="shared" si="52"/>
        <v>23</v>
      </c>
      <c r="EX29">
        <f t="shared" si="53"/>
        <v>145</v>
      </c>
      <c r="EY29">
        <f t="shared" si="54"/>
        <v>43</v>
      </c>
      <c r="EZ29">
        <f t="shared" si="55"/>
        <v>157</v>
      </c>
      <c r="FA29">
        <f t="shared" si="56"/>
        <v>75</v>
      </c>
      <c r="FB29">
        <f t="shared" si="57"/>
        <v>112</v>
      </c>
      <c r="FC29">
        <f t="shared" si="58"/>
        <v>32</v>
      </c>
      <c r="FD29">
        <f t="shared" si="59"/>
        <v>97</v>
      </c>
      <c r="FE29">
        <f t="shared" si="60"/>
        <v>131</v>
      </c>
      <c r="FF29">
        <f t="shared" si="61"/>
        <v>125</v>
      </c>
      <c r="FG29">
        <f t="shared" si="62"/>
        <v>56</v>
      </c>
      <c r="FH29">
        <f t="shared" si="63"/>
        <v>109</v>
      </c>
      <c r="FI29">
        <f t="shared" si="64"/>
        <v>126</v>
      </c>
      <c r="FJ29">
        <f t="shared" si="65"/>
        <v>126</v>
      </c>
      <c r="FK29">
        <f t="shared" si="66"/>
        <v>119</v>
      </c>
      <c r="FL29">
        <f t="shared" si="67"/>
        <v>127</v>
      </c>
      <c r="FM29">
        <f t="shared" si="68"/>
        <v>43</v>
      </c>
      <c r="FN29">
        <f t="shared" si="69"/>
        <v>149</v>
      </c>
      <c r="FO29">
        <f t="shared" si="70"/>
        <v>20</v>
      </c>
      <c r="FP29">
        <f t="shared" si="71"/>
        <v>168</v>
      </c>
      <c r="FQ29">
        <f t="shared" si="72"/>
        <v>52</v>
      </c>
      <c r="FR29">
        <f t="shared" si="73"/>
        <v>164</v>
      </c>
    </row>
    <row r="30" spans="1:174">
      <c r="A30" t="s">
        <v>15</v>
      </c>
      <c r="B30" t="s">
        <v>5</v>
      </c>
      <c r="C30" t="s">
        <v>67</v>
      </c>
      <c r="D30">
        <v>38</v>
      </c>
      <c r="E30">
        <v>39</v>
      </c>
      <c r="F30">
        <v>2002</v>
      </c>
      <c r="G30" t="str">
        <f t="shared" si="74"/>
        <v>Giants-WC-2002</v>
      </c>
      <c r="H30">
        <v>0</v>
      </c>
      <c r="I30">
        <v>26</v>
      </c>
      <c r="J30">
        <v>13</v>
      </c>
      <c r="K30">
        <v>327</v>
      </c>
      <c r="L30">
        <v>29</v>
      </c>
      <c r="M30">
        <v>44</v>
      </c>
      <c r="N30">
        <v>4</v>
      </c>
      <c r="O30">
        <v>119</v>
      </c>
      <c r="P30">
        <v>29</v>
      </c>
      <c r="Q30">
        <v>1</v>
      </c>
      <c r="R30">
        <v>6</v>
      </c>
      <c r="S30">
        <v>13</v>
      </c>
      <c r="T30">
        <v>0</v>
      </c>
      <c r="U30">
        <v>0</v>
      </c>
      <c r="V30">
        <v>1</v>
      </c>
      <c r="W30">
        <v>0</v>
      </c>
      <c r="X30">
        <v>2</v>
      </c>
      <c r="Y30">
        <v>15</v>
      </c>
      <c r="Z30">
        <v>5</v>
      </c>
      <c r="AA30">
        <v>50</v>
      </c>
      <c r="AB30">
        <v>4</v>
      </c>
      <c r="AC30">
        <v>157</v>
      </c>
      <c r="AD30">
        <v>0</v>
      </c>
      <c r="AE30">
        <v>5</v>
      </c>
      <c r="AF30">
        <v>4</v>
      </c>
      <c r="AG30">
        <v>1</v>
      </c>
      <c r="AH30">
        <v>5</v>
      </c>
      <c r="AI30">
        <v>16</v>
      </c>
      <c r="AJ30">
        <v>6</v>
      </c>
      <c r="AK30">
        <v>9</v>
      </c>
      <c r="AL30">
        <v>3</v>
      </c>
      <c r="AM30">
        <v>4</v>
      </c>
      <c r="AN30">
        <v>0</v>
      </c>
      <c r="AO30">
        <v>0</v>
      </c>
      <c r="AP30">
        <v>2</v>
      </c>
      <c r="AQ30">
        <v>5</v>
      </c>
      <c r="AR30">
        <v>14</v>
      </c>
      <c r="AS30">
        <v>29</v>
      </c>
      <c r="AT30">
        <v>13</v>
      </c>
      <c r="AU30">
        <v>518</v>
      </c>
      <c r="AV30">
        <v>2</v>
      </c>
      <c r="AW30">
        <v>34</v>
      </c>
      <c r="AX30">
        <v>39</v>
      </c>
      <c r="AY30" s="8">
        <v>23</v>
      </c>
      <c r="AZ30">
        <v>11</v>
      </c>
      <c r="BA30">
        <v>356</v>
      </c>
      <c r="BB30">
        <v>28</v>
      </c>
      <c r="BC30">
        <v>45</v>
      </c>
      <c r="BD30">
        <v>3</v>
      </c>
      <c r="BE30">
        <v>90</v>
      </c>
      <c r="BF30">
        <v>20</v>
      </c>
      <c r="BG30">
        <v>2</v>
      </c>
      <c r="BH30">
        <v>6</v>
      </c>
      <c r="BI30">
        <v>13</v>
      </c>
      <c r="BJ30">
        <v>1</v>
      </c>
      <c r="BK30">
        <v>2</v>
      </c>
      <c r="BL30">
        <v>1</v>
      </c>
      <c r="BM30">
        <v>1</v>
      </c>
      <c r="BN30">
        <v>0</v>
      </c>
      <c r="BO30">
        <v>0</v>
      </c>
      <c r="BP30">
        <v>2</v>
      </c>
      <c r="BQ30">
        <v>20</v>
      </c>
      <c r="BR30">
        <v>3</v>
      </c>
      <c r="BS30">
        <v>140</v>
      </c>
      <c r="BT30">
        <v>33</v>
      </c>
      <c r="BU30">
        <v>4</v>
      </c>
      <c r="BV30">
        <v>3</v>
      </c>
      <c r="BW30">
        <v>1</v>
      </c>
      <c r="BX30">
        <v>5</v>
      </c>
      <c r="BY30">
        <v>8</v>
      </c>
      <c r="BZ30">
        <v>2</v>
      </c>
      <c r="CA30">
        <v>8</v>
      </c>
      <c r="CB30">
        <v>1</v>
      </c>
      <c r="CC30">
        <v>3</v>
      </c>
      <c r="CD30">
        <v>0</v>
      </c>
      <c r="CE30">
        <v>1</v>
      </c>
      <c r="CF30">
        <v>1</v>
      </c>
      <c r="CG30">
        <v>3</v>
      </c>
      <c r="CH30">
        <v>8</v>
      </c>
      <c r="CI30">
        <v>20</v>
      </c>
      <c r="CJ30">
        <v>11</v>
      </c>
      <c r="CK30">
        <v>330</v>
      </c>
      <c r="CL30">
        <v>2</v>
      </c>
      <c r="CM30">
        <v>25</v>
      </c>
      <c r="CN30">
        <v>21</v>
      </c>
      <c r="CP30" s="1">
        <f t="shared" si="0"/>
        <v>0.79487179487179482</v>
      </c>
      <c r="CQ30" s="1">
        <f t="shared" si="1"/>
        <v>0.82352941176470584</v>
      </c>
      <c r="CR30" s="1">
        <f t="shared" si="2"/>
        <v>7.8695652173913047</v>
      </c>
      <c r="CS30" s="1">
        <f t="shared" si="3"/>
        <v>8.2444444444444436</v>
      </c>
      <c r="CT30" s="1">
        <f t="shared" si="4"/>
        <v>1</v>
      </c>
      <c r="CU30" s="1">
        <f t="shared" si="5"/>
        <v>2</v>
      </c>
      <c r="CV30" s="1">
        <f t="shared" si="6"/>
        <v>34.307692307692307</v>
      </c>
      <c r="CW30" s="1">
        <f t="shared" si="7"/>
        <v>40.545454545454547</v>
      </c>
      <c r="CX30" s="2">
        <f t="shared" si="8"/>
        <v>2.6653846153846152</v>
      </c>
      <c r="CY30" s="2">
        <f t="shared" si="9"/>
        <v>2.3045454545454547</v>
      </c>
      <c r="CZ30" s="1">
        <f t="shared" si="10"/>
        <v>5.9466666666666663</v>
      </c>
      <c r="DA30" s="1">
        <f t="shared" si="11"/>
        <v>6.8615384615384611</v>
      </c>
      <c r="DB30" s="1">
        <f t="shared" si="12"/>
        <v>2</v>
      </c>
      <c r="DC30" s="1">
        <f t="shared" si="13"/>
        <v>2.0909090909090908</v>
      </c>
      <c r="DD30" s="1">
        <f t="shared" si="14"/>
        <v>0.46153846153846156</v>
      </c>
      <c r="DE30" s="1">
        <f t="shared" si="15"/>
        <v>0.46666666666666667</v>
      </c>
      <c r="DF30" s="1">
        <f t="shared" si="16"/>
        <v>39.846153846153847</v>
      </c>
      <c r="DG30" s="1">
        <f t="shared" si="17"/>
        <v>30</v>
      </c>
      <c r="DH30" s="1">
        <f t="shared" si="18"/>
        <v>2</v>
      </c>
      <c r="DI30" s="1">
        <f t="shared" si="19"/>
        <v>2</v>
      </c>
      <c r="DJ30" s="1">
        <f t="shared" si="20"/>
        <v>0.88571428571428568</v>
      </c>
      <c r="DK30" s="1">
        <f t="shared" si="21"/>
        <v>0.8571428571428571</v>
      </c>
      <c r="DL30" s="1">
        <f t="shared" si="22"/>
        <v>5.7692307692307692</v>
      </c>
      <c r="DM30" s="1">
        <f t="shared" si="23"/>
        <v>5.9090909090909092</v>
      </c>
      <c r="DN30" s="1">
        <f t="shared" si="24"/>
        <v>0.66666666666666663</v>
      </c>
      <c r="DO30" s="1">
        <f t="shared" si="25"/>
        <v>0.30769230769230771</v>
      </c>
      <c r="DP30" s="1">
        <f t="shared" si="26"/>
        <v>0.48275862068965519</v>
      </c>
      <c r="DQ30" s="1">
        <f t="shared" si="27"/>
        <v>0.4</v>
      </c>
      <c r="DR30" s="2">
        <f t="shared" si="28"/>
        <v>4.1034482758620694</v>
      </c>
      <c r="DS30" s="2">
        <f t="shared" si="29"/>
        <v>4.5</v>
      </c>
      <c r="DT30" s="1">
        <f t="shared" si="75"/>
        <v>39.25</v>
      </c>
      <c r="DU30" s="1">
        <f t="shared" si="76"/>
        <v>35.666666666666664</v>
      </c>
      <c r="DV30" s="1">
        <f t="shared" si="77"/>
        <v>119</v>
      </c>
      <c r="DW30" s="1">
        <f t="shared" si="78"/>
        <v>90</v>
      </c>
      <c r="DX30" s="1">
        <f t="shared" si="30"/>
        <v>8.520179372197309E-2</v>
      </c>
      <c r="DY30" s="1">
        <f t="shared" si="31"/>
        <v>8.744394618834081E-2</v>
      </c>
      <c r="DZ30" s="1">
        <f t="shared" si="32"/>
        <v>2.9230769230769229</v>
      </c>
      <c r="EA30" s="1">
        <f t="shared" si="33"/>
        <v>3.5454545454545454</v>
      </c>
      <c r="EB30" s="1">
        <f t="shared" si="79"/>
        <v>108.80681818181819</v>
      </c>
      <c r="EC30" s="1">
        <f t="shared" si="80"/>
        <v>99.861111111111128</v>
      </c>
      <c r="EE30">
        <f t="shared" si="34"/>
        <v>28</v>
      </c>
      <c r="EF30">
        <f t="shared" si="35"/>
        <v>184</v>
      </c>
      <c r="EG30">
        <f t="shared" si="36"/>
        <v>45</v>
      </c>
      <c r="EH30">
        <f t="shared" si="37"/>
        <v>162</v>
      </c>
      <c r="EI30">
        <f t="shared" si="38"/>
        <v>37</v>
      </c>
      <c r="EJ30">
        <f t="shared" si="39"/>
        <v>57</v>
      </c>
      <c r="EK30">
        <f t="shared" si="40"/>
        <v>58</v>
      </c>
      <c r="EL30">
        <f t="shared" si="41"/>
        <v>174</v>
      </c>
      <c r="EM30">
        <f t="shared" si="42"/>
        <v>104</v>
      </c>
      <c r="EN30">
        <f t="shared" si="43"/>
        <v>47</v>
      </c>
      <c r="EO30">
        <f t="shared" si="44"/>
        <v>48</v>
      </c>
      <c r="EP30">
        <f t="shared" si="45"/>
        <v>183</v>
      </c>
      <c r="EQ30">
        <f t="shared" si="46"/>
        <v>55</v>
      </c>
      <c r="ER30">
        <f t="shared" si="47"/>
        <v>146</v>
      </c>
      <c r="ES30">
        <f t="shared" si="48"/>
        <v>62</v>
      </c>
      <c r="ET30">
        <f t="shared" si="49"/>
        <v>138</v>
      </c>
      <c r="EU30">
        <f t="shared" si="50"/>
        <v>16</v>
      </c>
      <c r="EV30">
        <f t="shared" si="51"/>
        <v>88</v>
      </c>
      <c r="EW30">
        <f t="shared" si="52"/>
        <v>23</v>
      </c>
      <c r="EX30">
        <f t="shared" si="53"/>
        <v>145</v>
      </c>
      <c r="EY30">
        <f t="shared" si="54"/>
        <v>38</v>
      </c>
      <c r="EZ30">
        <f t="shared" si="55"/>
        <v>149</v>
      </c>
      <c r="FA30">
        <f t="shared" si="56"/>
        <v>86</v>
      </c>
      <c r="FB30">
        <f t="shared" si="57"/>
        <v>122</v>
      </c>
      <c r="FC30">
        <f t="shared" si="58"/>
        <v>101</v>
      </c>
      <c r="FD30">
        <f t="shared" si="59"/>
        <v>167</v>
      </c>
      <c r="FE30">
        <f t="shared" si="60"/>
        <v>73</v>
      </c>
      <c r="FF30">
        <f t="shared" si="61"/>
        <v>59</v>
      </c>
      <c r="FG30">
        <f t="shared" si="62"/>
        <v>90</v>
      </c>
      <c r="FH30">
        <f t="shared" si="63"/>
        <v>141</v>
      </c>
      <c r="FI30">
        <f t="shared" si="64"/>
        <v>72</v>
      </c>
      <c r="FJ30">
        <f t="shared" si="65"/>
        <v>73</v>
      </c>
      <c r="FK30">
        <f t="shared" si="66"/>
        <v>70</v>
      </c>
      <c r="FL30">
        <f t="shared" si="67"/>
        <v>77</v>
      </c>
      <c r="FM30">
        <f t="shared" si="68"/>
        <v>50</v>
      </c>
      <c r="FN30">
        <f t="shared" si="69"/>
        <v>156</v>
      </c>
      <c r="FO30">
        <f t="shared" si="70"/>
        <v>31</v>
      </c>
      <c r="FP30">
        <f t="shared" si="71"/>
        <v>179</v>
      </c>
      <c r="FQ30">
        <f t="shared" si="72"/>
        <v>35</v>
      </c>
      <c r="FR30">
        <f t="shared" si="73"/>
        <v>147</v>
      </c>
    </row>
    <row r="31" spans="1:174">
      <c r="A31" t="s">
        <v>16</v>
      </c>
      <c r="B31" t="s">
        <v>10</v>
      </c>
      <c r="C31" t="s">
        <v>68</v>
      </c>
      <c r="D31">
        <v>34</v>
      </c>
      <c r="E31">
        <v>31</v>
      </c>
      <c r="F31">
        <v>2002</v>
      </c>
      <c r="G31" t="str">
        <f t="shared" si="74"/>
        <v>Titans-DIV-2002</v>
      </c>
      <c r="H31">
        <v>1</v>
      </c>
      <c r="I31">
        <v>29</v>
      </c>
      <c r="J31">
        <v>15</v>
      </c>
      <c r="K31">
        <v>331</v>
      </c>
      <c r="L31">
        <v>27</v>
      </c>
      <c r="M31">
        <v>45</v>
      </c>
      <c r="N31">
        <v>2</v>
      </c>
      <c r="O31">
        <v>99</v>
      </c>
      <c r="P31">
        <v>36</v>
      </c>
      <c r="Q31">
        <v>2</v>
      </c>
      <c r="R31">
        <v>12</v>
      </c>
      <c r="S31">
        <v>18</v>
      </c>
      <c r="T31">
        <v>1</v>
      </c>
      <c r="U31">
        <v>1</v>
      </c>
      <c r="V31">
        <v>2</v>
      </c>
      <c r="W31">
        <v>2</v>
      </c>
      <c r="X31">
        <v>1</v>
      </c>
      <c r="Y31">
        <v>7</v>
      </c>
      <c r="Z31">
        <v>8</v>
      </c>
      <c r="AA31">
        <v>92</v>
      </c>
      <c r="AB31">
        <v>4</v>
      </c>
      <c r="AC31">
        <v>115</v>
      </c>
      <c r="AD31">
        <v>14</v>
      </c>
      <c r="AE31">
        <v>5</v>
      </c>
      <c r="AF31">
        <v>4</v>
      </c>
      <c r="AG31">
        <v>1</v>
      </c>
      <c r="AH31">
        <v>6</v>
      </c>
      <c r="AI31">
        <v>19</v>
      </c>
      <c r="AJ31">
        <v>5</v>
      </c>
      <c r="AK31">
        <v>9</v>
      </c>
      <c r="AL31">
        <v>7</v>
      </c>
      <c r="AM31">
        <v>8</v>
      </c>
      <c r="AN31">
        <v>0</v>
      </c>
      <c r="AO31">
        <v>0</v>
      </c>
      <c r="AP31">
        <v>2</v>
      </c>
      <c r="AQ31">
        <v>6</v>
      </c>
      <c r="AR31">
        <v>18</v>
      </c>
      <c r="AS31">
        <v>36</v>
      </c>
      <c r="AT31">
        <v>15</v>
      </c>
      <c r="AU31">
        <v>436</v>
      </c>
      <c r="AV31">
        <v>7</v>
      </c>
      <c r="AW31">
        <v>37</v>
      </c>
      <c r="AX31">
        <v>32</v>
      </c>
      <c r="AY31" s="8">
        <v>21</v>
      </c>
      <c r="AZ31">
        <v>14</v>
      </c>
      <c r="BA31">
        <v>257</v>
      </c>
      <c r="BB31">
        <v>21</v>
      </c>
      <c r="BC31">
        <v>42</v>
      </c>
      <c r="BD31">
        <v>2</v>
      </c>
      <c r="BE31">
        <v>67</v>
      </c>
      <c r="BF31">
        <v>20</v>
      </c>
      <c r="BG31">
        <v>1</v>
      </c>
      <c r="BH31">
        <v>4</v>
      </c>
      <c r="BI31">
        <v>14</v>
      </c>
      <c r="BJ31">
        <v>0</v>
      </c>
      <c r="BK31">
        <v>0</v>
      </c>
      <c r="BL31">
        <v>1</v>
      </c>
      <c r="BM31">
        <v>0</v>
      </c>
      <c r="BN31">
        <v>1</v>
      </c>
      <c r="BO31">
        <v>9</v>
      </c>
      <c r="BP31">
        <v>6</v>
      </c>
      <c r="BQ31">
        <v>41</v>
      </c>
      <c r="BR31">
        <v>6</v>
      </c>
      <c r="BS31">
        <v>191</v>
      </c>
      <c r="BT31">
        <v>9</v>
      </c>
      <c r="BU31">
        <v>3</v>
      </c>
      <c r="BV31">
        <v>1</v>
      </c>
      <c r="BW31">
        <v>2</v>
      </c>
      <c r="BX31">
        <v>5</v>
      </c>
      <c r="BY31">
        <v>14</v>
      </c>
      <c r="BZ31">
        <v>1</v>
      </c>
      <c r="CA31">
        <v>6</v>
      </c>
      <c r="CB31">
        <v>0</v>
      </c>
      <c r="CC31">
        <v>0</v>
      </c>
      <c r="CD31">
        <v>0</v>
      </c>
      <c r="CE31">
        <v>0</v>
      </c>
      <c r="CF31">
        <v>1</v>
      </c>
      <c r="CG31">
        <v>6</v>
      </c>
      <c r="CH31">
        <v>6</v>
      </c>
      <c r="CI31">
        <v>20</v>
      </c>
      <c r="CJ31">
        <v>14</v>
      </c>
      <c r="CK31">
        <v>568</v>
      </c>
      <c r="CL31">
        <v>2</v>
      </c>
      <c r="CM31">
        <v>24</v>
      </c>
      <c r="CN31">
        <v>43</v>
      </c>
      <c r="CP31" s="1">
        <f t="shared" si="0"/>
        <v>0.75</v>
      </c>
      <c r="CQ31" s="1">
        <f t="shared" si="1"/>
        <v>0.68571428571428572</v>
      </c>
      <c r="CR31" s="1">
        <f t="shared" si="2"/>
        <v>6.1086956521739131</v>
      </c>
      <c r="CS31" s="1">
        <f t="shared" si="3"/>
        <v>5.8604651162790695</v>
      </c>
      <c r="CT31" s="1">
        <f t="shared" si="4"/>
        <v>4</v>
      </c>
      <c r="CU31" s="1">
        <f t="shared" si="5"/>
        <v>1</v>
      </c>
      <c r="CV31" s="1">
        <f t="shared" si="6"/>
        <v>28.666666666666668</v>
      </c>
      <c r="CW31" s="1">
        <f t="shared" si="7"/>
        <v>23.142857142857142</v>
      </c>
      <c r="CX31" s="2">
        <f t="shared" si="8"/>
        <v>2.5022222222222221</v>
      </c>
      <c r="CY31" s="2">
        <f t="shared" si="9"/>
        <v>1.7654761904761904</v>
      </c>
      <c r="CZ31" s="1">
        <f t="shared" si="10"/>
        <v>5.2439024390243905</v>
      </c>
      <c r="DA31" s="1">
        <f t="shared" si="11"/>
        <v>5.1428571428571432</v>
      </c>
      <c r="DB31" s="1">
        <f t="shared" si="12"/>
        <v>1.9333333333333333</v>
      </c>
      <c r="DC31" s="1">
        <f t="shared" si="13"/>
        <v>1.5</v>
      </c>
      <c r="DD31" s="1">
        <f t="shared" si="14"/>
        <v>0.68421052631578949</v>
      </c>
      <c r="DE31" s="1">
        <f t="shared" si="15"/>
        <v>0.2857142857142857</v>
      </c>
      <c r="DF31" s="1">
        <f t="shared" si="16"/>
        <v>29.066666666666666</v>
      </c>
      <c r="DG31" s="1">
        <f t="shared" si="17"/>
        <v>40.571428571428569</v>
      </c>
      <c r="DH31" s="1">
        <f t="shared" si="18"/>
        <v>7</v>
      </c>
      <c r="DI31" s="1">
        <f t="shared" si="19"/>
        <v>2</v>
      </c>
      <c r="DJ31" s="1">
        <f t="shared" si="20"/>
        <v>0.88571428571428568</v>
      </c>
      <c r="DK31" s="1">
        <f t="shared" si="21"/>
        <v>0.61904761904761907</v>
      </c>
      <c r="DL31" s="1">
        <f t="shared" si="22"/>
        <v>5.4666666666666668</v>
      </c>
      <c r="DM31" s="1">
        <f t="shared" si="23"/>
        <v>4.5</v>
      </c>
      <c r="DN31" s="1">
        <f t="shared" si="24"/>
        <v>1.1219512195121952</v>
      </c>
      <c r="DO31" s="1">
        <f t="shared" si="25"/>
        <v>0.65079365079365081</v>
      </c>
      <c r="DP31" s="1">
        <f t="shared" si="26"/>
        <v>0.5</v>
      </c>
      <c r="DQ31" s="1">
        <f t="shared" si="27"/>
        <v>0.3</v>
      </c>
      <c r="DR31" s="2">
        <f t="shared" si="28"/>
        <v>2.75</v>
      </c>
      <c r="DS31" s="2">
        <f t="shared" si="29"/>
        <v>3.35</v>
      </c>
      <c r="DT31" s="1">
        <f t="shared" si="75"/>
        <v>25.25</v>
      </c>
      <c r="DU31" s="1">
        <f t="shared" si="76"/>
        <v>30.333333333333332</v>
      </c>
      <c r="DV31" s="1">
        <f t="shared" si="77"/>
        <v>99</v>
      </c>
      <c r="DW31" s="1">
        <f t="shared" si="78"/>
        <v>67</v>
      </c>
      <c r="DX31" s="1">
        <f t="shared" si="30"/>
        <v>7.9069767441860464E-2</v>
      </c>
      <c r="DY31" s="1">
        <f t="shared" si="31"/>
        <v>9.5679012345679007E-2</v>
      </c>
      <c r="DZ31" s="1">
        <f t="shared" si="32"/>
        <v>2.2666666666666666</v>
      </c>
      <c r="EA31" s="1">
        <f t="shared" si="33"/>
        <v>2.2142857142857144</v>
      </c>
      <c r="EB31" s="1">
        <f t="shared" si="79"/>
        <v>79.027777777777771</v>
      </c>
      <c r="EC31" s="1">
        <f t="shared" si="80"/>
        <v>75.198412698412682</v>
      </c>
      <c r="EE31">
        <f t="shared" si="34"/>
        <v>60</v>
      </c>
      <c r="EF31">
        <f t="shared" si="35"/>
        <v>92</v>
      </c>
      <c r="EG31">
        <f t="shared" si="36"/>
        <v>88</v>
      </c>
      <c r="EH31">
        <f t="shared" si="37"/>
        <v>105</v>
      </c>
      <c r="EI31">
        <f t="shared" si="38"/>
        <v>168</v>
      </c>
      <c r="EJ31">
        <f t="shared" si="39"/>
        <v>95</v>
      </c>
      <c r="EK31">
        <f t="shared" si="40"/>
        <v>102</v>
      </c>
      <c r="EL31">
        <f t="shared" si="41"/>
        <v>45</v>
      </c>
      <c r="EM31">
        <f t="shared" si="42"/>
        <v>123</v>
      </c>
      <c r="EN31">
        <f t="shared" si="43"/>
        <v>8</v>
      </c>
      <c r="EO31">
        <f t="shared" si="44"/>
        <v>95</v>
      </c>
      <c r="EP31">
        <f t="shared" si="45"/>
        <v>95</v>
      </c>
      <c r="EQ31">
        <f t="shared" si="46"/>
        <v>69</v>
      </c>
      <c r="ER31">
        <f t="shared" si="47"/>
        <v>77</v>
      </c>
      <c r="ES31">
        <f t="shared" si="48"/>
        <v>4</v>
      </c>
      <c r="ET31">
        <f t="shared" si="49"/>
        <v>39</v>
      </c>
      <c r="EU31">
        <f t="shared" si="50"/>
        <v>122</v>
      </c>
      <c r="EV31">
        <f t="shared" si="51"/>
        <v>184</v>
      </c>
      <c r="EW31">
        <f t="shared" si="52"/>
        <v>182</v>
      </c>
      <c r="EX31">
        <f t="shared" si="53"/>
        <v>145</v>
      </c>
      <c r="EY31">
        <f t="shared" si="54"/>
        <v>38</v>
      </c>
      <c r="EZ31">
        <f t="shared" si="55"/>
        <v>73</v>
      </c>
      <c r="FA31">
        <f t="shared" si="56"/>
        <v>104</v>
      </c>
      <c r="FB31">
        <f t="shared" si="57"/>
        <v>21</v>
      </c>
      <c r="FC31">
        <f t="shared" si="58"/>
        <v>166</v>
      </c>
      <c r="FD31">
        <f t="shared" si="59"/>
        <v>99</v>
      </c>
      <c r="FE31">
        <f t="shared" si="60"/>
        <v>56</v>
      </c>
      <c r="FF31">
        <f t="shared" si="61"/>
        <v>23</v>
      </c>
      <c r="FG31">
        <f t="shared" si="62"/>
        <v>166</v>
      </c>
      <c r="FH31">
        <f t="shared" si="63"/>
        <v>63</v>
      </c>
      <c r="FI31">
        <f t="shared" si="64"/>
        <v>192</v>
      </c>
      <c r="FJ31">
        <f t="shared" si="65"/>
        <v>25</v>
      </c>
      <c r="FK31">
        <f t="shared" si="66"/>
        <v>98</v>
      </c>
      <c r="FL31">
        <f t="shared" si="67"/>
        <v>42</v>
      </c>
      <c r="FM31">
        <f t="shared" si="68"/>
        <v>62</v>
      </c>
      <c r="FN31">
        <f t="shared" si="69"/>
        <v>175</v>
      </c>
      <c r="FO31">
        <f t="shared" si="70"/>
        <v>73</v>
      </c>
      <c r="FP31">
        <f t="shared" si="71"/>
        <v>119</v>
      </c>
      <c r="FQ31">
        <f t="shared" si="72"/>
        <v>102</v>
      </c>
      <c r="FR31">
        <f t="shared" si="73"/>
        <v>82</v>
      </c>
    </row>
    <row r="32" spans="1:174">
      <c r="A32" t="s">
        <v>10</v>
      </c>
      <c r="B32" t="s">
        <v>16</v>
      </c>
      <c r="C32" t="s">
        <v>68</v>
      </c>
      <c r="D32">
        <v>31</v>
      </c>
      <c r="E32">
        <v>34</v>
      </c>
      <c r="F32">
        <v>2002</v>
      </c>
      <c r="G32" t="str">
        <f t="shared" si="74"/>
        <v>Steelers-DIV-2002</v>
      </c>
      <c r="H32">
        <v>0</v>
      </c>
      <c r="I32">
        <v>21</v>
      </c>
      <c r="J32">
        <v>14</v>
      </c>
      <c r="K32">
        <v>257</v>
      </c>
      <c r="L32">
        <v>21</v>
      </c>
      <c r="M32">
        <v>42</v>
      </c>
      <c r="N32">
        <v>2</v>
      </c>
      <c r="O32">
        <v>67</v>
      </c>
      <c r="P32">
        <v>20</v>
      </c>
      <c r="Q32">
        <v>1</v>
      </c>
      <c r="R32">
        <v>4</v>
      </c>
      <c r="S32">
        <v>14</v>
      </c>
      <c r="T32">
        <v>0</v>
      </c>
      <c r="U32">
        <v>0</v>
      </c>
      <c r="V32">
        <v>1</v>
      </c>
      <c r="W32">
        <v>0</v>
      </c>
      <c r="X32">
        <v>1</v>
      </c>
      <c r="Y32">
        <v>9</v>
      </c>
      <c r="Z32">
        <v>6</v>
      </c>
      <c r="AA32">
        <v>41</v>
      </c>
      <c r="AB32">
        <v>6</v>
      </c>
      <c r="AC32">
        <v>191</v>
      </c>
      <c r="AD32">
        <v>9</v>
      </c>
      <c r="AE32">
        <v>3</v>
      </c>
      <c r="AF32">
        <v>1</v>
      </c>
      <c r="AG32">
        <v>2</v>
      </c>
      <c r="AH32">
        <v>5</v>
      </c>
      <c r="AI32">
        <v>14</v>
      </c>
      <c r="AJ32">
        <v>1</v>
      </c>
      <c r="AK32">
        <v>6</v>
      </c>
      <c r="AL32">
        <v>0</v>
      </c>
      <c r="AM32">
        <v>0</v>
      </c>
      <c r="AN32">
        <v>0</v>
      </c>
      <c r="AO32">
        <v>0</v>
      </c>
      <c r="AP32">
        <v>1</v>
      </c>
      <c r="AQ32">
        <v>6</v>
      </c>
      <c r="AR32">
        <v>6</v>
      </c>
      <c r="AS32">
        <v>20</v>
      </c>
      <c r="AT32">
        <v>14</v>
      </c>
      <c r="AU32">
        <v>568</v>
      </c>
      <c r="AV32">
        <v>2</v>
      </c>
      <c r="AW32">
        <v>24</v>
      </c>
      <c r="AX32">
        <v>43</v>
      </c>
      <c r="AY32" s="8">
        <v>29</v>
      </c>
      <c r="AZ32">
        <v>15</v>
      </c>
      <c r="BA32">
        <v>331</v>
      </c>
      <c r="BB32">
        <v>27</v>
      </c>
      <c r="BC32">
        <v>45</v>
      </c>
      <c r="BD32">
        <v>2</v>
      </c>
      <c r="BE32">
        <v>99</v>
      </c>
      <c r="BF32">
        <v>36</v>
      </c>
      <c r="BG32">
        <v>2</v>
      </c>
      <c r="BH32">
        <v>12</v>
      </c>
      <c r="BI32">
        <v>18</v>
      </c>
      <c r="BJ32">
        <v>1</v>
      </c>
      <c r="BK32">
        <v>1</v>
      </c>
      <c r="BL32">
        <v>2</v>
      </c>
      <c r="BM32">
        <v>2</v>
      </c>
      <c r="BN32">
        <v>1</v>
      </c>
      <c r="BO32">
        <v>7</v>
      </c>
      <c r="BP32">
        <v>8</v>
      </c>
      <c r="BQ32">
        <v>92</v>
      </c>
      <c r="BR32">
        <v>4</v>
      </c>
      <c r="BS32">
        <v>115</v>
      </c>
      <c r="BT32">
        <v>14</v>
      </c>
      <c r="BU32">
        <v>5</v>
      </c>
      <c r="BV32">
        <v>4</v>
      </c>
      <c r="BW32">
        <v>1</v>
      </c>
      <c r="BX32">
        <v>6</v>
      </c>
      <c r="BY32">
        <v>19</v>
      </c>
      <c r="BZ32">
        <v>5</v>
      </c>
      <c r="CA32">
        <v>9</v>
      </c>
      <c r="CB32">
        <v>7</v>
      </c>
      <c r="CC32">
        <v>8</v>
      </c>
      <c r="CD32">
        <v>0</v>
      </c>
      <c r="CE32">
        <v>0</v>
      </c>
      <c r="CF32">
        <v>2</v>
      </c>
      <c r="CG32">
        <v>6</v>
      </c>
      <c r="CH32">
        <v>18</v>
      </c>
      <c r="CI32">
        <v>36</v>
      </c>
      <c r="CJ32">
        <v>15</v>
      </c>
      <c r="CK32">
        <v>436</v>
      </c>
      <c r="CL32">
        <v>7</v>
      </c>
      <c r="CM32">
        <v>37</v>
      </c>
      <c r="CN32">
        <v>32</v>
      </c>
      <c r="CP32" s="1">
        <f t="shared" si="0"/>
        <v>0.68571428571428572</v>
      </c>
      <c r="CQ32" s="1">
        <f t="shared" si="1"/>
        <v>0.75</v>
      </c>
      <c r="CR32" s="1">
        <f t="shared" si="2"/>
        <v>5.8604651162790695</v>
      </c>
      <c r="CS32" s="1">
        <f t="shared" si="3"/>
        <v>6.1086956521739131</v>
      </c>
      <c r="CT32" s="1">
        <f t="shared" si="4"/>
        <v>1</v>
      </c>
      <c r="CU32" s="1">
        <f t="shared" si="5"/>
        <v>4</v>
      </c>
      <c r="CV32" s="1">
        <f t="shared" si="6"/>
        <v>23.142857142857142</v>
      </c>
      <c r="CW32" s="1">
        <f t="shared" si="7"/>
        <v>28.666666666666668</v>
      </c>
      <c r="CX32" s="2">
        <f t="shared" si="8"/>
        <v>1.7654761904761904</v>
      </c>
      <c r="CY32" s="2">
        <f t="shared" si="9"/>
        <v>2.5022222222222221</v>
      </c>
      <c r="CZ32" s="1">
        <f t="shared" si="10"/>
        <v>5.1428571428571432</v>
      </c>
      <c r="DA32" s="1">
        <f t="shared" si="11"/>
        <v>5.2439024390243905</v>
      </c>
      <c r="DB32" s="1">
        <f t="shared" si="12"/>
        <v>1.5</v>
      </c>
      <c r="DC32" s="1">
        <f t="shared" si="13"/>
        <v>1.9333333333333333</v>
      </c>
      <c r="DD32" s="1">
        <f t="shared" si="14"/>
        <v>0.2857142857142857</v>
      </c>
      <c r="DE32" s="1">
        <f t="shared" si="15"/>
        <v>0.68421052631578949</v>
      </c>
      <c r="DF32" s="1">
        <f t="shared" si="16"/>
        <v>40.571428571428569</v>
      </c>
      <c r="DG32" s="1">
        <f t="shared" si="17"/>
        <v>29.066666666666666</v>
      </c>
      <c r="DH32" s="1">
        <f t="shared" si="18"/>
        <v>2</v>
      </c>
      <c r="DI32" s="1">
        <f t="shared" si="19"/>
        <v>7</v>
      </c>
      <c r="DJ32" s="1">
        <f t="shared" si="20"/>
        <v>0.61904761904761907</v>
      </c>
      <c r="DK32" s="1">
        <f t="shared" si="21"/>
        <v>0.88571428571428568</v>
      </c>
      <c r="DL32" s="1">
        <f t="shared" si="22"/>
        <v>4.5</v>
      </c>
      <c r="DM32" s="1">
        <f t="shared" si="23"/>
        <v>5.4666666666666668</v>
      </c>
      <c r="DN32" s="1">
        <f t="shared" si="24"/>
        <v>0.65079365079365081</v>
      </c>
      <c r="DO32" s="1">
        <f t="shared" si="25"/>
        <v>1.1219512195121952</v>
      </c>
      <c r="DP32" s="1">
        <f t="shared" si="26"/>
        <v>0.3</v>
      </c>
      <c r="DQ32" s="1">
        <f t="shared" si="27"/>
        <v>0.5</v>
      </c>
      <c r="DR32" s="2">
        <f t="shared" si="28"/>
        <v>3.35</v>
      </c>
      <c r="DS32" s="2">
        <f t="shared" si="29"/>
        <v>2.75</v>
      </c>
      <c r="DT32" s="1">
        <f t="shared" si="75"/>
        <v>30.333333333333332</v>
      </c>
      <c r="DU32" s="1">
        <f t="shared" si="76"/>
        <v>25.25</v>
      </c>
      <c r="DV32" s="1">
        <f t="shared" si="77"/>
        <v>67</v>
      </c>
      <c r="DW32" s="1">
        <f t="shared" si="78"/>
        <v>99</v>
      </c>
      <c r="DX32" s="1">
        <f t="shared" si="30"/>
        <v>9.5679012345679007E-2</v>
      </c>
      <c r="DY32" s="1">
        <f t="shared" si="31"/>
        <v>7.9069767441860464E-2</v>
      </c>
      <c r="DZ32" s="1">
        <f t="shared" si="32"/>
        <v>2.2142857142857144</v>
      </c>
      <c r="EA32" s="1">
        <f t="shared" si="33"/>
        <v>2.2666666666666666</v>
      </c>
      <c r="EB32" s="1">
        <f t="shared" si="79"/>
        <v>75.198412698412682</v>
      </c>
      <c r="EC32" s="1">
        <f t="shared" si="80"/>
        <v>79.027777777777771</v>
      </c>
      <c r="EE32">
        <f t="shared" si="34"/>
        <v>107</v>
      </c>
      <c r="EF32">
        <f t="shared" si="35"/>
        <v>133</v>
      </c>
      <c r="EG32">
        <f t="shared" si="36"/>
        <v>94</v>
      </c>
      <c r="EH32">
        <f t="shared" si="37"/>
        <v>111</v>
      </c>
      <c r="EI32">
        <f t="shared" si="38"/>
        <v>37</v>
      </c>
      <c r="EJ32">
        <f t="shared" si="39"/>
        <v>12</v>
      </c>
      <c r="EK32">
        <f t="shared" si="40"/>
        <v>154</v>
      </c>
      <c r="EL32">
        <f t="shared" si="41"/>
        <v>97</v>
      </c>
      <c r="EM32">
        <f t="shared" si="42"/>
        <v>191</v>
      </c>
      <c r="EN32">
        <f t="shared" si="43"/>
        <v>76</v>
      </c>
      <c r="EO32">
        <f t="shared" si="44"/>
        <v>102</v>
      </c>
      <c r="EP32">
        <f t="shared" si="45"/>
        <v>104</v>
      </c>
      <c r="EQ32">
        <f t="shared" si="46"/>
        <v>118</v>
      </c>
      <c r="ER32">
        <f t="shared" si="47"/>
        <v>130</v>
      </c>
      <c r="ES32">
        <f t="shared" si="48"/>
        <v>157</v>
      </c>
      <c r="ET32">
        <f t="shared" si="49"/>
        <v>195</v>
      </c>
      <c r="EU32">
        <f t="shared" si="50"/>
        <v>15</v>
      </c>
      <c r="EV32">
        <f t="shared" si="51"/>
        <v>77</v>
      </c>
      <c r="EW32">
        <f t="shared" si="52"/>
        <v>23</v>
      </c>
      <c r="EX32">
        <f t="shared" si="53"/>
        <v>6</v>
      </c>
      <c r="EY32">
        <f t="shared" si="54"/>
        <v>122</v>
      </c>
      <c r="EZ32">
        <f t="shared" si="55"/>
        <v>157</v>
      </c>
      <c r="FA32">
        <f t="shared" si="56"/>
        <v>175</v>
      </c>
      <c r="FB32">
        <f t="shared" si="57"/>
        <v>95</v>
      </c>
      <c r="FC32">
        <f t="shared" si="58"/>
        <v>99</v>
      </c>
      <c r="FD32">
        <f t="shared" si="59"/>
        <v>33</v>
      </c>
      <c r="FE32">
        <f t="shared" si="60"/>
        <v>174</v>
      </c>
      <c r="FF32">
        <f t="shared" si="61"/>
        <v>129</v>
      </c>
      <c r="FG32">
        <f t="shared" si="62"/>
        <v>136</v>
      </c>
      <c r="FH32">
        <f t="shared" si="63"/>
        <v>32</v>
      </c>
      <c r="FI32">
        <f t="shared" si="64"/>
        <v>173</v>
      </c>
      <c r="FJ32">
        <f t="shared" si="65"/>
        <v>7</v>
      </c>
      <c r="FK32">
        <f t="shared" si="66"/>
        <v>155</v>
      </c>
      <c r="FL32">
        <f t="shared" si="67"/>
        <v>98</v>
      </c>
      <c r="FM32">
        <f t="shared" si="68"/>
        <v>24</v>
      </c>
      <c r="FN32">
        <f t="shared" si="69"/>
        <v>137</v>
      </c>
      <c r="FO32">
        <f t="shared" si="70"/>
        <v>79</v>
      </c>
      <c r="FP32">
        <f t="shared" si="71"/>
        <v>126</v>
      </c>
      <c r="FQ32">
        <f t="shared" si="72"/>
        <v>117</v>
      </c>
      <c r="FR32">
        <f t="shared" si="73"/>
        <v>97</v>
      </c>
    </row>
    <row r="33" spans="1:174">
      <c r="A33" t="s">
        <v>0</v>
      </c>
      <c r="B33" t="s">
        <v>13</v>
      </c>
      <c r="C33" t="s">
        <v>68</v>
      </c>
      <c r="D33">
        <v>20</v>
      </c>
      <c r="E33">
        <v>6</v>
      </c>
      <c r="F33">
        <v>2002</v>
      </c>
      <c r="G33" t="str">
        <f t="shared" si="74"/>
        <v>Eagles-DIV-2002</v>
      </c>
      <c r="H33">
        <v>1</v>
      </c>
      <c r="I33">
        <v>15</v>
      </c>
      <c r="J33">
        <v>9</v>
      </c>
      <c r="K33">
        <v>227</v>
      </c>
      <c r="L33">
        <v>20</v>
      </c>
      <c r="M33">
        <v>30</v>
      </c>
      <c r="N33">
        <v>1</v>
      </c>
      <c r="O33">
        <v>91</v>
      </c>
      <c r="P33">
        <v>26</v>
      </c>
      <c r="Q33">
        <v>0</v>
      </c>
      <c r="R33">
        <v>4</v>
      </c>
      <c r="S33">
        <v>14</v>
      </c>
      <c r="T33">
        <v>1</v>
      </c>
      <c r="U33">
        <v>1</v>
      </c>
      <c r="V33">
        <v>0</v>
      </c>
      <c r="W33">
        <v>0</v>
      </c>
      <c r="X33">
        <v>2</v>
      </c>
      <c r="Y33">
        <v>20</v>
      </c>
      <c r="Z33">
        <v>3</v>
      </c>
      <c r="AA33">
        <v>30</v>
      </c>
      <c r="AB33">
        <v>5</v>
      </c>
      <c r="AC33">
        <v>207</v>
      </c>
      <c r="AD33">
        <v>26</v>
      </c>
      <c r="AE33">
        <v>1</v>
      </c>
      <c r="AF33">
        <v>0</v>
      </c>
      <c r="AG33">
        <v>1</v>
      </c>
      <c r="AH33">
        <v>7</v>
      </c>
      <c r="AI33">
        <v>13</v>
      </c>
      <c r="AJ33">
        <v>4</v>
      </c>
      <c r="AK33">
        <v>10</v>
      </c>
      <c r="AL33">
        <v>1</v>
      </c>
      <c r="AM33">
        <v>3</v>
      </c>
      <c r="AN33">
        <v>0</v>
      </c>
      <c r="AO33">
        <v>0</v>
      </c>
      <c r="AP33">
        <v>5</v>
      </c>
      <c r="AQ33">
        <v>12</v>
      </c>
      <c r="AR33">
        <v>12</v>
      </c>
      <c r="AS33">
        <v>26</v>
      </c>
      <c r="AT33">
        <v>10</v>
      </c>
      <c r="AU33">
        <v>262</v>
      </c>
      <c r="AV33">
        <v>1</v>
      </c>
      <c r="AW33">
        <v>29</v>
      </c>
      <c r="AX33">
        <v>27</v>
      </c>
      <c r="AY33" s="8">
        <v>19</v>
      </c>
      <c r="AZ33">
        <v>11</v>
      </c>
      <c r="BA33">
        <v>261</v>
      </c>
      <c r="BB33">
        <v>23</v>
      </c>
      <c r="BC33">
        <v>39</v>
      </c>
      <c r="BD33">
        <v>0</v>
      </c>
      <c r="BE33">
        <v>93</v>
      </c>
      <c r="BF33">
        <v>24</v>
      </c>
      <c r="BG33">
        <v>0</v>
      </c>
      <c r="BH33">
        <v>7</v>
      </c>
      <c r="BI33">
        <v>15</v>
      </c>
      <c r="BJ33">
        <v>0</v>
      </c>
      <c r="BK33">
        <v>1</v>
      </c>
      <c r="BL33">
        <v>2</v>
      </c>
      <c r="BM33">
        <v>0</v>
      </c>
      <c r="BN33">
        <v>3</v>
      </c>
      <c r="BO33">
        <v>27</v>
      </c>
      <c r="BP33">
        <v>9</v>
      </c>
      <c r="BQ33">
        <v>95</v>
      </c>
      <c r="BR33">
        <v>5</v>
      </c>
      <c r="BS33">
        <v>191</v>
      </c>
      <c r="BT33">
        <v>4</v>
      </c>
      <c r="BU33">
        <v>2</v>
      </c>
      <c r="BV33">
        <v>0</v>
      </c>
      <c r="BW33">
        <v>1</v>
      </c>
      <c r="BX33">
        <v>7</v>
      </c>
      <c r="BY33">
        <v>15</v>
      </c>
      <c r="BZ33">
        <v>3</v>
      </c>
      <c r="CA33">
        <v>5</v>
      </c>
      <c r="CB33">
        <v>1</v>
      </c>
      <c r="CC33">
        <v>4</v>
      </c>
      <c r="CD33">
        <v>0</v>
      </c>
      <c r="CE33">
        <v>0</v>
      </c>
      <c r="CF33">
        <v>1</v>
      </c>
      <c r="CG33">
        <v>3</v>
      </c>
      <c r="CH33">
        <v>11</v>
      </c>
      <c r="CI33">
        <v>24</v>
      </c>
      <c r="CJ33">
        <v>11</v>
      </c>
      <c r="CK33">
        <v>277</v>
      </c>
      <c r="CL33">
        <v>2</v>
      </c>
      <c r="CM33">
        <v>30</v>
      </c>
      <c r="CN33">
        <v>33</v>
      </c>
      <c r="CP33" s="1">
        <f t="shared" si="0"/>
        <v>0.66666666666666663</v>
      </c>
      <c r="CQ33" s="1">
        <f t="shared" si="1"/>
        <v>0.6333333333333333</v>
      </c>
      <c r="CR33" s="1">
        <f t="shared" si="2"/>
        <v>7.71875</v>
      </c>
      <c r="CS33" s="1">
        <f t="shared" si="3"/>
        <v>4.0714285714285712</v>
      </c>
      <c r="CT33" s="1">
        <f t="shared" si="4"/>
        <v>0</v>
      </c>
      <c r="CU33" s="1">
        <f t="shared" si="5"/>
        <v>2</v>
      </c>
      <c r="CV33" s="1">
        <f t="shared" si="6"/>
        <v>35.333333333333336</v>
      </c>
      <c r="CW33" s="1">
        <f t="shared" si="7"/>
        <v>32.18181818181818</v>
      </c>
      <c r="CX33" s="2">
        <f t="shared" si="8"/>
        <v>3.2722222222222221</v>
      </c>
      <c r="CY33" s="2">
        <f t="shared" si="9"/>
        <v>2.7772727272727273</v>
      </c>
      <c r="CZ33" s="1">
        <f t="shared" si="10"/>
        <v>5.4827586206896548</v>
      </c>
      <c r="DA33" s="1">
        <f t="shared" si="11"/>
        <v>5.3636363636363633</v>
      </c>
      <c r="DB33" s="1">
        <f t="shared" si="12"/>
        <v>1.6666666666666667</v>
      </c>
      <c r="DC33" s="1">
        <f t="shared" si="13"/>
        <v>1.7272727272727273</v>
      </c>
      <c r="DD33" s="1">
        <f t="shared" si="14"/>
        <v>0.33333333333333331</v>
      </c>
      <c r="DE33" s="1">
        <f t="shared" si="15"/>
        <v>0.4375</v>
      </c>
      <c r="DF33" s="1">
        <f t="shared" si="16"/>
        <v>26.2</v>
      </c>
      <c r="DG33" s="1">
        <f t="shared" si="17"/>
        <v>25.181818181818183</v>
      </c>
      <c r="DH33" s="1">
        <f t="shared" si="18"/>
        <v>1</v>
      </c>
      <c r="DI33" s="1">
        <f t="shared" si="19"/>
        <v>2</v>
      </c>
      <c r="DJ33" s="1">
        <f t="shared" si="20"/>
        <v>0.42857142857142855</v>
      </c>
      <c r="DK33" s="1">
        <f t="shared" si="21"/>
        <v>0.21428571428571427</v>
      </c>
      <c r="DL33" s="1">
        <f t="shared" si="22"/>
        <v>6.4444444444444446</v>
      </c>
      <c r="DM33" s="1">
        <f t="shared" si="23"/>
        <v>6</v>
      </c>
      <c r="DN33" s="1">
        <f t="shared" si="24"/>
        <v>0.51724137931034486</v>
      </c>
      <c r="DO33" s="1">
        <f t="shared" si="25"/>
        <v>1.4393939393939394</v>
      </c>
      <c r="DP33" s="1">
        <f t="shared" si="26"/>
        <v>0.46153846153846156</v>
      </c>
      <c r="DQ33" s="1">
        <f t="shared" si="27"/>
        <v>0.45833333333333331</v>
      </c>
      <c r="DR33" s="2">
        <f t="shared" si="28"/>
        <v>3.5</v>
      </c>
      <c r="DS33" s="2">
        <f t="shared" si="29"/>
        <v>3.875</v>
      </c>
      <c r="DT33" s="1">
        <f t="shared" si="75"/>
        <v>36.200000000000003</v>
      </c>
      <c r="DU33" s="1">
        <f t="shared" si="76"/>
        <v>37.4</v>
      </c>
      <c r="DV33" s="1">
        <f t="shared" si="77"/>
        <v>91</v>
      </c>
      <c r="DW33" s="1">
        <f t="shared" si="78"/>
        <v>93</v>
      </c>
      <c r="DX33" s="1">
        <f t="shared" si="30"/>
        <v>6.2893081761006289E-2</v>
      </c>
      <c r="DY33" s="1">
        <f t="shared" si="31"/>
        <v>1.6949152542372881E-2</v>
      </c>
      <c r="DZ33" s="1">
        <f t="shared" si="32"/>
        <v>2.2222222222222223</v>
      </c>
      <c r="EA33" s="1">
        <f t="shared" si="33"/>
        <v>0.54545454545454541</v>
      </c>
      <c r="EB33" s="1">
        <f t="shared" si="79"/>
        <v>100.27777777777776</v>
      </c>
      <c r="EC33" s="1">
        <f t="shared" si="80"/>
        <v>57.745726495726501</v>
      </c>
      <c r="EE33">
        <f t="shared" ref="EE33:EE64" si="81">RANK(CP33,CP$1:CP$198,0)</f>
        <v>118</v>
      </c>
      <c r="EF33">
        <f t="shared" ref="EF33:EF64" si="82">RANK(CQ33,CQ$1:CQ$198,1)</f>
        <v>50</v>
      </c>
      <c r="EG33">
        <f t="shared" ref="EG33:EG64" si="83">RANK(CR33,CR$1:CR$198,0)</f>
        <v>52</v>
      </c>
      <c r="EH33">
        <f t="shared" ref="EH33:EH64" si="84">RANK(CS33,CS$1:CS$198,1)</f>
        <v>59</v>
      </c>
      <c r="EI33">
        <f t="shared" ref="EI33:EI64" si="85">RANK(CT33,CT$1:CT$198,1)</f>
        <v>1</v>
      </c>
      <c r="EJ33">
        <f t="shared" ref="EJ33:EJ64" si="86">RANK(CU33,CU$1:CU$198,0)</f>
        <v>57</v>
      </c>
      <c r="EK33">
        <f t="shared" ref="EK33:EK64" si="87">RANK(CV33,CV$1:CV$198,0)</f>
        <v>52</v>
      </c>
      <c r="EL33">
        <f t="shared" ref="EL33:EL64" si="88">RANK(CW33,CW$1:CW$198,1)</f>
        <v>125</v>
      </c>
      <c r="EM33">
        <f t="shared" ref="EM33:EM64" si="89">RANK(CX33,CX$1:CX$198,0)</f>
        <v>36</v>
      </c>
      <c r="EN33">
        <f t="shared" ref="EN33:EN64" si="90">RANK(CY33,CY$1:CY$198,1)</f>
        <v>114</v>
      </c>
      <c r="EO33">
        <f t="shared" ref="EO33:EO64" si="91">RANK(CZ33,CZ$1:CZ$198,0)</f>
        <v>77</v>
      </c>
      <c r="EP33">
        <f t="shared" ref="EP33:EP64" si="92">RANK(DA33,DA$1:DA$198,1)</f>
        <v>114</v>
      </c>
      <c r="EQ33">
        <f t="shared" ref="EQ33:EQ64" si="93">RANK(DB33,DB$1:DB$198,0)</f>
        <v>93</v>
      </c>
      <c r="ER33">
        <f t="shared" ref="ER33:ER64" si="94">RANK(DC33,DC$1:DC$198,1)</f>
        <v>111</v>
      </c>
      <c r="ES33">
        <f t="shared" ref="ES33:ES64" si="95">RANK(DD33,DD$1:DD$198,0)</f>
        <v>130</v>
      </c>
      <c r="ET33">
        <f t="shared" ref="ET33:ET64" si="96">RANK(DE33,DE$1:DE$198,1)</f>
        <v>119</v>
      </c>
      <c r="EU33">
        <f t="shared" ref="EU33:EU64" si="97">RANK(DF33,DF$1:DF$198,0)</f>
        <v>163</v>
      </c>
      <c r="EV33">
        <f t="shared" ref="EV33:EV64" si="98">RANK(DG33,DG$1:DG$198,1)</f>
        <v>32</v>
      </c>
      <c r="EW33">
        <f t="shared" ref="EW33:EW64" si="99">RANK(DH33,DH$1:DH$198,1)</f>
        <v>6</v>
      </c>
      <c r="EX33">
        <f t="shared" ref="EX33:EX64" si="100">RANK(DI33,DI$1:DI$198,0)</f>
        <v>145</v>
      </c>
      <c r="EY33">
        <f t="shared" ref="EY33:EY64" si="101">RANK(DJ33,DJ$1:DJ$198,0)</f>
        <v>162</v>
      </c>
      <c r="EZ33">
        <f t="shared" ref="EZ33:EZ64" si="102">RANK(DK33,DK$1:DK$198,1)</f>
        <v>13</v>
      </c>
      <c r="FA33">
        <f t="shared" ref="FA33:FA64" si="103">RANK(DL33,DL$1:DL$198,0)</f>
        <v>36</v>
      </c>
      <c r="FB33">
        <f t="shared" ref="FB33:FB64" si="104">RANK(DM33,DM$1:DM$198,1)</f>
        <v>127</v>
      </c>
      <c r="FC33">
        <f t="shared" ref="FC33:FC64" si="105">RANK(DN33,DN$1:DN$198,1)</f>
        <v>72</v>
      </c>
      <c r="FD33">
        <f t="shared" ref="FD33:FD64" si="106">RANK(DO33,DO$1:DO$198,0)</f>
        <v>10</v>
      </c>
      <c r="FE33">
        <f t="shared" ref="FE33:FE64" si="107">RANK(DP33,DP$1:DP$198,0)</f>
        <v>85</v>
      </c>
      <c r="FF33">
        <f t="shared" ref="FF33:FF64" si="108">RANK(DQ33,DQ$1:DQ$198,1)</f>
        <v>112</v>
      </c>
      <c r="FG33">
        <f t="shared" ref="FG33:FG64" si="109">RANK(DR33,DR$1:DR$198,0)</f>
        <v>128</v>
      </c>
      <c r="FH33">
        <f t="shared" ref="FH33:FH64" si="110">RANK(DS33,DS$1:DS$198,1)</f>
        <v>94</v>
      </c>
      <c r="FI33">
        <f t="shared" ref="FI33:FI64" si="111">RANK(DT33,DT$1:DT$198,0)</f>
        <v>119</v>
      </c>
      <c r="FJ33">
        <f t="shared" ref="FJ33:FJ64" si="112">RANK(DU33,DU$1:DU$198,1)</f>
        <v>102</v>
      </c>
      <c r="FK33">
        <f t="shared" ref="FK33:FK64" si="113">RANK(DV33,DV$1:DV$198,0)</f>
        <v>116</v>
      </c>
      <c r="FL33">
        <f t="shared" ref="FL33:FL64" si="114">RANK(DW33,DW$1:DW$198,1)</f>
        <v>87</v>
      </c>
      <c r="FM33">
        <f t="shared" ref="FM33:FM64" si="115">RANK(DX33,DX$1:DX$198,0)</f>
        <v>110</v>
      </c>
      <c r="FN33">
        <f t="shared" ref="FN33:FN64" si="116">RANK(DY33,DY$1:DY$198,1)</f>
        <v>8</v>
      </c>
      <c r="FO33">
        <f t="shared" ref="FO33:FO64" si="117">RANK(DZ33,DZ$1:DZ$198,0)</f>
        <v>77</v>
      </c>
      <c r="FP33">
        <f t="shared" ref="FP33:FP64" si="118">RANK(EA33,EA$1:EA$198,1)</f>
        <v>11</v>
      </c>
      <c r="FQ33">
        <f t="shared" ref="FQ33:FQ64" si="119">RANK(EB33,EB$1:EB$198,0)</f>
        <v>48</v>
      </c>
      <c r="FR33">
        <f t="shared" ref="FR33:FR64" si="120">RANK(EC33,EC$1:EC$198,1)</f>
        <v>45</v>
      </c>
    </row>
    <row r="34" spans="1:174">
      <c r="A34" t="s">
        <v>13</v>
      </c>
      <c r="B34" t="s">
        <v>0</v>
      </c>
      <c r="C34" t="s">
        <v>68</v>
      </c>
      <c r="D34">
        <v>6</v>
      </c>
      <c r="E34">
        <v>20</v>
      </c>
      <c r="F34">
        <v>2002</v>
      </c>
      <c r="G34" t="str">
        <f t="shared" si="74"/>
        <v>Falcons-DIV-2002</v>
      </c>
      <c r="H34">
        <v>0</v>
      </c>
      <c r="I34">
        <v>19</v>
      </c>
      <c r="J34">
        <v>11</v>
      </c>
      <c r="K34">
        <v>261</v>
      </c>
      <c r="L34">
        <v>23</v>
      </c>
      <c r="M34">
        <v>39</v>
      </c>
      <c r="N34">
        <v>0</v>
      </c>
      <c r="O34">
        <v>93</v>
      </c>
      <c r="P34">
        <v>24</v>
      </c>
      <c r="Q34">
        <v>0</v>
      </c>
      <c r="R34">
        <v>7</v>
      </c>
      <c r="S34">
        <v>15</v>
      </c>
      <c r="T34">
        <v>0</v>
      </c>
      <c r="U34">
        <v>1</v>
      </c>
      <c r="V34">
        <v>2</v>
      </c>
      <c r="W34">
        <v>0</v>
      </c>
      <c r="X34">
        <v>3</v>
      </c>
      <c r="Y34">
        <v>27</v>
      </c>
      <c r="Z34">
        <v>9</v>
      </c>
      <c r="AA34">
        <v>95</v>
      </c>
      <c r="AB34">
        <v>5</v>
      </c>
      <c r="AC34">
        <v>191</v>
      </c>
      <c r="AD34">
        <v>4</v>
      </c>
      <c r="AE34">
        <v>2</v>
      </c>
      <c r="AF34">
        <v>0</v>
      </c>
      <c r="AG34">
        <v>1</v>
      </c>
      <c r="AH34">
        <v>7</v>
      </c>
      <c r="AI34">
        <v>15</v>
      </c>
      <c r="AJ34">
        <v>3</v>
      </c>
      <c r="AK34">
        <v>5</v>
      </c>
      <c r="AL34">
        <v>1</v>
      </c>
      <c r="AM34">
        <v>4</v>
      </c>
      <c r="AN34">
        <v>0</v>
      </c>
      <c r="AO34">
        <v>0</v>
      </c>
      <c r="AP34">
        <v>1</v>
      </c>
      <c r="AQ34">
        <v>3</v>
      </c>
      <c r="AR34">
        <v>11</v>
      </c>
      <c r="AS34">
        <v>24</v>
      </c>
      <c r="AT34">
        <v>11</v>
      </c>
      <c r="AU34">
        <v>277</v>
      </c>
      <c r="AV34">
        <v>2</v>
      </c>
      <c r="AW34">
        <v>30</v>
      </c>
      <c r="AX34">
        <v>33</v>
      </c>
      <c r="AY34" s="8">
        <v>15</v>
      </c>
      <c r="AZ34">
        <v>9</v>
      </c>
      <c r="BA34">
        <v>227</v>
      </c>
      <c r="BB34">
        <v>20</v>
      </c>
      <c r="BC34">
        <v>30</v>
      </c>
      <c r="BD34">
        <v>1</v>
      </c>
      <c r="BE34">
        <v>91</v>
      </c>
      <c r="BF34">
        <v>26</v>
      </c>
      <c r="BG34">
        <v>0</v>
      </c>
      <c r="BH34">
        <v>4</v>
      </c>
      <c r="BI34">
        <v>14</v>
      </c>
      <c r="BJ34">
        <v>1</v>
      </c>
      <c r="BK34">
        <v>1</v>
      </c>
      <c r="BL34">
        <v>0</v>
      </c>
      <c r="BM34">
        <v>0</v>
      </c>
      <c r="BN34">
        <v>2</v>
      </c>
      <c r="BO34">
        <v>20</v>
      </c>
      <c r="BP34">
        <v>3</v>
      </c>
      <c r="BQ34">
        <v>30</v>
      </c>
      <c r="BR34">
        <v>5</v>
      </c>
      <c r="BS34">
        <v>207</v>
      </c>
      <c r="BT34">
        <v>26</v>
      </c>
      <c r="BU34">
        <v>1</v>
      </c>
      <c r="BV34">
        <v>0</v>
      </c>
      <c r="BW34">
        <v>1</v>
      </c>
      <c r="BX34">
        <v>7</v>
      </c>
      <c r="BY34">
        <v>13</v>
      </c>
      <c r="BZ34">
        <v>4</v>
      </c>
      <c r="CA34">
        <v>10</v>
      </c>
      <c r="CB34">
        <v>1</v>
      </c>
      <c r="CC34">
        <v>3</v>
      </c>
      <c r="CD34">
        <v>0</v>
      </c>
      <c r="CE34">
        <v>0</v>
      </c>
      <c r="CF34">
        <v>5</v>
      </c>
      <c r="CG34">
        <v>12</v>
      </c>
      <c r="CH34">
        <v>12</v>
      </c>
      <c r="CI34">
        <v>26</v>
      </c>
      <c r="CJ34">
        <v>10</v>
      </c>
      <c r="CK34">
        <v>262</v>
      </c>
      <c r="CL34">
        <v>1</v>
      </c>
      <c r="CM34">
        <v>29</v>
      </c>
      <c r="CN34">
        <v>27</v>
      </c>
      <c r="CP34" s="1">
        <f t="shared" si="0"/>
        <v>0.6333333333333333</v>
      </c>
      <c r="CQ34" s="1">
        <f t="shared" si="1"/>
        <v>0.66666666666666663</v>
      </c>
      <c r="CR34" s="1">
        <f t="shared" si="2"/>
        <v>4.0714285714285712</v>
      </c>
      <c r="CS34" s="1">
        <f t="shared" si="3"/>
        <v>7.71875</v>
      </c>
      <c r="CT34" s="1">
        <f t="shared" si="4"/>
        <v>2</v>
      </c>
      <c r="CU34" s="1">
        <f t="shared" si="5"/>
        <v>0</v>
      </c>
      <c r="CV34" s="1">
        <f t="shared" si="6"/>
        <v>32.18181818181818</v>
      </c>
      <c r="CW34" s="1">
        <f t="shared" si="7"/>
        <v>35.333333333333336</v>
      </c>
      <c r="CX34" s="2">
        <f t="shared" si="8"/>
        <v>2.7772727272727273</v>
      </c>
      <c r="CY34" s="2">
        <f t="shared" si="9"/>
        <v>3.2722222222222221</v>
      </c>
      <c r="CZ34" s="1">
        <f t="shared" si="10"/>
        <v>5.3636363636363633</v>
      </c>
      <c r="DA34" s="1">
        <f t="shared" si="11"/>
        <v>5.4827586206896548</v>
      </c>
      <c r="DB34" s="1">
        <f t="shared" si="12"/>
        <v>1.7272727272727273</v>
      </c>
      <c r="DC34" s="1">
        <f t="shared" si="13"/>
        <v>1.6666666666666667</v>
      </c>
      <c r="DD34" s="1">
        <f t="shared" si="14"/>
        <v>0.4375</v>
      </c>
      <c r="DE34" s="1">
        <f t="shared" si="15"/>
        <v>0.33333333333333331</v>
      </c>
      <c r="DF34" s="1">
        <f t="shared" si="16"/>
        <v>25.181818181818183</v>
      </c>
      <c r="DG34" s="1">
        <f t="shared" si="17"/>
        <v>26.2</v>
      </c>
      <c r="DH34" s="1">
        <f t="shared" si="18"/>
        <v>2</v>
      </c>
      <c r="DI34" s="1">
        <f t="shared" si="19"/>
        <v>1</v>
      </c>
      <c r="DJ34" s="1">
        <f t="shared" si="20"/>
        <v>0.21428571428571427</v>
      </c>
      <c r="DK34" s="1">
        <f t="shared" si="21"/>
        <v>0.42857142857142855</v>
      </c>
      <c r="DL34" s="1">
        <f t="shared" si="22"/>
        <v>6</v>
      </c>
      <c r="DM34" s="1">
        <f t="shared" si="23"/>
        <v>6.4444444444444446</v>
      </c>
      <c r="DN34" s="1">
        <f t="shared" si="24"/>
        <v>1.4393939393939394</v>
      </c>
      <c r="DO34" s="1">
        <f t="shared" si="25"/>
        <v>0.51724137931034486</v>
      </c>
      <c r="DP34" s="1">
        <f t="shared" si="26"/>
        <v>0.45833333333333331</v>
      </c>
      <c r="DQ34" s="1">
        <f t="shared" si="27"/>
        <v>0.46153846153846156</v>
      </c>
      <c r="DR34" s="2">
        <f t="shared" si="28"/>
        <v>3.875</v>
      </c>
      <c r="DS34" s="2">
        <f t="shared" si="29"/>
        <v>3.5</v>
      </c>
      <c r="DT34" s="1">
        <f t="shared" si="75"/>
        <v>37.4</v>
      </c>
      <c r="DU34" s="1">
        <f t="shared" si="76"/>
        <v>36.200000000000003</v>
      </c>
      <c r="DV34" s="1">
        <f t="shared" si="77"/>
        <v>93</v>
      </c>
      <c r="DW34" s="1">
        <f t="shared" si="78"/>
        <v>91</v>
      </c>
      <c r="DX34" s="1">
        <f t="shared" si="30"/>
        <v>1.6949152542372881E-2</v>
      </c>
      <c r="DY34" s="1">
        <f t="shared" si="31"/>
        <v>6.2893081761006289E-2</v>
      </c>
      <c r="DZ34" s="1">
        <f t="shared" si="32"/>
        <v>0.54545454545454541</v>
      </c>
      <c r="EA34" s="1">
        <f t="shared" si="33"/>
        <v>2.2222222222222223</v>
      </c>
      <c r="EB34" s="1">
        <f t="shared" si="79"/>
        <v>57.745726495726501</v>
      </c>
      <c r="EC34" s="1">
        <f t="shared" si="80"/>
        <v>100.27777777777776</v>
      </c>
      <c r="EE34">
        <f t="shared" si="81"/>
        <v>146</v>
      </c>
      <c r="EF34">
        <f t="shared" si="82"/>
        <v>72</v>
      </c>
      <c r="EG34">
        <f t="shared" si="83"/>
        <v>140</v>
      </c>
      <c r="EH34">
        <f t="shared" si="84"/>
        <v>147</v>
      </c>
      <c r="EI34">
        <f t="shared" si="85"/>
        <v>105</v>
      </c>
      <c r="EJ34">
        <f t="shared" si="86"/>
        <v>163</v>
      </c>
      <c r="EK34">
        <f t="shared" si="87"/>
        <v>74</v>
      </c>
      <c r="EL34">
        <f t="shared" si="88"/>
        <v>147</v>
      </c>
      <c r="EM34">
        <f t="shared" si="89"/>
        <v>85</v>
      </c>
      <c r="EN34">
        <f t="shared" si="90"/>
        <v>163</v>
      </c>
      <c r="EO34">
        <f t="shared" si="91"/>
        <v>85</v>
      </c>
      <c r="EP34">
        <f t="shared" si="92"/>
        <v>122</v>
      </c>
      <c r="EQ34">
        <f t="shared" si="93"/>
        <v>87</v>
      </c>
      <c r="ER34">
        <f t="shared" si="94"/>
        <v>102</v>
      </c>
      <c r="ES34">
        <f t="shared" si="95"/>
        <v>74</v>
      </c>
      <c r="ET34">
        <f t="shared" si="96"/>
        <v>58</v>
      </c>
      <c r="EU34">
        <f t="shared" si="97"/>
        <v>167</v>
      </c>
      <c r="EV34">
        <f t="shared" si="98"/>
        <v>35</v>
      </c>
      <c r="EW34">
        <f t="shared" si="99"/>
        <v>23</v>
      </c>
      <c r="EX34">
        <f t="shared" si="100"/>
        <v>177</v>
      </c>
      <c r="EY34">
        <f t="shared" si="101"/>
        <v>183</v>
      </c>
      <c r="EZ34">
        <f t="shared" si="102"/>
        <v>22</v>
      </c>
      <c r="FA34">
        <f t="shared" si="103"/>
        <v>65</v>
      </c>
      <c r="FB34">
        <f t="shared" si="104"/>
        <v>160</v>
      </c>
      <c r="FC34">
        <f t="shared" si="105"/>
        <v>189</v>
      </c>
      <c r="FD34">
        <f t="shared" si="106"/>
        <v>127</v>
      </c>
      <c r="FE34">
        <f t="shared" si="107"/>
        <v>86</v>
      </c>
      <c r="FF34">
        <f t="shared" si="108"/>
        <v>114</v>
      </c>
      <c r="FG34">
        <f t="shared" si="109"/>
        <v>103</v>
      </c>
      <c r="FH34">
        <f t="shared" si="110"/>
        <v>69</v>
      </c>
      <c r="FI34">
        <f t="shared" si="111"/>
        <v>97</v>
      </c>
      <c r="FJ34">
        <f t="shared" si="112"/>
        <v>80</v>
      </c>
      <c r="FK34">
        <f t="shared" si="113"/>
        <v>111</v>
      </c>
      <c r="FL34">
        <f t="shared" si="114"/>
        <v>81</v>
      </c>
      <c r="FM34">
        <f t="shared" si="115"/>
        <v>191</v>
      </c>
      <c r="FN34">
        <f t="shared" si="116"/>
        <v>89</v>
      </c>
      <c r="FO34">
        <f t="shared" si="117"/>
        <v>188</v>
      </c>
      <c r="FP34">
        <f t="shared" si="118"/>
        <v>121</v>
      </c>
      <c r="FQ34">
        <f t="shared" si="119"/>
        <v>154</v>
      </c>
      <c r="FR34">
        <f t="shared" si="120"/>
        <v>151</v>
      </c>
    </row>
    <row r="35" spans="1:174">
      <c r="A35" t="s">
        <v>1</v>
      </c>
      <c r="B35" t="s">
        <v>5</v>
      </c>
      <c r="C35" t="s">
        <v>68</v>
      </c>
      <c r="D35">
        <v>31</v>
      </c>
      <c r="E35">
        <v>6</v>
      </c>
      <c r="F35">
        <v>2002</v>
      </c>
      <c r="G35" t="str">
        <f t="shared" si="74"/>
        <v>Buccaneers-DIV-2002</v>
      </c>
      <c r="H35">
        <v>1</v>
      </c>
      <c r="I35">
        <v>21</v>
      </c>
      <c r="J35">
        <v>12</v>
      </c>
      <c r="K35">
        <v>208</v>
      </c>
      <c r="L35">
        <v>16</v>
      </c>
      <c r="M35">
        <v>32</v>
      </c>
      <c r="N35">
        <v>2</v>
      </c>
      <c r="O35">
        <v>121</v>
      </c>
      <c r="P35">
        <v>38</v>
      </c>
      <c r="Q35">
        <v>2</v>
      </c>
      <c r="R35">
        <v>10</v>
      </c>
      <c r="S35">
        <v>17</v>
      </c>
      <c r="T35">
        <v>0</v>
      </c>
      <c r="U35">
        <v>0</v>
      </c>
      <c r="V35">
        <v>1</v>
      </c>
      <c r="W35">
        <v>1</v>
      </c>
      <c r="X35">
        <v>1</v>
      </c>
      <c r="Y35">
        <v>9</v>
      </c>
      <c r="Z35">
        <v>10</v>
      </c>
      <c r="AA35">
        <v>100</v>
      </c>
      <c r="AB35">
        <v>4</v>
      </c>
      <c r="AC35">
        <v>189</v>
      </c>
      <c r="AD35">
        <v>25</v>
      </c>
      <c r="AE35">
        <v>4</v>
      </c>
      <c r="AF35">
        <v>3</v>
      </c>
      <c r="AG35">
        <v>1</v>
      </c>
      <c r="AH35">
        <v>10</v>
      </c>
      <c r="AI35">
        <v>22</v>
      </c>
      <c r="AJ35">
        <v>3</v>
      </c>
      <c r="AK35">
        <v>11</v>
      </c>
      <c r="AL35">
        <v>4</v>
      </c>
      <c r="AM35">
        <v>5</v>
      </c>
      <c r="AN35">
        <v>0</v>
      </c>
      <c r="AO35">
        <v>0</v>
      </c>
      <c r="AP35">
        <v>1</v>
      </c>
      <c r="AQ35">
        <v>7</v>
      </c>
      <c r="AR35">
        <v>17</v>
      </c>
      <c r="AS35">
        <v>38</v>
      </c>
      <c r="AT35">
        <v>12</v>
      </c>
      <c r="AU35">
        <v>473</v>
      </c>
      <c r="AV35">
        <v>3</v>
      </c>
      <c r="AW35">
        <v>36</v>
      </c>
      <c r="AX35">
        <v>46</v>
      </c>
      <c r="AY35" s="8">
        <v>14</v>
      </c>
      <c r="AZ35">
        <v>12</v>
      </c>
      <c r="BA35">
        <v>166</v>
      </c>
      <c r="BB35">
        <v>22</v>
      </c>
      <c r="BC35">
        <v>41</v>
      </c>
      <c r="BD35">
        <v>0</v>
      </c>
      <c r="BE35">
        <v>62</v>
      </c>
      <c r="BF35">
        <v>13</v>
      </c>
      <c r="BG35">
        <v>0</v>
      </c>
      <c r="BH35">
        <v>3</v>
      </c>
      <c r="BI35">
        <v>12</v>
      </c>
      <c r="BJ35">
        <v>1</v>
      </c>
      <c r="BK35">
        <v>3</v>
      </c>
      <c r="BL35">
        <v>3</v>
      </c>
      <c r="BM35">
        <v>2</v>
      </c>
      <c r="BN35">
        <v>4</v>
      </c>
      <c r="BO35">
        <v>27</v>
      </c>
      <c r="BP35">
        <v>6</v>
      </c>
      <c r="BQ35">
        <v>71</v>
      </c>
      <c r="BR35">
        <v>3</v>
      </c>
      <c r="BS35">
        <v>103</v>
      </c>
      <c r="BT35">
        <v>12</v>
      </c>
      <c r="BU35">
        <v>2</v>
      </c>
      <c r="BV35">
        <v>0</v>
      </c>
      <c r="BW35">
        <v>1</v>
      </c>
      <c r="BX35">
        <v>4</v>
      </c>
      <c r="BY35">
        <v>5</v>
      </c>
      <c r="BZ35">
        <v>1</v>
      </c>
      <c r="CA35">
        <v>7</v>
      </c>
      <c r="CB35">
        <v>0</v>
      </c>
      <c r="CC35">
        <v>1</v>
      </c>
      <c r="CD35">
        <v>0</v>
      </c>
      <c r="CE35">
        <v>0</v>
      </c>
      <c r="CF35">
        <v>1</v>
      </c>
      <c r="CG35">
        <v>4</v>
      </c>
      <c r="CH35">
        <v>5</v>
      </c>
      <c r="CI35">
        <v>13</v>
      </c>
      <c r="CJ35">
        <v>12</v>
      </c>
      <c r="CK35">
        <v>436</v>
      </c>
      <c r="CL35">
        <v>6</v>
      </c>
      <c r="CM35">
        <v>23</v>
      </c>
      <c r="CN35">
        <v>14</v>
      </c>
      <c r="CP35" s="1">
        <f t="shared" si="0"/>
        <v>0.75757575757575757</v>
      </c>
      <c r="CQ35" s="1">
        <f t="shared" si="1"/>
        <v>0.53846153846153844</v>
      </c>
      <c r="CR35" s="1">
        <f t="shared" si="2"/>
        <v>6.1515151515151514</v>
      </c>
      <c r="CS35" s="1">
        <f t="shared" si="3"/>
        <v>0.68888888888888888</v>
      </c>
      <c r="CT35" s="1">
        <f t="shared" si="4"/>
        <v>2</v>
      </c>
      <c r="CU35" s="1">
        <f t="shared" si="5"/>
        <v>5</v>
      </c>
      <c r="CV35" s="1">
        <f t="shared" si="6"/>
        <v>27.416666666666668</v>
      </c>
      <c r="CW35" s="1">
        <f t="shared" si="7"/>
        <v>19</v>
      </c>
      <c r="CX35" s="2">
        <f t="shared" si="8"/>
        <v>3.0638888888888887</v>
      </c>
      <c r="CY35" s="2">
        <f t="shared" si="9"/>
        <v>1.9361111111111111</v>
      </c>
      <c r="CZ35" s="1">
        <f t="shared" si="10"/>
        <v>4.6338028169014081</v>
      </c>
      <c r="DA35" s="1">
        <f t="shared" si="11"/>
        <v>3.9310344827586206</v>
      </c>
      <c r="DB35" s="1">
        <f t="shared" si="12"/>
        <v>1.75</v>
      </c>
      <c r="DC35" s="1">
        <f t="shared" si="13"/>
        <v>1.1666666666666667</v>
      </c>
      <c r="DD35" s="1">
        <f t="shared" si="14"/>
        <v>0.58823529411764708</v>
      </c>
      <c r="DE35" s="1">
        <f t="shared" si="15"/>
        <v>0.26666666666666666</v>
      </c>
      <c r="DF35" s="1">
        <f t="shared" si="16"/>
        <v>39.416666666666664</v>
      </c>
      <c r="DG35" s="1">
        <f t="shared" si="17"/>
        <v>36.333333333333336</v>
      </c>
      <c r="DH35" s="1">
        <f t="shared" si="18"/>
        <v>3</v>
      </c>
      <c r="DI35" s="1">
        <f t="shared" si="19"/>
        <v>6</v>
      </c>
      <c r="DJ35" s="1">
        <f t="shared" si="20"/>
        <v>0.8571428571428571</v>
      </c>
      <c r="DK35" s="1">
        <f t="shared" si="21"/>
        <v>0.21428571428571427</v>
      </c>
      <c r="DL35" s="1">
        <f t="shared" si="22"/>
        <v>5.916666666666667</v>
      </c>
      <c r="DM35" s="1">
        <f t="shared" si="23"/>
        <v>4.833333333333333</v>
      </c>
      <c r="DN35" s="1">
        <f t="shared" si="24"/>
        <v>1.408450704225352</v>
      </c>
      <c r="DO35" s="1">
        <f t="shared" si="25"/>
        <v>1.2241379310344827</v>
      </c>
      <c r="DP35" s="1">
        <f t="shared" si="26"/>
        <v>0.44736842105263158</v>
      </c>
      <c r="DQ35" s="1">
        <f t="shared" si="27"/>
        <v>0.38461538461538464</v>
      </c>
      <c r="DR35" s="2">
        <f t="shared" si="28"/>
        <v>3.1842105263157894</v>
      </c>
      <c r="DS35" s="2">
        <f t="shared" si="29"/>
        <v>4.7692307692307692</v>
      </c>
      <c r="DT35" s="1">
        <f t="shared" si="75"/>
        <v>41</v>
      </c>
      <c r="DU35" s="1">
        <f t="shared" si="76"/>
        <v>30.333333333333332</v>
      </c>
      <c r="DV35" s="1">
        <f t="shared" si="77"/>
        <v>121</v>
      </c>
      <c r="DW35" s="1">
        <f t="shared" si="78"/>
        <v>62</v>
      </c>
      <c r="DX35" s="1">
        <f t="shared" si="30"/>
        <v>9.4224924012158054E-2</v>
      </c>
      <c r="DY35" s="1">
        <f t="shared" si="31"/>
        <v>2.6315789473684209E-2</v>
      </c>
      <c r="DZ35" s="1">
        <f t="shared" si="32"/>
        <v>2.5833333333333335</v>
      </c>
      <c r="EA35" s="1">
        <f t="shared" si="33"/>
        <v>0.5</v>
      </c>
      <c r="EB35" s="1">
        <f t="shared" si="79"/>
        <v>78.645833333333343</v>
      </c>
      <c r="EC35" s="1">
        <f t="shared" si="80"/>
        <v>33.180894308943095</v>
      </c>
      <c r="EE35">
        <f t="shared" si="81"/>
        <v>55</v>
      </c>
      <c r="EF35">
        <f t="shared" si="82"/>
        <v>17</v>
      </c>
      <c r="EG35">
        <f t="shared" si="83"/>
        <v>84</v>
      </c>
      <c r="EH35">
        <f t="shared" si="84"/>
        <v>11</v>
      </c>
      <c r="EI35">
        <f t="shared" si="85"/>
        <v>105</v>
      </c>
      <c r="EJ35">
        <f t="shared" si="86"/>
        <v>3</v>
      </c>
      <c r="EK35">
        <f t="shared" si="87"/>
        <v>119</v>
      </c>
      <c r="EL35">
        <f t="shared" si="88"/>
        <v>14</v>
      </c>
      <c r="EM35">
        <f t="shared" si="89"/>
        <v>53</v>
      </c>
      <c r="EN35">
        <f t="shared" si="90"/>
        <v>17</v>
      </c>
      <c r="EO35">
        <f t="shared" si="91"/>
        <v>143</v>
      </c>
      <c r="EP35">
        <f t="shared" si="92"/>
        <v>21</v>
      </c>
      <c r="EQ35">
        <f t="shared" si="93"/>
        <v>84</v>
      </c>
      <c r="ER35">
        <f t="shared" si="94"/>
        <v>30</v>
      </c>
      <c r="ES35">
        <f t="shared" si="95"/>
        <v>17</v>
      </c>
      <c r="ET35">
        <f t="shared" si="96"/>
        <v>30</v>
      </c>
      <c r="EU35">
        <f t="shared" si="97"/>
        <v>18</v>
      </c>
      <c r="EV35">
        <f t="shared" si="98"/>
        <v>158</v>
      </c>
      <c r="EW35">
        <f t="shared" si="99"/>
        <v>55</v>
      </c>
      <c r="EX35">
        <f t="shared" si="100"/>
        <v>18</v>
      </c>
      <c r="EY35">
        <f t="shared" si="101"/>
        <v>43</v>
      </c>
      <c r="EZ35">
        <f t="shared" si="102"/>
        <v>13</v>
      </c>
      <c r="FA35">
        <f t="shared" si="103"/>
        <v>73</v>
      </c>
      <c r="FB35">
        <f t="shared" si="104"/>
        <v>37</v>
      </c>
      <c r="FC35">
        <f t="shared" si="105"/>
        <v>187</v>
      </c>
      <c r="FD35">
        <f t="shared" si="106"/>
        <v>24</v>
      </c>
      <c r="FE35">
        <f t="shared" si="107"/>
        <v>99</v>
      </c>
      <c r="FF35">
        <f t="shared" si="108"/>
        <v>50</v>
      </c>
      <c r="FG35">
        <f t="shared" si="109"/>
        <v>140</v>
      </c>
      <c r="FH35">
        <f t="shared" si="110"/>
        <v>158</v>
      </c>
      <c r="FI35">
        <f t="shared" si="111"/>
        <v>54</v>
      </c>
      <c r="FJ35">
        <f t="shared" si="112"/>
        <v>25</v>
      </c>
      <c r="FK35">
        <f t="shared" si="113"/>
        <v>67</v>
      </c>
      <c r="FL35">
        <f t="shared" si="114"/>
        <v>37</v>
      </c>
      <c r="FM35">
        <f t="shared" si="115"/>
        <v>28</v>
      </c>
      <c r="FN35">
        <f t="shared" si="116"/>
        <v>15</v>
      </c>
      <c r="FO35">
        <f t="shared" si="117"/>
        <v>45</v>
      </c>
      <c r="FP35">
        <f t="shared" si="118"/>
        <v>9</v>
      </c>
      <c r="FQ35">
        <f t="shared" si="119"/>
        <v>104</v>
      </c>
      <c r="FR35">
        <f t="shared" si="120"/>
        <v>11</v>
      </c>
    </row>
    <row r="36" spans="1:174">
      <c r="A36" t="s">
        <v>5</v>
      </c>
      <c r="B36" t="s">
        <v>1</v>
      </c>
      <c r="C36" t="s">
        <v>68</v>
      </c>
      <c r="D36">
        <v>6</v>
      </c>
      <c r="E36">
        <v>31</v>
      </c>
      <c r="F36">
        <v>2002</v>
      </c>
      <c r="G36" t="str">
        <f t="shared" si="74"/>
        <v>49ers-DIV-2002</v>
      </c>
      <c r="H36">
        <v>0</v>
      </c>
      <c r="I36">
        <v>14</v>
      </c>
      <c r="J36">
        <v>12</v>
      </c>
      <c r="K36">
        <v>166</v>
      </c>
      <c r="L36">
        <v>22</v>
      </c>
      <c r="M36">
        <v>41</v>
      </c>
      <c r="N36">
        <v>0</v>
      </c>
      <c r="O36">
        <v>62</v>
      </c>
      <c r="P36">
        <v>13</v>
      </c>
      <c r="Q36">
        <v>0</v>
      </c>
      <c r="R36">
        <v>3</v>
      </c>
      <c r="S36">
        <v>12</v>
      </c>
      <c r="T36">
        <v>1</v>
      </c>
      <c r="U36">
        <v>3</v>
      </c>
      <c r="V36">
        <v>3</v>
      </c>
      <c r="W36">
        <v>2</v>
      </c>
      <c r="X36">
        <v>4</v>
      </c>
      <c r="Y36">
        <v>27</v>
      </c>
      <c r="Z36">
        <v>6</v>
      </c>
      <c r="AA36">
        <v>71</v>
      </c>
      <c r="AB36">
        <v>3</v>
      </c>
      <c r="AC36">
        <v>103</v>
      </c>
      <c r="AD36">
        <v>12</v>
      </c>
      <c r="AE36">
        <v>2</v>
      </c>
      <c r="AF36">
        <v>0</v>
      </c>
      <c r="AG36">
        <v>1</v>
      </c>
      <c r="AH36">
        <v>4</v>
      </c>
      <c r="AI36">
        <v>5</v>
      </c>
      <c r="AJ36">
        <v>1</v>
      </c>
      <c r="AK36">
        <v>7</v>
      </c>
      <c r="AL36">
        <v>0</v>
      </c>
      <c r="AM36">
        <v>1</v>
      </c>
      <c r="AN36">
        <v>0</v>
      </c>
      <c r="AO36">
        <v>0</v>
      </c>
      <c r="AP36">
        <v>1</v>
      </c>
      <c r="AQ36">
        <v>4</v>
      </c>
      <c r="AR36">
        <v>5</v>
      </c>
      <c r="AS36">
        <v>13</v>
      </c>
      <c r="AT36">
        <v>12</v>
      </c>
      <c r="AU36">
        <v>436</v>
      </c>
      <c r="AV36">
        <v>6</v>
      </c>
      <c r="AW36">
        <v>23</v>
      </c>
      <c r="AX36">
        <v>14</v>
      </c>
      <c r="AY36" s="8">
        <v>21</v>
      </c>
      <c r="AZ36">
        <v>12</v>
      </c>
      <c r="BA36">
        <v>208</v>
      </c>
      <c r="BB36">
        <v>16</v>
      </c>
      <c r="BC36">
        <v>32</v>
      </c>
      <c r="BD36">
        <v>2</v>
      </c>
      <c r="BE36">
        <v>121</v>
      </c>
      <c r="BF36">
        <v>38</v>
      </c>
      <c r="BG36">
        <v>2</v>
      </c>
      <c r="BH36">
        <v>10</v>
      </c>
      <c r="BI36">
        <v>17</v>
      </c>
      <c r="BJ36">
        <v>0</v>
      </c>
      <c r="BK36">
        <v>0</v>
      </c>
      <c r="BL36">
        <v>1</v>
      </c>
      <c r="BM36">
        <v>1</v>
      </c>
      <c r="BN36">
        <v>1</v>
      </c>
      <c r="BO36">
        <v>9</v>
      </c>
      <c r="BP36">
        <v>10</v>
      </c>
      <c r="BQ36">
        <v>100</v>
      </c>
      <c r="BR36">
        <v>4</v>
      </c>
      <c r="BS36">
        <v>189</v>
      </c>
      <c r="BT36">
        <v>25</v>
      </c>
      <c r="BU36">
        <v>4</v>
      </c>
      <c r="BV36">
        <v>3</v>
      </c>
      <c r="BW36">
        <v>1</v>
      </c>
      <c r="BX36">
        <v>10</v>
      </c>
      <c r="BY36">
        <v>22</v>
      </c>
      <c r="BZ36">
        <v>3</v>
      </c>
      <c r="CA36">
        <v>11</v>
      </c>
      <c r="CB36">
        <v>4</v>
      </c>
      <c r="CC36">
        <v>5</v>
      </c>
      <c r="CD36">
        <v>0</v>
      </c>
      <c r="CE36">
        <v>0</v>
      </c>
      <c r="CF36">
        <v>1</v>
      </c>
      <c r="CG36">
        <v>7</v>
      </c>
      <c r="CH36">
        <v>17</v>
      </c>
      <c r="CI36">
        <v>38</v>
      </c>
      <c r="CJ36">
        <v>12</v>
      </c>
      <c r="CK36">
        <v>473</v>
      </c>
      <c r="CL36">
        <v>3</v>
      </c>
      <c r="CM36">
        <v>36</v>
      </c>
      <c r="CN36">
        <v>46</v>
      </c>
      <c r="CP36" s="1">
        <f t="shared" si="0"/>
        <v>0.53846153846153844</v>
      </c>
      <c r="CQ36" s="1">
        <f t="shared" si="1"/>
        <v>0.75757575757575757</v>
      </c>
      <c r="CR36" s="1">
        <f t="shared" si="2"/>
        <v>0.68888888888888888</v>
      </c>
      <c r="CS36" s="1">
        <f t="shared" si="3"/>
        <v>6.1515151515151514</v>
      </c>
      <c r="CT36" s="1">
        <f t="shared" si="4"/>
        <v>5</v>
      </c>
      <c r="CU36" s="1">
        <f t="shared" si="5"/>
        <v>2</v>
      </c>
      <c r="CV36" s="1">
        <f t="shared" si="6"/>
        <v>19</v>
      </c>
      <c r="CW36" s="1">
        <f t="shared" si="7"/>
        <v>27.416666666666668</v>
      </c>
      <c r="CX36" s="2">
        <f t="shared" si="8"/>
        <v>1.9361111111111111</v>
      </c>
      <c r="CY36" s="2">
        <f t="shared" si="9"/>
        <v>3.0638888888888887</v>
      </c>
      <c r="CZ36" s="1">
        <f t="shared" si="10"/>
        <v>3.9310344827586206</v>
      </c>
      <c r="DA36" s="1">
        <f t="shared" si="11"/>
        <v>4.6338028169014081</v>
      </c>
      <c r="DB36" s="1">
        <f t="shared" si="12"/>
        <v>1.1666666666666667</v>
      </c>
      <c r="DC36" s="1">
        <f t="shared" si="13"/>
        <v>1.75</v>
      </c>
      <c r="DD36" s="1">
        <f t="shared" si="14"/>
        <v>0.26666666666666666</v>
      </c>
      <c r="DE36" s="1">
        <f t="shared" si="15"/>
        <v>0.58823529411764708</v>
      </c>
      <c r="DF36" s="1">
        <f t="shared" si="16"/>
        <v>36.333333333333336</v>
      </c>
      <c r="DG36" s="1">
        <f t="shared" si="17"/>
        <v>39.416666666666664</v>
      </c>
      <c r="DH36" s="1">
        <f t="shared" si="18"/>
        <v>6</v>
      </c>
      <c r="DI36" s="1">
        <f t="shared" si="19"/>
        <v>3</v>
      </c>
      <c r="DJ36" s="1">
        <f t="shared" si="20"/>
        <v>0.21428571428571427</v>
      </c>
      <c r="DK36" s="1">
        <f t="shared" si="21"/>
        <v>0.8571428571428571</v>
      </c>
      <c r="DL36" s="1">
        <f t="shared" si="22"/>
        <v>4.833333333333333</v>
      </c>
      <c r="DM36" s="1">
        <f t="shared" si="23"/>
        <v>5.916666666666667</v>
      </c>
      <c r="DN36" s="1">
        <f t="shared" si="24"/>
        <v>1.2241379310344827</v>
      </c>
      <c r="DO36" s="1">
        <f t="shared" si="25"/>
        <v>1.408450704225352</v>
      </c>
      <c r="DP36" s="1">
        <f t="shared" si="26"/>
        <v>0.38461538461538464</v>
      </c>
      <c r="DQ36" s="1">
        <f t="shared" si="27"/>
        <v>0.44736842105263158</v>
      </c>
      <c r="DR36" s="2">
        <f t="shared" si="28"/>
        <v>4.7692307692307692</v>
      </c>
      <c r="DS36" s="2">
        <f t="shared" si="29"/>
        <v>3.1842105263157894</v>
      </c>
      <c r="DT36" s="1">
        <f t="shared" si="75"/>
        <v>30.333333333333332</v>
      </c>
      <c r="DU36" s="1">
        <f t="shared" si="76"/>
        <v>41</v>
      </c>
      <c r="DV36" s="1">
        <f t="shared" si="77"/>
        <v>62</v>
      </c>
      <c r="DW36" s="1">
        <f t="shared" si="78"/>
        <v>121</v>
      </c>
      <c r="DX36" s="1">
        <f t="shared" si="30"/>
        <v>2.6315789473684209E-2</v>
      </c>
      <c r="DY36" s="1">
        <f t="shared" si="31"/>
        <v>9.4224924012158054E-2</v>
      </c>
      <c r="DZ36" s="1">
        <f t="shared" si="32"/>
        <v>0.5</v>
      </c>
      <c r="EA36" s="1">
        <f t="shared" si="33"/>
        <v>2.5833333333333335</v>
      </c>
      <c r="EB36" s="1">
        <f t="shared" si="79"/>
        <v>33.180894308943095</v>
      </c>
      <c r="EC36" s="1">
        <f t="shared" si="80"/>
        <v>78.645833333333343</v>
      </c>
      <c r="EE36">
        <f t="shared" si="81"/>
        <v>182</v>
      </c>
      <c r="EF36">
        <f t="shared" si="82"/>
        <v>141</v>
      </c>
      <c r="EG36">
        <f t="shared" si="83"/>
        <v>188</v>
      </c>
      <c r="EH36">
        <f t="shared" si="84"/>
        <v>115</v>
      </c>
      <c r="EI36">
        <f t="shared" si="85"/>
        <v>188</v>
      </c>
      <c r="EJ36">
        <f t="shared" si="86"/>
        <v>57</v>
      </c>
      <c r="EK36">
        <f t="shared" si="87"/>
        <v>185</v>
      </c>
      <c r="EL36">
        <f t="shared" si="88"/>
        <v>80</v>
      </c>
      <c r="EM36">
        <f t="shared" si="89"/>
        <v>182</v>
      </c>
      <c r="EN36">
        <f t="shared" si="90"/>
        <v>146</v>
      </c>
      <c r="EO36">
        <f t="shared" si="91"/>
        <v>178</v>
      </c>
      <c r="EP36">
        <f t="shared" si="92"/>
        <v>56</v>
      </c>
      <c r="EQ36">
        <f t="shared" si="93"/>
        <v>166</v>
      </c>
      <c r="ER36">
        <f t="shared" si="94"/>
        <v>113</v>
      </c>
      <c r="ES36">
        <f t="shared" si="95"/>
        <v>164</v>
      </c>
      <c r="ET36">
        <f t="shared" si="96"/>
        <v>181</v>
      </c>
      <c r="EU36">
        <f t="shared" si="97"/>
        <v>40</v>
      </c>
      <c r="EV36">
        <f t="shared" si="98"/>
        <v>181</v>
      </c>
      <c r="EW36">
        <f t="shared" si="99"/>
        <v>161</v>
      </c>
      <c r="EX36">
        <f t="shared" si="100"/>
        <v>107</v>
      </c>
      <c r="EY36">
        <f t="shared" si="101"/>
        <v>183</v>
      </c>
      <c r="EZ36">
        <f t="shared" si="102"/>
        <v>149</v>
      </c>
      <c r="FA36">
        <f t="shared" si="103"/>
        <v>162</v>
      </c>
      <c r="FB36">
        <f t="shared" si="104"/>
        <v>125</v>
      </c>
      <c r="FC36">
        <f t="shared" si="105"/>
        <v>175</v>
      </c>
      <c r="FD36">
        <f t="shared" si="106"/>
        <v>12</v>
      </c>
      <c r="FE36">
        <f t="shared" si="107"/>
        <v>147</v>
      </c>
      <c r="FF36">
        <f t="shared" si="108"/>
        <v>100</v>
      </c>
      <c r="FG36">
        <f t="shared" si="109"/>
        <v>41</v>
      </c>
      <c r="FH36">
        <f t="shared" si="110"/>
        <v>59</v>
      </c>
      <c r="FI36">
        <f t="shared" si="111"/>
        <v>173</v>
      </c>
      <c r="FJ36">
        <f t="shared" si="112"/>
        <v>141</v>
      </c>
      <c r="FK36">
        <f t="shared" si="113"/>
        <v>162</v>
      </c>
      <c r="FL36">
        <f t="shared" si="114"/>
        <v>132</v>
      </c>
      <c r="FM36">
        <f t="shared" si="115"/>
        <v>184</v>
      </c>
      <c r="FN36">
        <f t="shared" si="116"/>
        <v>171</v>
      </c>
      <c r="FO36">
        <f t="shared" si="117"/>
        <v>189</v>
      </c>
      <c r="FP36">
        <f t="shared" si="118"/>
        <v>153</v>
      </c>
      <c r="FQ36">
        <f t="shared" si="119"/>
        <v>188</v>
      </c>
      <c r="FR36">
        <f t="shared" si="120"/>
        <v>95</v>
      </c>
    </row>
    <row r="37" spans="1:174">
      <c r="A37" t="s">
        <v>2</v>
      </c>
      <c r="B37" t="s">
        <v>3</v>
      </c>
      <c r="C37" t="s">
        <v>68</v>
      </c>
      <c r="D37">
        <v>30</v>
      </c>
      <c r="E37">
        <v>10</v>
      </c>
      <c r="F37">
        <v>2002</v>
      </c>
      <c r="G37" t="str">
        <f t="shared" si="74"/>
        <v>Raiders-DIV-2002</v>
      </c>
      <c r="H37">
        <v>1</v>
      </c>
      <c r="I37">
        <v>20</v>
      </c>
      <c r="J37">
        <v>12</v>
      </c>
      <c r="K37">
        <v>272</v>
      </c>
      <c r="L37">
        <v>20</v>
      </c>
      <c r="M37">
        <v>30</v>
      </c>
      <c r="N37">
        <v>2</v>
      </c>
      <c r="O37">
        <v>127</v>
      </c>
      <c r="P37">
        <v>30</v>
      </c>
      <c r="Q37">
        <v>1</v>
      </c>
      <c r="R37">
        <v>5</v>
      </c>
      <c r="S37">
        <v>13</v>
      </c>
      <c r="T37">
        <v>1</v>
      </c>
      <c r="U37">
        <v>1</v>
      </c>
      <c r="V37">
        <v>1</v>
      </c>
      <c r="W37">
        <v>0</v>
      </c>
      <c r="X37">
        <v>2</v>
      </c>
      <c r="Y37">
        <v>11</v>
      </c>
      <c r="Z37">
        <v>8</v>
      </c>
      <c r="AA37">
        <v>70</v>
      </c>
      <c r="AB37">
        <v>3</v>
      </c>
      <c r="AC37">
        <v>108</v>
      </c>
      <c r="AD37">
        <v>0</v>
      </c>
      <c r="AE37">
        <v>6</v>
      </c>
      <c r="AF37">
        <v>2</v>
      </c>
      <c r="AG37">
        <v>3</v>
      </c>
      <c r="AH37">
        <v>9</v>
      </c>
      <c r="AI37">
        <v>14</v>
      </c>
      <c r="AJ37">
        <v>4</v>
      </c>
      <c r="AK37">
        <v>12</v>
      </c>
      <c r="AL37">
        <v>1</v>
      </c>
      <c r="AM37">
        <v>2</v>
      </c>
      <c r="AN37">
        <v>1</v>
      </c>
      <c r="AO37">
        <v>1</v>
      </c>
      <c r="AP37">
        <v>7</v>
      </c>
      <c r="AQ37">
        <v>12</v>
      </c>
      <c r="AR37">
        <v>15</v>
      </c>
      <c r="AS37">
        <v>29</v>
      </c>
      <c r="AT37">
        <v>13</v>
      </c>
      <c r="AU37">
        <v>500</v>
      </c>
      <c r="AV37">
        <v>3</v>
      </c>
      <c r="AW37">
        <v>30</v>
      </c>
      <c r="AX37">
        <v>56</v>
      </c>
      <c r="AY37" s="8">
        <v>20</v>
      </c>
      <c r="AZ37">
        <v>12</v>
      </c>
      <c r="BA37">
        <v>167</v>
      </c>
      <c r="BB37">
        <v>21</v>
      </c>
      <c r="BC37">
        <v>47</v>
      </c>
      <c r="BD37">
        <v>1</v>
      </c>
      <c r="BE37">
        <v>120</v>
      </c>
      <c r="BF37">
        <v>24</v>
      </c>
      <c r="BG37">
        <v>0</v>
      </c>
      <c r="BH37">
        <v>7</v>
      </c>
      <c r="BI37">
        <v>18</v>
      </c>
      <c r="BJ37">
        <v>1</v>
      </c>
      <c r="BK37">
        <v>4</v>
      </c>
      <c r="BL37">
        <v>2</v>
      </c>
      <c r="BM37">
        <v>2</v>
      </c>
      <c r="BN37">
        <v>4</v>
      </c>
      <c r="BO37">
        <v>16</v>
      </c>
      <c r="BP37">
        <v>5</v>
      </c>
      <c r="BQ37">
        <v>30</v>
      </c>
      <c r="BR37">
        <v>2</v>
      </c>
      <c r="BS37">
        <v>78</v>
      </c>
      <c r="BT37">
        <v>0</v>
      </c>
      <c r="BU37">
        <v>3</v>
      </c>
      <c r="BV37">
        <v>1</v>
      </c>
      <c r="BW37">
        <v>1</v>
      </c>
      <c r="BX37">
        <v>8</v>
      </c>
      <c r="BY37">
        <v>16</v>
      </c>
      <c r="BZ37">
        <v>1</v>
      </c>
      <c r="CA37">
        <v>5</v>
      </c>
      <c r="CB37">
        <v>0</v>
      </c>
      <c r="CC37">
        <v>2</v>
      </c>
      <c r="CD37">
        <v>0</v>
      </c>
      <c r="CE37">
        <v>0</v>
      </c>
      <c r="CF37">
        <v>0</v>
      </c>
      <c r="CG37">
        <v>2</v>
      </c>
      <c r="CH37">
        <v>9</v>
      </c>
      <c r="CI37">
        <v>23</v>
      </c>
      <c r="CJ37">
        <v>12</v>
      </c>
      <c r="CK37">
        <v>364</v>
      </c>
      <c r="CL37">
        <v>5</v>
      </c>
      <c r="CM37">
        <v>29</v>
      </c>
      <c r="CN37">
        <v>4</v>
      </c>
      <c r="CP37" s="1">
        <f t="shared" si="0"/>
        <v>0.71875</v>
      </c>
      <c r="CQ37" s="1">
        <f t="shared" si="1"/>
        <v>0.65625</v>
      </c>
      <c r="CR37" s="1">
        <f t="shared" si="2"/>
        <v>8.34375</v>
      </c>
      <c r="CS37" s="1">
        <f t="shared" si="3"/>
        <v>1.9019607843137254</v>
      </c>
      <c r="CT37" s="1">
        <f t="shared" si="4"/>
        <v>1</v>
      </c>
      <c r="CU37" s="1">
        <f t="shared" si="5"/>
        <v>4</v>
      </c>
      <c r="CV37" s="1">
        <f t="shared" si="6"/>
        <v>33.25</v>
      </c>
      <c r="CW37" s="1">
        <f t="shared" si="7"/>
        <v>23.916666666666668</v>
      </c>
      <c r="CX37" s="2">
        <f t="shared" si="8"/>
        <v>2.5777777777777779</v>
      </c>
      <c r="CY37" s="2">
        <f t="shared" si="9"/>
        <v>2.4222222222222221</v>
      </c>
      <c r="CZ37" s="1">
        <f t="shared" si="10"/>
        <v>6.435483870967742</v>
      </c>
      <c r="DA37" s="1">
        <f t="shared" si="11"/>
        <v>3.8266666666666667</v>
      </c>
      <c r="DB37" s="1">
        <f t="shared" si="12"/>
        <v>1.6666666666666667</v>
      </c>
      <c r="DC37" s="1">
        <f t="shared" si="13"/>
        <v>1.6666666666666667</v>
      </c>
      <c r="DD37" s="1">
        <f t="shared" si="14"/>
        <v>0.42857142857142855</v>
      </c>
      <c r="DE37" s="1">
        <f t="shared" si="15"/>
        <v>0.36363636363636365</v>
      </c>
      <c r="DF37" s="1">
        <f t="shared" si="16"/>
        <v>38.46153846153846</v>
      </c>
      <c r="DG37" s="1">
        <f t="shared" si="17"/>
        <v>30.333333333333332</v>
      </c>
      <c r="DH37" s="1">
        <f t="shared" si="18"/>
        <v>3</v>
      </c>
      <c r="DI37" s="1">
        <f t="shared" si="19"/>
        <v>5</v>
      </c>
      <c r="DJ37" s="1">
        <f t="shared" si="20"/>
        <v>0.54761904761904767</v>
      </c>
      <c r="DK37" s="1">
        <f t="shared" si="21"/>
        <v>0.47619047619047616</v>
      </c>
      <c r="DL37" s="1">
        <f t="shared" si="22"/>
        <v>5.166666666666667</v>
      </c>
      <c r="DM37" s="1">
        <f t="shared" si="23"/>
        <v>6.25</v>
      </c>
      <c r="DN37" s="1">
        <f t="shared" si="24"/>
        <v>1.1290322580645162</v>
      </c>
      <c r="DO37" s="1">
        <f t="shared" si="25"/>
        <v>0.4</v>
      </c>
      <c r="DP37" s="1">
        <f t="shared" si="26"/>
        <v>0.51724137931034486</v>
      </c>
      <c r="DQ37" s="1">
        <f t="shared" si="27"/>
        <v>0.39130434782608697</v>
      </c>
      <c r="DR37" s="2">
        <f t="shared" si="28"/>
        <v>4.2333333333333334</v>
      </c>
      <c r="DS37" s="2">
        <f t="shared" si="29"/>
        <v>5</v>
      </c>
      <c r="DT37" s="1">
        <f t="shared" si="75"/>
        <v>36</v>
      </c>
      <c r="DU37" s="1">
        <f t="shared" si="76"/>
        <v>39</v>
      </c>
      <c r="DV37" s="1">
        <f t="shared" si="77"/>
        <v>127</v>
      </c>
      <c r="DW37" s="1">
        <f t="shared" si="78"/>
        <v>120</v>
      </c>
      <c r="DX37" s="1">
        <f t="shared" si="30"/>
        <v>7.5187969924812026E-2</v>
      </c>
      <c r="DY37" s="1">
        <f t="shared" si="31"/>
        <v>3.484320557491289E-2</v>
      </c>
      <c r="DZ37" s="1">
        <f t="shared" si="32"/>
        <v>2.5</v>
      </c>
      <c r="EA37" s="1">
        <f t="shared" si="33"/>
        <v>0.83333333333333337</v>
      </c>
      <c r="EB37" s="1">
        <f t="shared" si="79"/>
        <v>103.74999999999999</v>
      </c>
      <c r="EC37" s="1">
        <f t="shared" si="80"/>
        <v>43.484042553191493</v>
      </c>
      <c r="EE37">
        <f t="shared" si="81"/>
        <v>83</v>
      </c>
      <c r="EF37">
        <f t="shared" si="82"/>
        <v>69</v>
      </c>
      <c r="EG37">
        <f t="shared" si="83"/>
        <v>34</v>
      </c>
      <c r="EH37">
        <f t="shared" si="84"/>
        <v>21</v>
      </c>
      <c r="EI37">
        <f t="shared" si="85"/>
        <v>37</v>
      </c>
      <c r="EJ37">
        <f t="shared" si="86"/>
        <v>12</v>
      </c>
      <c r="EK37">
        <f t="shared" si="87"/>
        <v>65</v>
      </c>
      <c r="EL37">
        <f t="shared" si="88"/>
        <v>53</v>
      </c>
      <c r="EM37">
        <f t="shared" si="89"/>
        <v>112</v>
      </c>
      <c r="EN37">
        <f t="shared" si="90"/>
        <v>63</v>
      </c>
      <c r="EO37">
        <f t="shared" si="91"/>
        <v>28</v>
      </c>
      <c r="EP37">
        <f t="shared" si="92"/>
        <v>17</v>
      </c>
      <c r="EQ37">
        <f t="shared" si="93"/>
        <v>93</v>
      </c>
      <c r="ER37">
        <f t="shared" si="94"/>
        <v>102</v>
      </c>
      <c r="ES37">
        <f t="shared" si="95"/>
        <v>81</v>
      </c>
      <c r="ET37">
        <f t="shared" si="96"/>
        <v>76</v>
      </c>
      <c r="EU37">
        <f t="shared" si="97"/>
        <v>23</v>
      </c>
      <c r="EV37">
        <f t="shared" si="98"/>
        <v>95</v>
      </c>
      <c r="EW37">
        <f t="shared" si="99"/>
        <v>55</v>
      </c>
      <c r="EX37">
        <f t="shared" si="100"/>
        <v>39</v>
      </c>
      <c r="EY37">
        <f t="shared" si="101"/>
        <v>137</v>
      </c>
      <c r="EZ37">
        <f t="shared" si="102"/>
        <v>41</v>
      </c>
      <c r="FA37">
        <f t="shared" si="103"/>
        <v>130</v>
      </c>
      <c r="FB37">
        <f t="shared" si="104"/>
        <v>145</v>
      </c>
      <c r="FC37">
        <f t="shared" si="105"/>
        <v>167</v>
      </c>
      <c r="FD37">
        <f t="shared" si="106"/>
        <v>153</v>
      </c>
      <c r="FE37">
        <f t="shared" si="107"/>
        <v>53</v>
      </c>
      <c r="FF37">
        <f t="shared" si="108"/>
        <v>56</v>
      </c>
      <c r="FG37">
        <f t="shared" si="109"/>
        <v>78</v>
      </c>
      <c r="FH37">
        <f t="shared" si="110"/>
        <v>164</v>
      </c>
      <c r="FI37">
        <f t="shared" si="111"/>
        <v>120</v>
      </c>
      <c r="FJ37">
        <f t="shared" si="112"/>
        <v>120</v>
      </c>
      <c r="FK37">
        <f t="shared" si="113"/>
        <v>59</v>
      </c>
      <c r="FL37">
        <f t="shared" si="114"/>
        <v>130</v>
      </c>
      <c r="FM37">
        <f t="shared" si="115"/>
        <v>72</v>
      </c>
      <c r="FN37">
        <f t="shared" si="116"/>
        <v>21</v>
      </c>
      <c r="FO37">
        <f t="shared" si="117"/>
        <v>51</v>
      </c>
      <c r="FP37">
        <f t="shared" si="118"/>
        <v>21</v>
      </c>
      <c r="FQ37">
        <f t="shared" si="119"/>
        <v>42</v>
      </c>
      <c r="FR37">
        <f t="shared" si="120"/>
        <v>18</v>
      </c>
    </row>
    <row r="38" spans="1:174">
      <c r="A38" t="s">
        <v>3</v>
      </c>
      <c r="B38" t="s">
        <v>2</v>
      </c>
      <c r="C38" t="s">
        <v>68</v>
      </c>
      <c r="D38">
        <v>10</v>
      </c>
      <c r="E38">
        <v>30</v>
      </c>
      <c r="F38">
        <v>2002</v>
      </c>
      <c r="G38" t="str">
        <f t="shared" si="74"/>
        <v>Jets-DIV-2002</v>
      </c>
      <c r="H38">
        <v>0</v>
      </c>
      <c r="I38">
        <v>20</v>
      </c>
      <c r="J38">
        <v>12</v>
      </c>
      <c r="K38">
        <v>167</v>
      </c>
      <c r="L38">
        <v>21</v>
      </c>
      <c r="M38">
        <v>47</v>
      </c>
      <c r="N38">
        <v>1</v>
      </c>
      <c r="O38">
        <v>120</v>
      </c>
      <c r="P38">
        <v>24</v>
      </c>
      <c r="Q38">
        <v>0</v>
      </c>
      <c r="R38">
        <v>7</v>
      </c>
      <c r="S38">
        <v>18</v>
      </c>
      <c r="T38">
        <v>1</v>
      </c>
      <c r="U38">
        <v>4</v>
      </c>
      <c r="V38">
        <v>2</v>
      </c>
      <c r="W38">
        <v>2</v>
      </c>
      <c r="X38">
        <v>4</v>
      </c>
      <c r="Y38">
        <v>16</v>
      </c>
      <c r="Z38">
        <v>5</v>
      </c>
      <c r="AA38">
        <v>30</v>
      </c>
      <c r="AB38">
        <v>2</v>
      </c>
      <c r="AC38">
        <v>78</v>
      </c>
      <c r="AD38">
        <v>0</v>
      </c>
      <c r="AE38">
        <v>3</v>
      </c>
      <c r="AF38">
        <v>1</v>
      </c>
      <c r="AG38">
        <v>1</v>
      </c>
      <c r="AH38">
        <v>8</v>
      </c>
      <c r="AI38">
        <v>16</v>
      </c>
      <c r="AJ38">
        <v>1</v>
      </c>
      <c r="AK38">
        <v>5</v>
      </c>
      <c r="AL38">
        <v>0</v>
      </c>
      <c r="AM38">
        <v>2</v>
      </c>
      <c r="AN38">
        <v>0</v>
      </c>
      <c r="AO38">
        <v>0</v>
      </c>
      <c r="AP38">
        <v>0</v>
      </c>
      <c r="AQ38">
        <v>2</v>
      </c>
      <c r="AR38">
        <v>9</v>
      </c>
      <c r="AS38">
        <v>23</v>
      </c>
      <c r="AT38">
        <v>12</v>
      </c>
      <c r="AU38">
        <v>364</v>
      </c>
      <c r="AV38">
        <v>5</v>
      </c>
      <c r="AW38">
        <v>29</v>
      </c>
      <c r="AX38">
        <v>4</v>
      </c>
      <c r="AY38" s="8">
        <v>20</v>
      </c>
      <c r="AZ38">
        <v>12</v>
      </c>
      <c r="BA38">
        <v>272</v>
      </c>
      <c r="BB38">
        <v>20</v>
      </c>
      <c r="BC38">
        <v>30</v>
      </c>
      <c r="BD38">
        <v>2</v>
      </c>
      <c r="BE38">
        <v>127</v>
      </c>
      <c r="BF38">
        <v>30</v>
      </c>
      <c r="BG38">
        <v>1</v>
      </c>
      <c r="BH38">
        <v>5</v>
      </c>
      <c r="BI38">
        <v>13</v>
      </c>
      <c r="BJ38">
        <v>1</v>
      </c>
      <c r="BK38">
        <v>1</v>
      </c>
      <c r="BL38">
        <v>1</v>
      </c>
      <c r="BM38">
        <v>0</v>
      </c>
      <c r="BN38">
        <v>2</v>
      </c>
      <c r="BO38">
        <v>11</v>
      </c>
      <c r="BP38">
        <v>8</v>
      </c>
      <c r="BQ38">
        <v>70</v>
      </c>
      <c r="BR38">
        <v>3</v>
      </c>
      <c r="BS38">
        <v>108</v>
      </c>
      <c r="BT38">
        <v>0</v>
      </c>
      <c r="BU38">
        <v>6</v>
      </c>
      <c r="BV38">
        <v>2</v>
      </c>
      <c r="BW38">
        <v>3</v>
      </c>
      <c r="BX38">
        <v>9</v>
      </c>
      <c r="BY38">
        <v>14</v>
      </c>
      <c r="BZ38">
        <v>4</v>
      </c>
      <c r="CA38">
        <v>12</v>
      </c>
      <c r="CB38">
        <v>1</v>
      </c>
      <c r="CC38">
        <v>2</v>
      </c>
      <c r="CD38">
        <v>1</v>
      </c>
      <c r="CE38">
        <v>1</v>
      </c>
      <c r="CF38">
        <v>7</v>
      </c>
      <c r="CG38">
        <v>12</v>
      </c>
      <c r="CH38">
        <v>15</v>
      </c>
      <c r="CI38">
        <v>29</v>
      </c>
      <c r="CJ38">
        <v>13</v>
      </c>
      <c r="CK38">
        <v>500</v>
      </c>
      <c r="CL38">
        <v>3</v>
      </c>
      <c r="CM38">
        <v>30</v>
      </c>
      <c r="CN38">
        <v>56</v>
      </c>
      <c r="CP38" s="1">
        <f t="shared" si="0"/>
        <v>0.65625</v>
      </c>
      <c r="CQ38" s="1">
        <f t="shared" si="1"/>
        <v>0.71875</v>
      </c>
      <c r="CR38" s="1">
        <f t="shared" si="2"/>
        <v>1.9019607843137254</v>
      </c>
      <c r="CS38" s="1">
        <f t="shared" si="3"/>
        <v>8.34375</v>
      </c>
      <c r="CT38" s="1">
        <f t="shared" si="4"/>
        <v>4</v>
      </c>
      <c r="CU38" s="1">
        <f t="shared" si="5"/>
        <v>1</v>
      </c>
      <c r="CV38" s="1">
        <f t="shared" si="6"/>
        <v>23.916666666666668</v>
      </c>
      <c r="CW38" s="1">
        <f t="shared" si="7"/>
        <v>33.25</v>
      </c>
      <c r="CX38" s="2">
        <f t="shared" si="8"/>
        <v>2.4222222222222221</v>
      </c>
      <c r="CY38" s="2">
        <f t="shared" si="9"/>
        <v>2.5777777777777779</v>
      </c>
      <c r="CZ38" s="1">
        <f t="shared" si="10"/>
        <v>3.8266666666666667</v>
      </c>
      <c r="DA38" s="1">
        <f t="shared" si="11"/>
        <v>6.435483870967742</v>
      </c>
      <c r="DB38" s="1">
        <f t="shared" si="12"/>
        <v>1.6666666666666667</v>
      </c>
      <c r="DC38" s="1">
        <f t="shared" si="13"/>
        <v>1.6666666666666667</v>
      </c>
      <c r="DD38" s="1">
        <f t="shared" si="14"/>
        <v>0.36363636363636365</v>
      </c>
      <c r="DE38" s="1">
        <f t="shared" si="15"/>
        <v>0.42857142857142855</v>
      </c>
      <c r="DF38" s="1">
        <f t="shared" si="16"/>
        <v>30.333333333333332</v>
      </c>
      <c r="DG38" s="1">
        <f t="shared" si="17"/>
        <v>38.46153846153846</v>
      </c>
      <c r="DH38" s="1">
        <f t="shared" si="18"/>
        <v>5</v>
      </c>
      <c r="DI38" s="1">
        <f t="shared" si="19"/>
        <v>3</v>
      </c>
      <c r="DJ38" s="1">
        <f t="shared" si="20"/>
        <v>0.47619047619047616</v>
      </c>
      <c r="DK38" s="1">
        <f t="shared" si="21"/>
        <v>0.54761904761904767</v>
      </c>
      <c r="DL38" s="1">
        <f t="shared" si="22"/>
        <v>6.25</v>
      </c>
      <c r="DM38" s="1">
        <f t="shared" si="23"/>
        <v>5.166666666666667</v>
      </c>
      <c r="DN38" s="1">
        <f t="shared" si="24"/>
        <v>0.4</v>
      </c>
      <c r="DO38" s="1">
        <f t="shared" si="25"/>
        <v>1.1290322580645162</v>
      </c>
      <c r="DP38" s="1">
        <f t="shared" si="26"/>
        <v>0.39130434782608697</v>
      </c>
      <c r="DQ38" s="1">
        <f t="shared" si="27"/>
        <v>0.51724137931034486</v>
      </c>
      <c r="DR38" s="2">
        <f t="shared" si="28"/>
        <v>5</v>
      </c>
      <c r="DS38" s="2">
        <f t="shared" si="29"/>
        <v>4.2333333333333334</v>
      </c>
      <c r="DT38" s="1">
        <f t="shared" si="75"/>
        <v>39</v>
      </c>
      <c r="DU38" s="1">
        <f t="shared" si="76"/>
        <v>36</v>
      </c>
      <c r="DV38" s="1">
        <f t="shared" si="77"/>
        <v>120</v>
      </c>
      <c r="DW38" s="1">
        <f t="shared" si="78"/>
        <v>127</v>
      </c>
      <c r="DX38" s="1">
        <f t="shared" si="30"/>
        <v>3.484320557491289E-2</v>
      </c>
      <c r="DY38" s="1">
        <f t="shared" si="31"/>
        <v>7.5187969924812026E-2</v>
      </c>
      <c r="DZ38" s="1">
        <f t="shared" si="32"/>
        <v>0.83333333333333337</v>
      </c>
      <c r="EA38" s="1">
        <f t="shared" si="33"/>
        <v>2.5</v>
      </c>
      <c r="EB38" s="1">
        <f t="shared" si="79"/>
        <v>43.484042553191493</v>
      </c>
      <c r="EC38" s="1">
        <f t="shared" si="80"/>
        <v>103.74999999999999</v>
      </c>
      <c r="EE38">
        <f t="shared" si="81"/>
        <v>128</v>
      </c>
      <c r="EF38">
        <f t="shared" si="82"/>
        <v>114</v>
      </c>
      <c r="EG38">
        <f t="shared" si="83"/>
        <v>178</v>
      </c>
      <c r="EH38">
        <f t="shared" si="84"/>
        <v>165</v>
      </c>
      <c r="EI38">
        <f t="shared" si="85"/>
        <v>168</v>
      </c>
      <c r="EJ38">
        <f t="shared" si="86"/>
        <v>95</v>
      </c>
      <c r="EK38">
        <f t="shared" si="87"/>
        <v>146</v>
      </c>
      <c r="EL38">
        <f t="shared" si="88"/>
        <v>134</v>
      </c>
      <c r="EM38">
        <f t="shared" si="89"/>
        <v>136</v>
      </c>
      <c r="EN38">
        <f t="shared" si="90"/>
        <v>87</v>
      </c>
      <c r="EO38">
        <f t="shared" si="91"/>
        <v>182</v>
      </c>
      <c r="EP38">
        <f t="shared" si="92"/>
        <v>171</v>
      </c>
      <c r="EQ38">
        <f t="shared" si="93"/>
        <v>93</v>
      </c>
      <c r="ER38">
        <f t="shared" si="94"/>
        <v>102</v>
      </c>
      <c r="ES38">
        <f t="shared" si="95"/>
        <v>122</v>
      </c>
      <c r="ET38">
        <f t="shared" si="96"/>
        <v>112</v>
      </c>
      <c r="EU38">
        <f t="shared" si="97"/>
        <v>104</v>
      </c>
      <c r="EV38">
        <f t="shared" si="98"/>
        <v>176</v>
      </c>
      <c r="EW38">
        <f t="shared" si="99"/>
        <v>128</v>
      </c>
      <c r="EX38">
        <f t="shared" si="100"/>
        <v>107</v>
      </c>
      <c r="EY38">
        <f t="shared" si="101"/>
        <v>149</v>
      </c>
      <c r="EZ38">
        <f t="shared" si="102"/>
        <v>62</v>
      </c>
      <c r="FA38">
        <f t="shared" si="103"/>
        <v>54</v>
      </c>
      <c r="FB38">
        <f t="shared" si="104"/>
        <v>65</v>
      </c>
      <c r="FC38">
        <f t="shared" si="105"/>
        <v>44</v>
      </c>
      <c r="FD38">
        <f t="shared" si="106"/>
        <v>32</v>
      </c>
      <c r="FE38">
        <f t="shared" si="107"/>
        <v>142</v>
      </c>
      <c r="FF38">
        <f t="shared" si="108"/>
        <v>145</v>
      </c>
      <c r="FG38">
        <f t="shared" si="109"/>
        <v>32</v>
      </c>
      <c r="FH38">
        <f t="shared" si="110"/>
        <v>121</v>
      </c>
      <c r="FI38">
        <f t="shared" si="111"/>
        <v>74</v>
      </c>
      <c r="FJ38">
        <f t="shared" si="112"/>
        <v>74</v>
      </c>
      <c r="FK38">
        <f t="shared" si="113"/>
        <v>68</v>
      </c>
      <c r="FL38">
        <f t="shared" si="114"/>
        <v>138</v>
      </c>
      <c r="FM38">
        <f t="shared" si="115"/>
        <v>178</v>
      </c>
      <c r="FN38">
        <f t="shared" si="116"/>
        <v>127</v>
      </c>
      <c r="FO38">
        <f t="shared" si="117"/>
        <v>174</v>
      </c>
      <c r="FP38">
        <f t="shared" si="118"/>
        <v>146</v>
      </c>
      <c r="FQ38">
        <f t="shared" si="119"/>
        <v>181</v>
      </c>
      <c r="FR38">
        <f t="shared" si="120"/>
        <v>157</v>
      </c>
    </row>
    <row r="39" spans="1:174">
      <c r="A39" t="s">
        <v>0</v>
      </c>
      <c r="B39" t="s">
        <v>1</v>
      </c>
      <c r="C39" t="s">
        <v>69</v>
      </c>
      <c r="D39">
        <v>10</v>
      </c>
      <c r="E39">
        <v>27</v>
      </c>
      <c r="F39">
        <v>2002</v>
      </c>
      <c r="G39" t="str">
        <f t="shared" si="74"/>
        <v>Eagles-CC-2002</v>
      </c>
      <c r="H39">
        <v>1</v>
      </c>
      <c r="I39">
        <v>20</v>
      </c>
      <c r="J39">
        <v>14</v>
      </c>
      <c r="K39">
        <v>232</v>
      </c>
      <c r="L39">
        <v>26</v>
      </c>
      <c r="M39">
        <v>49</v>
      </c>
      <c r="N39">
        <v>0</v>
      </c>
      <c r="O39">
        <v>80</v>
      </c>
      <c r="P39">
        <v>21</v>
      </c>
      <c r="Q39">
        <v>1</v>
      </c>
      <c r="R39">
        <v>5</v>
      </c>
      <c r="S39">
        <v>16</v>
      </c>
      <c r="T39">
        <v>1</v>
      </c>
      <c r="U39">
        <v>2</v>
      </c>
      <c r="V39">
        <v>1</v>
      </c>
      <c r="W39">
        <v>2</v>
      </c>
      <c r="X39">
        <v>2</v>
      </c>
      <c r="Y39">
        <v>11</v>
      </c>
      <c r="Z39">
        <v>5</v>
      </c>
      <c r="AA39">
        <v>45</v>
      </c>
      <c r="AB39">
        <v>7</v>
      </c>
      <c r="AC39">
        <v>279</v>
      </c>
      <c r="AD39">
        <v>12</v>
      </c>
      <c r="AE39">
        <v>3</v>
      </c>
      <c r="AF39">
        <v>0</v>
      </c>
      <c r="AG39">
        <v>1</v>
      </c>
      <c r="AH39">
        <v>4</v>
      </c>
      <c r="AI39">
        <v>10</v>
      </c>
      <c r="AJ39">
        <v>4</v>
      </c>
      <c r="AK39">
        <v>9</v>
      </c>
      <c r="AL39">
        <v>1</v>
      </c>
      <c r="AM39">
        <v>2</v>
      </c>
      <c r="AN39">
        <v>0</v>
      </c>
      <c r="AO39">
        <v>0</v>
      </c>
      <c r="AP39">
        <v>1</v>
      </c>
      <c r="AQ39">
        <v>3</v>
      </c>
      <c r="AR39">
        <v>9</v>
      </c>
      <c r="AS39">
        <v>21</v>
      </c>
      <c r="AT39">
        <v>14</v>
      </c>
      <c r="AU39">
        <v>535</v>
      </c>
      <c r="AV39">
        <v>3</v>
      </c>
      <c r="AW39">
        <v>29</v>
      </c>
      <c r="AX39">
        <v>7</v>
      </c>
      <c r="AY39" s="8">
        <v>15</v>
      </c>
      <c r="AZ39">
        <v>11</v>
      </c>
      <c r="BA39">
        <v>259</v>
      </c>
      <c r="BB39">
        <v>20</v>
      </c>
      <c r="BC39">
        <v>33</v>
      </c>
      <c r="BD39">
        <v>1</v>
      </c>
      <c r="BE39">
        <v>49</v>
      </c>
      <c r="BF39">
        <v>32</v>
      </c>
      <c r="BG39">
        <v>1</v>
      </c>
      <c r="BH39">
        <v>6</v>
      </c>
      <c r="BI39">
        <v>15</v>
      </c>
      <c r="BJ39">
        <v>0</v>
      </c>
      <c r="BK39">
        <v>0</v>
      </c>
      <c r="BL39">
        <v>1</v>
      </c>
      <c r="BM39">
        <v>0</v>
      </c>
      <c r="BN39">
        <v>0</v>
      </c>
      <c r="BO39">
        <v>0</v>
      </c>
      <c r="BP39">
        <v>3</v>
      </c>
      <c r="BQ39">
        <v>16</v>
      </c>
      <c r="BR39">
        <v>7</v>
      </c>
      <c r="BS39">
        <v>254</v>
      </c>
      <c r="BT39">
        <v>34</v>
      </c>
      <c r="BU39">
        <v>3</v>
      </c>
      <c r="BV39">
        <v>2</v>
      </c>
      <c r="BW39">
        <v>1</v>
      </c>
      <c r="BX39">
        <v>3</v>
      </c>
      <c r="BY39">
        <v>16</v>
      </c>
      <c r="BZ39">
        <v>5</v>
      </c>
      <c r="CA39">
        <v>10</v>
      </c>
      <c r="CB39">
        <v>3</v>
      </c>
      <c r="CC39">
        <v>6</v>
      </c>
      <c r="CD39">
        <v>0</v>
      </c>
      <c r="CE39">
        <v>0</v>
      </c>
      <c r="CF39">
        <v>2</v>
      </c>
      <c r="CG39">
        <v>9</v>
      </c>
      <c r="CH39">
        <v>11</v>
      </c>
      <c r="CI39">
        <v>32</v>
      </c>
      <c r="CJ39">
        <v>13</v>
      </c>
      <c r="CK39">
        <v>371</v>
      </c>
      <c r="CL39">
        <v>4</v>
      </c>
      <c r="CM39">
        <v>30</v>
      </c>
      <c r="CN39">
        <v>53</v>
      </c>
      <c r="CP39" s="1">
        <f t="shared" si="0"/>
        <v>0.61764705882352944</v>
      </c>
      <c r="CQ39" s="1">
        <f t="shared" si="1"/>
        <v>0.65384615384615385</v>
      </c>
      <c r="CR39" s="1">
        <f t="shared" si="2"/>
        <v>3.6666666666666665</v>
      </c>
      <c r="CS39" s="1">
        <f t="shared" si="3"/>
        <v>7.0909090909090908</v>
      </c>
      <c r="CT39" s="1">
        <f t="shared" si="4"/>
        <v>3</v>
      </c>
      <c r="CU39" s="1">
        <f t="shared" si="5"/>
        <v>1</v>
      </c>
      <c r="CV39" s="1">
        <f t="shared" si="6"/>
        <v>22.285714285714285</v>
      </c>
      <c r="CW39" s="1">
        <f t="shared" si="7"/>
        <v>28</v>
      </c>
      <c r="CX39" s="2">
        <f t="shared" si="8"/>
        <v>2.0797619047619049</v>
      </c>
      <c r="CY39" s="2">
        <f t="shared" si="9"/>
        <v>2.8075757575757576</v>
      </c>
      <c r="CZ39" s="1">
        <f t="shared" si="10"/>
        <v>4.333333333333333</v>
      </c>
      <c r="DA39" s="1">
        <f t="shared" si="11"/>
        <v>4.7384615384615385</v>
      </c>
      <c r="DB39" s="1">
        <f t="shared" si="12"/>
        <v>1.4285714285714286</v>
      </c>
      <c r="DC39" s="1">
        <f t="shared" si="13"/>
        <v>1.3636363636363635</v>
      </c>
      <c r="DD39" s="1">
        <f t="shared" si="14"/>
        <v>0.33333333333333331</v>
      </c>
      <c r="DE39" s="1">
        <f t="shared" si="15"/>
        <v>0.4</v>
      </c>
      <c r="DF39" s="1">
        <f t="shared" si="16"/>
        <v>38.214285714285715</v>
      </c>
      <c r="DG39" s="1">
        <f t="shared" si="17"/>
        <v>28.53846153846154</v>
      </c>
      <c r="DH39" s="1">
        <f t="shared" si="18"/>
        <v>3</v>
      </c>
      <c r="DI39" s="1">
        <f t="shared" si="19"/>
        <v>4</v>
      </c>
      <c r="DJ39" s="1">
        <f t="shared" si="20"/>
        <v>0.14285714285714285</v>
      </c>
      <c r="DK39" s="1">
        <f t="shared" si="21"/>
        <v>0.80952380952380953</v>
      </c>
      <c r="DL39" s="1">
        <f t="shared" si="22"/>
        <v>5.1428571428571432</v>
      </c>
      <c r="DM39" s="1">
        <f t="shared" si="23"/>
        <v>5.9090909090909092</v>
      </c>
      <c r="DN39" s="1">
        <f t="shared" si="24"/>
        <v>0.625</v>
      </c>
      <c r="DO39" s="1">
        <f t="shared" si="25"/>
        <v>0.24615384615384617</v>
      </c>
      <c r="DP39" s="1">
        <f t="shared" si="26"/>
        <v>0.42857142857142855</v>
      </c>
      <c r="DQ39" s="1">
        <f t="shared" si="27"/>
        <v>0.34375</v>
      </c>
      <c r="DR39" s="2">
        <f t="shared" si="28"/>
        <v>3.8095238095238093</v>
      </c>
      <c r="DS39" s="2">
        <f t="shared" si="29"/>
        <v>1.53125</v>
      </c>
      <c r="DT39" s="1">
        <f t="shared" si="75"/>
        <v>38.142857142857146</v>
      </c>
      <c r="DU39" s="1">
        <f t="shared" si="76"/>
        <v>31.428571428571427</v>
      </c>
      <c r="DV39" s="1">
        <f t="shared" si="77"/>
        <v>80</v>
      </c>
      <c r="DW39" s="1">
        <f t="shared" si="78"/>
        <v>49</v>
      </c>
      <c r="DX39" s="1">
        <f t="shared" si="30"/>
        <v>3.2051282051282048E-2</v>
      </c>
      <c r="DY39" s="1">
        <f t="shared" si="31"/>
        <v>8.7662337662337664E-2</v>
      </c>
      <c r="DZ39" s="1">
        <f t="shared" si="32"/>
        <v>0.7142857142857143</v>
      </c>
      <c r="EA39" s="1">
        <f t="shared" si="33"/>
        <v>2.4545454545454546</v>
      </c>
      <c r="EB39" s="1">
        <f t="shared" si="79"/>
        <v>57.525510204081641</v>
      </c>
      <c r="EC39" s="1">
        <f t="shared" si="80"/>
        <v>82.765151515151516</v>
      </c>
      <c r="EE39">
        <f t="shared" si="81"/>
        <v>157</v>
      </c>
      <c r="EF39">
        <f t="shared" si="82"/>
        <v>61</v>
      </c>
      <c r="EG39">
        <f t="shared" si="83"/>
        <v>147</v>
      </c>
      <c r="EH39">
        <f t="shared" si="84"/>
        <v>136</v>
      </c>
      <c r="EI39">
        <f t="shared" si="85"/>
        <v>143</v>
      </c>
      <c r="EJ39">
        <f t="shared" si="86"/>
        <v>95</v>
      </c>
      <c r="EK39">
        <f t="shared" si="87"/>
        <v>159</v>
      </c>
      <c r="EL39">
        <f t="shared" si="88"/>
        <v>91</v>
      </c>
      <c r="EM39">
        <f t="shared" si="89"/>
        <v>174</v>
      </c>
      <c r="EN39">
        <f t="shared" si="90"/>
        <v>121</v>
      </c>
      <c r="EO39">
        <f t="shared" si="91"/>
        <v>162</v>
      </c>
      <c r="EP39">
        <f t="shared" si="92"/>
        <v>67</v>
      </c>
      <c r="EQ39">
        <f t="shared" si="93"/>
        <v>129</v>
      </c>
      <c r="ER39">
        <f t="shared" si="94"/>
        <v>53</v>
      </c>
      <c r="ES39">
        <f t="shared" si="95"/>
        <v>130</v>
      </c>
      <c r="ET39">
        <f t="shared" si="96"/>
        <v>91</v>
      </c>
      <c r="EU39">
        <f t="shared" si="97"/>
        <v>25</v>
      </c>
      <c r="EV39">
        <f t="shared" si="98"/>
        <v>63</v>
      </c>
      <c r="EW39">
        <f t="shared" si="99"/>
        <v>55</v>
      </c>
      <c r="EX39">
        <f t="shared" si="100"/>
        <v>72</v>
      </c>
      <c r="EY39">
        <f t="shared" si="101"/>
        <v>187</v>
      </c>
      <c r="EZ39">
        <f t="shared" si="102"/>
        <v>139</v>
      </c>
      <c r="FA39">
        <f t="shared" si="103"/>
        <v>136</v>
      </c>
      <c r="FB39">
        <f t="shared" si="104"/>
        <v>122</v>
      </c>
      <c r="FC39">
        <f t="shared" si="105"/>
        <v>95</v>
      </c>
      <c r="FD39">
        <f t="shared" si="106"/>
        <v>177</v>
      </c>
      <c r="FE39">
        <f t="shared" si="107"/>
        <v>110</v>
      </c>
      <c r="FF39">
        <f t="shared" si="108"/>
        <v>39</v>
      </c>
      <c r="FG39">
        <f t="shared" si="109"/>
        <v>106</v>
      </c>
      <c r="FH39">
        <f t="shared" si="110"/>
        <v>3</v>
      </c>
      <c r="FI39">
        <f t="shared" si="111"/>
        <v>87</v>
      </c>
      <c r="FJ39">
        <f t="shared" si="112"/>
        <v>29</v>
      </c>
      <c r="FK39">
        <f t="shared" si="113"/>
        <v>135</v>
      </c>
      <c r="FL39">
        <f t="shared" si="114"/>
        <v>18</v>
      </c>
      <c r="FM39">
        <f t="shared" si="115"/>
        <v>181</v>
      </c>
      <c r="FN39">
        <f t="shared" si="116"/>
        <v>158</v>
      </c>
      <c r="FO39">
        <f t="shared" si="117"/>
        <v>184</v>
      </c>
      <c r="FP39">
        <f t="shared" si="118"/>
        <v>140</v>
      </c>
      <c r="FQ39">
        <f t="shared" si="119"/>
        <v>155</v>
      </c>
      <c r="FR39">
        <f t="shared" si="120"/>
        <v>108</v>
      </c>
    </row>
    <row r="40" spans="1:174">
      <c r="A40" t="s">
        <v>1</v>
      </c>
      <c r="B40" t="s">
        <v>0</v>
      </c>
      <c r="C40" t="s">
        <v>69</v>
      </c>
      <c r="D40">
        <v>27</v>
      </c>
      <c r="E40">
        <v>10</v>
      </c>
      <c r="F40">
        <v>2002</v>
      </c>
      <c r="G40" t="str">
        <f t="shared" si="74"/>
        <v>Buccaneers-CC-2002</v>
      </c>
      <c r="H40">
        <v>0</v>
      </c>
      <c r="I40">
        <v>15</v>
      </c>
      <c r="J40">
        <v>11</v>
      </c>
      <c r="K40">
        <v>259</v>
      </c>
      <c r="L40">
        <v>20</v>
      </c>
      <c r="M40">
        <v>33</v>
      </c>
      <c r="N40">
        <v>1</v>
      </c>
      <c r="O40">
        <v>49</v>
      </c>
      <c r="P40">
        <v>32</v>
      </c>
      <c r="Q40">
        <v>1</v>
      </c>
      <c r="R40">
        <v>6</v>
      </c>
      <c r="S40">
        <v>15</v>
      </c>
      <c r="T40">
        <v>0</v>
      </c>
      <c r="U40">
        <v>0</v>
      </c>
      <c r="V40">
        <v>1</v>
      </c>
      <c r="W40">
        <v>0</v>
      </c>
      <c r="X40">
        <v>0</v>
      </c>
      <c r="Y40">
        <v>0</v>
      </c>
      <c r="Z40">
        <v>3</v>
      </c>
      <c r="AA40">
        <v>16</v>
      </c>
      <c r="AB40">
        <v>7</v>
      </c>
      <c r="AC40">
        <v>254</v>
      </c>
      <c r="AD40">
        <v>34</v>
      </c>
      <c r="AE40">
        <v>3</v>
      </c>
      <c r="AF40">
        <v>2</v>
      </c>
      <c r="AG40">
        <v>1</v>
      </c>
      <c r="AH40">
        <v>3</v>
      </c>
      <c r="AI40">
        <v>16</v>
      </c>
      <c r="AJ40">
        <v>5</v>
      </c>
      <c r="AK40">
        <v>10</v>
      </c>
      <c r="AL40">
        <v>3</v>
      </c>
      <c r="AM40">
        <v>6</v>
      </c>
      <c r="AN40">
        <v>0</v>
      </c>
      <c r="AO40">
        <v>0</v>
      </c>
      <c r="AP40">
        <v>2</v>
      </c>
      <c r="AQ40">
        <v>9</v>
      </c>
      <c r="AR40">
        <v>11</v>
      </c>
      <c r="AS40">
        <v>32</v>
      </c>
      <c r="AT40">
        <v>13</v>
      </c>
      <c r="AU40">
        <v>371</v>
      </c>
      <c r="AV40">
        <v>4</v>
      </c>
      <c r="AW40">
        <v>30</v>
      </c>
      <c r="AX40">
        <v>53</v>
      </c>
      <c r="AY40" s="8">
        <v>20</v>
      </c>
      <c r="AZ40">
        <v>14</v>
      </c>
      <c r="BA40">
        <v>232</v>
      </c>
      <c r="BB40">
        <v>26</v>
      </c>
      <c r="BC40">
        <v>49</v>
      </c>
      <c r="BD40">
        <v>0</v>
      </c>
      <c r="BE40">
        <v>80</v>
      </c>
      <c r="BF40">
        <v>21</v>
      </c>
      <c r="BG40">
        <v>1</v>
      </c>
      <c r="BH40">
        <v>5</v>
      </c>
      <c r="BI40">
        <v>16</v>
      </c>
      <c r="BJ40">
        <v>1</v>
      </c>
      <c r="BK40">
        <v>2</v>
      </c>
      <c r="BL40">
        <v>1</v>
      </c>
      <c r="BM40">
        <v>2</v>
      </c>
      <c r="BN40">
        <v>2</v>
      </c>
      <c r="BO40">
        <v>11</v>
      </c>
      <c r="BP40">
        <v>5</v>
      </c>
      <c r="BQ40">
        <v>45</v>
      </c>
      <c r="BR40">
        <v>7</v>
      </c>
      <c r="BS40">
        <v>279</v>
      </c>
      <c r="BT40">
        <v>12</v>
      </c>
      <c r="BU40">
        <v>3</v>
      </c>
      <c r="BV40">
        <v>0</v>
      </c>
      <c r="BW40">
        <v>1</v>
      </c>
      <c r="BX40">
        <v>4</v>
      </c>
      <c r="BY40">
        <v>10</v>
      </c>
      <c r="BZ40">
        <v>4</v>
      </c>
      <c r="CA40">
        <v>9</v>
      </c>
      <c r="CB40">
        <v>1</v>
      </c>
      <c r="CC40">
        <v>2</v>
      </c>
      <c r="CD40">
        <v>0</v>
      </c>
      <c r="CE40">
        <v>0</v>
      </c>
      <c r="CF40">
        <v>1</v>
      </c>
      <c r="CG40">
        <v>3</v>
      </c>
      <c r="CH40">
        <v>9</v>
      </c>
      <c r="CI40">
        <v>21</v>
      </c>
      <c r="CJ40">
        <v>14</v>
      </c>
      <c r="CK40">
        <v>535</v>
      </c>
      <c r="CL40">
        <v>3</v>
      </c>
      <c r="CM40">
        <v>29</v>
      </c>
      <c r="CN40">
        <v>7</v>
      </c>
      <c r="CP40" s="1">
        <f t="shared" si="0"/>
        <v>0.65384615384615385</v>
      </c>
      <c r="CQ40" s="1">
        <f t="shared" si="1"/>
        <v>0.61764705882352944</v>
      </c>
      <c r="CR40" s="1">
        <f t="shared" si="2"/>
        <v>7.0909090909090908</v>
      </c>
      <c r="CS40" s="1">
        <f t="shared" si="3"/>
        <v>3.6666666666666665</v>
      </c>
      <c r="CT40" s="1">
        <f t="shared" si="4"/>
        <v>1</v>
      </c>
      <c r="CU40" s="1">
        <f t="shared" si="5"/>
        <v>3</v>
      </c>
      <c r="CV40" s="1">
        <f t="shared" si="6"/>
        <v>28</v>
      </c>
      <c r="CW40" s="1">
        <f t="shared" si="7"/>
        <v>22.285714285714285</v>
      </c>
      <c r="CX40" s="2">
        <f t="shared" si="8"/>
        <v>2.8075757575757576</v>
      </c>
      <c r="CY40" s="2">
        <f t="shared" si="9"/>
        <v>2.0797619047619049</v>
      </c>
      <c r="CZ40" s="1">
        <f t="shared" si="10"/>
        <v>4.7384615384615385</v>
      </c>
      <c r="DA40" s="1">
        <f t="shared" si="11"/>
        <v>4.333333333333333</v>
      </c>
      <c r="DB40" s="1">
        <f t="shared" si="12"/>
        <v>1.3636363636363635</v>
      </c>
      <c r="DC40" s="1">
        <f t="shared" si="13"/>
        <v>1.4285714285714286</v>
      </c>
      <c r="DD40" s="1">
        <f t="shared" si="14"/>
        <v>0.4</v>
      </c>
      <c r="DE40" s="1">
        <f t="shared" si="15"/>
        <v>0.33333333333333331</v>
      </c>
      <c r="DF40" s="1">
        <f t="shared" si="16"/>
        <v>28.53846153846154</v>
      </c>
      <c r="DG40" s="1">
        <f t="shared" si="17"/>
        <v>38.214285714285715</v>
      </c>
      <c r="DH40" s="1">
        <f t="shared" si="18"/>
        <v>4</v>
      </c>
      <c r="DI40" s="1">
        <f t="shared" si="19"/>
        <v>3</v>
      </c>
      <c r="DJ40" s="1">
        <f t="shared" si="20"/>
        <v>0.80952380952380953</v>
      </c>
      <c r="DK40" s="1">
        <f t="shared" si="21"/>
        <v>0.14285714285714285</v>
      </c>
      <c r="DL40" s="1">
        <f t="shared" si="22"/>
        <v>5.9090909090909092</v>
      </c>
      <c r="DM40" s="1">
        <f t="shared" si="23"/>
        <v>5.1428571428571432</v>
      </c>
      <c r="DN40" s="1">
        <f t="shared" si="24"/>
        <v>0.24615384615384617</v>
      </c>
      <c r="DO40" s="1">
        <f t="shared" si="25"/>
        <v>0.625</v>
      </c>
      <c r="DP40" s="1">
        <f t="shared" si="26"/>
        <v>0.34375</v>
      </c>
      <c r="DQ40" s="1">
        <f t="shared" si="27"/>
        <v>0.42857142857142855</v>
      </c>
      <c r="DR40" s="2">
        <f t="shared" si="28"/>
        <v>1.53125</v>
      </c>
      <c r="DS40" s="2">
        <f t="shared" si="29"/>
        <v>3.8095238095238093</v>
      </c>
      <c r="DT40" s="1">
        <f t="shared" si="75"/>
        <v>31.428571428571427</v>
      </c>
      <c r="DU40" s="1">
        <f t="shared" si="76"/>
        <v>38.142857142857146</v>
      </c>
      <c r="DV40" s="1">
        <f t="shared" si="77"/>
        <v>49</v>
      </c>
      <c r="DW40" s="1">
        <f t="shared" si="78"/>
        <v>80</v>
      </c>
      <c r="DX40" s="1">
        <f t="shared" si="30"/>
        <v>8.7662337662337664E-2</v>
      </c>
      <c r="DY40" s="1">
        <f t="shared" si="31"/>
        <v>3.2051282051282048E-2</v>
      </c>
      <c r="DZ40" s="1">
        <f t="shared" si="32"/>
        <v>2.4545454545454546</v>
      </c>
      <c r="EA40" s="1">
        <f t="shared" si="33"/>
        <v>0.7142857142857143</v>
      </c>
      <c r="EB40" s="1">
        <f t="shared" si="79"/>
        <v>82.765151515151516</v>
      </c>
      <c r="EC40" s="1">
        <f t="shared" si="80"/>
        <v>57.525510204081641</v>
      </c>
      <c r="EE40">
        <f t="shared" si="81"/>
        <v>135</v>
      </c>
      <c r="EF40">
        <f t="shared" si="82"/>
        <v>42</v>
      </c>
      <c r="EG40">
        <f t="shared" si="83"/>
        <v>63</v>
      </c>
      <c r="EH40">
        <f t="shared" si="84"/>
        <v>51</v>
      </c>
      <c r="EI40">
        <f t="shared" si="85"/>
        <v>37</v>
      </c>
      <c r="EJ40">
        <f t="shared" si="86"/>
        <v>32</v>
      </c>
      <c r="EK40">
        <f t="shared" si="87"/>
        <v>107</v>
      </c>
      <c r="EL40">
        <f t="shared" si="88"/>
        <v>40</v>
      </c>
      <c r="EM40">
        <f t="shared" si="89"/>
        <v>78</v>
      </c>
      <c r="EN40">
        <f t="shared" si="90"/>
        <v>25</v>
      </c>
      <c r="EO40">
        <f t="shared" si="91"/>
        <v>132</v>
      </c>
      <c r="EP40">
        <f t="shared" si="92"/>
        <v>37</v>
      </c>
      <c r="EQ40">
        <f t="shared" si="93"/>
        <v>139</v>
      </c>
      <c r="ER40">
        <f t="shared" si="94"/>
        <v>70</v>
      </c>
      <c r="ES40">
        <f t="shared" si="95"/>
        <v>100</v>
      </c>
      <c r="ET40">
        <f t="shared" si="96"/>
        <v>58</v>
      </c>
      <c r="EU40">
        <f t="shared" si="97"/>
        <v>135</v>
      </c>
      <c r="EV40">
        <f t="shared" si="98"/>
        <v>174</v>
      </c>
      <c r="EW40">
        <f t="shared" si="99"/>
        <v>93</v>
      </c>
      <c r="EX40">
        <f t="shared" si="100"/>
        <v>107</v>
      </c>
      <c r="EY40">
        <f t="shared" si="101"/>
        <v>52</v>
      </c>
      <c r="EZ40">
        <f t="shared" si="102"/>
        <v>9</v>
      </c>
      <c r="FA40">
        <f t="shared" si="103"/>
        <v>75</v>
      </c>
      <c r="FB40">
        <f t="shared" si="104"/>
        <v>63</v>
      </c>
      <c r="FC40">
        <f t="shared" si="105"/>
        <v>22</v>
      </c>
      <c r="FD40">
        <f t="shared" si="106"/>
        <v>104</v>
      </c>
      <c r="FE40">
        <f t="shared" si="107"/>
        <v>159</v>
      </c>
      <c r="FF40">
        <f t="shared" si="108"/>
        <v>85</v>
      </c>
      <c r="FG40">
        <f t="shared" si="109"/>
        <v>196</v>
      </c>
      <c r="FH40">
        <f t="shared" si="110"/>
        <v>93</v>
      </c>
      <c r="FI40">
        <f t="shared" si="111"/>
        <v>170</v>
      </c>
      <c r="FJ40">
        <f t="shared" si="112"/>
        <v>112</v>
      </c>
      <c r="FK40">
        <f t="shared" si="113"/>
        <v>180</v>
      </c>
      <c r="FL40">
        <f t="shared" si="114"/>
        <v>63</v>
      </c>
      <c r="FM40">
        <f t="shared" si="115"/>
        <v>41</v>
      </c>
      <c r="FN40">
        <f t="shared" si="116"/>
        <v>18</v>
      </c>
      <c r="FO40">
        <f t="shared" si="117"/>
        <v>55</v>
      </c>
      <c r="FP40">
        <f t="shared" si="118"/>
        <v>15</v>
      </c>
      <c r="FQ40">
        <f t="shared" si="119"/>
        <v>91</v>
      </c>
      <c r="FR40">
        <f t="shared" si="120"/>
        <v>44</v>
      </c>
    </row>
    <row r="41" spans="1:174">
      <c r="A41" t="s">
        <v>2</v>
      </c>
      <c r="B41" t="s">
        <v>16</v>
      </c>
      <c r="C41" t="s">
        <v>69</v>
      </c>
      <c r="D41">
        <v>41</v>
      </c>
      <c r="E41">
        <v>24</v>
      </c>
      <c r="F41">
        <v>2002</v>
      </c>
      <c r="G41" t="str">
        <f t="shared" si="74"/>
        <v>Raiders-CC-2002</v>
      </c>
      <c r="H41">
        <v>1</v>
      </c>
      <c r="I41">
        <v>25</v>
      </c>
      <c r="J41">
        <v>11</v>
      </c>
      <c r="K41">
        <v>286</v>
      </c>
      <c r="L41">
        <v>29</v>
      </c>
      <c r="M41">
        <v>41</v>
      </c>
      <c r="N41">
        <v>3</v>
      </c>
      <c r="O41">
        <v>89</v>
      </c>
      <c r="P41">
        <v>17</v>
      </c>
      <c r="Q41">
        <v>2</v>
      </c>
      <c r="R41">
        <v>4</v>
      </c>
      <c r="S41">
        <v>9</v>
      </c>
      <c r="T41">
        <v>0</v>
      </c>
      <c r="U41">
        <v>0</v>
      </c>
      <c r="V41">
        <v>0</v>
      </c>
      <c r="W41">
        <v>1</v>
      </c>
      <c r="X41">
        <v>0</v>
      </c>
      <c r="Y41">
        <v>0</v>
      </c>
      <c r="Z41">
        <v>14</v>
      </c>
      <c r="AA41">
        <v>127</v>
      </c>
      <c r="AB41">
        <v>3</v>
      </c>
      <c r="AC41">
        <v>120</v>
      </c>
      <c r="AD41">
        <v>11</v>
      </c>
      <c r="AE41">
        <v>6</v>
      </c>
      <c r="AF41">
        <v>5</v>
      </c>
      <c r="AG41">
        <v>1</v>
      </c>
      <c r="AH41">
        <v>5</v>
      </c>
      <c r="AI41">
        <v>11</v>
      </c>
      <c r="AJ41">
        <v>3</v>
      </c>
      <c r="AK41">
        <v>4</v>
      </c>
      <c r="AL41">
        <v>1</v>
      </c>
      <c r="AM41">
        <v>1</v>
      </c>
      <c r="AN41">
        <v>0</v>
      </c>
      <c r="AO41">
        <v>0</v>
      </c>
      <c r="AP41">
        <v>4</v>
      </c>
      <c r="AQ41">
        <v>5</v>
      </c>
      <c r="AR41">
        <v>9</v>
      </c>
      <c r="AS41">
        <v>16</v>
      </c>
      <c r="AT41">
        <v>12</v>
      </c>
      <c r="AU41">
        <v>449</v>
      </c>
      <c r="AV41">
        <v>4</v>
      </c>
      <c r="AW41">
        <v>26</v>
      </c>
      <c r="AX41">
        <v>25</v>
      </c>
      <c r="AY41" s="8">
        <v>28</v>
      </c>
      <c r="AZ41">
        <v>10</v>
      </c>
      <c r="BA41">
        <v>174</v>
      </c>
      <c r="BB41">
        <v>21</v>
      </c>
      <c r="BC41">
        <v>36</v>
      </c>
      <c r="BD41">
        <v>1</v>
      </c>
      <c r="BE41">
        <v>138</v>
      </c>
      <c r="BF41">
        <v>30</v>
      </c>
      <c r="BG41">
        <v>2</v>
      </c>
      <c r="BH41">
        <v>6</v>
      </c>
      <c r="BI41">
        <v>12</v>
      </c>
      <c r="BJ41">
        <v>0</v>
      </c>
      <c r="BK41">
        <v>2</v>
      </c>
      <c r="BL41">
        <v>0</v>
      </c>
      <c r="BM41">
        <v>2</v>
      </c>
      <c r="BN41">
        <v>2</v>
      </c>
      <c r="BO41">
        <v>20</v>
      </c>
      <c r="BP41">
        <v>7</v>
      </c>
      <c r="BQ41">
        <v>60</v>
      </c>
      <c r="BR41">
        <v>3</v>
      </c>
      <c r="BS41">
        <v>96</v>
      </c>
      <c r="BT41">
        <v>0</v>
      </c>
      <c r="BU41">
        <v>4</v>
      </c>
      <c r="BV41">
        <v>2</v>
      </c>
      <c r="BW41">
        <v>1</v>
      </c>
      <c r="BX41">
        <v>6</v>
      </c>
      <c r="BY41">
        <v>12</v>
      </c>
      <c r="BZ41">
        <v>5</v>
      </c>
      <c r="CA41">
        <v>13</v>
      </c>
      <c r="CB41">
        <v>3</v>
      </c>
      <c r="CC41">
        <v>4</v>
      </c>
      <c r="CD41">
        <v>0</v>
      </c>
      <c r="CE41">
        <v>0</v>
      </c>
      <c r="CF41">
        <v>0</v>
      </c>
      <c r="CG41">
        <v>0</v>
      </c>
      <c r="CH41">
        <v>14</v>
      </c>
      <c r="CI41">
        <v>29</v>
      </c>
      <c r="CJ41">
        <v>10</v>
      </c>
      <c r="CK41">
        <v>323</v>
      </c>
      <c r="CL41">
        <v>3</v>
      </c>
      <c r="CM41">
        <v>33</v>
      </c>
      <c r="CN41">
        <v>35</v>
      </c>
      <c r="CP41" s="1">
        <f t="shared" si="0"/>
        <v>0.83333333333333337</v>
      </c>
      <c r="CQ41" s="1">
        <f t="shared" si="1"/>
        <v>0.81578947368421051</v>
      </c>
      <c r="CR41" s="1">
        <f t="shared" si="2"/>
        <v>8.4390243902439028</v>
      </c>
      <c r="CS41" s="1">
        <f t="shared" si="3"/>
        <v>5.1052631578947372</v>
      </c>
      <c r="CT41" s="1">
        <f t="shared" si="4"/>
        <v>1</v>
      </c>
      <c r="CU41" s="1">
        <f t="shared" si="5"/>
        <v>2</v>
      </c>
      <c r="CV41" s="1">
        <f t="shared" si="6"/>
        <v>34.090909090909093</v>
      </c>
      <c r="CW41" s="1">
        <f t="shared" si="7"/>
        <v>31.2</v>
      </c>
      <c r="CX41" s="2">
        <f t="shared" si="8"/>
        <v>2.4015151515151518</v>
      </c>
      <c r="CY41" s="2">
        <f t="shared" si="9"/>
        <v>3.3583333333333334</v>
      </c>
      <c r="CZ41" s="1">
        <f t="shared" si="10"/>
        <v>6.4655172413793105</v>
      </c>
      <c r="DA41" s="1">
        <f t="shared" si="11"/>
        <v>4.5882352941176467</v>
      </c>
      <c r="DB41" s="1">
        <f t="shared" si="12"/>
        <v>2.2727272727272729</v>
      </c>
      <c r="DC41" s="1">
        <f t="shared" si="13"/>
        <v>2.8</v>
      </c>
      <c r="DD41" s="1">
        <f t="shared" si="14"/>
        <v>0.44444444444444442</v>
      </c>
      <c r="DE41" s="1">
        <f t="shared" si="15"/>
        <v>0.42857142857142855</v>
      </c>
      <c r="DF41" s="1">
        <f t="shared" si="16"/>
        <v>37.416666666666664</v>
      </c>
      <c r="DG41" s="1">
        <f t="shared" si="17"/>
        <v>32.299999999999997</v>
      </c>
      <c r="DH41" s="1">
        <f t="shared" si="18"/>
        <v>4</v>
      </c>
      <c r="DI41" s="1">
        <f t="shared" si="19"/>
        <v>3</v>
      </c>
      <c r="DJ41" s="1">
        <f t="shared" si="20"/>
        <v>0.90476190476190477</v>
      </c>
      <c r="DK41" s="1">
        <f t="shared" si="21"/>
        <v>0.6071428571428571</v>
      </c>
      <c r="DL41" s="1">
        <f t="shared" si="22"/>
        <v>5.2727272727272725</v>
      </c>
      <c r="DM41" s="1">
        <f t="shared" si="23"/>
        <v>6.8</v>
      </c>
      <c r="DN41" s="1">
        <f t="shared" si="24"/>
        <v>2.1896551724137931</v>
      </c>
      <c r="DO41" s="1">
        <f t="shared" si="25"/>
        <v>0.88235294117647056</v>
      </c>
      <c r="DP41" s="1">
        <f t="shared" si="26"/>
        <v>0.5625</v>
      </c>
      <c r="DQ41" s="1">
        <f t="shared" si="27"/>
        <v>0.48275862068965519</v>
      </c>
      <c r="DR41" s="2">
        <f t="shared" si="28"/>
        <v>5.2352941176470589</v>
      </c>
      <c r="DS41" s="2">
        <f t="shared" si="29"/>
        <v>4.5999999999999996</v>
      </c>
      <c r="DT41" s="1">
        <f t="shared" si="75"/>
        <v>36.333333333333336</v>
      </c>
      <c r="DU41" s="1">
        <f t="shared" si="76"/>
        <v>32</v>
      </c>
      <c r="DV41" s="1">
        <f t="shared" si="77"/>
        <v>89</v>
      </c>
      <c r="DW41" s="1">
        <f t="shared" si="78"/>
        <v>138</v>
      </c>
      <c r="DX41" s="1">
        <f t="shared" si="30"/>
        <v>0.10933333333333334</v>
      </c>
      <c r="DY41" s="1">
        <f t="shared" si="31"/>
        <v>7.6923076923076927E-2</v>
      </c>
      <c r="DZ41" s="1">
        <f t="shared" si="32"/>
        <v>3.7272727272727271</v>
      </c>
      <c r="EA41" s="1">
        <f t="shared" si="33"/>
        <v>2.4</v>
      </c>
      <c r="EB41" s="1">
        <f t="shared" si="79"/>
        <v>114.48170731707317</v>
      </c>
      <c r="EC41" s="1">
        <f t="shared" si="80"/>
        <v>80.092592592592595</v>
      </c>
      <c r="EE41">
        <f t="shared" si="81"/>
        <v>13</v>
      </c>
      <c r="EF41">
        <f t="shared" si="82"/>
        <v>182</v>
      </c>
      <c r="EG41">
        <f t="shared" si="83"/>
        <v>33</v>
      </c>
      <c r="EH41">
        <f t="shared" si="84"/>
        <v>80</v>
      </c>
      <c r="EI41">
        <f t="shared" si="85"/>
        <v>37</v>
      </c>
      <c r="EJ41">
        <f t="shared" si="86"/>
        <v>57</v>
      </c>
      <c r="EK41">
        <f t="shared" si="87"/>
        <v>59</v>
      </c>
      <c r="EL41">
        <f t="shared" si="88"/>
        <v>117</v>
      </c>
      <c r="EM41">
        <f t="shared" si="89"/>
        <v>139</v>
      </c>
      <c r="EN41">
        <f t="shared" si="90"/>
        <v>171</v>
      </c>
      <c r="EO41">
        <f t="shared" si="91"/>
        <v>27</v>
      </c>
      <c r="EP41">
        <f t="shared" si="92"/>
        <v>52</v>
      </c>
      <c r="EQ41">
        <f t="shared" si="93"/>
        <v>35</v>
      </c>
      <c r="ER41">
        <f t="shared" si="94"/>
        <v>190</v>
      </c>
      <c r="ES41">
        <f t="shared" si="95"/>
        <v>70</v>
      </c>
      <c r="ET41">
        <f t="shared" si="96"/>
        <v>112</v>
      </c>
      <c r="EU41">
        <f t="shared" si="97"/>
        <v>31</v>
      </c>
      <c r="EV41">
        <f t="shared" si="98"/>
        <v>120</v>
      </c>
      <c r="EW41">
        <f t="shared" si="99"/>
        <v>93</v>
      </c>
      <c r="EX41">
        <f t="shared" si="100"/>
        <v>107</v>
      </c>
      <c r="EY41">
        <f t="shared" si="101"/>
        <v>36</v>
      </c>
      <c r="EZ41">
        <f t="shared" si="102"/>
        <v>67</v>
      </c>
      <c r="FA41">
        <f t="shared" si="103"/>
        <v>122</v>
      </c>
      <c r="FB41">
        <f t="shared" si="104"/>
        <v>173</v>
      </c>
      <c r="FC41">
        <f t="shared" si="105"/>
        <v>198</v>
      </c>
      <c r="FD41">
        <f t="shared" si="106"/>
        <v>56</v>
      </c>
      <c r="FE41">
        <f t="shared" si="107"/>
        <v>31</v>
      </c>
      <c r="FF41">
        <f t="shared" si="108"/>
        <v>125</v>
      </c>
      <c r="FG41">
        <f t="shared" si="109"/>
        <v>26</v>
      </c>
      <c r="FH41">
        <f t="shared" si="110"/>
        <v>149</v>
      </c>
      <c r="FI41">
        <f t="shared" si="111"/>
        <v>118</v>
      </c>
      <c r="FJ41">
        <f t="shared" si="112"/>
        <v>34</v>
      </c>
      <c r="FK41">
        <f t="shared" si="113"/>
        <v>123</v>
      </c>
      <c r="FL41">
        <f t="shared" si="114"/>
        <v>146</v>
      </c>
      <c r="FM41">
        <f t="shared" si="115"/>
        <v>11</v>
      </c>
      <c r="FN41">
        <f t="shared" si="116"/>
        <v>132</v>
      </c>
      <c r="FO41">
        <f t="shared" si="117"/>
        <v>16</v>
      </c>
      <c r="FP41">
        <f t="shared" si="118"/>
        <v>132</v>
      </c>
      <c r="FQ41">
        <f t="shared" si="119"/>
        <v>26</v>
      </c>
      <c r="FR41">
        <f t="shared" si="120"/>
        <v>101</v>
      </c>
    </row>
    <row r="42" spans="1:174">
      <c r="A42" t="s">
        <v>16</v>
      </c>
      <c r="B42" t="s">
        <v>2</v>
      </c>
      <c r="C42" t="s">
        <v>69</v>
      </c>
      <c r="D42">
        <v>24</v>
      </c>
      <c r="E42">
        <v>41</v>
      </c>
      <c r="F42">
        <v>2002</v>
      </c>
      <c r="G42" t="str">
        <f t="shared" si="74"/>
        <v>Titans-CC-2002</v>
      </c>
      <c r="H42">
        <v>0</v>
      </c>
      <c r="I42">
        <v>28</v>
      </c>
      <c r="J42">
        <v>10</v>
      </c>
      <c r="K42">
        <v>174</v>
      </c>
      <c r="L42">
        <v>21</v>
      </c>
      <c r="M42">
        <v>36</v>
      </c>
      <c r="N42">
        <v>1</v>
      </c>
      <c r="O42">
        <v>138</v>
      </c>
      <c r="P42">
        <v>30</v>
      </c>
      <c r="Q42">
        <v>2</v>
      </c>
      <c r="R42">
        <v>6</v>
      </c>
      <c r="S42">
        <v>12</v>
      </c>
      <c r="T42">
        <v>0</v>
      </c>
      <c r="U42">
        <v>2</v>
      </c>
      <c r="V42">
        <v>0</v>
      </c>
      <c r="W42">
        <v>2</v>
      </c>
      <c r="X42">
        <v>2</v>
      </c>
      <c r="Y42">
        <v>20</v>
      </c>
      <c r="Z42">
        <v>7</v>
      </c>
      <c r="AA42">
        <v>60</v>
      </c>
      <c r="AB42">
        <v>3</v>
      </c>
      <c r="AC42">
        <v>96</v>
      </c>
      <c r="AD42">
        <v>0</v>
      </c>
      <c r="AE42">
        <v>4</v>
      </c>
      <c r="AF42">
        <v>2</v>
      </c>
      <c r="AG42">
        <v>1</v>
      </c>
      <c r="AH42">
        <v>6</v>
      </c>
      <c r="AI42">
        <v>12</v>
      </c>
      <c r="AJ42">
        <v>5</v>
      </c>
      <c r="AK42">
        <v>13</v>
      </c>
      <c r="AL42">
        <v>3</v>
      </c>
      <c r="AM42">
        <v>4</v>
      </c>
      <c r="AN42">
        <v>0</v>
      </c>
      <c r="AO42">
        <v>0</v>
      </c>
      <c r="AP42">
        <v>0</v>
      </c>
      <c r="AQ42">
        <v>0</v>
      </c>
      <c r="AR42">
        <v>14</v>
      </c>
      <c r="AS42">
        <v>29</v>
      </c>
      <c r="AT42">
        <v>10</v>
      </c>
      <c r="AU42">
        <v>323</v>
      </c>
      <c r="AV42">
        <v>3</v>
      </c>
      <c r="AW42">
        <v>33</v>
      </c>
      <c r="AX42">
        <v>35</v>
      </c>
      <c r="AY42" s="8">
        <v>25</v>
      </c>
      <c r="AZ42">
        <v>11</v>
      </c>
      <c r="BA42">
        <v>286</v>
      </c>
      <c r="BB42">
        <v>29</v>
      </c>
      <c r="BC42">
        <v>41</v>
      </c>
      <c r="BD42">
        <v>3</v>
      </c>
      <c r="BE42">
        <v>89</v>
      </c>
      <c r="BF42">
        <v>17</v>
      </c>
      <c r="BG42">
        <v>2</v>
      </c>
      <c r="BH42">
        <v>4</v>
      </c>
      <c r="BI42">
        <v>9</v>
      </c>
      <c r="BJ42">
        <v>0</v>
      </c>
      <c r="BK42">
        <v>0</v>
      </c>
      <c r="BL42">
        <v>0</v>
      </c>
      <c r="BM42">
        <v>1</v>
      </c>
      <c r="BN42">
        <v>0</v>
      </c>
      <c r="BO42">
        <v>0</v>
      </c>
      <c r="BP42">
        <v>14</v>
      </c>
      <c r="BQ42">
        <v>127</v>
      </c>
      <c r="BR42">
        <v>3</v>
      </c>
      <c r="BS42">
        <v>120</v>
      </c>
      <c r="BT42">
        <v>11</v>
      </c>
      <c r="BU42">
        <v>6</v>
      </c>
      <c r="BV42">
        <v>5</v>
      </c>
      <c r="BW42">
        <v>1</v>
      </c>
      <c r="BX42">
        <v>5</v>
      </c>
      <c r="BY42">
        <v>11</v>
      </c>
      <c r="BZ42">
        <v>3</v>
      </c>
      <c r="CA42">
        <v>4</v>
      </c>
      <c r="CB42">
        <v>1</v>
      </c>
      <c r="CC42">
        <v>1</v>
      </c>
      <c r="CD42">
        <v>0</v>
      </c>
      <c r="CE42">
        <v>0</v>
      </c>
      <c r="CF42">
        <v>4</v>
      </c>
      <c r="CG42">
        <v>5</v>
      </c>
      <c r="CH42">
        <v>9</v>
      </c>
      <c r="CI42">
        <v>16</v>
      </c>
      <c r="CJ42">
        <v>12</v>
      </c>
      <c r="CK42">
        <v>449</v>
      </c>
      <c r="CL42">
        <v>4</v>
      </c>
      <c r="CM42">
        <v>26</v>
      </c>
      <c r="CN42">
        <v>25</v>
      </c>
      <c r="CP42" s="1">
        <f t="shared" si="0"/>
        <v>0.81578947368421051</v>
      </c>
      <c r="CQ42" s="1">
        <f t="shared" si="1"/>
        <v>0.83333333333333337</v>
      </c>
      <c r="CR42" s="1">
        <f t="shared" si="2"/>
        <v>5.1052631578947372</v>
      </c>
      <c r="CS42" s="1">
        <f t="shared" si="3"/>
        <v>8.4390243902439028</v>
      </c>
      <c r="CT42" s="1">
        <f t="shared" si="4"/>
        <v>2</v>
      </c>
      <c r="CU42" s="1">
        <f t="shared" si="5"/>
        <v>1</v>
      </c>
      <c r="CV42" s="1">
        <f t="shared" si="6"/>
        <v>31.2</v>
      </c>
      <c r="CW42" s="1">
        <f t="shared" si="7"/>
        <v>34.090909090909093</v>
      </c>
      <c r="CX42" s="2">
        <f t="shared" si="8"/>
        <v>3.3583333333333334</v>
      </c>
      <c r="CY42" s="2">
        <f t="shared" si="9"/>
        <v>2.4015151515151518</v>
      </c>
      <c r="CZ42" s="1">
        <f t="shared" si="10"/>
        <v>4.5882352941176467</v>
      </c>
      <c r="DA42" s="1">
        <f t="shared" si="11"/>
        <v>6.4655172413793105</v>
      </c>
      <c r="DB42" s="1">
        <f t="shared" si="12"/>
        <v>2.8</v>
      </c>
      <c r="DC42" s="1">
        <f t="shared" si="13"/>
        <v>2.2727272727272729</v>
      </c>
      <c r="DD42" s="1">
        <f t="shared" si="14"/>
        <v>0.42857142857142855</v>
      </c>
      <c r="DE42" s="1">
        <f t="shared" si="15"/>
        <v>0.44444444444444442</v>
      </c>
      <c r="DF42" s="1">
        <f t="shared" si="16"/>
        <v>32.299999999999997</v>
      </c>
      <c r="DG42" s="1">
        <f t="shared" si="17"/>
        <v>37.416666666666664</v>
      </c>
      <c r="DH42" s="1">
        <f t="shared" si="18"/>
        <v>3</v>
      </c>
      <c r="DI42" s="1">
        <f t="shared" si="19"/>
        <v>4</v>
      </c>
      <c r="DJ42" s="1">
        <f t="shared" si="20"/>
        <v>0.6071428571428571</v>
      </c>
      <c r="DK42" s="1">
        <f t="shared" si="21"/>
        <v>0.90476190476190477</v>
      </c>
      <c r="DL42" s="1">
        <f t="shared" si="22"/>
        <v>6.8</v>
      </c>
      <c r="DM42" s="1">
        <f t="shared" si="23"/>
        <v>5.2727272727272725</v>
      </c>
      <c r="DN42" s="1">
        <f t="shared" si="24"/>
        <v>0.88235294117647056</v>
      </c>
      <c r="DO42" s="1">
        <f t="shared" si="25"/>
        <v>2.1896551724137931</v>
      </c>
      <c r="DP42" s="1">
        <f t="shared" si="26"/>
        <v>0.48275862068965519</v>
      </c>
      <c r="DQ42" s="1">
        <f t="shared" si="27"/>
        <v>0.5625</v>
      </c>
      <c r="DR42" s="2">
        <f t="shared" si="28"/>
        <v>4.5999999999999996</v>
      </c>
      <c r="DS42" s="2">
        <f t="shared" si="29"/>
        <v>5.2352941176470589</v>
      </c>
      <c r="DT42" s="1">
        <f t="shared" si="75"/>
        <v>32</v>
      </c>
      <c r="DU42" s="1">
        <f t="shared" si="76"/>
        <v>36.333333333333336</v>
      </c>
      <c r="DV42" s="1">
        <f t="shared" si="77"/>
        <v>138</v>
      </c>
      <c r="DW42" s="1">
        <f t="shared" si="78"/>
        <v>89</v>
      </c>
      <c r="DX42" s="1">
        <f t="shared" si="30"/>
        <v>7.6923076923076927E-2</v>
      </c>
      <c r="DY42" s="1">
        <f t="shared" si="31"/>
        <v>0.10933333333333334</v>
      </c>
      <c r="DZ42" s="1">
        <f t="shared" si="32"/>
        <v>2.4</v>
      </c>
      <c r="EA42" s="1">
        <f t="shared" si="33"/>
        <v>3.7272727272727271</v>
      </c>
      <c r="EB42" s="1">
        <f t="shared" si="79"/>
        <v>80.092592592592595</v>
      </c>
      <c r="EC42" s="1">
        <f t="shared" si="80"/>
        <v>114.48170731707317</v>
      </c>
      <c r="EE42">
        <f t="shared" si="81"/>
        <v>17</v>
      </c>
      <c r="EF42">
        <f t="shared" si="82"/>
        <v>186</v>
      </c>
      <c r="EG42">
        <f t="shared" si="83"/>
        <v>119</v>
      </c>
      <c r="EH42">
        <f t="shared" si="84"/>
        <v>166</v>
      </c>
      <c r="EI42">
        <f t="shared" si="85"/>
        <v>105</v>
      </c>
      <c r="EJ42">
        <f t="shared" si="86"/>
        <v>95</v>
      </c>
      <c r="EK42">
        <f t="shared" si="87"/>
        <v>82</v>
      </c>
      <c r="EL42">
        <f t="shared" si="88"/>
        <v>140</v>
      </c>
      <c r="EM42">
        <f t="shared" si="89"/>
        <v>28</v>
      </c>
      <c r="EN42">
        <f t="shared" si="90"/>
        <v>60</v>
      </c>
      <c r="EO42">
        <f t="shared" si="91"/>
        <v>147</v>
      </c>
      <c r="EP42">
        <f t="shared" si="92"/>
        <v>172</v>
      </c>
      <c r="EQ42">
        <f t="shared" si="93"/>
        <v>9</v>
      </c>
      <c r="ER42">
        <f t="shared" si="94"/>
        <v>162</v>
      </c>
      <c r="ES42">
        <f t="shared" si="95"/>
        <v>81</v>
      </c>
      <c r="ET42">
        <f t="shared" si="96"/>
        <v>126</v>
      </c>
      <c r="EU42">
        <f t="shared" si="97"/>
        <v>79</v>
      </c>
      <c r="EV42">
        <f t="shared" si="98"/>
        <v>168</v>
      </c>
      <c r="EW42">
        <f t="shared" si="99"/>
        <v>55</v>
      </c>
      <c r="EX42">
        <f t="shared" si="100"/>
        <v>72</v>
      </c>
      <c r="EY42">
        <f t="shared" si="101"/>
        <v>127</v>
      </c>
      <c r="EZ42">
        <f t="shared" si="102"/>
        <v>162</v>
      </c>
      <c r="FA42">
        <f t="shared" si="103"/>
        <v>24</v>
      </c>
      <c r="FB42">
        <f t="shared" si="104"/>
        <v>75</v>
      </c>
      <c r="FC42">
        <f t="shared" si="105"/>
        <v>143</v>
      </c>
      <c r="FD42">
        <f t="shared" si="106"/>
        <v>1</v>
      </c>
      <c r="FE42">
        <f t="shared" si="107"/>
        <v>73</v>
      </c>
      <c r="FF42">
        <f t="shared" si="108"/>
        <v>168</v>
      </c>
      <c r="FG42">
        <f t="shared" si="109"/>
        <v>50</v>
      </c>
      <c r="FH42">
        <f t="shared" si="110"/>
        <v>173</v>
      </c>
      <c r="FI42">
        <f t="shared" si="111"/>
        <v>165</v>
      </c>
      <c r="FJ42">
        <f t="shared" si="112"/>
        <v>81</v>
      </c>
      <c r="FK42">
        <f t="shared" si="113"/>
        <v>52</v>
      </c>
      <c r="FL42">
        <f t="shared" si="114"/>
        <v>74</v>
      </c>
      <c r="FM42">
        <f t="shared" si="115"/>
        <v>66</v>
      </c>
      <c r="FN42">
        <f t="shared" si="116"/>
        <v>188</v>
      </c>
      <c r="FO42">
        <f t="shared" si="117"/>
        <v>63</v>
      </c>
      <c r="FP42">
        <f t="shared" si="118"/>
        <v>182</v>
      </c>
      <c r="FQ42">
        <f t="shared" si="119"/>
        <v>98</v>
      </c>
      <c r="FR42">
        <f t="shared" si="120"/>
        <v>173</v>
      </c>
    </row>
    <row r="43" spans="1:174">
      <c r="A43" t="s">
        <v>1</v>
      </c>
      <c r="B43" t="s">
        <v>2</v>
      </c>
      <c r="C43" t="s">
        <v>70</v>
      </c>
      <c r="D43">
        <v>48</v>
      </c>
      <c r="E43">
        <v>21</v>
      </c>
      <c r="F43">
        <v>2002</v>
      </c>
      <c r="G43" t="str">
        <f t="shared" si="74"/>
        <v>Buccaneers-SB-2002</v>
      </c>
      <c r="H43">
        <v>1</v>
      </c>
      <c r="I43">
        <v>24</v>
      </c>
      <c r="J43">
        <v>12</v>
      </c>
      <c r="K43">
        <v>215</v>
      </c>
      <c r="L43">
        <v>18</v>
      </c>
      <c r="M43">
        <v>34</v>
      </c>
      <c r="N43">
        <v>2</v>
      </c>
      <c r="O43">
        <v>150</v>
      </c>
      <c r="P43">
        <v>42</v>
      </c>
      <c r="Q43">
        <v>1</v>
      </c>
      <c r="R43">
        <v>6</v>
      </c>
      <c r="S43">
        <v>15</v>
      </c>
      <c r="T43">
        <v>0</v>
      </c>
      <c r="U43">
        <v>1</v>
      </c>
      <c r="V43">
        <v>1</v>
      </c>
      <c r="W43">
        <v>0</v>
      </c>
      <c r="X43">
        <v>0</v>
      </c>
      <c r="Y43">
        <v>0</v>
      </c>
      <c r="Z43">
        <v>5</v>
      </c>
      <c r="AA43">
        <v>41</v>
      </c>
      <c r="AB43">
        <v>5</v>
      </c>
      <c r="AC43">
        <v>155</v>
      </c>
      <c r="AD43">
        <v>29</v>
      </c>
      <c r="AE43">
        <v>5</v>
      </c>
      <c r="AF43">
        <v>3</v>
      </c>
      <c r="AG43">
        <v>1</v>
      </c>
      <c r="AH43">
        <v>8</v>
      </c>
      <c r="AI43">
        <v>23</v>
      </c>
      <c r="AJ43">
        <v>3</v>
      </c>
      <c r="AK43">
        <v>13</v>
      </c>
      <c r="AL43">
        <v>2</v>
      </c>
      <c r="AM43">
        <v>5</v>
      </c>
      <c r="AN43">
        <v>0</v>
      </c>
      <c r="AO43">
        <v>0</v>
      </c>
      <c r="AP43">
        <v>1</v>
      </c>
      <c r="AQ43">
        <v>10</v>
      </c>
      <c r="AR43">
        <v>13</v>
      </c>
      <c r="AS43">
        <v>41</v>
      </c>
      <c r="AT43">
        <v>12</v>
      </c>
      <c r="AU43">
        <v>373</v>
      </c>
      <c r="AV43">
        <v>4</v>
      </c>
      <c r="AW43">
        <v>37</v>
      </c>
      <c r="AX43">
        <v>14</v>
      </c>
      <c r="AY43" s="8">
        <v>11</v>
      </c>
      <c r="AZ43">
        <v>14</v>
      </c>
      <c r="BA43">
        <v>250</v>
      </c>
      <c r="BB43">
        <v>24</v>
      </c>
      <c r="BC43">
        <v>44</v>
      </c>
      <c r="BD43">
        <v>2</v>
      </c>
      <c r="BE43">
        <v>19</v>
      </c>
      <c r="BF43">
        <v>11</v>
      </c>
      <c r="BG43">
        <v>0</v>
      </c>
      <c r="BH43">
        <v>7</v>
      </c>
      <c r="BI43">
        <v>16</v>
      </c>
      <c r="BJ43">
        <v>0</v>
      </c>
      <c r="BK43">
        <v>0</v>
      </c>
      <c r="BL43">
        <v>5</v>
      </c>
      <c r="BM43">
        <v>0</v>
      </c>
      <c r="BN43">
        <v>5</v>
      </c>
      <c r="BO43">
        <v>22</v>
      </c>
      <c r="BP43">
        <v>7</v>
      </c>
      <c r="BQ43">
        <v>51</v>
      </c>
      <c r="BR43">
        <v>5</v>
      </c>
      <c r="BS43">
        <v>195</v>
      </c>
      <c r="BT43">
        <v>25</v>
      </c>
      <c r="BU43">
        <v>1</v>
      </c>
      <c r="BV43">
        <v>0</v>
      </c>
      <c r="BW43">
        <v>1</v>
      </c>
      <c r="BX43">
        <v>1</v>
      </c>
      <c r="BY43">
        <v>4</v>
      </c>
      <c r="BZ43">
        <v>1</v>
      </c>
      <c r="CA43">
        <v>6</v>
      </c>
      <c r="CB43">
        <v>0</v>
      </c>
      <c r="CC43">
        <v>1</v>
      </c>
      <c r="CD43">
        <v>0</v>
      </c>
      <c r="CE43">
        <v>0</v>
      </c>
      <c r="CF43">
        <v>0</v>
      </c>
      <c r="CG43">
        <v>1</v>
      </c>
      <c r="CH43">
        <v>2</v>
      </c>
      <c r="CI43">
        <v>11</v>
      </c>
      <c r="CJ43">
        <v>14</v>
      </c>
      <c r="CK43">
        <v>433</v>
      </c>
      <c r="CL43">
        <v>7</v>
      </c>
      <c r="CM43">
        <v>22</v>
      </c>
      <c r="CN43">
        <v>46</v>
      </c>
      <c r="CP43" s="1">
        <f t="shared" si="0"/>
        <v>0.75</v>
      </c>
      <c r="CQ43" s="1">
        <f t="shared" si="1"/>
        <v>0.52</v>
      </c>
      <c r="CR43" s="1">
        <f t="shared" si="2"/>
        <v>6.1764705882352944</v>
      </c>
      <c r="CS43" s="1">
        <f t="shared" si="3"/>
        <v>1.3265306122448979</v>
      </c>
      <c r="CT43" s="1">
        <f t="shared" si="4"/>
        <v>1</v>
      </c>
      <c r="CU43" s="1">
        <f t="shared" si="5"/>
        <v>5</v>
      </c>
      <c r="CV43" s="1">
        <f t="shared" si="6"/>
        <v>30.416666666666668</v>
      </c>
      <c r="CW43" s="1">
        <f t="shared" si="7"/>
        <v>19.214285714285715</v>
      </c>
      <c r="CX43" s="2">
        <f t="shared" si="8"/>
        <v>3.1027777777777779</v>
      </c>
      <c r="CY43" s="2">
        <f t="shared" si="9"/>
        <v>1.6261904761904762</v>
      </c>
      <c r="CZ43" s="1">
        <f t="shared" si="10"/>
        <v>4.8026315789473681</v>
      </c>
      <c r="DA43" s="1">
        <f t="shared" si="11"/>
        <v>4.4833333333333334</v>
      </c>
      <c r="DB43" s="1">
        <f t="shared" si="12"/>
        <v>2</v>
      </c>
      <c r="DC43" s="1">
        <f t="shared" si="13"/>
        <v>0.7857142857142857</v>
      </c>
      <c r="DD43" s="1">
        <f t="shared" si="14"/>
        <v>0.375</v>
      </c>
      <c r="DE43" s="1">
        <f t="shared" si="15"/>
        <v>0.4375</v>
      </c>
      <c r="DF43" s="1">
        <f t="shared" si="16"/>
        <v>31.083333333333332</v>
      </c>
      <c r="DG43" s="1">
        <f t="shared" si="17"/>
        <v>30.928571428571427</v>
      </c>
      <c r="DH43" s="1">
        <f t="shared" si="18"/>
        <v>4</v>
      </c>
      <c r="DI43" s="1">
        <f t="shared" si="19"/>
        <v>7</v>
      </c>
      <c r="DJ43" s="1">
        <f t="shared" si="20"/>
        <v>0.68571428571428572</v>
      </c>
      <c r="DK43" s="1">
        <f t="shared" si="21"/>
        <v>0.42857142857142855</v>
      </c>
      <c r="DL43" s="1">
        <f t="shared" si="22"/>
        <v>6.333333333333333</v>
      </c>
      <c r="DM43" s="1">
        <f t="shared" si="23"/>
        <v>4.2857142857142856</v>
      </c>
      <c r="DN43" s="1">
        <f t="shared" si="24"/>
        <v>0.53947368421052633</v>
      </c>
      <c r="DO43" s="1">
        <f t="shared" si="25"/>
        <v>0.85</v>
      </c>
      <c r="DP43" s="1">
        <f t="shared" si="26"/>
        <v>0.31707317073170732</v>
      </c>
      <c r="DQ43" s="1">
        <f t="shared" si="27"/>
        <v>0.18181818181818182</v>
      </c>
      <c r="DR43" s="2">
        <f t="shared" si="28"/>
        <v>3.5714285714285716</v>
      </c>
      <c r="DS43" s="2">
        <f t="shared" si="29"/>
        <v>1.7272727272727273</v>
      </c>
      <c r="DT43" s="1">
        <f t="shared" si="75"/>
        <v>25.2</v>
      </c>
      <c r="DU43" s="1">
        <f t="shared" si="76"/>
        <v>34</v>
      </c>
      <c r="DV43" s="1">
        <f t="shared" si="77"/>
        <v>150</v>
      </c>
      <c r="DW43" s="1">
        <f t="shared" si="78"/>
        <v>19</v>
      </c>
      <c r="DX43" s="1">
        <f t="shared" si="30"/>
        <v>0.13150684931506848</v>
      </c>
      <c r="DY43" s="1">
        <f t="shared" si="31"/>
        <v>7.8066914498141265E-2</v>
      </c>
      <c r="DZ43" s="1">
        <f t="shared" si="32"/>
        <v>4</v>
      </c>
      <c r="EA43" s="1">
        <f t="shared" si="33"/>
        <v>1.5</v>
      </c>
      <c r="EB43" s="1">
        <f t="shared" si="79"/>
        <v>79.901960784313715</v>
      </c>
      <c r="EC43" s="1">
        <f t="shared" si="80"/>
        <v>46.780303030303031</v>
      </c>
      <c r="EE43">
        <f t="shared" si="81"/>
        <v>60</v>
      </c>
      <c r="EF43">
        <f t="shared" si="82"/>
        <v>11</v>
      </c>
      <c r="EG43">
        <f t="shared" si="83"/>
        <v>83</v>
      </c>
      <c r="EH43">
        <f t="shared" si="84"/>
        <v>17</v>
      </c>
      <c r="EI43">
        <f t="shared" si="85"/>
        <v>37</v>
      </c>
      <c r="EJ43">
        <f t="shared" si="86"/>
        <v>3</v>
      </c>
      <c r="EK43">
        <f t="shared" si="87"/>
        <v>89</v>
      </c>
      <c r="EL43">
        <f t="shared" si="88"/>
        <v>18</v>
      </c>
      <c r="EM43">
        <f t="shared" si="89"/>
        <v>48</v>
      </c>
      <c r="EN43">
        <f t="shared" si="90"/>
        <v>6</v>
      </c>
      <c r="EO43">
        <f t="shared" si="91"/>
        <v>125</v>
      </c>
      <c r="EP43">
        <f t="shared" si="92"/>
        <v>48</v>
      </c>
      <c r="EQ43">
        <f t="shared" si="93"/>
        <v>55</v>
      </c>
      <c r="ER43">
        <f t="shared" si="94"/>
        <v>3</v>
      </c>
      <c r="ES43">
        <f t="shared" si="95"/>
        <v>117</v>
      </c>
      <c r="ET43">
        <f t="shared" si="96"/>
        <v>119</v>
      </c>
      <c r="EU43">
        <f t="shared" si="97"/>
        <v>96</v>
      </c>
      <c r="EV43">
        <f t="shared" si="98"/>
        <v>101</v>
      </c>
      <c r="EW43">
        <f t="shared" si="99"/>
        <v>93</v>
      </c>
      <c r="EX43">
        <f t="shared" si="100"/>
        <v>6</v>
      </c>
      <c r="EY43">
        <f t="shared" si="101"/>
        <v>103</v>
      </c>
      <c r="EZ43">
        <f t="shared" si="102"/>
        <v>22</v>
      </c>
      <c r="FA43">
        <f t="shared" si="103"/>
        <v>47</v>
      </c>
      <c r="FB43">
        <f t="shared" si="104"/>
        <v>18</v>
      </c>
      <c r="FC43">
        <f t="shared" si="105"/>
        <v>75</v>
      </c>
      <c r="FD43">
        <f t="shared" si="106"/>
        <v>60</v>
      </c>
      <c r="FE43">
        <f t="shared" si="107"/>
        <v>169</v>
      </c>
      <c r="FF43">
        <f t="shared" si="108"/>
        <v>5</v>
      </c>
      <c r="FG43">
        <f t="shared" si="109"/>
        <v>123</v>
      </c>
      <c r="FH43">
        <f t="shared" si="110"/>
        <v>8</v>
      </c>
      <c r="FI43">
        <f t="shared" si="111"/>
        <v>193</v>
      </c>
      <c r="FJ43">
        <f t="shared" si="112"/>
        <v>48</v>
      </c>
      <c r="FK43">
        <f t="shared" si="113"/>
        <v>41</v>
      </c>
      <c r="FL43">
        <f t="shared" si="114"/>
        <v>2</v>
      </c>
      <c r="FM43">
        <f t="shared" si="115"/>
        <v>3</v>
      </c>
      <c r="FN43">
        <f t="shared" si="116"/>
        <v>134</v>
      </c>
      <c r="FO43">
        <f t="shared" si="117"/>
        <v>11</v>
      </c>
      <c r="FP43">
        <f t="shared" si="118"/>
        <v>59</v>
      </c>
      <c r="FQ43">
        <f t="shared" si="119"/>
        <v>99</v>
      </c>
      <c r="FR43">
        <f t="shared" si="120"/>
        <v>23</v>
      </c>
    </row>
    <row r="44" spans="1:174">
      <c r="A44" t="s">
        <v>2</v>
      </c>
      <c r="B44" t="s">
        <v>1</v>
      </c>
      <c r="C44" t="s">
        <v>70</v>
      </c>
      <c r="D44">
        <v>21</v>
      </c>
      <c r="E44">
        <v>48</v>
      </c>
      <c r="F44">
        <v>2002</v>
      </c>
      <c r="G44" t="str">
        <f t="shared" si="74"/>
        <v>Raiders-SB-2002</v>
      </c>
      <c r="H44">
        <v>0</v>
      </c>
      <c r="I44">
        <v>11</v>
      </c>
      <c r="J44">
        <v>14</v>
      </c>
      <c r="K44">
        <v>250</v>
      </c>
      <c r="L44">
        <v>24</v>
      </c>
      <c r="M44">
        <v>44</v>
      </c>
      <c r="N44">
        <v>2</v>
      </c>
      <c r="O44">
        <v>19</v>
      </c>
      <c r="P44">
        <v>11</v>
      </c>
      <c r="Q44">
        <v>0</v>
      </c>
      <c r="R44">
        <v>7</v>
      </c>
      <c r="S44">
        <v>16</v>
      </c>
      <c r="T44">
        <v>0</v>
      </c>
      <c r="U44">
        <v>0</v>
      </c>
      <c r="V44">
        <v>5</v>
      </c>
      <c r="W44">
        <v>0</v>
      </c>
      <c r="X44">
        <v>5</v>
      </c>
      <c r="Y44">
        <v>22</v>
      </c>
      <c r="Z44">
        <v>7</v>
      </c>
      <c r="AA44">
        <v>51</v>
      </c>
      <c r="AB44">
        <v>5</v>
      </c>
      <c r="AC44">
        <v>195</v>
      </c>
      <c r="AD44">
        <v>25</v>
      </c>
      <c r="AE44">
        <v>1</v>
      </c>
      <c r="AF44">
        <v>0</v>
      </c>
      <c r="AG44">
        <v>1</v>
      </c>
      <c r="AH44">
        <v>1</v>
      </c>
      <c r="AI44">
        <v>4</v>
      </c>
      <c r="AJ44">
        <v>1</v>
      </c>
      <c r="AK44">
        <v>6</v>
      </c>
      <c r="AL44">
        <v>0</v>
      </c>
      <c r="AM44">
        <v>1</v>
      </c>
      <c r="AN44">
        <v>0</v>
      </c>
      <c r="AO44">
        <v>0</v>
      </c>
      <c r="AP44">
        <v>0</v>
      </c>
      <c r="AQ44">
        <v>1</v>
      </c>
      <c r="AR44">
        <v>2</v>
      </c>
      <c r="AS44">
        <v>11</v>
      </c>
      <c r="AT44">
        <v>14</v>
      </c>
      <c r="AU44">
        <v>433</v>
      </c>
      <c r="AV44">
        <v>7</v>
      </c>
      <c r="AW44">
        <v>22</v>
      </c>
      <c r="AX44">
        <v>46</v>
      </c>
      <c r="AY44" s="8">
        <v>24</v>
      </c>
      <c r="AZ44">
        <v>12</v>
      </c>
      <c r="BA44">
        <v>215</v>
      </c>
      <c r="BB44">
        <v>18</v>
      </c>
      <c r="BC44">
        <v>34</v>
      </c>
      <c r="BD44">
        <v>2</v>
      </c>
      <c r="BE44">
        <v>150</v>
      </c>
      <c r="BF44">
        <v>42</v>
      </c>
      <c r="BG44">
        <v>1</v>
      </c>
      <c r="BH44">
        <v>6</v>
      </c>
      <c r="BI44">
        <v>15</v>
      </c>
      <c r="BJ44">
        <v>0</v>
      </c>
      <c r="BK44">
        <v>1</v>
      </c>
      <c r="BL44">
        <v>1</v>
      </c>
      <c r="BM44">
        <v>0</v>
      </c>
      <c r="BN44">
        <v>0</v>
      </c>
      <c r="BO44">
        <v>0</v>
      </c>
      <c r="BP44">
        <v>5</v>
      </c>
      <c r="BQ44">
        <v>41</v>
      </c>
      <c r="BR44">
        <v>5</v>
      </c>
      <c r="BS44">
        <v>155</v>
      </c>
      <c r="BT44">
        <v>29</v>
      </c>
      <c r="BU44">
        <v>5</v>
      </c>
      <c r="BV44">
        <v>3</v>
      </c>
      <c r="BW44">
        <v>1</v>
      </c>
      <c r="BX44">
        <v>8</v>
      </c>
      <c r="BY44">
        <v>23</v>
      </c>
      <c r="BZ44">
        <v>3</v>
      </c>
      <c r="CA44">
        <v>13</v>
      </c>
      <c r="CB44">
        <v>2</v>
      </c>
      <c r="CC44">
        <v>5</v>
      </c>
      <c r="CD44">
        <v>0</v>
      </c>
      <c r="CE44">
        <v>0</v>
      </c>
      <c r="CF44">
        <v>1</v>
      </c>
      <c r="CG44">
        <v>10</v>
      </c>
      <c r="CH44">
        <v>13</v>
      </c>
      <c r="CI44">
        <v>41</v>
      </c>
      <c r="CJ44">
        <v>12</v>
      </c>
      <c r="CK44">
        <v>373</v>
      </c>
      <c r="CL44">
        <v>4</v>
      </c>
      <c r="CM44">
        <v>37</v>
      </c>
      <c r="CN44">
        <v>14</v>
      </c>
      <c r="CP44" s="1">
        <f t="shared" si="0"/>
        <v>0.52</v>
      </c>
      <c r="CQ44" s="1">
        <f t="shared" si="1"/>
        <v>0.75</v>
      </c>
      <c r="CR44" s="1">
        <f t="shared" si="2"/>
        <v>1.3265306122448979</v>
      </c>
      <c r="CS44" s="1">
        <f t="shared" si="3"/>
        <v>6.1764705882352944</v>
      </c>
      <c r="CT44" s="1">
        <f t="shared" si="4"/>
        <v>5</v>
      </c>
      <c r="CU44" s="1">
        <f t="shared" si="5"/>
        <v>1</v>
      </c>
      <c r="CV44" s="1">
        <f t="shared" si="6"/>
        <v>19.214285714285715</v>
      </c>
      <c r="CW44" s="1">
        <f t="shared" si="7"/>
        <v>30.416666666666668</v>
      </c>
      <c r="CX44" s="2">
        <f t="shared" si="8"/>
        <v>1.6261904761904762</v>
      </c>
      <c r="CY44" s="2">
        <f t="shared" si="9"/>
        <v>3.1027777777777779</v>
      </c>
      <c r="CZ44" s="1">
        <f t="shared" si="10"/>
        <v>4.4833333333333334</v>
      </c>
      <c r="DA44" s="1">
        <f t="shared" si="11"/>
        <v>4.8026315789473681</v>
      </c>
      <c r="DB44" s="1">
        <f t="shared" si="12"/>
        <v>0.7857142857142857</v>
      </c>
      <c r="DC44" s="1">
        <f t="shared" si="13"/>
        <v>2</v>
      </c>
      <c r="DD44" s="1">
        <f t="shared" si="14"/>
        <v>0.4375</v>
      </c>
      <c r="DE44" s="1">
        <f t="shared" si="15"/>
        <v>0.375</v>
      </c>
      <c r="DF44" s="1">
        <f t="shared" si="16"/>
        <v>30.928571428571427</v>
      </c>
      <c r="DG44" s="1">
        <f t="shared" si="17"/>
        <v>31.083333333333332</v>
      </c>
      <c r="DH44" s="1">
        <f t="shared" si="18"/>
        <v>7</v>
      </c>
      <c r="DI44" s="1">
        <f t="shared" si="19"/>
        <v>4</v>
      </c>
      <c r="DJ44" s="1">
        <f t="shared" si="20"/>
        <v>0.42857142857142855</v>
      </c>
      <c r="DK44" s="1">
        <f t="shared" si="21"/>
        <v>0.68571428571428572</v>
      </c>
      <c r="DL44" s="1">
        <f t="shared" si="22"/>
        <v>4.2857142857142856</v>
      </c>
      <c r="DM44" s="1">
        <f t="shared" si="23"/>
        <v>6.333333333333333</v>
      </c>
      <c r="DN44" s="1">
        <f t="shared" si="24"/>
        <v>0.85</v>
      </c>
      <c r="DO44" s="1">
        <f t="shared" si="25"/>
        <v>0.53947368421052633</v>
      </c>
      <c r="DP44" s="1">
        <f t="shared" si="26"/>
        <v>0.18181818181818182</v>
      </c>
      <c r="DQ44" s="1">
        <f t="shared" si="27"/>
        <v>0.31707317073170732</v>
      </c>
      <c r="DR44" s="2">
        <f t="shared" si="28"/>
        <v>1.7272727272727273</v>
      </c>
      <c r="DS44" s="2">
        <f t="shared" si="29"/>
        <v>3.5714285714285716</v>
      </c>
      <c r="DT44" s="1">
        <f t="shared" si="75"/>
        <v>34</v>
      </c>
      <c r="DU44" s="1">
        <f t="shared" si="76"/>
        <v>25.2</v>
      </c>
      <c r="DV44" s="1">
        <f t="shared" si="77"/>
        <v>19</v>
      </c>
      <c r="DW44" s="1">
        <f t="shared" si="78"/>
        <v>150</v>
      </c>
      <c r="DX44" s="1">
        <f t="shared" si="30"/>
        <v>7.8066914498141265E-2</v>
      </c>
      <c r="DY44" s="1">
        <f t="shared" si="31"/>
        <v>0.13150684931506848</v>
      </c>
      <c r="DZ44" s="1">
        <f t="shared" si="32"/>
        <v>1.5</v>
      </c>
      <c r="EA44" s="1">
        <f t="shared" si="33"/>
        <v>4</v>
      </c>
      <c r="EB44" s="1">
        <f t="shared" si="79"/>
        <v>46.780303030303031</v>
      </c>
      <c r="EC44" s="1">
        <f t="shared" si="80"/>
        <v>79.901960784313715</v>
      </c>
      <c r="EE44">
        <f t="shared" si="81"/>
        <v>186</v>
      </c>
      <c r="EF44">
        <f t="shared" si="82"/>
        <v>133</v>
      </c>
      <c r="EG44">
        <f t="shared" si="83"/>
        <v>182</v>
      </c>
      <c r="EH44">
        <f t="shared" si="84"/>
        <v>116</v>
      </c>
      <c r="EI44">
        <f t="shared" si="85"/>
        <v>188</v>
      </c>
      <c r="EJ44">
        <f t="shared" si="86"/>
        <v>95</v>
      </c>
      <c r="EK44">
        <f t="shared" si="87"/>
        <v>181</v>
      </c>
      <c r="EL44">
        <f t="shared" si="88"/>
        <v>110</v>
      </c>
      <c r="EM44">
        <f t="shared" si="89"/>
        <v>193</v>
      </c>
      <c r="EN44">
        <f t="shared" si="90"/>
        <v>151</v>
      </c>
      <c r="EO44">
        <f t="shared" si="91"/>
        <v>151</v>
      </c>
      <c r="EP44">
        <f t="shared" si="92"/>
        <v>74</v>
      </c>
      <c r="EQ44">
        <f t="shared" si="93"/>
        <v>196</v>
      </c>
      <c r="ER44">
        <f t="shared" si="94"/>
        <v>131</v>
      </c>
      <c r="ES44">
        <f t="shared" si="95"/>
        <v>74</v>
      </c>
      <c r="ET44">
        <f t="shared" si="96"/>
        <v>78</v>
      </c>
      <c r="EU44">
        <f t="shared" si="97"/>
        <v>98</v>
      </c>
      <c r="EV44">
        <f t="shared" si="98"/>
        <v>103</v>
      </c>
      <c r="EW44">
        <f t="shared" si="99"/>
        <v>182</v>
      </c>
      <c r="EX44">
        <f t="shared" si="100"/>
        <v>72</v>
      </c>
      <c r="EY44">
        <f t="shared" si="101"/>
        <v>162</v>
      </c>
      <c r="EZ44">
        <f t="shared" si="102"/>
        <v>91</v>
      </c>
      <c r="FA44">
        <f t="shared" si="103"/>
        <v>180</v>
      </c>
      <c r="FB44">
        <f t="shared" si="104"/>
        <v>152</v>
      </c>
      <c r="FC44">
        <f t="shared" si="105"/>
        <v>139</v>
      </c>
      <c r="FD44">
        <f t="shared" si="106"/>
        <v>124</v>
      </c>
      <c r="FE44">
        <f t="shared" si="107"/>
        <v>193</v>
      </c>
      <c r="FF44">
        <f t="shared" si="108"/>
        <v>30</v>
      </c>
      <c r="FG44">
        <f t="shared" si="109"/>
        <v>191</v>
      </c>
      <c r="FH44">
        <f t="shared" si="110"/>
        <v>76</v>
      </c>
      <c r="FI44">
        <f t="shared" si="111"/>
        <v>149</v>
      </c>
      <c r="FJ44">
        <f t="shared" si="112"/>
        <v>6</v>
      </c>
      <c r="FK44">
        <f t="shared" si="113"/>
        <v>197</v>
      </c>
      <c r="FL44">
        <f t="shared" si="114"/>
        <v>158</v>
      </c>
      <c r="FM44">
        <f t="shared" si="115"/>
        <v>65</v>
      </c>
      <c r="FN44">
        <f t="shared" si="116"/>
        <v>196</v>
      </c>
      <c r="FO44">
        <f t="shared" si="117"/>
        <v>140</v>
      </c>
      <c r="FP44">
        <f t="shared" si="118"/>
        <v>188</v>
      </c>
      <c r="FQ44">
        <f t="shared" si="119"/>
        <v>176</v>
      </c>
      <c r="FR44">
        <f t="shared" si="120"/>
        <v>100</v>
      </c>
    </row>
    <row r="45" spans="1:174">
      <c r="A45" t="s">
        <v>7</v>
      </c>
      <c r="B45" t="s">
        <v>16</v>
      </c>
      <c r="C45" t="s">
        <v>67</v>
      </c>
      <c r="D45">
        <v>17</v>
      </c>
      <c r="E45">
        <v>20</v>
      </c>
      <c r="F45">
        <v>2003</v>
      </c>
      <c r="G45" t="str">
        <f t="shared" si="74"/>
        <v>Ravens-WC-2003</v>
      </c>
      <c r="H45">
        <v>1</v>
      </c>
      <c r="I45">
        <v>12</v>
      </c>
      <c r="J45">
        <v>13</v>
      </c>
      <c r="K45">
        <v>201</v>
      </c>
      <c r="L45">
        <v>20</v>
      </c>
      <c r="M45">
        <v>37</v>
      </c>
      <c r="N45">
        <v>1</v>
      </c>
      <c r="O45">
        <v>54</v>
      </c>
      <c r="P45">
        <v>16</v>
      </c>
      <c r="Q45">
        <v>0</v>
      </c>
      <c r="R45">
        <v>3</v>
      </c>
      <c r="S45">
        <v>12</v>
      </c>
      <c r="T45">
        <v>0</v>
      </c>
      <c r="U45">
        <v>0</v>
      </c>
      <c r="V45">
        <v>2</v>
      </c>
      <c r="W45">
        <v>0</v>
      </c>
      <c r="X45">
        <v>2</v>
      </c>
      <c r="Y45">
        <v>13</v>
      </c>
      <c r="Z45">
        <v>8</v>
      </c>
      <c r="AA45">
        <v>70</v>
      </c>
      <c r="AB45">
        <v>8</v>
      </c>
      <c r="AC45">
        <v>390</v>
      </c>
      <c r="AD45">
        <v>70</v>
      </c>
      <c r="AE45">
        <v>0</v>
      </c>
      <c r="AF45">
        <v>0</v>
      </c>
      <c r="AG45">
        <v>0</v>
      </c>
      <c r="AH45">
        <v>3</v>
      </c>
      <c r="AI45">
        <v>9</v>
      </c>
      <c r="AJ45">
        <v>1</v>
      </c>
      <c r="AK45">
        <v>6</v>
      </c>
      <c r="AL45">
        <v>0</v>
      </c>
      <c r="AM45">
        <v>1</v>
      </c>
      <c r="AN45">
        <v>0</v>
      </c>
      <c r="AO45">
        <v>0</v>
      </c>
      <c r="AP45">
        <v>2</v>
      </c>
      <c r="AQ45">
        <v>4</v>
      </c>
      <c r="AR45">
        <v>4</v>
      </c>
      <c r="AS45">
        <v>16</v>
      </c>
      <c r="AT45">
        <v>13</v>
      </c>
      <c r="AU45">
        <v>274</v>
      </c>
      <c r="AV45">
        <v>7</v>
      </c>
      <c r="AW45">
        <v>24</v>
      </c>
      <c r="AX45">
        <v>52</v>
      </c>
      <c r="AY45" s="8">
        <v>16</v>
      </c>
      <c r="AZ45">
        <v>13</v>
      </c>
      <c r="BA45">
        <v>159</v>
      </c>
      <c r="BB45">
        <v>14</v>
      </c>
      <c r="BC45">
        <v>23</v>
      </c>
      <c r="BD45">
        <v>1</v>
      </c>
      <c r="BE45">
        <v>165</v>
      </c>
      <c r="BF45">
        <v>40</v>
      </c>
      <c r="BG45">
        <v>1</v>
      </c>
      <c r="BH45">
        <v>6</v>
      </c>
      <c r="BI45">
        <v>15</v>
      </c>
      <c r="BJ45">
        <v>0</v>
      </c>
      <c r="BK45">
        <v>0</v>
      </c>
      <c r="BL45">
        <v>3</v>
      </c>
      <c r="BM45">
        <v>0</v>
      </c>
      <c r="BN45">
        <v>0</v>
      </c>
      <c r="BO45">
        <v>0</v>
      </c>
      <c r="BP45">
        <v>6</v>
      </c>
      <c r="BQ45">
        <v>55</v>
      </c>
      <c r="BR45">
        <v>6</v>
      </c>
      <c r="BS45">
        <v>268</v>
      </c>
      <c r="BT45">
        <v>2</v>
      </c>
      <c r="BU45">
        <v>2</v>
      </c>
      <c r="BV45">
        <v>1</v>
      </c>
      <c r="BW45">
        <v>0</v>
      </c>
      <c r="BX45">
        <v>6</v>
      </c>
      <c r="BY45">
        <v>18</v>
      </c>
      <c r="BZ45">
        <v>5</v>
      </c>
      <c r="CA45">
        <v>13</v>
      </c>
      <c r="CB45">
        <v>6</v>
      </c>
      <c r="CC45">
        <v>9</v>
      </c>
      <c r="CD45">
        <v>0</v>
      </c>
      <c r="CE45">
        <v>0</v>
      </c>
      <c r="CF45">
        <v>2</v>
      </c>
      <c r="CG45">
        <v>8</v>
      </c>
      <c r="CH45">
        <v>17</v>
      </c>
      <c r="CI45">
        <v>40</v>
      </c>
      <c r="CJ45">
        <v>13</v>
      </c>
      <c r="CK45">
        <v>434</v>
      </c>
      <c r="CL45">
        <v>4</v>
      </c>
      <c r="CM45">
        <v>35</v>
      </c>
      <c r="CN45">
        <v>8</v>
      </c>
      <c r="CP45" s="1">
        <f t="shared" si="0"/>
        <v>0.52</v>
      </c>
      <c r="CQ45" s="1">
        <f t="shared" si="1"/>
        <v>0.62068965517241381</v>
      </c>
      <c r="CR45" s="1">
        <f t="shared" si="2"/>
        <v>3.358974358974359</v>
      </c>
      <c r="CS45" s="1">
        <f t="shared" si="3"/>
        <v>1.9130434782608696</v>
      </c>
      <c r="CT45" s="1">
        <f t="shared" si="4"/>
        <v>2</v>
      </c>
      <c r="CU45" s="1">
        <f t="shared" si="5"/>
        <v>3</v>
      </c>
      <c r="CV45" s="1">
        <f t="shared" si="6"/>
        <v>19.615384615384617</v>
      </c>
      <c r="CW45" s="1">
        <f t="shared" si="7"/>
        <v>24.923076923076923</v>
      </c>
      <c r="CX45" s="2">
        <f t="shared" si="8"/>
        <v>1.9128205128205129</v>
      </c>
      <c r="CY45" s="2">
        <f t="shared" si="9"/>
        <v>2.7025641025641027</v>
      </c>
      <c r="CZ45" s="1">
        <f t="shared" si="10"/>
        <v>4.6363636363636367</v>
      </c>
      <c r="DA45" s="1">
        <f t="shared" si="11"/>
        <v>5.1428571428571432</v>
      </c>
      <c r="DB45" s="1">
        <f t="shared" si="12"/>
        <v>0.92307692307692313</v>
      </c>
      <c r="DC45" s="1">
        <f t="shared" si="13"/>
        <v>1.2307692307692308</v>
      </c>
      <c r="DD45" s="1">
        <f t="shared" si="14"/>
        <v>0.25</v>
      </c>
      <c r="DE45" s="1">
        <f t="shared" si="15"/>
        <v>0.4</v>
      </c>
      <c r="DF45" s="1">
        <f t="shared" si="16"/>
        <v>21.076923076923077</v>
      </c>
      <c r="DG45" s="1">
        <f t="shared" si="17"/>
        <v>33.384615384615387</v>
      </c>
      <c r="DH45" s="1">
        <f t="shared" si="18"/>
        <v>7</v>
      </c>
      <c r="DI45" s="1">
        <f t="shared" si="19"/>
        <v>4</v>
      </c>
      <c r="DJ45" s="1">
        <f t="shared" si="20"/>
        <v>0</v>
      </c>
      <c r="DK45" s="1">
        <f t="shared" si="21"/>
        <v>0.5</v>
      </c>
      <c r="DL45" s="1">
        <f t="shared" si="22"/>
        <v>4.2307692307692308</v>
      </c>
      <c r="DM45" s="1">
        <f t="shared" si="23"/>
        <v>4.8461538461538458</v>
      </c>
      <c r="DN45" s="1">
        <f t="shared" si="24"/>
        <v>1.2727272727272727</v>
      </c>
      <c r="DO45" s="1">
        <f t="shared" si="25"/>
        <v>0.87301587301587302</v>
      </c>
      <c r="DP45" s="1">
        <f t="shared" si="26"/>
        <v>0.25</v>
      </c>
      <c r="DQ45" s="1">
        <f t="shared" si="27"/>
        <v>0.42499999999999999</v>
      </c>
      <c r="DR45" s="2">
        <f t="shared" si="28"/>
        <v>3.375</v>
      </c>
      <c r="DS45" s="2">
        <f t="shared" si="29"/>
        <v>4.125</v>
      </c>
      <c r="DT45" s="1">
        <f t="shared" si="75"/>
        <v>40</v>
      </c>
      <c r="DU45" s="1">
        <f t="shared" si="76"/>
        <v>44.333333333333336</v>
      </c>
      <c r="DV45" s="1">
        <f t="shared" si="77"/>
        <v>54</v>
      </c>
      <c r="DW45" s="1">
        <f t="shared" si="78"/>
        <v>165</v>
      </c>
      <c r="DX45" s="1">
        <f t="shared" si="30"/>
        <v>6.6666666666666666E-2</v>
      </c>
      <c r="DY45" s="1">
        <f t="shared" si="31"/>
        <v>6.1728395061728392E-2</v>
      </c>
      <c r="DZ45" s="1">
        <f t="shared" si="32"/>
        <v>1.3076923076923077</v>
      </c>
      <c r="EA45" s="1">
        <f t="shared" si="33"/>
        <v>1.5384615384615385</v>
      </c>
      <c r="EB45" s="1">
        <f t="shared" si="79"/>
        <v>56.250000000000014</v>
      </c>
      <c r="EC45" s="1">
        <f t="shared" si="80"/>
        <v>56.521739130434788</v>
      </c>
      <c r="EE45">
        <f t="shared" si="81"/>
        <v>186</v>
      </c>
      <c r="EF45">
        <f t="shared" si="82"/>
        <v>43</v>
      </c>
      <c r="EG45">
        <f t="shared" si="83"/>
        <v>153</v>
      </c>
      <c r="EH45">
        <f t="shared" si="84"/>
        <v>23</v>
      </c>
      <c r="EI45">
        <f t="shared" si="85"/>
        <v>105</v>
      </c>
      <c r="EJ45">
        <f t="shared" si="86"/>
        <v>32</v>
      </c>
      <c r="EK45">
        <f t="shared" si="87"/>
        <v>178</v>
      </c>
      <c r="EL45">
        <f t="shared" si="88"/>
        <v>58</v>
      </c>
      <c r="EM45">
        <f t="shared" si="89"/>
        <v>185</v>
      </c>
      <c r="EN45">
        <f t="shared" si="90"/>
        <v>101</v>
      </c>
      <c r="EO45">
        <f t="shared" si="91"/>
        <v>142</v>
      </c>
      <c r="EP45">
        <f t="shared" si="92"/>
        <v>95</v>
      </c>
      <c r="EQ45">
        <f t="shared" si="93"/>
        <v>186</v>
      </c>
      <c r="ER45">
        <f t="shared" si="94"/>
        <v>36</v>
      </c>
      <c r="ES45">
        <f t="shared" si="95"/>
        <v>170</v>
      </c>
      <c r="ET45">
        <f t="shared" si="96"/>
        <v>91</v>
      </c>
      <c r="EU45">
        <f t="shared" si="97"/>
        <v>191</v>
      </c>
      <c r="EV45">
        <f t="shared" si="98"/>
        <v>132</v>
      </c>
      <c r="EW45">
        <f t="shared" si="99"/>
        <v>182</v>
      </c>
      <c r="EX45">
        <f t="shared" si="100"/>
        <v>72</v>
      </c>
      <c r="EY45">
        <f t="shared" si="101"/>
        <v>191</v>
      </c>
      <c r="EZ45">
        <f t="shared" si="102"/>
        <v>52</v>
      </c>
      <c r="FA45">
        <f t="shared" si="103"/>
        <v>184</v>
      </c>
      <c r="FB45">
        <f t="shared" si="104"/>
        <v>38</v>
      </c>
      <c r="FC45">
        <f t="shared" si="105"/>
        <v>178</v>
      </c>
      <c r="FD45">
        <f t="shared" si="106"/>
        <v>57</v>
      </c>
      <c r="FE45">
        <f t="shared" si="107"/>
        <v>184</v>
      </c>
      <c r="FF45">
        <f t="shared" si="108"/>
        <v>84</v>
      </c>
      <c r="FG45">
        <f t="shared" si="109"/>
        <v>134</v>
      </c>
      <c r="FH45">
        <f t="shared" si="110"/>
        <v>110</v>
      </c>
      <c r="FI45">
        <f t="shared" si="111"/>
        <v>61</v>
      </c>
      <c r="FJ45">
        <f t="shared" si="112"/>
        <v>178</v>
      </c>
      <c r="FK45">
        <f t="shared" si="113"/>
        <v>173</v>
      </c>
      <c r="FL45">
        <f t="shared" si="114"/>
        <v>170</v>
      </c>
      <c r="FM45">
        <f t="shared" si="115"/>
        <v>99</v>
      </c>
      <c r="FN45">
        <f t="shared" si="116"/>
        <v>85</v>
      </c>
      <c r="FO45">
        <f t="shared" si="117"/>
        <v>150</v>
      </c>
      <c r="FP45">
        <f t="shared" si="118"/>
        <v>60</v>
      </c>
      <c r="FQ45">
        <f t="shared" si="119"/>
        <v>159</v>
      </c>
      <c r="FR45">
        <f t="shared" si="120"/>
        <v>42</v>
      </c>
    </row>
    <row r="46" spans="1:174">
      <c r="A46" t="s">
        <v>16</v>
      </c>
      <c r="B46" t="s">
        <v>7</v>
      </c>
      <c r="C46" t="s">
        <v>67</v>
      </c>
      <c r="D46">
        <v>20</v>
      </c>
      <c r="E46">
        <v>17</v>
      </c>
      <c r="F46">
        <v>2003</v>
      </c>
      <c r="G46" t="str">
        <f t="shared" si="74"/>
        <v>Titans-WC-2003</v>
      </c>
      <c r="H46">
        <v>0</v>
      </c>
      <c r="I46">
        <v>16</v>
      </c>
      <c r="J46">
        <v>13</v>
      </c>
      <c r="K46">
        <v>159</v>
      </c>
      <c r="L46">
        <v>14</v>
      </c>
      <c r="M46">
        <v>23</v>
      </c>
      <c r="N46">
        <v>1</v>
      </c>
      <c r="O46">
        <v>165</v>
      </c>
      <c r="P46">
        <v>40</v>
      </c>
      <c r="Q46">
        <v>1</v>
      </c>
      <c r="R46">
        <v>6</v>
      </c>
      <c r="S46">
        <v>15</v>
      </c>
      <c r="T46">
        <v>0</v>
      </c>
      <c r="U46">
        <v>0</v>
      </c>
      <c r="V46">
        <v>3</v>
      </c>
      <c r="W46">
        <v>0</v>
      </c>
      <c r="X46">
        <v>0</v>
      </c>
      <c r="Y46">
        <v>0</v>
      </c>
      <c r="Z46">
        <v>6</v>
      </c>
      <c r="AA46">
        <v>55</v>
      </c>
      <c r="AB46">
        <v>6</v>
      </c>
      <c r="AC46">
        <v>268</v>
      </c>
      <c r="AD46">
        <v>2</v>
      </c>
      <c r="AE46">
        <v>2</v>
      </c>
      <c r="AF46">
        <v>1</v>
      </c>
      <c r="AG46">
        <v>0</v>
      </c>
      <c r="AH46">
        <v>6</v>
      </c>
      <c r="AI46">
        <v>18</v>
      </c>
      <c r="AJ46">
        <v>5</v>
      </c>
      <c r="AK46">
        <v>13</v>
      </c>
      <c r="AL46">
        <v>6</v>
      </c>
      <c r="AM46">
        <v>9</v>
      </c>
      <c r="AN46">
        <v>0</v>
      </c>
      <c r="AO46">
        <v>0</v>
      </c>
      <c r="AP46">
        <v>2</v>
      </c>
      <c r="AQ46">
        <v>8</v>
      </c>
      <c r="AR46">
        <v>17</v>
      </c>
      <c r="AS46">
        <v>40</v>
      </c>
      <c r="AT46">
        <v>13</v>
      </c>
      <c r="AU46">
        <v>434</v>
      </c>
      <c r="AV46">
        <v>4</v>
      </c>
      <c r="AW46">
        <v>35</v>
      </c>
      <c r="AX46">
        <v>8</v>
      </c>
      <c r="AY46" s="8">
        <v>12</v>
      </c>
      <c r="AZ46">
        <v>13</v>
      </c>
      <c r="BA46">
        <v>201</v>
      </c>
      <c r="BB46">
        <v>20</v>
      </c>
      <c r="BC46">
        <v>37</v>
      </c>
      <c r="BD46">
        <v>1</v>
      </c>
      <c r="BE46">
        <v>54</v>
      </c>
      <c r="BF46">
        <v>16</v>
      </c>
      <c r="BG46">
        <v>0</v>
      </c>
      <c r="BH46">
        <v>3</v>
      </c>
      <c r="BI46">
        <v>12</v>
      </c>
      <c r="BJ46">
        <v>0</v>
      </c>
      <c r="BK46">
        <v>0</v>
      </c>
      <c r="BL46">
        <v>2</v>
      </c>
      <c r="BM46">
        <v>0</v>
      </c>
      <c r="BN46">
        <v>2</v>
      </c>
      <c r="BO46">
        <v>13</v>
      </c>
      <c r="BP46">
        <v>8</v>
      </c>
      <c r="BQ46">
        <v>70</v>
      </c>
      <c r="BR46">
        <v>8</v>
      </c>
      <c r="BS46">
        <v>390</v>
      </c>
      <c r="BT46">
        <v>70</v>
      </c>
      <c r="BU46">
        <v>0</v>
      </c>
      <c r="BV46">
        <v>0</v>
      </c>
      <c r="BW46">
        <v>0</v>
      </c>
      <c r="BX46">
        <v>3</v>
      </c>
      <c r="BY46">
        <v>9</v>
      </c>
      <c r="BZ46">
        <v>1</v>
      </c>
      <c r="CA46">
        <v>6</v>
      </c>
      <c r="CB46">
        <v>0</v>
      </c>
      <c r="CC46">
        <v>1</v>
      </c>
      <c r="CD46">
        <v>0</v>
      </c>
      <c r="CE46">
        <v>0</v>
      </c>
      <c r="CF46">
        <v>2</v>
      </c>
      <c r="CG46">
        <v>4</v>
      </c>
      <c r="CH46">
        <v>4</v>
      </c>
      <c r="CI46">
        <v>16</v>
      </c>
      <c r="CJ46">
        <v>13</v>
      </c>
      <c r="CK46">
        <v>274</v>
      </c>
      <c r="CL46">
        <v>7</v>
      </c>
      <c r="CM46">
        <v>24</v>
      </c>
      <c r="CN46">
        <v>52</v>
      </c>
      <c r="CP46" s="1">
        <f t="shared" si="0"/>
        <v>0.62068965517241381</v>
      </c>
      <c r="CQ46" s="1">
        <f t="shared" si="1"/>
        <v>0.52</v>
      </c>
      <c r="CR46" s="1">
        <f t="shared" si="2"/>
        <v>1.9130434782608696</v>
      </c>
      <c r="CS46" s="1">
        <f t="shared" si="3"/>
        <v>3.358974358974359</v>
      </c>
      <c r="CT46" s="1">
        <f t="shared" si="4"/>
        <v>3</v>
      </c>
      <c r="CU46" s="1">
        <f t="shared" si="5"/>
        <v>2</v>
      </c>
      <c r="CV46" s="1">
        <f t="shared" si="6"/>
        <v>24.923076923076923</v>
      </c>
      <c r="CW46" s="1">
        <f t="shared" si="7"/>
        <v>19.615384615384617</v>
      </c>
      <c r="CX46" s="2">
        <f t="shared" si="8"/>
        <v>2.7025641025641027</v>
      </c>
      <c r="CY46" s="2">
        <f t="shared" si="9"/>
        <v>1.9128205128205129</v>
      </c>
      <c r="CZ46" s="1">
        <f t="shared" si="10"/>
        <v>5.1428571428571432</v>
      </c>
      <c r="DA46" s="1">
        <f t="shared" si="11"/>
        <v>4.6363636363636367</v>
      </c>
      <c r="DB46" s="1">
        <f t="shared" si="12"/>
        <v>1.2307692307692308</v>
      </c>
      <c r="DC46" s="1">
        <f t="shared" si="13"/>
        <v>0.92307692307692313</v>
      </c>
      <c r="DD46" s="1">
        <f t="shared" si="14"/>
        <v>0.4</v>
      </c>
      <c r="DE46" s="1">
        <f t="shared" si="15"/>
        <v>0.25</v>
      </c>
      <c r="DF46" s="1">
        <f t="shared" si="16"/>
        <v>33.384615384615387</v>
      </c>
      <c r="DG46" s="1">
        <f t="shared" si="17"/>
        <v>21.076923076923077</v>
      </c>
      <c r="DH46" s="1">
        <f t="shared" si="18"/>
        <v>4</v>
      </c>
      <c r="DI46" s="1">
        <f t="shared" si="19"/>
        <v>7</v>
      </c>
      <c r="DJ46" s="1">
        <f t="shared" si="20"/>
        <v>0.5</v>
      </c>
      <c r="DK46" s="1">
        <f t="shared" si="21"/>
        <v>0</v>
      </c>
      <c r="DL46" s="1">
        <f t="shared" si="22"/>
        <v>4.8461538461538458</v>
      </c>
      <c r="DM46" s="1">
        <f t="shared" si="23"/>
        <v>4.2307692307692308</v>
      </c>
      <c r="DN46" s="1">
        <f t="shared" si="24"/>
        <v>0.87301587301587302</v>
      </c>
      <c r="DO46" s="1">
        <f t="shared" si="25"/>
        <v>1.2727272727272727</v>
      </c>
      <c r="DP46" s="1">
        <f t="shared" si="26"/>
        <v>0.42499999999999999</v>
      </c>
      <c r="DQ46" s="1">
        <f t="shared" si="27"/>
        <v>0.25</v>
      </c>
      <c r="DR46" s="2">
        <f t="shared" si="28"/>
        <v>4.125</v>
      </c>
      <c r="DS46" s="2">
        <f t="shared" si="29"/>
        <v>3.375</v>
      </c>
      <c r="DT46" s="1">
        <f t="shared" si="75"/>
        <v>44.333333333333336</v>
      </c>
      <c r="DU46" s="1">
        <f t="shared" si="76"/>
        <v>40</v>
      </c>
      <c r="DV46" s="1">
        <f t="shared" si="77"/>
        <v>165</v>
      </c>
      <c r="DW46" s="1">
        <f t="shared" si="78"/>
        <v>54</v>
      </c>
      <c r="DX46" s="1">
        <f t="shared" si="30"/>
        <v>6.1728395061728392E-2</v>
      </c>
      <c r="DY46" s="1">
        <f t="shared" si="31"/>
        <v>6.6666666666666666E-2</v>
      </c>
      <c r="DZ46" s="1">
        <f t="shared" si="32"/>
        <v>1.5384615384615385</v>
      </c>
      <c r="EA46" s="1">
        <f t="shared" si="33"/>
        <v>1.3076923076923077</v>
      </c>
      <c r="EB46" s="1">
        <f t="shared" si="79"/>
        <v>56.521739130434788</v>
      </c>
      <c r="EC46" s="1">
        <f t="shared" si="80"/>
        <v>56.250000000000014</v>
      </c>
      <c r="EE46">
        <f t="shared" si="81"/>
        <v>152</v>
      </c>
      <c r="EF46">
        <f t="shared" si="82"/>
        <v>11</v>
      </c>
      <c r="EG46">
        <f t="shared" si="83"/>
        <v>176</v>
      </c>
      <c r="EH46">
        <f t="shared" si="84"/>
        <v>46</v>
      </c>
      <c r="EI46">
        <f t="shared" si="85"/>
        <v>143</v>
      </c>
      <c r="EJ46">
        <f t="shared" si="86"/>
        <v>57</v>
      </c>
      <c r="EK46">
        <f t="shared" si="87"/>
        <v>141</v>
      </c>
      <c r="EL46">
        <f t="shared" si="88"/>
        <v>21</v>
      </c>
      <c r="EM46">
        <f t="shared" si="89"/>
        <v>98</v>
      </c>
      <c r="EN46">
        <f t="shared" si="90"/>
        <v>14</v>
      </c>
      <c r="EO46">
        <f t="shared" si="91"/>
        <v>102</v>
      </c>
      <c r="EP46">
        <f t="shared" si="92"/>
        <v>57</v>
      </c>
      <c r="EQ46">
        <f t="shared" si="93"/>
        <v>159</v>
      </c>
      <c r="ER46">
        <f t="shared" si="94"/>
        <v>13</v>
      </c>
      <c r="ES46">
        <f t="shared" si="95"/>
        <v>100</v>
      </c>
      <c r="ET46">
        <f t="shared" si="96"/>
        <v>21</v>
      </c>
      <c r="EU46">
        <f t="shared" si="97"/>
        <v>67</v>
      </c>
      <c r="EV46">
        <f t="shared" si="98"/>
        <v>8</v>
      </c>
      <c r="EW46">
        <f t="shared" si="99"/>
        <v>93</v>
      </c>
      <c r="EX46">
        <f t="shared" si="100"/>
        <v>6</v>
      </c>
      <c r="EY46">
        <f t="shared" si="101"/>
        <v>139</v>
      </c>
      <c r="EZ46">
        <f t="shared" si="102"/>
        <v>1</v>
      </c>
      <c r="FA46">
        <f t="shared" si="103"/>
        <v>158</v>
      </c>
      <c r="FB46">
        <f t="shared" si="104"/>
        <v>15</v>
      </c>
      <c r="FC46">
        <f t="shared" si="105"/>
        <v>142</v>
      </c>
      <c r="FD46">
        <f t="shared" si="106"/>
        <v>21</v>
      </c>
      <c r="FE46">
        <f t="shared" si="107"/>
        <v>115</v>
      </c>
      <c r="FF46">
        <f t="shared" si="108"/>
        <v>12</v>
      </c>
      <c r="FG46">
        <f t="shared" si="109"/>
        <v>89</v>
      </c>
      <c r="FH46">
        <f t="shared" si="110"/>
        <v>65</v>
      </c>
      <c r="FI46">
        <f t="shared" si="111"/>
        <v>21</v>
      </c>
      <c r="FJ46">
        <f t="shared" si="112"/>
        <v>136</v>
      </c>
      <c r="FK46">
        <f t="shared" si="113"/>
        <v>27</v>
      </c>
      <c r="FL46">
        <f t="shared" si="114"/>
        <v>26</v>
      </c>
      <c r="FM46">
        <f t="shared" si="115"/>
        <v>114</v>
      </c>
      <c r="FN46">
        <f t="shared" si="116"/>
        <v>99</v>
      </c>
      <c r="FO46">
        <f t="shared" si="117"/>
        <v>139</v>
      </c>
      <c r="FP46">
        <f t="shared" si="118"/>
        <v>47</v>
      </c>
      <c r="FQ46">
        <f t="shared" si="119"/>
        <v>157</v>
      </c>
      <c r="FR46">
        <f t="shared" si="120"/>
        <v>40</v>
      </c>
    </row>
    <row r="47" spans="1:174">
      <c r="A47" t="s">
        <v>17</v>
      </c>
      <c r="B47" t="s">
        <v>18</v>
      </c>
      <c r="C47" t="s">
        <v>67</v>
      </c>
      <c r="D47">
        <v>29</v>
      </c>
      <c r="E47">
        <v>10</v>
      </c>
      <c r="F47">
        <v>2003</v>
      </c>
      <c r="G47" t="str">
        <f t="shared" si="74"/>
        <v>Panthers-WC-2003</v>
      </c>
      <c r="H47">
        <v>1</v>
      </c>
      <c r="I47">
        <v>16</v>
      </c>
      <c r="J47">
        <v>12</v>
      </c>
      <c r="K47">
        <v>273</v>
      </c>
      <c r="L47">
        <v>18</v>
      </c>
      <c r="M47">
        <v>29</v>
      </c>
      <c r="N47">
        <v>1</v>
      </c>
      <c r="O47">
        <v>107</v>
      </c>
      <c r="P47">
        <v>34</v>
      </c>
      <c r="Q47">
        <v>1</v>
      </c>
      <c r="R47">
        <v>6</v>
      </c>
      <c r="S47">
        <v>15</v>
      </c>
      <c r="T47">
        <v>0</v>
      </c>
      <c r="U47">
        <v>0</v>
      </c>
      <c r="V47">
        <v>0</v>
      </c>
      <c r="W47">
        <v>0</v>
      </c>
      <c r="X47">
        <v>1</v>
      </c>
      <c r="Y47">
        <v>0</v>
      </c>
      <c r="Z47">
        <v>0</v>
      </c>
      <c r="AA47">
        <v>0</v>
      </c>
      <c r="AB47">
        <v>5</v>
      </c>
      <c r="AC47">
        <v>242</v>
      </c>
      <c r="AD47">
        <v>22</v>
      </c>
      <c r="AE47">
        <v>4</v>
      </c>
      <c r="AF47">
        <v>0</v>
      </c>
      <c r="AG47">
        <v>4</v>
      </c>
      <c r="AH47">
        <v>4</v>
      </c>
      <c r="AI47">
        <v>15</v>
      </c>
      <c r="AJ47">
        <v>4</v>
      </c>
      <c r="AK47">
        <v>12</v>
      </c>
      <c r="AL47">
        <v>2</v>
      </c>
      <c r="AM47">
        <v>6</v>
      </c>
      <c r="AN47">
        <v>0</v>
      </c>
      <c r="AO47">
        <v>0</v>
      </c>
      <c r="AP47">
        <v>0</v>
      </c>
      <c r="AQ47">
        <v>7</v>
      </c>
      <c r="AR47">
        <v>10</v>
      </c>
      <c r="AS47">
        <v>33</v>
      </c>
      <c r="AT47">
        <v>13</v>
      </c>
      <c r="AU47">
        <v>489</v>
      </c>
      <c r="AV47">
        <v>3</v>
      </c>
      <c r="AW47">
        <v>34</v>
      </c>
      <c r="AX47">
        <v>23</v>
      </c>
      <c r="AY47" s="8">
        <v>10</v>
      </c>
      <c r="AZ47">
        <v>12</v>
      </c>
      <c r="BA47">
        <v>132</v>
      </c>
      <c r="BB47">
        <v>21</v>
      </c>
      <c r="BC47">
        <v>36</v>
      </c>
      <c r="BD47">
        <v>0</v>
      </c>
      <c r="BE47">
        <v>72</v>
      </c>
      <c r="BF47">
        <v>18</v>
      </c>
      <c r="BG47">
        <v>1</v>
      </c>
      <c r="BH47">
        <v>3</v>
      </c>
      <c r="BI47">
        <v>14</v>
      </c>
      <c r="BJ47">
        <v>2</v>
      </c>
      <c r="BK47">
        <v>3</v>
      </c>
      <c r="BL47">
        <v>1</v>
      </c>
      <c r="BM47">
        <v>1</v>
      </c>
      <c r="BN47">
        <v>3</v>
      </c>
      <c r="BO47">
        <v>22</v>
      </c>
      <c r="BP47">
        <v>2</v>
      </c>
      <c r="BQ47">
        <v>11</v>
      </c>
      <c r="BR47">
        <v>7</v>
      </c>
      <c r="BS47">
        <v>252</v>
      </c>
      <c r="BT47">
        <v>13</v>
      </c>
      <c r="BU47">
        <v>2</v>
      </c>
      <c r="BV47">
        <v>1</v>
      </c>
      <c r="BW47">
        <v>1</v>
      </c>
      <c r="BX47">
        <v>0</v>
      </c>
      <c r="BY47">
        <v>5</v>
      </c>
      <c r="BZ47">
        <v>2</v>
      </c>
      <c r="CA47">
        <v>7</v>
      </c>
      <c r="CB47">
        <v>1</v>
      </c>
      <c r="CC47">
        <v>5</v>
      </c>
      <c r="CD47">
        <v>1</v>
      </c>
      <c r="CE47">
        <v>1</v>
      </c>
      <c r="CF47">
        <v>3</v>
      </c>
      <c r="CG47">
        <v>5</v>
      </c>
      <c r="CH47">
        <v>4</v>
      </c>
      <c r="CI47">
        <v>18</v>
      </c>
      <c r="CJ47">
        <v>12</v>
      </c>
      <c r="CK47">
        <v>362</v>
      </c>
      <c r="CL47">
        <v>7</v>
      </c>
      <c r="CM47">
        <v>25</v>
      </c>
      <c r="CN47">
        <v>37</v>
      </c>
      <c r="CP47" s="1">
        <f t="shared" si="0"/>
        <v>0.6428571428571429</v>
      </c>
      <c r="CQ47" s="1">
        <f t="shared" si="1"/>
        <v>0.5</v>
      </c>
      <c r="CR47" s="1">
        <f t="shared" si="2"/>
        <v>9.7666666666666675</v>
      </c>
      <c r="CS47" s="1">
        <f t="shared" si="3"/>
        <v>2.2307692307692308</v>
      </c>
      <c r="CT47" s="1">
        <f t="shared" si="4"/>
        <v>0</v>
      </c>
      <c r="CU47" s="1">
        <f t="shared" si="5"/>
        <v>2</v>
      </c>
      <c r="CV47" s="1">
        <f t="shared" si="6"/>
        <v>31.666666666666668</v>
      </c>
      <c r="CW47" s="1">
        <f t="shared" si="7"/>
        <v>17</v>
      </c>
      <c r="CX47" s="2">
        <f t="shared" si="8"/>
        <v>2.8652777777777776</v>
      </c>
      <c r="CY47" s="2">
        <f t="shared" si="9"/>
        <v>2.1347222222222224</v>
      </c>
      <c r="CZ47" s="1">
        <f t="shared" si="10"/>
        <v>5.9375</v>
      </c>
      <c r="DA47" s="1">
        <f t="shared" si="11"/>
        <v>3.5789473684210527</v>
      </c>
      <c r="DB47" s="1">
        <f t="shared" si="12"/>
        <v>1.3333333333333333</v>
      </c>
      <c r="DC47" s="1">
        <f t="shared" si="13"/>
        <v>0.83333333333333337</v>
      </c>
      <c r="DD47" s="1">
        <f t="shared" si="14"/>
        <v>0.4</v>
      </c>
      <c r="DE47" s="1">
        <f t="shared" si="15"/>
        <v>0.29411764705882354</v>
      </c>
      <c r="DF47" s="1">
        <f t="shared" si="16"/>
        <v>37.615384615384613</v>
      </c>
      <c r="DG47" s="1">
        <f t="shared" si="17"/>
        <v>30.166666666666668</v>
      </c>
      <c r="DH47" s="1">
        <f t="shared" si="18"/>
        <v>3</v>
      </c>
      <c r="DI47" s="1">
        <f t="shared" si="19"/>
        <v>7</v>
      </c>
      <c r="DJ47" s="1">
        <f t="shared" si="20"/>
        <v>0.42857142857142855</v>
      </c>
      <c r="DK47" s="1">
        <f t="shared" si="21"/>
        <v>0.7142857142857143</v>
      </c>
      <c r="DL47" s="1">
        <f t="shared" si="22"/>
        <v>5.333333333333333</v>
      </c>
      <c r="DM47" s="1">
        <f t="shared" si="23"/>
        <v>4.75</v>
      </c>
      <c r="DN47" s="1">
        <f t="shared" si="24"/>
        <v>0</v>
      </c>
      <c r="DO47" s="1">
        <f t="shared" si="25"/>
        <v>0.19298245614035087</v>
      </c>
      <c r="DP47" s="1">
        <f t="shared" si="26"/>
        <v>0.30303030303030304</v>
      </c>
      <c r="DQ47" s="1">
        <f t="shared" si="27"/>
        <v>0.22222222222222221</v>
      </c>
      <c r="DR47" s="2">
        <f t="shared" si="28"/>
        <v>3.1470588235294117</v>
      </c>
      <c r="DS47" s="2">
        <f t="shared" si="29"/>
        <v>4</v>
      </c>
      <c r="DT47" s="1">
        <f t="shared" si="75"/>
        <v>44</v>
      </c>
      <c r="DU47" s="1">
        <f t="shared" si="76"/>
        <v>34.142857142857146</v>
      </c>
      <c r="DV47" s="1">
        <f t="shared" si="77"/>
        <v>107</v>
      </c>
      <c r="DW47" s="1">
        <f t="shared" si="78"/>
        <v>72</v>
      </c>
      <c r="DX47" s="1">
        <f t="shared" si="30"/>
        <v>7.6315789473684212E-2</v>
      </c>
      <c r="DY47" s="1">
        <f t="shared" si="31"/>
        <v>4.9019607843137254E-2</v>
      </c>
      <c r="DZ47" s="1">
        <f t="shared" si="32"/>
        <v>2.4166666666666665</v>
      </c>
      <c r="EA47" s="1">
        <f t="shared" si="33"/>
        <v>0.83333333333333337</v>
      </c>
      <c r="EB47" s="1">
        <f t="shared" si="79"/>
        <v>104.52586206896551</v>
      </c>
      <c r="EC47" s="1">
        <f t="shared" si="80"/>
        <v>54.398148148148152</v>
      </c>
      <c r="EE47">
        <f t="shared" si="81"/>
        <v>141</v>
      </c>
      <c r="EF47">
        <f t="shared" si="82"/>
        <v>4</v>
      </c>
      <c r="EG47">
        <f t="shared" si="83"/>
        <v>17</v>
      </c>
      <c r="EH47">
        <f t="shared" si="84"/>
        <v>27</v>
      </c>
      <c r="EI47">
        <f t="shared" si="85"/>
        <v>1</v>
      </c>
      <c r="EJ47">
        <f t="shared" si="86"/>
        <v>57</v>
      </c>
      <c r="EK47">
        <f t="shared" si="87"/>
        <v>77</v>
      </c>
      <c r="EL47">
        <f t="shared" si="88"/>
        <v>10</v>
      </c>
      <c r="EM47">
        <f t="shared" si="89"/>
        <v>71</v>
      </c>
      <c r="EN47">
        <f t="shared" si="90"/>
        <v>28</v>
      </c>
      <c r="EO47">
        <f t="shared" si="91"/>
        <v>49</v>
      </c>
      <c r="EP47">
        <f t="shared" si="92"/>
        <v>7</v>
      </c>
      <c r="EQ47">
        <f t="shared" si="93"/>
        <v>147</v>
      </c>
      <c r="ER47">
        <f t="shared" si="94"/>
        <v>5</v>
      </c>
      <c r="ES47">
        <f t="shared" si="95"/>
        <v>100</v>
      </c>
      <c r="ET47">
        <f t="shared" si="96"/>
        <v>43</v>
      </c>
      <c r="EU47">
        <f t="shared" si="97"/>
        <v>30</v>
      </c>
      <c r="EV47">
        <f t="shared" si="98"/>
        <v>92</v>
      </c>
      <c r="EW47">
        <f t="shared" si="99"/>
        <v>55</v>
      </c>
      <c r="EX47">
        <f t="shared" si="100"/>
        <v>6</v>
      </c>
      <c r="EY47">
        <f t="shared" si="101"/>
        <v>162</v>
      </c>
      <c r="EZ47">
        <f t="shared" si="102"/>
        <v>97</v>
      </c>
      <c r="FA47">
        <f t="shared" si="103"/>
        <v>119</v>
      </c>
      <c r="FB47">
        <f t="shared" si="104"/>
        <v>31</v>
      </c>
      <c r="FC47">
        <f t="shared" si="105"/>
        <v>1</v>
      </c>
      <c r="FD47">
        <f t="shared" si="106"/>
        <v>186</v>
      </c>
      <c r="FE47">
        <f t="shared" si="107"/>
        <v>173</v>
      </c>
      <c r="FF47">
        <f t="shared" si="108"/>
        <v>9</v>
      </c>
      <c r="FG47">
        <f t="shared" si="109"/>
        <v>143</v>
      </c>
      <c r="FH47">
        <f t="shared" si="110"/>
        <v>103</v>
      </c>
      <c r="FI47">
        <f t="shared" si="111"/>
        <v>24</v>
      </c>
      <c r="FJ47">
        <f t="shared" si="112"/>
        <v>51</v>
      </c>
      <c r="FK47">
        <f t="shared" si="113"/>
        <v>87</v>
      </c>
      <c r="FL47">
        <f t="shared" si="114"/>
        <v>51</v>
      </c>
      <c r="FM47">
        <f t="shared" si="115"/>
        <v>68</v>
      </c>
      <c r="FN47">
        <f t="shared" si="116"/>
        <v>46</v>
      </c>
      <c r="FO47">
        <f t="shared" si="117"/>
        <v>61</v>
      </c>
      <c r="FP47">
        <f t="shared" si="118"/>
        <v>21</v>
      </c>
      <c r="FQ47">
        <f t="shared" si="119"/>
        <v>40</v>
      </c>
      <c r="FR47">
        <f t="shared" si="120"/>
        <v>39</v>
      </c>
    </row>
    <row r="48" spans="1:174">
      <c r="A48" t="s">
        <v>18</v>
      </c>
      <c r="B48" t="s">
        <v>17</v>
      </c>
      <c r="C48" t="s">
        <v>67</v>
      </c>
      <c r="D48">
        <v>10</v>
      </c>
      <c r="E48">
        <v>29</v>
      </c>
      <c r="F48">
        <v>2003</v>
      </c>
      <c r="G48" t="str">
        <f t="shared" si="74"/>
        <v>Cowboys-WC-2003</v>
      </c>
      <c r="H48">
        <v>0</v>
      </c>
      <c r="I48">
        <v>10</v>
      </c>
      <c r="J48">
        <v>12</v>
      </c>
      <c r="K48">
        <v>132</v>
      </c>
      <c r="L48">
        <v>21</v>
      </c>
      <c r="M48">
        <v>36</v>
      </c>
      <c r="N48">
        <v>0</v>
      </c>
      <c r="O48">
        <v>72</v>
      </c>
      <c r="P48">
        <v>18</v>
      </c>
      <c r="Q48">
        <v>1</v>
      </c>
      <c r="R48">
        <v>3</v>
      </c>
      <c r="S48">
        <v>14</v>
      </c>
      <c r="T48">
        <v>2</v>
      </c>
      <c r="U48">
        <v>3</v>
      </c>
      <c r="V48">
        <v>1</v>
      </c>
      <c r="W48">
        <v>1</v>
      </c>
      <c r="X48">
        <v>3</v>
      </c>
      <c r="Y48">
        <v>22</v>
      </c>
      <c r="Z48">
        <v>2</v>
      </c>
      <c r="AA48">
        <v>11</v>
      </c>
      <c r="AB48">
        <v>7</v>
      </c>
      <c r="AC48">
        <v>252</v>
      </c>
      <c r="AD48">
        <v>13</v>
      </c>
      <c r="AE48">
        <v>2</v>
      </c>
      <c r="AF48">
        <v>1</v>
      </c>
      <c r="AG48">
        <v>1</v>
      </c>
      <c r="AH48">
        <v>0</v>
      </c>
      <c r="AI48">
        <v>5</v>
      </c>
      <c r="AJ48">
        <v>2</v>
      </c>
      <c r="AK48">
        <v>7</v>
      </c>
      <c r="AL48">
        <v>1</v>
      </c>
      <c r="AM48">
        <v>5</v>
      </c>
      <c r="AN48">
        <v>1</v>
      </c>
      <c r="AO48">
        <v>1</v>
      </c>
      <c r="AP48">
        <v>3</v>
      </c>
      <c r="AQ48">
        <v>5</v>
      </c>
      <c r="AR48">
        <v>4</v>
      </c>
      <c r="AS48">
        <v>18</v>
      </c>
      <c r="AT48">
        <v>12</v>
      </c>
      <c r="AU48">
        <v>362</v>
      </c>
      <c r="AV48">
        <v>7</v>
      </c>
      <c r="AW48">
        <v>25</v>
      </c>
      <c r="AX48">
        <v>37</v>
      </c>
      <c r="AY48" s="8">
        <v>16</v>
      </c>
      <c r="AZ48">
        <v>12</v>
      </c>
      <c r="BA48">
        <v>273</v>
      </c>
      <c r="BB48">
        <v>18</v>
      </c>
      <c r="BC48">
        <v>29</v>
      </c>
      <c r="BD48">
        <v>1</v>
      </c>
      <c r="BE48">
        <v>107</v>
      </c>
      <c r="BF48">
        <v>34</v>
      </c>
      <c r="BG48">
        <v>1</v>
      </c>
      <c r="BH48">
        <v>6</v>
      </c>
      <c r="BI48">
        <v>15</v>
      </c>
      <c r="BJ48">
        <v>0</v>
      </c>
      <c r="BK48">
        <v>0</v>
      </c>
      <c r="BL48">
        <v>0</v>
      </c>
      <c r="BM48">
        <v>0</v>
      </c>
      <c r="BN48">
        <v>1</v>
      </c>
      <c r="BO48">
        <v>0</v>
      </c>
      <c r="BP48">
        <v>0</v>
      </c>
      <c r="BQ48">
        <v>0</v>
      </c>
      <c r="BR48">
        <v>5</v>
      </c>
      <c r="BS48">
        <v>242</v>
      </c>
      <c r="BT48">
        <v>22</v>
      </c>
      <c r="BU48">
        <v>4</v>
      </c>
      <c r="BV48">
        <v>0</v>
      </c>
      <c r="BW48">
        <v>4</v>
      </c>
      <c r="BX48">
        <v>4</v>
      </c>
      <c r="BY48">
        <v>15</v>
      </c>
      <c r="BZ48">
        <v>4</v>
      </c>
      <c r="CA48">
        <v>12</v>
      </c>
      <c r="CB48">
        <v>2</v>
      </c>
      <c r="CC48">
        <v>6</v>
      </c>
      <c r="CD48">
        <v>0</v>
      </c>
      <c r="CE48">
        <v>0</v>
      </c>
      <c r="CF48">
        <v>0</v>
      </c>
      <c r="CG48">
        <v>7</v>
      </c>
      <c r="CH48">
        <v>10</v>
      </c>
      <c r="CI48">
        <v>33</v>
      </c>
      <c r="CJ48">
        <v>13</v>
      </c>
      <c r="CK48">
        <v>489</v>
      </c>
      <c r="CL48">
        <v>3</v>
      </c>
      <c r="CM48">
        <v>34</v>
      </c>
      <c r="CN48">
        <v>23</v>
      </c>
      <c r="CP48" s="1">
        <f t="shared" si="0"/>
        <v>0.5</v>
      </c>
      <c r="CQ48" s="1">
        <f t="shared" si="1"/>
        <v>0.6428571428571429</v>
      </c>
      <c r="CR48" s="1">
        <f t="shared" si="2"/>
        <v>2.2307692307692308</v>
      </c>
      <c r="CS48" s="1">
        <f t="shared" si="3"/>
        <v>9.7666666666666675</v>
      </c>
      <c r="CT48" s="1">
        <f t="shared" si="4"/>
        <v>2</v>
      </c>
      <c r="CU48" s="1">
        <f t="shared" si="5"/>
        <v>0</v>
      </c>
      <c r="CV48" s="1">
        <f t="shared" si="6"/>
        <v>17</v>
      </c>
      <c r="CW48" s="1">
        <f t="shared" si="7"/>
        <v>31.666666666666668</v>
      </c>
      <c r="CX48" s="2">
        <f t="shared" si="8"/>
        <v>2.1347222222222224</v>
      </c>
      <c r="CY48" s="2">
        <f t="shared" si="9"/>
        <v>2.8652777777777776</v>
      </c>
      <c r="CZ48" s="1">
        <f t="shared" si="10"/>
        <v>3.5789473684210527</v>
      </c>
      <c r="DA48" s="1">
        <f t="shared" si="11"/>
        <v>5.9375</v>
      </c>
      <c r="DB48" s="1">
        <f t="shared" si="12"/>
        <v>0.83333333333333337</v>
      </c>
      <c r="DC48" s="1">
        <f t="shared" si="13"/>
        <v>1.3333333333333333</v>
      </c>
      <c r="DD48" s="1">
        <f t="shared" si="14"/>
        <v>0.29411764705882354</v>
      </c>
      <c r="DE48" s="1">
        <f t="shared" si="15"/>
        <v>0.4</v>
      </c>
      <c r="DF48" s="1">
        <f t="shared" si="16"/>
        <v>30.166666666666668</v>
      </c>
      <c r="DG48" s="1">
        <f t="shared" si="17"/>
        <v>37.615384615384613</v>
      </c>
      <c r="DH48" s="1">
        <f t="shared" si="18"/>
        <v>7</v>
      </c>
      <c r="DI48" s="1">
        <f t="shared" si="19"/>
        <v>3</v>
      </c>
      <c r="DJ48" s="1">
        <f t="shared" si="20"/>
        <v>0.7142857142857143</v>
      </c>
      <c r="DK48" s="1">
        <f t="shared" si="21"/>
        <v>0.42857142857142855</v>
      </c>
      <c r="DL48" s="1">
        <f t="shared" si="22"/>
        <v>4.75</v>
      </c>
      <c r="DM48" s="1">
        <f t="shared" si="23"/>
        <v>5.333333333333333</v>
      </c>
      <c r="DN48" s="1">
        <f t="shared" si="24"/>
        <v>0.19298245614035087</v>
      </c>
      <c r="DO48" s="1">
        <f t="shared" si="25"/>
        <v>0</v>
      </c>
      <c r="DP48" s="1">
        <f t="shared" si="26"/>
        <v>0.22222222222222221</v>
      </c>
      <c r="DQ48" s="1">
        <f t="shared" si="27"/>
        <v>0.30303030303030304</v>
      </c>
      <c r="DR48" s="2">
        <f t="shared" si="28"/>
        <v>4</v>
      </c>
      <c r="DS48" s="2">
        <f t="shared" si="29"/>
        <v>3.1470588235294117</v>
      </c>
      <c r="DT48" s="1">
        <f t="shared" si="75"/>
        <v>34.142857142857146</v>
      </c>
      <c r="DU48" s="1">
        <f t="shared" si="76"/>
        <v>44</v>
      </c>
      <c r="DV48" s="1">
        <f t="shared" si="77"/>
        <v>72</v>
      </c>
      <c r="DW48" s="1">
        <f t="shared" si="78"/>
        <v>107</v>
      </c>
      <c r="DX48" s="1">
        <f t="shared" si="30"/>
        <v>4.9019607843137254E-2</v>
      </c>
      <c r="DY48" s="1">
        <f t="shared" si="31"/>
        <v>7.6315789473684212E-2</v>
      </c>
      <c r="DZ48" s="1">
        <f t="shared" si="32"/>
        <v>0.83333333333333337</v>
      </c>
      <c r="EA48" s="1">
        <f t="shared" si="33"/>
        <v>2.4166666666666665</v>
      </c>
      <c r="EB48" s="1">
        <f t="shared" si="79"/>
        <v>54.398148148148152</v>
      </c>
      <c r="EC48" s="1">
        <f t="shared" si="80"/>
        <v>104.52586206896551</v>
      </c>
      <c r="EE48">
        <f t="shared" si="81"/>
        <v>189</v>
      </c>
      <c r="EF48">
        <f t="shared" si="82"/>
        <v>56</v>
      </c>
      <c r="EG48">
        <f t="shared" si="83"/>
        <v>172</v>
      </c>
      <c r="EH48">
        <f t="shared" si="84"/>
        <v>182</v>
      </c>
      <c r="EI48">
        <f t="shared" si="85"/>
        <v>105</v>
      </c>
      <c r="EJ48">
        <f t="shared" si="86"/>
        <v>163</v>
      </c>
      <c r="EK48">
        <f t="shared" si="87"/>
        <v>189</v>
      </c>
      <c r="EL48">
        <f t="shared" si="88"/>
        <v>121</v>
      </c>
      <c r="EM48">
        <f t="shared" si="89"/>
        <v>171</v>
      </c>
      <c r="EN48">
        <f t="shared" si="90"/>
        <v>128</v>
      </c>
      <c r="EO48">
        <f t="shared" si="91"/>
        <v>192</v>
      </c>
      <c r="EP48">
        <f t="shared" si="92"/>
        <v>150</v>
      </c>
      <c r="EQ48">
        <f t="shared" si="93"/>
        <v>194</v>
      </c>
      <c r="ER48">
        <f t="shared" si="94"/>
        <v>49</v>
      </c>
      <c r="ES48">
        <f t="shared" si="95"/>
        <v>155</v>
      </c>
      <c r="ET48">
        <f t="shared" si="96"/>
        <v>91</v>
      </c>
      <c r="EU48">
        <f t="shared" si="97"/>
        <v>107</v>
      </c>
      <c r="EV48">
        <f t="shared" si="98"/>
        <v>169</v>
      </c>
      <c r="EW48">
        <f t="shared" si="99"/>
        <v>182</v>
      </c>
      <c r="EX48">
        <f t="shared" si="100"/>
        <v>107</v>
      </c>
      <c r="EY48">
        <f t="shared" si="101"/>
        <v>75</v>
      </c>
      <c r="EZ48">
        <f t="shared" si="102"/>
        <v>22</v>
      </c>
      <c r="FA48">
        <f t="shared" si="103"/>
        <v>167</v>
      </c>
      <c r="FB48">
        <f t="shared" si="104"/>
        <v>78</v>
      </c>
      <c r="FC48">
        <f t="shared" si="105"/>
        <v>13</v>
      </c>
      <c r="FD48">
        <f t="shared" si="106"/>
        <v>197</v>
      </c>
      <c r="FE48">
        <f t="shared" si="107"/>
        <v>189</v>
      </c>
      <c r="FF48">
        <f t="shared" si="108"/>
        <v>26</v>
      </c>
      <c r="FG48">
        <f t="shared" si="109"/>
        <v>95</v>
      </c>
      <c r="FH48">
        <f t="shared" si="110"/>
        <v>56</v>
      </c>
      <c r="FI48">
        <f t="shared" si="111"/>
        <v>148</v>
      </c>
      <c r="FJ48">
        <f t="shared" si="112"/>
        <v>173</v>
      </c>
      <c r="FK48">
        <f t="shared" si="113"/>
        <v>148</v>
      </c>
      <c r="FL48">
        <f t="shared" si="114"/>
        <v>112</v>
      </c>
      <c r="FM48">
        <f t="shared" si="115"/>
        <v>153</v>
      </c>
      <c r="FN48">
        <f t="shared" si="116"/>
        <v>131</v>
      </c>
      <c r="FO48">
        <f t="shared" si="117"/>
        <v>174</v>
      </c>
      <c r="FP48">
        <f t="shared" si="118"/>
        <v>137</v>
      </c>
      <c r="FQ48">
        <f t="shared" si="119"/>
        <v>160</v>
      </c>
      <c r="FR48">
        <f t="shared" si="120"/>
        <v>159</v>
      </c>
    </row>
    <row r="49" spans="1:174">
      <c r="A49" t="s">
        <v>4</v>
      </c>
      <c r="B49" t="s">
        <v>19</v>
      </c>
      <c r="C49" t="s">
        <v>67</v>
      </c>
      <c r="D49">
        <v>33</v>
      </c>
      <c r="E49">
        <v>27</v>
      </c>
      <c r="F49">
        <v>2003</v>
      </c>
      <c r="G49" t="str">
        <f t="shared" si="74"/>
        <v>Packers-WC-2003</v>
      </c>
      <c r="H49">
        <v>1</v>
      </c>
      <c r="I49">
        <v>22</v>
      </c>
      <c r="J49">
        <v>11</v>
      </c>
      <c r="K49">
        <v>319</v>
      </c>
      <c r="L49">
        <v>26</v>
      </c>
      <c r="M49">
        <v>38</v>
      </c>
      <c r="N49">
        <v>1</v>
      </c>
      <c r="O49">
        <v>78</v>
      </c>
      <c r="P49">
        <v>32</v>
      </c>
      <c r="Q49">
        <v>2</v>
      </c>
      <c r="R49">
        <v>4</v>
      </c>
      <c r="S49">
        <v>13</v>
      </c>
      <c r="T49">
        <v>2</v>
      </c>
      <c r="U49">
        <v>2</v>
      </c>
      <c r="V49">
        <v>0</v>
      </c>
      <c r="W49">
        <v>0</v>
      </c>
      <c r="X49">
        <v>0</v>
      </c>
      <c r="Y49">
        <v>0</v>
      </c>
      <c r="Z49">
        <v>5</v>
      </c>
      <c r="AA49">
        <v>30</v>
      </c>
      <c r="AB49">
        <v>5</v>
      </c>
      <c r="AC49">
        <v>192</v>
      </c>
      <c r="AD49">
        <v>16</v>
      </c>
      <c r="AE49">
        <v>4</v>
      </c>
      <c r="AF49">
        <v>2</v>
      </c>
      <c r="AG49">
        <v>2</v>
      </c>
      <c r="AH49">
        <v>8</v>
      </c>
      <c r="AI49">
        <v>16</v>
      </c>
      <c r="AJ49">
        <v>5</v>
      </c>
      <c r="AK49">
        <v>10</v>
      </c>
      <c r="AL49">
        <v>2</v>
      </c>
      <c r="AM49">
        <v>4</v>
      </c>
      <c r="AN49">
        <v>2</v>
      </c>
      <c r="AO49">
        <v>2</v>
      </c>
      <c r="AP49">
        <v>11</v>
      </c>
      <c r="AQ49">
        <v>16</v>
      </c>
      <c r="AR49">
        <v>17</v>
      </c>
      <c r="AS49">
        <v>32</v>
      </c>
      <c r="AT49">
        <v>11</v>
      </c>
      <c r="AU49">
        <v>395</v>
      </c>
      <c r="AV49">
        <v>1</v>
      </c>
      <c r="AW49">
        <v>34</v>
      </c>
      <c r="AX49">
        <v>59</v>
      </c>
      <c r="AY49" s="8">
        <v>22</v>
      </c>
      <c r="AZ49">
        <v>10</v>
      </c>
      <c r="BA49">
        <v>291</v>
      </c>
      <c r="BB49">
        <v>25</v>
      </c>
      <c r="BC49">
        <v>45</v>
      </c>
      <c r="BD49">
        <v>0</v>
      </c>
      <c r="BE49">
        <v>49</v>
      </c>
      <c r="BF49">
        <v>21</v>
      </c>
      <c r="BG49">
        <v>3</v>
      </c>
      <c r="BH49">
        <v>6</v>
      </c>
      <c r="BI49">
        <v>16</v>
      </c>
      <c r="BJ49">
        <v>1</v>
      </c>
      <c r="BK49">
        <v>1</v>
      </c>
      <c r="BL49">
        <v>1</v>
      </c>
      <c r="BM49">
        <v>0</v>
      </c>
      <c r="BN49">
        <v>2</v>
      </c>
      <c r="BO49">
        <v>14</v>
      </c>
      <c r="BP49">
        <v>2</v>
      </c>
      <c r="BQ49">
        <v>15</v>
      </c>
      <c r="BR49">
        <v>6</v>
      </c>
      <c r="BS49">
        <v>225</v>
      </c>
      <c r="BT49">
        <v>39</v>
      </c>
      <c r="BU49">
        <v>5</v>
      </c>
      <c r="BV49">
        <v>3</v>
      </c>
      <c r="BW49">
        <v>2</v>
      </c>
      <c r="BX49">
        <v>6</v>
      </c>
      <c r="BY49">
        <v>8</v>
      </c>
      <c r="BZ49">
        <v>0</v>
      </c>
      <c r="CA49">
        <v>9</v>
      </c>
      <c r="CB49">
        <v>1</v>
      </c>
      <c r="CC49">
        <v>1</v>
      </c>
      <c r="CD49">
        <v>1</v>
      </c>
      <c r="CE49">
        <v>1</v>
      </c>
      <c r="CF49">
        <v>1</v>
      </c>
      <c r="CG49">
        <v>2</v>
      </c>
      <c r="CH49">
        <v>8</v>
      </c>
      <c r="CI49">
        <v>19</v>
      </c>
      <c r="CJ49">
        <v>10</v>
      </c>
      <c r="CK49">
        <v>273</v>
      </c>
      <c r="CL49">
        <v>5</v>
      </c>
      <c r="CM49">
        <v>29</v>
      </c>
      <c r="CN49">
        <v>26</v>
      </c>
      <c r="CP49" s="1">
        <f t="shared" si="0"/>
        <v>0.75757575757575757</v>
      </c>
      <c r="CQ49" s="1">
        <f t="shared" si="1"/>
        <v>0.78125</v>
      </c>
      <c r="CR49" s="1">
        <f t="shared" si="2"/>
        <v>8.9210526315789469</v>
      </c>
      <c r="CS49" s="1">
        <f t="shared" si="3"/>
        <v>5.2340425531914896</v>
      </c>
      <c r="CT49" s="1">
        <f t="shared" si="4"/>
        <v>0</v>
      </c>
      <c r="CU49" s="1">
        <f t="shared" si="5"/>
        <v>1</v>
      </c>
      <c r="CV49" s="1">
        <f t="shared" si="6"/>
        <v>36.090909090909093</v>
      </c>
      <c r="CW49" s="1">
        <f t="shared" si="7"/>
        <v>34</v>
      </c>
      <c r="CX49" s="2">
        <f t="shared" si="8"/>
        <v>3.1803030303030302</v>
      </c>
      <c r="CY49" s="2">
        <f t="shared" si="9"/>
        <v>2.9433333333333334</v>
      </c>
      <c r="CZ49" s="1">
        <f t="shared" si="10"/>
        <v>5.6714285714285717</v>
      </c>
      <c r="DA49" s="1">
        <f t="shared" si="11"/>
        <v>5</v>
      </c>
      <c r="DB49" s="1">
        <f t="shared" si="12"/>
        <v>2</v>
      </c>
      <c r="DC49" s="1">
        <f t="shared" si="13"/>
        <v>2.2000000000000002</v>
      </c>
      <c r="DD49" s="1">
        <f t="shared" si="14"/>
        <v>0.4</v>
      </c>
      <c r="DE49" s="1">
        <f t="shared" si="15"/>
        <v>0.41176470588235292</v>
      </c>
      <c r="DF49" s="1">
        <f t="shared" si="16"/>
        <v>35.909090909090907</v>
      </c>
      <c r="DG49" s="1">
        <f t="shared" si="17"/>
        <v>27.3</v>
      </c>
      <c r="DH49" s="1">
        <f t="shared" si="18"/>
        <v>1</v>
      </c>
      <c r="DI49" s="1">
        <f t="shared" si="19"/>
        <v>5</v>
      </c>
      <c r="DJ49" s="1">
        <f t="shared" si="20"/>
        <v>0.7142857142857143</v>
      </c>
      <c r="DK49" s="1">
        <f t="shared" si="21"/>
        <v>0.77142857142857146</v>
      </c>
      <c r="DL49" s="1">
        <f t="shared" si="22"/>
        <v>6.3636363636363633</v>
      </c>
      <c r="DM49" s="1">
        <f t="shared" si="23"/>
        <v>6.8</v>
      </c>
      <c r="DN49" s="1">
        <f t="shared" si="24"/>
        <v>0.42857142857142855</v>
      </c>
      <c r="DO49" s="1">
        <f t="shared" si="25"/>
        <v>0.22058823529411764</v>
      </c>
      <c r="DP49" s="1">
        <f t="shared" si="26"/>
        <v>0.53125</v>
      </c>
      <c r="DQ49" s="1">
        <f t="shared" si="27"/>
        <v>0.42105263157894735</v>
      </c>
      <c r="DR49" s="2">
        <f t="shared" si="28"/>
        <v>2.4375</v>
      </c>
      <c r="DS49" s="2">
        <f t="shared" si="29"/>
        <v>2.3333333333333335</v>
      </c>
      <c r="DT49" s="1">
        <f t="shared" si="75"/>
        <v>35.200000000000003</v>
      </c>
      <c r="DU49" s="1">
        <f t="shared" si="76"/>
        <v>31</v>
      </c>
      <c r="DV49" s="1">
        <f t="shared" si="77"/>
        <v>78</v>
      </c>
      <c r="DW49" s="1">
        <f t="shared" si="78"/>
        <v>49</v>
      </c>
      <c r="DX49" s="1">
        <f t="shared" si="30"/>
        <v>8.3123425692695208E-2</v>
      </c>
      <c r="DY49" s="1">
        <f t="shared" si="31"/>
        <v>7.9411764705882348E-2</v>
      </c>
      <c r="DZ49" s="1">
        <f t="shared" si="32"/>
        <v>3</v>
      </c>
      <c r="EA49" s="1">
        <f t="shared" si="33"/>
        <v>2.7</v>
      </c>
      <c r="EB49" s="1">
        <f t="shared" si="79"/>
        <v>102.85087719298245</v>
      </c>
      <c r="EC49" s="1">
        <f t="shared" si="80"/>
        <v>66.064814814814824</v>
      </c>
      <c r="EE49">
        <f t="shared" si="81"/>
        <v>55</v>
      </c>
      <c r="EF49">
        <f t="shared" si="82"/>
        <v>155</v>
      </c>
      <c r="EG49">
        <f t="shared" si="83"/>
        <v>27</v>
      </c>
      <c r="EH49">
        <f t="shared" si="84"/>
        <v>83</v>
      </c>
      <c r="EI49">
        <f t="shared" si="85"/>
        <v>1</v>
      </c>
      <c r="EJ49">
        <f t="shared" si="86"/>
        <v>95</v>
      </c>
      <c r="EK49">
        <f t="shared" si="87"/>
        <v>44</v>
      </c>
      <c r="EL49">
        <f t="shared" si="88"/>
        <v>139</v>
      </c>
      <c r="EM49">
        <f t="shared" si="89"/>
        <v>43</v>
      </c>
      <c r="EN49">
        <f t="shared" si="90"/>
        <v>137</v>
      </c>
      <c r="EO49">
        <f t="shared" si="91"/>
        <v>66</v>
      </c>
      <c r="EP49">
        <f t="shared" si="92"/>
        <v>85</v>
      </c>
      <c r="EQ49">
        <f t="shared" si="93"/>
        <v>55</v>
      </c>
      <c r="ER49">
        <f t="shared" si="94"/>
        <v>155</v>
      </c>
      <c r="ES49">
        <f t="shared" si="95"/>
        <v>100</v>
      </c>
      <c r="ET49">
        <f t="shared" si="96"/>
        <v>100</v>
      </c>
      <c r="EU49">
        <f t="shared" si="97"/>
        <v>45</v>
      </c>
      <c r="EV49">
        <f t="shared" si="98"/>
        <v>51</v>
      </c>
      <c r="EW49">
        <f t="shared" si="99"/>
        <v>6</v>
      </c>
      <c r="EX49">
        <f t="shared" si="100"/>
        <v>39</v>
      </c>
      <c r="EY49">
        <f t="shared" si="101"/>
        <v>75</v>
      </c>
      <c r="EZ49">
        <f t="shared" si="102"/>
        <v>129</v>
      </c>
      <c r="FA49">
        <f t="shared" si="103"/>
        <v>45</v>
      </c>
      <c r="FB49">
        <f t="shared" si="104"/>
        <v>173</v>
      </c>
      <c r="FC49">
        <f t="shared" si="105"/>
        <v>50</v>
      </c>
      <c r="FD49">
        <f t="shared" si="106"/>
        <v>181</v>
      </c>
      <c r="FE49">
        <f t="shared" si="107"/>
        <v>43</v>
      </c>
      <c r="FF49">
        <f t="shared" si="108"/>
        <v>80</v>
      </c>
      <c r="FG49">
        <f t="shared" si="109"/>
        <v>180</v>
      </c>
      <c r="FH49">
        <f t="shared" si="110"/>
        <v>16</v>
      </c>
      <c r="FI49">
        <f t="shared" si="111"/>
        <v>134</v>
      </c>
      <c r="FJ49">
        <f t="shared" si="112"/>
        <v>27</v>
      </c>
      <c r="FK49">
        <f t="shared" si="113"/>
        <v>138</v>
      </c>
      <c r="FL49">
        <f t="shared" si="114"/>
        <v>18</v>
      </c>
      <c r="FM49">
        <f t="shared" si="115"/>
        <v>56</v>
      </c>
      <c r="FN49">
        <f t="shared" si="116"/>
        <v>138</v>
      </c>
      <c r="FO49">
        <f t="shared" si="117"/>
        <v>28</v>
      </c>
      <c r="FP49">
        <f t="shared" si="118"/>
        <v>159</v>
      </c>
      <c r="FQ49">
        <f t="shared" si="119"/>
        <v>44</v>
      </c>
      <c r="FR49">
        <f t="shared" si="120"/>
        <v>59</v>
      </c>
    </row>
    <row r="50" spans="1:174">
      <c r="A50" t="s">
        <v>19</v>
      </c>
      <c r="B50" t="s">
        <v>4</v>
      </c>
      <c r="C50" t="s">
        <v>67</v>
      </c>
      <c r="D50">
        <v>27</v>
      </c>
      <c r="E50">
        <v>33</v>
      </c>
      <c r="F50">
        <v>2003</v>
      </c>
      <c r="G50" t="str">
        <f t="shared" si="74"/>
        <v>Seahawks-WC-2003</v>
      </c>
      <c r="H50">
        <v>0</v>
      </c>
      <c r="I50">
        <v>22</v>
      </c>
      <c r="J50">
        <v>10</v>
      </c>
      <c r="K50">
        <v>291</v>
      </c>
      <c r="L50">
        <v>25</v>
      </c>
      <c r="M50">
        <v>45</v>
      </c>
      <c r="N50">
        <v>0</v>
      </c>
      <c r="O50">
        <v>49</v>
      </c>
      <c r="P50">
        <v>21</v>
      </c>
      <c r="Q50">
        <v>3</v>
      </c>
      <c r="R50">
        <v>6</v>
      </c>
      <c r="S50">
        <v>16</v>
      </c>
      <c r="T50">
        <v>1</v>
      </c>
      <c r="U50">
        <v>1</v>
      </c>
      <c r="V50">
        <v>1</v>
      </c>
      <c r="W50">
        <v>0</v>
      </c>
      <c r="X50">
        <v>2</v>
      </c>
      <c r="Y50">
        <v>14</v>
      </c>
      <c r="Z50">
        <v>2</v>
      </c>
      <c r="AA50">
        <v>15</v>
      </c>
      <c r="AB50">
        <v>6</v>
      </c>
      <c r="AC50">
        <v>225</v>
      </c>
      <c r="AD50">
        <v>39</v>
      </c>
      <c r="AE50">
        <v>5</v>
      </c>
      <c r="AF50">
        <v>3</v>
      </c>
      <c r="AG50">
        <v>2</v>
      </c>
      <c r="AH50">
        <v>6</v>
      </c>
      <c r="AI50">
        <v>8</v>
      </c>
      <c r="AJ50">
        <v>0</v>
      </c>
      <c r="AK50">
        <v>9</v>
      </c>
      <c r="AL50">
        <v>1</v>
      </c>
      <c r="AM50">
        <v>1</v>
      </c>
      <c r="AN50">
        <v>1</v>
      </c>
      <c r="AO50">
        <v>1</v>
      </c>
      <c r="AP50">
        <v>1</v>
      </c>
      <c r="AQ50">
        <v>2</v>
      </c>
      <c r="AR50">
        <v>8</v>
      </c>
      <c r="AS50">
        <v>19</v>
      </c>
      <c r="AT50">
        <v>10</v>
      </c>
      <c r="AU50">
        <v>273</v>
      </c>
      <c r="AV50">
        <v>5</v>
      </c>
      <c r="AW50">
        <v>29</v>
      </c>
      <c r="AX50">
        <v>26</v>
      </c>
      <c r="AY50" s="8">
        <v>22</v>
      </c>
      <c r="AZ50">
        <v>11</v>
      </c>
      <c r="BA50">
        <v>319</v>
      </c>
      <c r="BB50">
        <v>26</v>
      </c>
      <c r="BC50">
        <v>38</v>
      </c>
      <c r="BD50">
        <v>1</v>
      </c>
      <c r="BE50">
        <v>78</v>
      </c>
      <c r="BF50">
        <v>32</v>
      </c>
      <c r="BG50">
        <v>2</v>
      </c>
      <c r="BH50">
        <v>4</v>
      </c>
      <c r="BI50">
        <v>13</v>
      </c>
      <c r="BJ50">
        <v>2</v>
      </c>
      <c r="BK50">
        <v>2</v>
      </c>
      <c r="BL50">
        <v>0</v>
      </c>
      <c r="BM50">
        <v>0</v>
      </c>
      <c r="BN50">
        <v>0</v>
      </c>
      <c r="BO50">
        <v>0</v>
      </c>
      <c r="BP50">
        <v>5</v>
      </c>
      <c r="BQ50">
        <v>30</v>
      </c>
      <c r="BR50">
        <v>5</v>
      </c>
      <c r="BS50">
        <v>192</v>
      </c>
      <c r="BT50">
        <v>16</v>
      </c>
      <c r="BU50">
        <v>4</v>
      </c>
      <c r="BV50">
        <v>2</v>
      </c>
      <c r="BW50">
        <v>2</v>
      </c>
      <c r="BX50">
        <v>8</v>
      </c>
      <c r="BY50">
        <v>16</v>
      </c>
      <c r="BZ50">
        <v>5</v>
      </c>
      <c r="CA50">
        <v>10</v>
      </c>
      <c r="CB50">
        <v>2</v>
      </c>
      <c r="CC50">
        <v>4</v>
      </c>
      <c r="CD50">
        <v>2</v>
      </c>
      <c r="CE50">
        <v>2</v>
      </c>
      <c r="CF50">
        <v>11</v>
      </c>
      <c r="CG50">
        <v>16</v>
      </c>
      <c r="CH50">
        <v>17</v>
      </c>
      <c r="CI50">
        <v>32</v>
      </c>
      <c r="CJ50">
        <v>11</v>
      </c>
      <c r="CK50">
        <v>395</v>
      </c>
      <c r="CL50">
        <v>1</v>
      </c>
      <c r="CM50">
        <v>34</v>
      </c>
      <c r="CN50">
        <v>59</v>
      </c>
      <c r="CP50" s="1">
        <f t="shared" si="0"/>
        <v>0.78125</v>
      </c>
      <c r="CQ50" s="1">
        <f t="shared" si="1"/>
        <v>0.75757575757575757</v>
      </c>
      <c r="CR50" s="1">
        <f t="shared" si="2"/>
        <v>5.2340425531914896</v>
      </c>
      <c r="CS50" s="1">
        <f t="shared" si="3"/>
        <v>8.9210526315789469</v>
      </c>
      <c r="CT50" s="1">
        <f t="shared" si="4"/>
        <v>1</v>
      </c>
      <c r="CU50" s="1">
        <f t="shared" si="5"/>
        <v>0</v>
      </c>
      <c r="CV50" s="1">
        <f t="shared" si="6"/>
        <v>34</v>
      </c>
      <c r="CW50" s="1">
        <f t="shared" si="7"/>
        <v>36.090909090909093</v>
      </c>
      <c r="CX50" s="2">
        <f t="shared" si="8"/>
        <v>2.9433333333333334</v>
      </c>
      <c r="CY50" s="2">
        <f t="shared" si="9"/>
        <v>3.1803030303030302</v>
      </c>
      <c r="CZ50" s="1">
        <f t="shared" si="10"/>
        <v>5</v>
      </c>
      <c r="DA50" s="1">
        <f t="shared" si="11"/>
        <v>5.6714285714285717</v>
      </c>
      <c r="DB50" s="1">
        <f t="shared" si="12"/>
        <v>2.2000000000000002</v>
      </c>
      <c r="DC50" s="1">
        <f t="shared" si="13"/>
        <v>2</v>
      </c>
      <c r="DD50" s="1">
        <f t="shared" si="14"/>
        <v>0.41176470588235292</v>
      </c>
      <c r="DE50" s="1">
        <f t="shared" si="15"/>
        <v>0.4</v>
      </c>
      <c r="DF50" s="1">
        <f t="shared" si="16"/>
        <v>27.3</v>
      </c>
      <c r="DG50" s="1">
        <f t="shared" si="17"/>
        <v>35.909090909090907</v>
      </c>
      <c r="DH50" s="1">
        <f t="shared" si="18"/>
        <v>5</v>
      </c>
      <c r="DI50" s="1">
        <f t="shared" si="19"/>
        <v>1</v>
      </c>
      <c r="DJ50" s="1">
        <f t="shared" si="20"/>
        <v>0.77142857142857146</v>
      </c>
      <c r="DK50" s="1">
        <f t="shared" si="21"/>
        <v>0.7142857142857143</v>
      </c>
      <c r="DL50" s="1">
        <f t="shared" si="22"/>
        <v>6.8</v>
      </c>
      <c r="DM50" s="1">
        <f t="shared" si="23"/>
        <v>6.3636363636363633</v>
      </c>
      <c r="DN50" s="1">
        <f t="shared" si="24"/>
        <v>0.22058823529411764</v>
      </c>
      <c r="DO50" s="1">
        <f t="shared" si="25"/>
        <v>0.42857142857142855</v>
      </c>
      <c r="DP50" s="1">
        <f t="shared" si="26"/>
        <v>0.42105263157894735</v>
      </c>
      <c r="DQ50" s="1">
        <f t="shared" si="27"/>
        <v>0.53125</v>
      </c>
      <c r="DR50" s="2">
        <f t="shared" si="28"/>
        <v>2.3333333333333335</v>
      </c>
      <c r="DS50" s="2">
        <f t="shared" si="29"/>
        <v>2.4375</v>
      </c>
      <c r="DT50" s="1">
        <f t="shared" si="75"/>
        <v>31</v>
      </c>
      <c r="DU50" s="1">
        <f t="shared" si="76"/>
        <v>35.200000000000003</v>
      </c>
      <c r="DV50" s="1">
        <f t="shared" si="77"/>
        <v>49</v>
      </c>
      <c r="DW50" s="1">
        <f t="shared" si="78"/>
        <v>78</v>
      </c>
      <c r="DX50" s="1">
        <f t="shared" si="30"/>
        <v>7.9411764705882348E-2</v>
      </c>
      <c r="DY50" s="1">
        <f t="shared" si="31"/>
        <v>8.3123425692695208E-2</v>
      </c>
      <c r="DZ50" s="1">
        <f t="shared" si="32"/>
        <v>2.7</v>
      </c>
      <c r="EA50" s="1">
        <f t="shared" si="33"/>
        <v>3</v>
      </c>
      <c r="EB50" s="1">
        <f t="shared" si="79"/>
        <v>66.064814814814824</v>
      </c>
      <c r="EC50" s="1">
        <f t="shared" si="80"/>
        <v>102.85087719298245</v>
      </c>
      <c r="EE50">
        <f t="shared" si="81"/>
        <v>42</v>
      </c>
      <c r="EF50">
        <f t="shared" si="82"/>
        <v>141</v>
      </c>
      <c r="EG50">
        <f t="shared" si="83"/>
        <v>116</v>
      </c>
      <c r="EH50">
        <f t="shared" si="84"/>
        <v>172</v>
      </c>
      <c r="EI50">
        <f t="shared" si="85"/>
        <v>37</v>
      </c>
      <c r="EJ50">
        <f t="shared" si="86"/>
        <v>163</v>
      </c>
      <c r="EK50">
        <f t="shared" si="87"/>
        <v>60</v>
      </c>
      <c r="EL50">
        <f t="shared" si="88"/>
        <v>155</v>
      </c>
      <c r="EM50">
        <f t="shared" si="89"/>
        <v>62</v>
      </c>
      <c r="EN50">
        <f t="shared" si="90"/>
        <v>156</v>
      </c>
      <c r="EO50">
        <f t="shared" si="91"/>
        <v>114</v>
      </c>
      <c r="EP50">
        <f t="shared" si="92"/>
        <v>133</v>
      </c>
      <c r="EQ50">
        <f t="shared" si="93"/>
        <v>43</v>
      </c>
      <c r="ER50">
        <f t="shared" si="94"/>
        <v>131</v>
      </c>
      <c r="ES50">
        <f t="shared" si="95"/>
        <v>97</v>
      </c>
      <c r="ET50">
        <f t="shared" si="96"/>
        <v>91</v>
      </c>
      <c r="EU50">
        <f t="shared" si="97"/>
        <v>148</v>
      </c>
      <c r="EV50">
        <f t="shared" si="98"/>
        <v>154</v>
      </c>
      <c r="EW50">
        <f t="shared" si="99"/>
        <v>128</v>
      </c>
      <c r="EX50">
        <f t="shared" si="100"/>
        <v>177</v>
      </c>
      <c r="EY50">
        <f t="shared" si="101"/>
        <v>63</v>
      </c>
      <c r="EZ50">
        <f t="shared" si="102"/>
        <v>97</v>
      </c>
      <c r="FA50">
        <f t="shared" si="103"/>
        <v>24</v>
      </c>
      <c r="FB50">
        <f t="shared" si="104"/>
        <v>153</v>
      </c>
      <c r="FC50">
        <f t="shared" si="105"/>
        <v>17</v>
      </c>
      <c r="FD50">
        <f t="shared" si="106"/>
        <v>148</v>
      </c>
      <c r="FE50">
        <f t="shared" si="107"/>
        <v>118</v>
      </c>
      <c r="FF50">
        <f t="shared" si="108"/>
        <v>155</v>
      </c>
      <c r="FG50">
        <f t="shared" si="109"/>
        <v>183</v>
      </c>
      <c r="FH50">
        <f t="shared" si="110"/>
        <v>19</v>
      </c>
      <c r="FI50">
        <f t="shared" si="111"/>
        <v>172</v>
      </c>
      <c r="FJ50">
        <f t="shared" si="112"/>
        <v>65</v>
      </c>
      <c r="FK50">
        <f t="shared" si="113"/>
        <v>180</v>
      </c>
      <c r="FL50">
        <f t="shared" si="114"/>
        <v>60</v>
      </c>
      <c r="FM50">
        <f t="shared" si="115"/>
        <v>61</v>
      </c>
      <c r="FN50">
        <f t="shared" si="116"/>
        <v>143</v>
      </c>
      <c r="FO50">
        <f t="shared" si="117"/>
        <v>39</v>
      </c>
      <c r="FP50">
        <f t="shared" si="118"/>
        <v>169</v>
      </c>
      <c r="FQ50">
        <f t="shared" si="119"/>
        <v>140</v>
      </c>
      <c r="FR50">
        <f t="shared" si="120"/>
        <v>155</v>
      </c>
    </row>
    <row r="51" spans="1:174">
      <c r="A51" t="s">
        <v>12</v>
      </c>
      <c r="B51" t="s">
        <v>20</v>
      </c>
      <c r="C51" t="s">
        <v>67</v>
      </c>
      <c r="D51">
        <v>41</v>
      </c>
      <c r="E51">
        <v>10</v>
      </c>
      <c r="F51">
        <v>2003</v>
      </c>
      <c r="G51" t="str">
        <f t="shared" si="74"/>
        <v>Colts-WC-2003</v>
      </c>
      <c r="H51">
        <v>1</v>
      </c>
      <c r="I51">
        <v>23</v>
      </c>
      <c r="J51">
        <v>9</v>
      </c>
      <c r="K51">
        <v>394</v>
      </c>
      <c r="L51">
        <v>26</v>
      </c>
      <c r="M51">
        <v>31</v>
      </c>
      <c r="N51">
        <v>5</v>
      </c>
      <c r="O51">
        <v>85</v>
      </c>
      <c r="P51">
        <v>23</v>
      </c>
      <c r="Q51">
        <v>0</v>
      </c>
      <c r="R51">
        <v>6</v>
      </c>
      <c r="S51">
        <v>8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5</v>
      </c>
      <c r="AA51">
        <v>40</v>
      </c>
      <c r="AB51">
        <v>0</v>
      </c>
      <c r="AC51">
        <v>0</v>
      </c>
      <c r="AD51">
        <v>0</v>
      </c>
      <c r="AE51">
        <v>3</v>
      </c>
      <c r="AF51">
        <v>1</v>
      </c>
      <c r="AG51">
        <v>2</v>
      </c>
      <c r="AH51">
        <v>5</v>
      </c>
      <c r="AI51">
        <v>13</v>
      </c>
      <c r="AJ51">
        <v>6</v>
      </c>
      <c r="AK51">
        <v>9</v>
      </c>
      <c r="AL51">
        <v>0</v>
      </c>
      <c r="AM51">
        <v>0</v>
      </c>
      <c r="AN51">
        <v>0</v>
      </c>
      <c r="AO51">
        <v>0</v>
      </c>
      <c r="AP51">
        <v>1</v>
      </c>
      <c r="AQ51">
        <v>4</v>
      </c>
      <c r="AR51">
        <v>11</v>
      </c>
      <c r="AS51">
        <v>22</v>
      </c>
      <c r="AT51">
        <v>9</v>
      </c>
      <c r="AU51">
        <v>347</v>
      </c>
      <c r="AV51">
        <v>0</v>
      </c>
      <c r="AW51">
        <v>25</v>
      </c>
      <c r="AX51">
        <v>22</v>
      </c>
      <c r="AY51" s="8">
        <v>20</v>
      </c>
      <c r="AZ51">
        <v>9</v>
      </c>
      <c r="BA51">
        <v>176</v>
      </c>
      <c r="BB51">
        <v>23</v>
      </c>
      <c r="BC51">
        <v>30</v>
      </c>
      <c r="BD51">
        <v>1</v>
      </c>
      <c r="BE51">
        <v>146</v>
      </c>
      <c r="BF51">
        <v>26</v>
      </c>
      <c r="BG51">
        <v>0</v>
      </c>
      <c r="BH51">
        <v>4</v>
      </c>
      <c r="BI51">
        <v>11</v>
      </c>
      <c r="BJ51">
        <v>2</v>
      </c>
      <c r="BK51">
        <v>2</v>
      </c>
      <c r="BL51">
        <v>2</v>
      </c>
      <c r="BM51">
        <v>1</v>
      </c>
      <c r="BN51">
        <v>2</v>
      </c>
      <c r="BO51">
        <v>5</v>
      </c>
      <c r="BP51">
        <v>5</v>
      </c>
      <c r="BQ51">
        <v>55</v>
      </c>
      <c r="BR51">
        <v>2</v>
      </c>
      <c r="BS51">
        <v>84</v>
      </c>
      <c r="BT51">
        <v>0</v>
      </c>
      <c r="BU51">
        <v>1</v>
      </c>
      <c r="BV51">
        <v>1</v>
      </c>
      <c r="BW51">
        <v>0</v>
      </c>
      <c r="BX51">
        <v>9</v>
      </c>
      <c r="BY51">
        <v>14</v>
      </c>
      <c r="BZ51">
        <v>5</v>
      </c>
      <c r="CA51">
        <v>10</v>
      </c>
      <c r="CB51">
        <v>1</v>
      </c>
      <c r="CC51">
        <v>1</v>
      </c>
      <c r="CD51">
        <v>1</v>
      </c>
      <c r="CE51">
        <v>1</v>
      </c>
      <c r="CF51">
        <v>6</v>
      </c>
      <c r="CG51">
        <v>11</v>
      </c>
      <c r="CH51">
        <v>16</v>
      </c>
      <c r="CI51">
        <v>26</v>
      </c>
      <c r="CJ51">
        <v>9</v>
      </c>
      <c r="CK51">
        <v>257</v>
      </c>
      <c r="CL51">
        <v>1</v>
      </c>
      <c r="CM51">
        <v>34</v>
      </c>
      <c r="CN51">
        <v>38</v>
      </c>
      <c r="CP51" s="1">
        <f t="shared" si="0"/>
        <v>0.875</v>
      </c>
      <c r="CQ51" s="1">
        <f t="shared" si="1"/>
        <v>0.72413793103448276</v>
      </c>
      <c r="CR51" s="1">
        <f t="shared" si="2"/>
        <v>15.935483870967742</v>
      </c>
      <c r="CS51" s="1">
        <f t="shared" si="3"/>
        <v>3.3125</v>
      </c>
      <c r="CT51" s="1">
        <f t="shared" si="4"/>
        <v>1</v>
      </c>
      <c r="CU51" s="1">
        <f t="shared" si="5"/>
        <v>3</v>
      </c>
      <c r="CV51" s="1">
        <f t="shared" si="6"/>
        <v>53.222222222222221</v>
      </c>
      <c r="CW51" s="1">
        <f t="shared" si="7"/>
        <v>35.777777777777779</v>
      </c>
      <c r="CX51" s="2">
        <f t="shared" si="8"/>
        <v>2.8185185185185184</v>
      </c>
      <c r="CY51" s="2">
        <f t="shared" si="9"/>
        <v>3.8481481481481481</v>
      </c>
      <c r="CZ51" s="1">
        <f t="shared" si="10"/>
        <v>8.8703703703703702</v>
      </c>
      <c r="DA51" s="1">
        <f t="shared" si="11"/>
        <v>5.5517241379310347</v>
      </c>
      <c r="DB51" s="1">
        <f t="shared" si="12"/>
        <v>2.5555555555555554</v>
      </c>
      <c r="DC51" s="1">
        <f t="shared" si="13"/>
        <v>2.2222222222222223</v>
      </c>
      <c r="DD51" s="1">
        <f t="shared" si="14"/>
        <v>0.66666666666666663</v>
      </c>
      <c r="DE51" s="1">
        <f t="shared" si="15"/>
        <v>0.46153846153846156</v>
      </c>
      <c r="DF51" s="1">
        <f t="shared" si="16"/>
        <v>38.555555555555557</v>
      </c>
      <c r="DG51" s="1">
        <f t="shared" si="17"/>
        <v>28.555555555555557</v>
      </c>
      <c r="DH51" s="1">
        <f t="shared" si="18"/>
        <v>0</v>
      </c>
      <c r="DI51" s="1">
        <f t="shared" si="19"/>
        <v>1</v>
      </c>
      <c r="DJ51" s="1">
        <f t="shared" si="20"/>
        <v>0.61904761904761907</v>
      </c>
      <c r="DK51" s="1">
        <f t="shared" si="21"/>
        <v>1</v>
      </c>
      <c r="DL51" s="1">
        <f t="shared" si="22"/>
        <v>6</v>
      </c>
      <c r="DM51" s="1">
        <f t="shared" si="23"/>
        <v>6.4444444444444446</v>
      </c>
      <c r="DN51" s="1">
        <f t="shared" si="24"/>
        <v>0.7407407407407407</v>
      </c>
      <c r="DO51" s="1">
        <f t="shared" si="25"/>
        <v>0.94827586206896552</v>
      </c>
      <c r="DP51" s="1">
        <f t="shared" si="26"/>
        <v>0.5</v>
      </c>
      <c r="DQ51" s="1">
        <f t="shared" si="27"/>
        <v>0.61538461538461542</v>
      </c>
      <c r="DR51" s="2">
        <f t="shared" si="28"/>
        <v>3.6956521739130435</v>
      </c>
      <c r="DS51" s="2">
        <f t="shared" si="29"/>
        <v>5.615384615384615</v>
      </c>
      <c r="DT51" s="1">
        <f>IF(AB51&lt;&gt;0,(AC51-AD51)/AB51,37.898474059003)</f>
        <v>37.898474059003</v>
      </c>
      <c r="DU51" s="1">
        <f>IF(BR51&lt;&gt;0,(BS51-BT51)/BR51,37.898474059003)</f>
        <v>42</v>
      </c>
      <c r="DV51" s="1">
        <f t="shared" si="77"/>
        <v>85</v>
      </c>
      <c r="DW51" s="1">
        <f t="shared" si="78"/>
        <v>146</v>
      </c>
      <c r="DX51" s="1">
        <f t="shared" si="30"/>
        <v>8.5594989561586635E-2</v>
      </c>
      <c r="DY51" s="1">
        <f t="shared" si="31"/>
        <v>3.1055900621118012E-2</v>
      </c>
      <c r="DZ51" s="1">
        <f t="shared" si="32"/>
        <v>4.5555555555555554</v>
      </c>
      <c r="EA51" s="1">
        <f t="shared" si="33"/>
        <v>1.1111111111111112</v>
      </c>
      <c r="EB51" s="1">
        <f t="shared" si="79"/>
        <v>158.33333333333331</v>
      </c>
      <c r="EC51" s="1">
        <f t="shared" si="80"/>
        <v>73.75</v>
      </c>
      <c r="EE51">
        <f t="shared" si="81"/>
        <v>5</v>
      </c>
      <c r="EF51">
        <f t="shared" si="82"/>
        <v>120</v>
      </c>
      <c r="EG51">
        <f t="shared" si="83"/>
        <v>1</v>
      </c>
      <c r="EH51">
        <f t="shared" si="84"/>
        <v>44</v>
      </c>
      <c r="EI51">
        <f t="shared" si="85"/>
        <v>37</v>
      </c>
      <c r="EJ51">
        <f t="shared" si="86"/>
        <v>32</v>
      </c>
      <c r="EK51">
        <f t="shared" si="87"/>
        <v>7</v>
      </c>
      <c r="EL51">
        <f t="shared" si="88"/>
        <v>151</v>
      </c>
      <c r="EM51">
        <f t="shared" si="89"/>
        <v>77</v>
      </c>
      <c r="EN51">
        <f t="shared" si="90"/>
        <v>187</v>
      </c>
      <c r="EO51">
        <f t="shared" si="91"/>
        <v>3</v>
      </c>
      <c r="EP51">
        <f t="shared" si="92"/>
        <v>126</v>
      </c>
      <c r="EQ51">
        <f t="shared" si="93"/>
        <v>18</v>
      </c>
      <c r="ER51">
        <f t="shared" si="94"/>
        <v>157</v>
      </c>
      <c r="ES51">
        <f t="shared" si="95"/>
        <v>5</v>
      </c>
      <c r="ET51">
        <f t="shared" si="96"/>
        <v>132</v>
      </c>
      <c r="EU51">
        <f t="shared" si="97"/>
        <v>22</v>
      </c>
      <c r="EV51">
        <f t="shared" si="98"/>
        <v>65</v>
      </c>
      <c r="EW51">
        <f t="shared" si="99"/>
        <v>1</v>
      </c>
      <c r="EX51">
        <f t="shared" si="100"/>
        <v>177</v>
      </c>
      <c r="EY51">
        <f t="shared" si="101"/>
        <v>122</v>
      </c>
      <c r="EZ51">
        <f t="shared" si="102"/>
        <v>164</v>
      </c>
      <c r="FA51">
        <f t="shared" si="103"/>
        <v>65</v>
      </c>
      <c r="FB51">
        <f t="shared" si="104"/>
        <v>160</v>
      </c>
      <c r="FC51">
        <f t="shared" si="105"/>
        <v>113</v>
      </c>
      <c r="FD51">
        <f t="shared" si="106"/>
        <v>47</v>
      </c>
      <c r="FE51">
        <f t="shared" si="107"/>
        <v>56</v>
      </c>
      <c r="FF51">
        <f t="shared" si="108"/>
        <v>187</v>
      </c>
      <c r="FG51">
        <f t="shared" si="109"/>
        <v>115</v>
      </c>
      <c r="FH51">
        <f t="shared" si="110"/>
        <v>182</v>
      </c>
      <c r="FI51">
        <f t="shared" si="111"/>
        <v>89</v>
      </c>
      <c r="FJ51">
        <f t="shared" si="112"/>
        <v>155</v>
      </c>
      <c r="FK51">
        <f t="shared" si="113"/>
        <v>131</v>
      </c>
      <c r="FL51">
        <f t="shared" si="114"/>
        <v>153</v>
      </c>
      <c r="FM51">
        <f t="shared" si="115"/>
        <v>48</v>
      </c>
      <c r="FN51">
        <f t="shared" si="116"/>
        <v>17</v>
      </c>
      <c r="FO51">
        <f t="shared" si="117"/>
        <v>5</v>
      </c>
      <c r="FP51">
        <f t="shared" si="118"/>
        <v>40</v>
      </c>
      <c r="FQ51">
        <f t="shared" si="119"/>
        <v>1</v>
      </c>
      <c r="FR51">
        <f t="shared" si="120"/>
        <v>80</v>
      </c>
    </row>
    <row r="52" spans="1:174">
      <c r="A52" t="s">
        <v>20</v>
      </c>
      <c r="B52" t="s">
        <v>12</v>
      </c>
      <c r="C52" t="s">
        <v>67</v>
      </c>
      <c r="D52">
        <v>10</v>
      </c>
      <c r="E52">
        <v>41</v>
      </c>
      <c r="F52">
        <v>2003</v>
      </c>
      <c r="G52" t="str">
        <f t="shared" si="74"/>
        <v>Broncos-WC-2003</v>
      </c>
      <c r="H52">
        <v>0</v>
      </c>
      <c r="I52">
        <v>20</v>
      </c>
      <c r="J52">
        <v>9</v>
      </c>
      <c r="K52">
        <v>176</v>
      </c>
      <c r="L52">
        <v>23</v>
      </c>
      <c r="M52">
        <v>30</v>
      </c>
      <c r="N52">
        <v>1</v>
      </c>
      <c r="O52">
        <v>146</v>
      </c>
      <c r="P52">
        <v>26</v>
      </c>
      <c r="Q52">
        <v>0</v>
      </c>
      <c r="R52">
        <v>4</v>
      </c>
      <c r="S52">
        <v>11</v>
      </c>
      <c r="T52">
        <v>2</v>
      </c>
      <c r="U52">
        <v>2</v>
      </c>
      <c r="V52">
        <v>2</v>
      </c>
      <c r="W52">
        <v>1</v>
      </c>
      <c r="X52">
        <v>2</v>
      </c>
      <c r="Y52">
        <v>5</v>
      </c>
      <c r="Z52">
        <v>5</v>
      </c>
      <c r="AA52">
        <v>55</v>
      </c>
      <c r="AB52">
        <v>2</v>
      </c>
      <c r="AC52">
        <v>84</v>
      </c>
      <c r="AD52">
        <v>0</v>
      </c>
      <c r="AE52">
        <v>1</v>
      </c>
      <c r="AF52">
        <v>1</v>
      </c>
      <c r="AG52">
        <v>0</v>
      </c>
      <c r="AH52">
        <v>9</v>
      </c>
      <c r="AI52">
        <v>14</v>
      </c>
      <c r="AJ52">
        <v>5</v>
      </c>
      <c r="AK52">
        <v>10</v>
      </c>
      <c r="AL52">
        <v>1</v>
      </c>
      <c r="AM52">
        <v>1</v>
      </c>
      <c r="AN52">
        <v>1</v>
      </c>
      <c r="AO52">
        <v>1</v>
      </c>
      <c r="AP52">
        <v>6</v>
      </c>
      <c r="AQ52">
        <v>11</v>
      </c>
      <c r="AR52">
        <v>16</v>
      </c>
      <c r="AS52">
        <v>26</v>
      </c>
      <c r="AT52">
        <v>9</v>
      </c>
      <c r="AU52">
        <v>257</v>
      </c>
      <c r="AV52">
        <v>1</v>
      </c>
      <c r="AW52">
        <v>34</v>
      </c>
      <c r="AX52">
        <v>38</v>
      </c>
      <c r="AY52" s="8">
        <v>23</v>
      </c>
      <c r="AZ52">
        <v>9</v>
      </c>
      <c r="BA52">
        <v>394</v>
      </c>
      <c r="BB52">
        <v>26</v>
      </c>
      <c r="BC52">
        <v>31</v>
      </c>
      <c r="BD52">
        <v>5</v>
      </c>
      <c r="BE52">
        <v>85</v>
      </c>
      <c r="BF52">
        <v>23</v>
      </c>
      <c r="BG52">
        <v>0</v>
      </c>
      <c r="BH52">
        <v>6</v>
      </c>
      <c r="BI52">
        <v>8</v>
      </c>
      <c r="BJ52">
        <v>0</v>
      </c>
      <c r="BK52">
        <v>1</v>
      </c>
      <c r="BL52">
        <v>0</v>
      </c>
      <c r="BM52">
        <v>1</v>
      </c>
      <c r="BN52">
        <v>0</v>
      </c>
      <c r="BO52">
        <v>0</v>
      </c>
      <c r="BP52">
        <v>5</v>
      </c>
      <c r="BQ52">
        <v>40</v>
      </c>
      <c r="BR52">
        <v>0</v>
      </c>
      <c r="BS52">
        <v>0</v>
      </c>
      <c r="BT52">
        <v>0</v>
      </c>
      <c r="BU52">
        <v>3</v>
      </c>
      <c r="BV52">
        <v>1</v>
      </c>
      <c r="BW52">
        <v>2</v>
      </c>
      <c r="BX52">
        <v>5</v>
      </c>
      <c r="BY52">
        <v>13</v>
      </c>
      <c r="BZ52">
        <v>6</v>
      </c>
      <c r="CA52">
        <v>9</v>
      </c>
      <c r="CB52">
        <v>0</v>
      </c>
      <c r="CC52">
        <v>0</v>
      </c>
      <c r="CD52">
        <v>0</v>
      </c>
      <c r="CE52">
        <v>0</v>
      </c>
      <c r="CF52">
        <v>1</v>
      </c>
      <c r="CG52">
        <v>4</v>
      </c>
      <c r="CH52">
        <v>11</v>
      </c>
      <c r="CI52">
        <v>22</v>
      </c>
      <c r="CJ52">
        <v>9</v>
      </c>
      <c r="CK52">
        <v>347</v>
      </c>
      <c r="CL52">
        <v>0</v>
      </c>
      <c r="CM52">
        <v>25</v>
      </c>
      <c r="CN52">
        <v>22</v>
      </c>
      <c r="CP52" s="1">
        <f t="shared" si="0"/>
        <v>0.72413793103448276</v>
      </c>
      <c r="CQ52" s="1">
        <f t="shared" si="1"/>
        <v>0.875</v>
      </c>
      <c r="CR52" s="1">
        <f t="shared" si="2"/>
        <v>3.3125</v>
      </c>
      <c r="CS52" s="1">
        <f t="shared" si="3"/>
        <v>15.935483870967742</v>
      </c>
      <c r="CT52" s="1">
        <f t="shared" si="4"/>
        <v>3</v>
      </c>
      <c r="CU52" s="1">
        <f t="shared" si="5"/>
        <v>1</v>
      </c>
      <c r="CV52" s="1">
        <f t="shared" si="6"/>
        <v>35.777777777777779</v>
      </c>
      <c r="CW52" s="1">
        <f t="shared" si="7"/>
        <v>53.222222222222221</v>
      </c>
      <c r="CX52" s="2">
        <f t="shared" si="8"/>
        <v>3.8481481481481481</v>
      </c>
      <c r="CY52" s="2">
        <f t="shared" si="9"/>
        <v>2.8185185185185184</v>
      </c>
      <c r="CZ52" s="1">
        <f t="shared" si="10"/>
        <v>5.5517241379310347</v>
      </c>
      <c r="DA52" s="1">
        <f t="shared" si="11"/>
        <v>8.8703703703703702</v>
      </c>
      <c r="DB52" s="1">
        <f t="shared" si="12"/>
        <v>2.2222222222222223</v>
      </c>
      <c r="DC52" s="1">
        <f t="shared" si="13"/>
        <v>2.5555555555555554</v>
      </c>
      <c r="DD52" s="1">
        <f t="shared" si="14"/>
        <v>0.46153846153846156</v>
      </c>
      <c r="DE52" s="1">
        <f t="shared" si="15"/>
        <v>0.66666666666666663</v>
      </c>
      <c r="DF52" s="1">
        <f t="shared" si="16"/>
        <v>28.555555555555557</v>
      </c>
      <c r="DG52" s="1">
        <f t="shared" si="17"/>
        <v>38.555555555555557</v>
      </c>
      <c r="DH52" s="1">
        <f t="shared" si="18"/>
        <v>1</v>
      </c>
      <c r="DI52" s="1">
        <f t="shared" si="19"/>
        <v>0</v>
      </c>
      <c r="DJ52" s="1">
        <f t="shared" si="20"/>
        <v>1</v>
      </c>
      <c r="DK52" s="1">
        <f t="shared" si="21"/>
        <v>0.61904761904761907</v>
      </c>
      <c r="DL52" s="1">
        <f t="shared" si="22"/>
        <v>6.4444444444444446</v>
      </c>
      <c r="DM52" s="1">
        <f t="shared" si="23"/>
        <v>6</v>
      </c>
      <c r="DN52" s="1">
        <f t="shared" si="24"/>
        <v>0.94827586206896552</v>
      </c>
      <c r="DO52" s="1">
        <f t="shared" si="25"/>
        <v>0.7407407407407407</v>
      </c>
      <c r="DP52" s="1">
        <f t="shared" si="26"/>
        <v>0.61538461538461542</v>
      </c>
      <c r="DQ52" s="1">
        <f t="shared" si="27"/>
        <v>0.5</v>
      </c>
      <c r="DR52" s="2">
        <f t="shared" si="28"/>
        <v>5.615384615384615</v>
      </c>
      <c r="DS52" s="2">
        <f t="shared" si="29"/>
        <v>3.6956521739130435</v>
      </c>
      <c r="DT52" s="1">
        <f t="shared" ref="DT52:DT115" si="121">IF(AB52&lt;&gt;0,(AC52-AD52)/AB52,37.898474059003)</f>
        <v>42</v>
      </c>
      <c r="DU52" s="1">
        <f t="shared" ref="DU52:DU115" si="122">IF(BR52&lt;&gt;0,(BS52-BT52)/BR52,37.898474059003)</f>
        <v>37.898474059003</v>
      </c>
      <c r="DV52" s="1">
        <f t="shared" si="77"/>
        <v>146</v>
      </c>
      <c r="DW52" s="1">
        <f t="shared" si="78"/>
        <v>85</v>
      </c>
      <c r="DX52" s="1">
        <f t="shared" si="30"/>
        <v>3.1055900621118012E-2</v>
      </c>
      <c r="DY52" s="1">
        <f t="shared" si="31"/>
        <v>8.5594989561586635E-2</v>
      </c>
      <c r="DZ52" s="1">
        <f t="shared" si="32"/>
        <v>1.1111111111111112</v>
      </c>
      <c r="EA52" s="1">
        <f t="shared" si="33"/>
        <v>4.5555555555555554</v>
      </c>
      <c r="EB52" s="1">
        <f t="shared" si="79"/>
        <v>73.75</v>
      </c>
      <c r="EC52" s="1">
        <f t="shared" si="80"/>
        <v>158.33333333333331</v>
      </c>
      <c r="EE52">
        <f t="shared" si="81"/>
        <v>79</v>
      </c>
      <c r="EF52">
        <f t="shared" si="82"/>
        <v>194</v>
      </c>
      <c r="EG52">
        <f t="shared" si="83"/>
        <v>155</v>
      </c>
      <c r="EH52">
        <f t="shared" si="84"/>
        <v>198</v>
      </c>
      <c r="EI52">
        <f t="shared" si="85"/>
        <v>143</v>
      </c>
      <c r="EJ52">
        <f t="shared" si="86"/>
        <v>95</v>
      </c>
      <c r="EK52">
        <f t="shared" si="87"/>
        <v>48</v>
      </c>
      <c r="EL52">
        <f t="shared" si="88"/>
        <v>192</v>
      </c>
      <c r="EM52">
        <f t="shared" si="89"/>
        <v>12</v>
      </c>
      <c r="EN52">
        <f t="shared" si="90"/>
        <v>122</v>
      </c>
      <c r="EO52">
        <f t="shared" si="91"/>
        <v>73</v>
      </c>
      <c r="EP52">
        <f t="shared" si="92"/>
        <v>196</v>
      </c>
      <c r="EQ52">
        <f t="shared" si="93"/>
        <v>40</v>
      </c>
      <c r="ER52">
        <f t="shared" si="94"/>
        <v>179</v>
      </c>
      <c r="ES52">
        <f t="shared" si="95"/>
        <v>62</v>
      </c>
      <c r="ET52">
        <f t="shared" si="96"/>
        <v>193</v>
      </c>
      <c r="EU52">
        <f t="shared" si="97"/>
        <v>134</v>
      </c>
      <c r="EV52">
        <f t="shared" si="98"/>
        <v>177</v>
      </c>
      <c r="EW52">
        <f t="shared" si="99"/>
        <v>6</v>
      </c>
      <c r="EX52">
        <f t="shared" si="100"/>
        <v>194</v>
      </c>
      <c r="EY52">
        <f t="shared" si="101"/>
        <v>1</v>
      </c>
      <c r="EZ52">
        <f t="shared" si="102"/>
        <v>73</v>
      </c>
      <c r="FA52">
        <f t="shared" si="103"/>
        <v>36</v>
      </c>
      <c r="FB52">
        <f t="shared" si="104"/>
        <v>127</v>
      </c>
      <c r="FC52">
        <f t="shared" si="105"/>
        <v>152</v>
      </c>
      <c r="FD52">
        <f t="shared" si="106"/>
        <v>85</v>
      </c>
      <c r="FE52">
        <f t="shared" si="107"/>
        <v>11</v>
      </c>
      <c r="FF52">
        <f t="shared" si="108"/>
        <v>129</v>
      </c>
      <c r="FG52">
        <f t="shared" si="109"/>
        <v>17</v>
      </c>
      <c r="FH52">
        <f t="shared" si="110"/>
        <v>84</v>
      </c>
      <c r="FI52">
        <f t="shared" si="111"/>
        <v>41</v>
      </c>
      <c r="FJ52">
        <f t="shared" si="112"/>
        <v>107</v>
      </c>
      <c r="FK52">
        <f t="shared" si="113"/>
        <v>46</v>
      </c>
      <c r="FL52">
        <f t="shared" si="114"/>
        <v>68</v>
      </c>
      <c r="FM52">
        <f t="shared" si="115"/>
        <v>182</v>
      </c>
      <c r="FN52">
        <f t="shared" si="116"/>
        <v>151</v>
      </c>
      <c r="FO52">
        <f t="shared" si="117"/>
        <v>159</v>
      </c>
      <c r="FP52">
        <f t="shared" si="118"/>
        <v>194</v>
      </c>
      <c r="FQ52">
        <f t="shared" si="119"/>
        <v>119</v>
      </c>
      <c r="FR52">
        <f t="shared" si="120"/>
        <v>198</v>
      </c>
    </row>
    <row r="53" spans="1:174">
      <c r="A53" t="s">
        <v>11</v>
      </c>
      <c r="B53" t="s">
        <v>17</v>
      </c>
      <c r="C53" t="s">
        <v>68</v>
      </c>
      <c r="D53">
        <v>23</v>
      </c>
      <c r="E53">
        <v>29</v>
      </c>
      <c r="F53">
        <v>2003</v>
      </c>
      <c r="G53" t="str">
        <f t="shared" si="74"/>
        <v>Rams-DIV-2003</v>
      </c>
      <c r="H53">
        <v>1</v>
      </c>
      <c r="I53">
        <v>23</v>
      </c>
      <c r="J53">
        <v>10</v>
      </c>
      <c r="K53">
        <v>316</v>
      </c>
      <c r="L53">
        <v>27</v>
      </c>
      <c r="M53">
        <v>46</v>
      </c>
      <c r="N53">
        <v>0</v>
      </c>
      <c r="O53">
        <v>64</v>
      </c>
      <c r="P53">
        <v>23</v>
      </c>
      <c r="Q53">
        <v>1</v>
      </c>
      <c r="R53">
        <v>5</v>
      </c>
      <c r="S53">
        <v>13</v>
      </c>
      <c r="T53">
        <v>1</v>
      </c>
      <c r="U53">
        <v>1</v>
      </c>
      <c r="V53">
        <v>3</v>
      </c>
      <c r="W53">
        <v>0</v>
      </c>
      <c r="X53">
        <v>2</v>
      </c>
      <c r="Y53">
        <v>16</v>
      </c>
      <c r="Z53">
        <v>5</v>
      </c>
      <c r="AA53">
        <v>33</v>
      </c>
      <c r="AB53">
        <v>1</v>
      </c>
      <c r="AC53">
        <v>46</v>
      </c>
      <c r="AD53">
        <v>0</v>
      </c>
      <c r="AE53">
        <v>5</v>
      </c>
      <c r="AF53">
        <v>1</v>
      </c>
      <c r="AG53">
        <v>4</v>
      </c>
      <c r="AH53">
        <v>2</v>
      </c>
      <c r="AI53">
        <v>8</v>
      </c>
      <c r="AJ53">
        <v>2</v>
      </c>
      <c r="AK53">
        <v>8</v>
      </c>
      <c r="AL53">
        <v>1</v>
      </c>
      <c r="AM53">
        <v>3</v>
      </c>
      <c r="AN53">
        <v>0</v>
      </c>
      <c r="AO53">
        <v>0</v>
      </c>
      <c r="AP53">
        <v>2</v>
      </c>
      <c r="AQ53">
        <v>5</v>
      </c>
      <c r="AR53">
        <v>5</v>
      </c>
      <c r="AS53">
        <v>19</v>
      </c>
      <c r="AT53">
        <v>10</v>
      </c>
      <c r="AU53">
        <v>360</v>
      </c>
      <c r="AV53">
        <v>3</v>
      </c>
      <c r="AW53">
        <v>34</v>
      </c>
      <c r="AX53">
        <v>4</v>
      </c>
      <c r="AY53" s="8">
        <v>24</v>
      </c>
      <c r="AZ53">
        <v>8</v>
      </c>
      <c r="BA53">
        <v>269</v>
      </c>
      <c r="BB53">
        <v>16</v>
      </c>
      <c r="BC53">
        <v>27</v>
      </c>
      <c r="BD53">
        <v>1</v>
      </c>
      <c r="BE53">
        <v>216</v>
      </c>
      <c r="BF53">
        <v>41</v>
      </c>
      <c r="BG53">
        <v>1</v>
      </c>
      <c r="BH53">
        <v>9</v>
      </c>
      <c r="BI53">
        <v>17</v>
      </c>
      <c r="BJ53">
        <v>0</v>
      </c>
      <c r="BK53">
        <v>0</v>
      </c>
      <c r="BL53">
        <v>1</v>
      </c>
      <c r="BM53">
        <v>0</v>
      </c>
      <c r="BN53">
        <v>3</v>
      </c>
      <c r="BO53">
        <v>21</v>
      </c>
      <c r="BP53">
        <v>13</v>
      </c>
      <c r="BQ53">
        <v>92</v>
      </c>
      <c r="BR53">
        <v>2</v>
      </c>
      <c r="BS53">
        <v>73</v>
      </c>
      <c r="BT53">
        <v>0</v>
      </c>
      <c r="BU53">
        <v>3</v>
      </c>
      <c r="BV53">
        <v>2</v>
      </c>
      <c r="BW53">
        <v>1</v>
      </c>
      <c r="BX53">
        <v>10</v>
      </c>
      <c r="BY53">
        <v>16</v>
      </c>
      <c r="BZ53">
        <v>7</v>
      </c>
      <c r="CA53">
        <v>12</v>
      </c>
      <c r="CB53">
        <v>3</v>
      </c>
      <c r="CC53">
        <v>6</v>
      </c>
      <c r="CD53">
        <v>0</v>
      </c>
      <c r="CE53">
        <v>0</v>
      </c>
      <c r="CF53">
        <v>5</v>
      </c>
      <c r="CG53">
        <v>8</v>
      </c>
      <c r="CH53">
        <v>20</v>
      </c>
      <c r="CI53">
        <v>34</v>
      </c>
      <c r="CJ53">
        <v>8</v>
      </c>
      <c r="CK53">
        <v>266</v>
      </c>
      <c r="CL53">
        <v>1</v>
      </c>
      <c r="CM53">
        <v>41</v>
      </c>
      <c r="CN53">
        <v>6</v>
      </c>
      <c r="CP53" s="1">
        <f t="shared" si="0"/>
        <v>0.72727272727272729</v>
      </c>
      <c r="CQ53" s="1">
        <f t="shared" si="1"/>
        <v>0.8125</v>
      </c>
      <c r="CR53" s="1">
        <f t="shared" si="2"/>
        <v>3.7708333333333335</v>
      </c>
      <c r="CS53" s="1">
        <f t="shared" si="3"/>
        <v>8.1333333333333329</v>
      </c>
      <c r="CT53" s="1">
        <f t="shared" si="4"/>
        <v>3</v>
      </c>
      <c r="CU53" s="1">
        <f t="shared" si="5"/>
        <v>1</v>
      </c>
      <c r="CV53" s="1">
        <f t="shared" si="6"/>
        <v>38</v>
      </c>
      <c r="CW53" s="1">
        <f t="shared" si="7"/>
        <v>60.625</v>
      </c>
      <c r="CX53" s="2">
        <f t="shared" si="8"/>
        <v>3.4066666666666672</v>
      </c>
      <c r="CY53" s="2">
        <f t="shared" si="9"/>
        <v>5.1375000000000002</v>
      </c>
      <c r="CZ53" s="1">
        <f t="shared" si="10"/>
        <v>5.352112676056338</v>
      </c>
      <c r="DA53" s="1">
        <f t="shared" si="11"/>
        <v>6.830985915492958</v>
      </c>
      <c r="DB53" s="1">
        <f t="shared" si="12"/>
        <v>2.2999999999999998</v>
      </c>
      <c r="DC53" s="1">
        <f t="shared" si="13"/>
        <v>3</v>
      </c>
      <c r="DD53" s="1">
        <f t="shared" si="14"/>
        <v>0.42857142857142855</v>
      </c>
      <c r="DE53" s="1">
        <f t="shared" si="15"/>
        <v>0.52941176470588236</v>
      </c>
      <c r="DF53" s="1">
        <f t="shared" si="16"/>
        <v>36</v>
      </c>
      <c r="DG53" s="1">
        <f t="shared" si="17"/>
        <v>33.25</v>
      </c>
      <c r="DH53" s="1">
        <f t="shared" si="18"/>
        <v>3</v>
      </c>
      <c r="DI53" s="1">
        <f t="shared" si="19"/>
        <v>1</v>
      </c>
      <c r="DJ53" s="1">
        <f t="shared" si="20"/>
        <v>0.54285714285714282</v>
      </c>
      <c r="DK53" s="1">
        <f t="shared" si="21"/>
        <v>0.80952380952380953</v>
      </c>
      <c r="DL53" s="1">
        <f t="shared" si="22"/>
        <v>7.1</v>
      </c>
      <c r="DM53" s="1">
        <f t="shared" si="23"/>
        <v>8.875</v>
      </c>
      <c r="DN53" s="1">
        <f t="shared" si="24"/>
        <v>0.46478873239436619</v>
      </c>
      <c r="DO53" s="1">
        <f t="shared" si="25"/>
        <v>1.295774647887324</v>
      </c>
      <c r="DP53" s="1">
        <f t="shared" si="26"/>
        <v>0.26315789473684209</v>
      </c>
      <c r="DQ53" s="1">
        <f t="shared" si="27"/>
        <v>0.58823529411764708</v>
      </c>
      <c r="DR53" s="2">
        <f t="shared" si="28"/>
        <v>2.7826086956521738</v>
      </c>
      <c r="DS53" s="2">
        <f t="shared" si="29"/>
        <v>5.2682926829268295</v>
      </c>
      <c r="DT53" s="1">
        <f t="shared" si="121"/>
        <v>46</v>
      </c>
      <c r="DU53" s="1">
        <f t="shared" si="122"/>
        <v>36.5</v>
      </c>
      <c r="DV53" s="1">
        <f t="shared" si="77"/>
        <v>64</v>
      </c>
      <c r="DW53" s="1">
        <f t="shared" si="78"/>
        <v>216</v>
      </c>
      <c r="DX53" s="1">
        <f t="shared" si="30"/>
        <v>6.0526315789473685E-2</v>
      </c>
      <c r="DY53" s="1">
        <f t="shared" si="31"/>
        <v>5.9793814432989693E-2</v>
      </c>
      <c r="DZ53" s="1">
        <f t="shared" si="32"/>
        <v>2.2999999999999998</v>
      </c>
      <c r="EA53" s="1">
        <f t="shared" si="33"/>
        <v>3.625</v>
      </c>
      <c r="EB53" s="1">
        <f t="shared" si="79"/>
        <v>52.445652173913047</v>
      </c>
      <c r="EC53" s="1">
        <f t="shared" si="80"/>
        <v>89.891975308641975</v>
      </c>
      <c r="EE53">
        <f t="shared" si="81"/>
        <v>76</v>
      </c>
      <c r="EF53">
        <f t="shared" si="82"/>
        <v>181</v>
      </c>
      <c r="EG53">
        <f t="shared" si="83"/>
        <v>144</v>
      </c>
      <c r="EH53">
        <f t="shared" si="84"/>
        <v>160</v>
      </c>
      <c r="EI53">
        <f t="shared" si="85"/>
        <v>143</v>
      </c>
      <c r="EJ53">
        <f t="shared" si="86"/>
        <v>95</v>
      </c>
      <c r="EK53">
        <f t="shared" si="87"/>
        <v>32</v>
      </c>
      <c r="EL53">
        <f t="shared" si="88"/>
        <v>198</v>
      </c>
      <c r="EM53">
        <f t="shared" si="89"/>
        <v>26</v>
      </c>
      <c r="EN53">
        <f t="shared" si="90"/>
        <v>198</v>
      </c>
      <c r="EO53">
        <f t="shared" si="91"/>
        <v>86</v>
      </c>
      <c r="EP53">
        <f t="shared" si="92"/>
        <v>181</v>
      </c>
      <c r="EQ53">
        <f t="shared" si="93"/>
        <v>32</v>
      </c>
      <c r="ER53">
        <f t="shared" si="94"/>
        <v>194</v>
      </c>
      <c r="ES53">
        <f t="shared" si="95"/>
        <v>81</v>
      </c>
      <c r="ET53">
        <f t="shared" si="96"/>
        <v>160</v>
      </c>
      <c r="EU53">
        <f t="shared" si="97"/>
        <v>44</v>
      </c>
      <c r="EV53">
        <f t="shared" si="98"/>
        <v>131</v>
      </c>
      <c r="EW53">
        <f t="shared" si="99"/>
        <v>55</v>
      </c>
      <c r="EX53">
        <f t="shared" si="100"/>
        <v>177</v>
      </c>
      <c r="EY53">
        <f t="shared" si="101"/>
        <v>138</v>
      </c>
      <c r="EZ53">
        <f t="shared" si="102"/>
        <v>139</v>
      </c>
      <c r="FA53">
        <f t="shared" si="103"/>
        <v>16</v>
      </c>
      <c r="FB53">
        <f t="shared" si="104"/>
        <v>197</v>
      </c>
      <c r="FC53">
        <f t="shared" si="105"/>
        <v>59</v>
      </c>
      <c r="FD53">
        <f t="shared" si="106"/>
        <v>17</v>
      </c>
      <c r="FE53">
        <f t="shared" si="107"/>
        <v>183</v>
      </c>
      <c r="FF53">
        <f t="shared" si="108"/>
        <v>171</v>
      </c>
      <c r="FG53">
        <f t="shared" si="109"/>
        <v>165</v>
      </c>
      <c r="FH53">
        <f t="shared" si="110"/>
        <v>174</v>
      </c>
      <c r="FI53">
        <f t="shared" si="111"/>
        <v>10</v>
      </c>
      <c r="FJ53">
        <f t="shared" si="112"/>
        <v>83</v>
      </c>
      <c r="FK53">
        <f t="shared" si="113"/>
        <v>158</v>
      </c>
      <c r="FL53">
        <f t="shared" si="114"/>
        <v>193</v>
      </c>
      <c r="FM53">
        <f t="shared" si="115"/>
        <v>117</v>
      </c>
      <c r="FN53">
        <f t="shared" si="116"/>
        <v>78</v>
      </c>
      <c r="FO53">
        <f t="shared" si="117"/>
        <v>69</v>
      </c>
      <c r="FP53">
        <f t="shared" si="118"/>
        <v>180</v>
      </c>
      <c r="FQ53">
        <f t="shared" si="119"/>
        <v>166</v>
      </c>
      <c r="FR53">
        <f t="shared" si="120"/>
        <v>127</v>
      </c>
    </row>
    <row r="54" spans="1:174">
      <c r="A54" t="s">
        <v>17</v>
      </c>
      <c r="B54" t="s">
        <v>11</v>
      </c>
      <c r="C54" t="s">
        <v>68</v>
      </c>
      <c r="D54">
        <v>29</v>
      </c>
      <c r="E54">
        <v>23</v>
      </c>
      <c r="F54">
        <v>2003</v>
      </c>
      <c r="G54" t="str">
        <f t="shared" si="74"/>
        <v>Panthers-DIV-2003</v>
      </c>
      <c r="H54">
        <v>0</v>
      </c>
      <c r="I54">
        <v>24</v>
      </c>
      <c r="J54">
        <v>8</v>
      </c>
      <c r="K54">
        <v>269</v>
      </c>
      <c r="L54">
        <v>16</v>
      </c>
      <c r="M54">
        <v>27</v>
      </c>
      <c r="N54">
        <v>1</v>
      </c>
      <c r="O54">
        <v>216</v>
      </c>
      <c r="P54">
        <v>41</v>
      </c>
      <c r="Q54">
        <v>1</v>
      </c>
      <c r="R54">
        <v>9</v>
      </c>
      <c r="S54">
        <v>17</v>
      </c>
      <c r="T54">
        <v>0</v>
      </c>
      <c r="U54">
        <v>0</v>
      </c>
      <c r="V54">
        <v>1</v>
      </c>
      <c r="W54">
        <v>0</v>
      </c>
      <c r="X54">
        <v>3</v>
      </c>
      <c r="Y54">
        <v>21</v>
      </c>
      <c r="Z54">
        <v>13</v>
      </c>
      <c r="AA54">
        <v>92</v>
      </c>
      <c r="AB54">
        <v>2</v>
      </c>
      <c r="AC54">
        <v>73</v>
      </c>
      <c r="AD54">
        <v>0</v>
      </c>
      <c r="AE54">
        <v>3</v>
      </c>
      <c r="AF54">
        <v>2</v>
      </c>
      <c r="AG54">
        <v>1</v>
      </c>
      <c r="AH54">
        <v>10</v>
      </c>
      <c r="AI54">
        <v>16</v>
      </c>
      <c r="AJ54">
        <v>7</v>
      </c>
      <c r="AK54">
        <v>12</v>
      </c>
      <c r="AL54">
        <v>3</v>
      </c>
      <c r="AM54">
        <v>6</v>
      </c>
      <c r="AN54">
        <v>0</v>
      </c>
      <c r="AO54">
        <v>0</v>
      </c>
      <c r="AP54">
        <v>5</v>
      </c>
      <c r="AQ54">
        <v>8</v>
      </c>
      <c r="AR54">
        <v>20</v>
      </c>
      <c r="AS54">
        <v>34</v>
      </c>
      <c r="AT54">
        <v>8</v>
      </c>
      <c r="AU54">
        <v>266</v>
      </c>
      <c r="AV54">
        <v>1</v>
      </c>
      <c r="AW54">
        <v>41</v>
      </c>
      <c r="AX54">
        <v>6</v>
      </c>
      <c r="AY54" s="8">
        <v>23</v>
      </c>
      <c r="AZ54">
        <v>10</v>
      </c>
      <c r="BA54">
        <v>316</v>
      </c>
      <c r="BB54">
        <v>27</v>
      </c>
      <c r="BC54">
        <v>46</v>
      </c>
      <c r="BD54">
        <v>0</v>
      </c>
      <c r="BE54">
        <v>64</v>
      </c>
      <c r="BF54">
        <v>23</v>
      </c>
      <c r="BG54">
        <v>1</v>
      </c>
      <c r="BH54">
        <v>5</v>
      </c>
      <c r="BI54">
        <v>13</v>
      </c>
      <c r="BJ54">
        <v>1</v>
      </c>
      <c r="BK54">
        <v>1</v>
      </c>
      <c r="BL54">
        <v>3</v>
      </c>
      <c r="BM54">
        <v>0</v>
      </c>
      <c r="BN54">
        <v>2</v>
      </c>
      <c r="BO54">
        <v>16</v>
      </c>
      <c r="BP54">
        <v>5</v>
      </c>
      <c r="BQ54">
        <v>33</v>
      </c>
      <c r="BR54">
        <v>1</v>
      </c>
      <c r="BS54">
        <v>46</v>
      </c>
      <c r="BT54">
        <v>0</v>
      </c>
      <c r="BU54">
        <v>5</v>
      </c>
      <c r="BV54">
        <v>1</v>
      </c>
      <c r="BW54">
        <v>4</v>
      </c>
      <c r="BX54">
        <v>2</v>
      </c>
      <c r="BY54">
        <v>8</v>
      </c>
      <c r="BZ54">
        <v>2</v>
      </c>
      <c r="CA54">
        <v>8</v>
      </c>
      <c r="CB54">
        <v>1</v>
      </c>
      <c r="CC54">
        <v>3</v>
      </c>
      <c r="CD54">
        <v>0</v>
      </c>
      <c r="CE54">
        <v>0</v>
      </c>
      <c r="CF54">
        <v>2</v>
      </c>
      <c r="CG54">
        <v>5</v>
      </c>
      <c r="CH54">
        <v>5</v>
      </c>
      <c r="CI54">
        <v>19</v>
      </c>
      <c r="CJ54">
        <v>10</v>
      </c>
      <c r="CK54">
        <v>360</v>
      </c>
      <c r="CL54">
        <v>3</v>
      </c>
      <c r="CM54">
        <v>34</v>
      </c>
      <c r="CN54">
        <v>4</v>
      </c>
      <c r="CP54" s="1">
        <f t="shared" si="0"/>
        <v>0.8125</v>
      </c>
      <c r="CQ54" s="1">
        <f t="shared" si="1"/>
        <v>0.72727272727272729</v>
      </c>
      <c r="CR54" s="1">
        <f t="shared" si="2"/>
        <v>8.1333333333333329</v>
      </c>
      <c r="CS54" s="1">
        <f t="shared" si="3"/>
        <v>3.7708333333333335</v>
      </c>
      <c r="CT54" s="1">
        <f t="shared" si="4"/>
        <v>1</v>
      </c>
      <c r="CU54" s="1">
        <f t="shared" si="5"/>
        <v>3</v>
      </c>
      <c r="CV54" s="1">
        <f t="shared" si="6"/>
        <v>60.625</v>
      </c>
      <c r="CW54" s="1">
        <f t="shared" si="7"/>
        <v>38</v>
      </c>
      <c r="CX54" s="2">
        <f t="shared" si="8"/>
        <v>5.1375000000000002</v>
      </c>
      <c r="CY54" s="2">
        <f t="shared" si="9"/>
        <v>3.4066666666666672</v>
      </c>
      <c r="CZ54" s="1">
        <f t="shared" si="10"/>
        <v>6.830985915492958</v>
      </c>
      <c r="DA54" s="1">
        <f t="shared" si="11"/>
        <v>5.352112676056338</v>
      </c>
      <c r="DB54" s="1">
        <f t="shared" si="12"/>
        <v>3</v>
      </c>
      <c r="DC54" s="1">
        <f t="shared" si="13"/>
        <v>2.2999999999999998</v>
      </c>
      <c r="DD54" s="1">
        <f t="shared" si="14"/>
        <v>0.52941176470588236</v>
      </c>
      <c r="DE54" s="1">
        <f t="shared" si="15"/>
        <v>0.42857142857142855</v>
      </c>
      <c r="DF54" s="1">
        <f t="shared" si="16"/>
        <v>33.25</v>
      </c>
      <c r="DG54" s="1">
        <f t="shared" si="17"/>
        <v>36</v>
      </c>
      <c r="DH54" s="1">
        <f t="shared" si="18"/>
        <v>1</v>
      </c>
      <c r="DI54" s="1">
        <f t="shared" si="19"/>
        <v>3</v>
      </c>
      <c r="DJ54" s="1">
        <f t="shared" si="20"/>
        <v>0.80952380952380953</v>
      </c>
      <c r="DK54" s="1">
        <f t="shared" si="21"/>
        <v>0.54285714285714282</v>
      </c>
      <c r="DL54" s="1">
        <f t="shared" si="22"/>
        <v>8.875</v>
      </c>
      <c r="DM54" s="1">
        <f t="shared" si="23"/>
        <v>7.1</v>
      </c>
      <c r="DN54" s="1">
        <f t="shared" si="24"/>
        <v>1.295774647887324</v>
      </c>
      <c r="DO54" s="1">
        <f t="shared" si="25"/>
        <v>0.46478873239436619</v>
      </c>
      <c r="DP54" s="1">
        <f t="shared" si="26"/>
        <v>0.58823529411764708</v>
      </c>
      <c r="DQ54" s="1">
        <f t="shared" si="27"/>
        <v>0.26315789473684209</v>
      </c>
      <c r="DR54" s="2">
        <f t="shared" si="28"/>
        <v>5.2682926829268295</v>
      </c>
      <c r="DS54" s="2">
        <f t="shared" si="29"/>
        <v>2.7826086956521738</v>
      </c>
      <c r="DT54" s="1">
        <f t="shared" si="121"/>
        <v>36.5</v>
      </c>
      <c r="DU54" s="1">
        <f t="shared" si="122"/>
        <v>46</v>
      </c>
      <c r="DV54" s="1">
        <f t="shared" si="77"/>
        <v>216</v>
      </c>
      <c r="DW54" s="1">
        <f t="shared" si="78"/>
        <v>64</v>
      </c>
      <c r="DX54" s="1">
        <f t="shared" si="30"/>
        <v>5.9793814432989693E-2</v>
      </c>
      <c r="DY54" s="1">
        <f t="shared" si="31"/>
        <v>6.0526315789473685E-2</v>
      </c>
      <c r="DZ54" s="1">
        <f t="shared" si="32"/>
        <v>3.625</v>
      </c>
      <c r="EA54" s="1">
        <f t="shared" si="33"/>
        <v>2.2999999999999998</v>
      </c>
      <c r="EB54" s="1">
        <f t="shared" si="79"/>
        <v>89.891975308641975</v>
      </c>
      <c r="EC54" s="1">
        <f t="shared" si="80"/>
        <v>52.445652173913047</v>
      </c>
      <c r="EE54">
        <f t="shared" si="81"/>
        <v>18</v>
      </c>
      <c r="EF54">
        <f t="shared" si="82"/>
        <v>121</v>
      </c>
      <c r="EG54">
        <f t="shared" si="83"/>
        <v>39</v>
      </c>
      <c r="EH54">
        <f t="shared" si="84"/>
        <v>55</v>
      </c>
      <c r="EI54">
        <f t="shared" si="85"/>
        <v>37</v>
      </c>
      <c r="EJ54">
        <f t="shared" si="86"/>
        <v>32</v>
      </c>
      <c r="EK54">
        <f t="shared" si="87"/>
        <v>1</v>
      </c>
      <c r="EL54">
        <f t="shared" si="88"/>
        <v>167</v>
      </c>
      <c r="EM54">
        <f t="shared" si="89"/>
        <v>1</v>
      </c>
      <c r="EN54">
        <f t="shared" si="90"/>
        <v>173</v>
      </c>
      <c r="EO54">
        <f t="shared" si="91"/>
        <v>18</v>
      </c>
      <c r="EP54">
        <f t="shared" si="92"/>
        <v>113</v>
      </c>
      <c r="EQ54">
        <f t="shared" si="93"/>
        <v>4</v>
      </c>
      <c r="ER54">
        <f t="shared" si="94"/>
        <v>165</v>
      </c>
      <c r="ES54">
        <f t="shared" si="95"/>
        <v>37</v>
      </c>
      <c r="ET54">
        <f t="shared" si="96"/>
        <v>112</v>
      </c>
      <c r="EU54">
        <f t="shared" si="97"/>
        <v>68</v>
      </c>
      <c r="EV54">
        <f t="shared" si="98"/>
        <v>155</v>
      </c>
      <c r="EW54">
        <f t="shared" si="99"/>
        <v>6</v>
      </c>
      <c r="EX54">
        <f t="shared" si="100"/>
        <v>107</v>
      </c>
      <c r="EY54">
        <f t="shared" si="101"/>
        <v>52</v>
      </c>
      <c r="EZ54">
        <f t="shared" si="102"/>
        <v>61</v>
      </c>
      <c r="FA54">
        <f t="shared" si="103"/>
        <v>1</v>
      </c>
      <c r="FB54">
        <f t="shared" si="104"/>
        <v>182</v>
      </c>
      <c r="FC54">
        <f t="shared" si="105"/>
        <v>182</v>
      </c>
      <c r="FD54">
        <f t="shared" si="106"/>
        <v>140</v>
      </c>
      <c r="FE54">
        <f t="shared" si="107"/>
        <v>28</v>
      </c>
      <c r="FF54">
        <f t="shared" si="108"/>
        <v>16</v>
      </c>
      <c r="FG54">
        <f t="shared" si="109"/>
        <v>25</v>
      </c>
      <c r="FH54">
        <f t="shared" si="110"/>
        <v>34</v>
      </c>
      <c r="FI54">
        <f t="shared" si="111"/>
        <v>113</v>
      </c>
      <c r="FJ54">
        <f t="shared" si="112"/>
        <v>188</v>
      </c>
      <c r="FK54">
        <f t="shared" si="113"/>
        <v>6</v>
      </c>
      <c r="FL54">
        <f t="shared" si="114"/>
        <v>39</v>
      </c>
      <c r="FM54">
        <f t="shared" si="115"/>
        <v>121</v>
      </c>
      <c r="FN54">
        <f t="shared" si="116"/>
        <v>81</v>
      </c>
      <c r="FO54">
        <f t="shared" si="117"/>
        <v>19</v>
      </c>
      <c r="FP54">
        <f t="shared" si="118"/>
        <v>129</v>
      </c>
      <c r="FQ54">
        <f t="shared" si="119"/>
        <v>72</v>
      </c>
      <c r="FR54">
        <f t="shared" si="120"/>
        <v>33</v>
      </c>
    </row>
    <row r="55" spans="1:174">
      <c r="A55" t="s">
        <v>9</v>
      </c>
      <c r="B55" t="s">
        <v>16</v>
      </c>
      <c r="C55" t="s">
        <v>68</v>
      </c>
      <c r="D55">
        <v>17</v>
      </c>
      <c r="E55">
        <v>14</v>
      </c>
      <c r="F55">
        <v>2003</v>
      </c>
      <c r="G55" t="str">
        <f t="shared" si="74"/>
        <v>Patriots-DIV-2003</v>
      </c>
      <c r="H55">
        <v>1</v>
      </c>
      <c r="I55">
        <v>18</v>
      </c>
      <c r="J55">
        <v>10</v>
      </c>
      <c r="K55">
        <v>201</v>
      </c>
      <c r="L55">
        <v>21</v>
      </c>
      <c r="M55">
        <v>41</v>
      </c>
      <c r="N55">
        <v>1</v>
      </c>
      <c r="O55">
        <v>96</v>
      </c>
      <c r="P55">
        <v>27</v>
      </c>
      <c r="Q55">
        <v>1</v>
      </c>
      <c r="R55">
        <v>7</v>
      </c>
      <c r="S55">
        <v>16</v>
      </c>
      <c r="T55">
        <v>2</v>
      </c>
      <c r="U55">
        <v>3</v>
      </c>
      <c r="V55">
        <v>0</v>
      </c>
      <c r="W55">
        <v>1</v>
      </c>
      <c r="X55">
        <v>0</v>
      </c>
      <c r="Y55">
        <v>0</v>
      </c>
      <c r="Z55">
        <v>2</v>
      </c>
      <c r="AA55">
        <v>14</v>
      </c>
      <c r="AB55">
        <v>4</v>
      </c>
      <c r="AC55">
        <v>108</v>
      </c>
      <c r="AD55">
        <v>0</v>
      </c>
      <c r="AE55">
        <v>1</v>
      </c>
      <c r="AF55">
        <v>1</v>
      </c>
      <c r="AG55">
        <v>0</v>
      </c>
      <c r="AH55">
        <v>7</v>
      </c>
      <c r="AI55">
        <v>14</v>
      </c>
      <c r="AJ55">
        <v>3</v>
      </c>
      <c r="AK55">
        <v>8</v>
      </c>
      <c r="AL55">
        <v>2</v>
      </c>
      <c r="AM55">
        <v>5</v>
      </c>
      <c r="AN55">
        <v>0</v>
      </c>
      <c r="AO55">
        <v>0</v>
      </c>
      <c r="AP55">
        <v>3</v>
      </c>
      <c r="AQ55">
        <v>10</v>
      </c>
      <c r="AR55">
        <v>12</v>
      </c>
      <c r="AS55">
        <v>27</v>
      </c>
      <c r="AT55">
        <v>10</v>
      </c>
      <c r="AU55">
        <v>325</v>
      </c>
      <c r="AV55">
        <v>1</v>
      </c>
      <c r="AW55">
        <v>28</v>
      </c>
      <c r="AX55">
        <v>2</v>
      </c>
      <c r="AY55" s="8">
        <v>16</v>
      </c>
      <c r="AZ55">
        <v>9</v>
      </c>
      <c r="BA55">
        <v>190</v>
      </c>
      <c r="BB55">
        <v>18</v>
      </c>
      <c r="BC55">
        <v>26</v>
      </c>
      <c r="BD55">
        <v>1</v>
      </c>
      <c r="BE55">
        <v>94</v>
      </c>
      <c r="BF55">
        <v>25</v>
      </c>
      <c r="BG55">
        <v>1</v>
      </c>
      <c r="BH55">
        <v>7</v>
      </c>
      <c r="BI55">
        <v>13</v>
      </c>
      <c r="BJ55">
        <v>0</v>
      </c>
      <c r="BK55">
        <v>1</v>
      </c>
      <c r="BL55">
        <v>1</v>
      </c>
      <c r="BM55">
        <v>0</v>
      </c>
      <c r="BN55">
        <v>4</v>
      </c>
      <c r="BO55">
        <v>20</v>
      </c>
      <c r="BP55">
        <v>9</v>
      </c>
      <c r="BQ55">
        <v>55</v>
      </c>
      <c r="BR55">
        <v>4</v>
      </c>
      <c r="BS55">
        <v>136</v>
      </c>
      <c r="BT55">
        <v>9</v>
      </c>
      <c r="BU55">
        <v>4</v>
      </c>
      <c r="BV55">
        <v>2</v>
      </c>
      <c r="BW55">
        <v>0</v>
      </c>
      <c r="BX55">
        <v>5</v>
      </c>
      <c r="BY55">
        <v>14</v>
      </c>
      <c r="BZ55">
        <v>2</v>
      </c>
      <c r="CA55">
        <v>9</v>
      </c>
      <c r="CB55">
        <v>2</v>
      </c>
      <c r="CC55">
        <v>2</v>
      </c>
      <c r="CD55">
        <v>0</v>
      </c>
      <c r="CE55">
        <v>0</v>
      </c>
      <c r="CF55">
        <v>2</v>
      </c>
      <c r="CG55">
        <v>5</v>
      </c>
      <c r="CH55">
        <v>9</v>
      </c>
      <c r="CI55">
        <v>25</v>
      </c>
      <c r="CJ55">
        <v>10</v>
      </c>
      <c r="CK55">
        <v>327</v>
      </c>
      <c r="CL55">
        <v>3</v>
      </c>
      <c r="CM55">
        <v>31</v>
      </c>
      <c r="CN55">
        <v>58</v>
      </c>
      <c r="CP55" s="1">
        <f t="shared" si="0"/>
        <v>0.7142857142857143</v>
      </c>
      <c r="CQ55" s="1">
        <f t="shared" si="1"/>
        <v>0.72</v>
      </c>
      <c r="CR55" s="1">
        <f t="shared" si="2"/>
        <v>5.3902439024390247</v>
      </c>
      <c r="CS55" s="1">
        <f t="shared" si="3"/>
        <v>5.5</v>
      </c>
      <c r="CT55" s="1">
        <f t="shared" si="4"/>
        <v>1</v>
      </c>
      <c r="CU55" s="1">
        <f t="shared" si="5"/>
        <v>1</v>
      </c>
      <c r="CV55" s="1">
        <f t="shared" si="6"/>
        <v>29.7</v>
      </c>
      <c r="CW55" s="1">
        <f t="shared" si="7"/>
        <v>31.555555555555557</v>
      </c>
      <c r="CX55" s="2">
        <f t="shared" si="8"/>
        <v>2.8033333333333337</v>
      </c>
      <c r="CY55" s="2">
        <f t="shared" si="9"/>
        <v>3.5518518518518518</v>
      </c>
      <c r="CZ55" s="1">
        <f t="shared" si="10"/>
        <v>4.367647058823529</v>
      </c>
      <c r="DA55" s="1">
        <f t="shared" si="11"/>
        <v>5.163636363636364</v>
      </c>
      <c r="DB55" s="1">
        <f t="shared" si="12"/>
        <v>1.8</v>
      </c>
      <c r="DC55" s="1">
        <f t="shared" si="13"/>
        <v>1.7777777777777777</v>
      </c>
      <c r="DD55" s="1">
        <f t="shared" si="14"/>
        <v>0.47368421052631576</v>
      </c>
      <c r="DE55" s="1">
        <f t="shared" si="15"/>
        <v>0.5</v>
      </c>
      <c r="DF55" s="1">
        <f t="shared" si="16"/>
        <v>32.5</v>
      </c>
      <c r="DG55" s="1">
        <f t="shared" si="17"/>
        <v>32.700000000000003</v>
      </c>
      <c r="DH55" s="1">
        <f t="shared" si="18"/>
        <v>1</v>
      </c>
      <c r="DI55" s="1">
        <f t="shared" si="19"/>
        <v>3</v>
      </c>
      <c r="DJ55" s="1">
        <f t="shared" si="20"/>
        <v>1</v>
      </c>
      <c r="DK55" s="1">
        <f t="shared" si="21"/>
        <v>0.5</v>
      </c>
      <c r="DL55" s="1">
        <f t="shared" si="22"/>
        <v>6.8</v>
      </c>
      <c r="DM55" s="1">
        <f t="shared" si="23"/>
        <v>6.1111111111111107</v>
      </c>
      <c r="DN55" s="1">
        <f t="shared" si="24"/>
        <v>0.20588235294117646</v>
      </c>
      <c r="DO55" s="1">
        <f t="shared" si="25"/>
        <v>1</v>
      </c>
      <c r="DP55" s="1">
        <f t="shared" si="26"/>
        <v>0.44444444444444442</v>
      </c>
      <c r="DQ55" s="1">
        <f t="shared" si="27"/>
        <v>0.36</v>
      </c>
      <c r="DR55" s="2">
        <f t="shared" si="28"/>
        <v>3.5555555555555554</v>
      </c>
      <c r="DS55" s="2">
        <f t="shared" si="29"/>
        <v>3.76</v>
      </c>
      <c r="DT55" s="1">
        <f t="shared" si="121"/>
        <v>27</v>
      </c>
      <c r="DU55" s="1">
        <f t="shared" si="122"/>
        <v>31.75</v>
      </c>
      <c r="DV55" s="1">
        <f t="shared" si="77"/>
        <v>96</v>
      </c>
      <c r="DW55" s="1">
        <f t="shared" si="78"/>
        <v>94</v>
      </c>
      <c r="DX55" s="1">
        <f t="shared" si="30"/>
        <v>5.7239057239057242E-2</v>
      </c>
      <c r="DY55" s="1">
        <f t="shared" si="31"/>
        <v>4.9295774647887321E-2</v>
      </c>
      <c r="DZ55" s="1">
        <f t="shared" si="32"/>
        <v>1.7</v>
      </c>
      <c r="EA55" s="1">
        <f t="shared" si="33"/>
        <v>1.5555555555555556</v>
      </c>
      <c r="EB55" s="1">
        <f t="shared" si="79"/>
        <v>73.323170731707322</v>
      </c>
      <c r="EC55" s="1">
        <f t="shared" si="80"/>
        <v>87.019230769230759</v>
      </c>
      <c r="EE55">
        <f t="shared" si="81"/>
        <v>86</v>
      </c>
      <c r="EF55">
        <f t="shared" si="82"/>
        <v>117</v>
      </c>
      <c r="EG55">
        <f t="shared" si="83"/>
        <v>110</v>
      </c>
      <c r="EH55">
        <f t="shared" si="84"/>
        <v>94</v>
      </c>
      <c r="EI55">
        <f t="shared" si="85"/>
        <v>37</v>
      </c>
      <c r="EJ55">
        <f t="shared" si="86"/>
        <v>95</v>
      </c>
      <c r="EK55">
        <f t="shared" si="87"/>
        <v>96</v>
      </c>
      <c r="EL55">
        <f t="shared" si="88"/>
        <v>120</v>
      </c>
      <c r="EM55">
        <f t="shared" si="89"/>
        <v>80</v>
      </c>
      <c r="EN55">
        <f t="shared" si="90"/>
        <v>177</v>
      </c>
      <c r="EO55">
        <f t="shared" si="91"/>
        <v>158</v>
      </c>
      <c r="EP55">
        <f t="shared" si="92"/>
        <v>98</v>
      </c>
      <c r="EQ55">
        <f t="shared" si="93"/>
        <v>80</v>
      </c>
      <c r="ER55">
        <f t="shared" si="94"/>
        <v>116</v>
      </c>
      <c r="ES55">
        <f t="shared" si="95"/>
        <v>51</v>
      </c>
      <c r="ET55">
        <f t="shared" si="96"/>
        <v>149</v>
      </c>
      <c r="EU55">
        <f t="shared" si="97"/>
        <v>77</v>
      </c>
      <c r="EV55">
        <f t="shared" si="98"/>
        <v>125</v>
      </c>
      <c r="EW55">
        <f t="shared" si="99"/>
        <v>6</v>
      </c>
      <c r="EX55">
        <f t="shared" si="100"/>
        <v>107</v>
      </c>
      <c r="EY55">
        <f t="shared" si="101"/>
        <v>1</v>
      </c>
      <c r="EZ55">
        <f t="shared" si="102"/>
        <v>52</v>
      </c>
      <c r="FA55">
        <f t="shared" si="103"/>
        <v>24</v>
      </c>
      <c r="FB55">
        <f t="shared" si="104"/>
        <v>139</v>
      </c>
      <c r="FC55">
        <f t="shared" si="105"/>
        <v>14</v>
      </c>
      <c r="FD55">
        <f t="shared" si="106"/>
        <v>39</v>
      </c>
      <c r="FE55">
        <f t="shared" si="107"/>
        <v>100</v>
      </c>
      <c r="FF55">
        <f t="shared" si="108"/>
        <v>42</v>
      </c>
      <c r="FG55">
        <f t="shared" si="109"/>
        <v>124</v>
      </c>
      <c r="FH55">
        <f t="shared" si="110"/>
        <v>88</v>
      </c>
      <c r="FI55">
        <f t="shared" si="111"/>
        <v>185</v>
      </c>
      <c r="FJ55">
        <f t="shared" si="112"/>
        <v>33</v>
      </c>
      <c r="FK55">
        <f t="shared" si="113"/>
        <v>107</v>
      </c>
      <c r="FL55">
        <f t="shared" si="114"/>
        <v>89</v>
      </c>
      <c r="FM55">
        <f t="shared" si="115"/>
        <v>128</v>
      </c>
      <c r="FN55">
        <f t="shared" si="116"/>
        <v>47</v>
      </c>
      <c r="FO55">
        <f t="shared" si="117"/>
        <v>122</v>
      </c>
      <c r="FP55">
        <f t="shared" si="118"/>
        <v>64</v>
      </c>
      <c r="FQ55">
        <f t="shared" si="119"/>
        <v>121</v>
      </c>
      <c r="FR55">
        <f t="shared" si="120"/>
        <v>118</v>
      </c>
    </row>
    <row r="56" spans="1:174">
      <c r="A56" t="s">
        <v>16</v>
      </c>
      <c r="B56" t="s">
        <v>9</v>
      </c>
      <c r="C56" t="s">
        <v>68</v>
      </c>
      <c r="D56">
        <v>14</v>
      </c>
      <c r="E56">
        <v>17</v>
      </c>
      <c r="F56">
        <v>2003</v>
      </c>
      <c r="G56" t="str">
        <f t="shared" si="74"/>
        <v>Titans-DIV-2003</v>
      </c>
      <c r="H56">
        <v>0</v>
      </c>
      <c r="I56">
        <v>16</v>
      </c>
      <c r="J56">
        <v>9</v>
      </c>
      <c r="K56">
        <v>190</v>
      </c>
      <c r="L56">
        <v>18</v>
      </c>
      <c r="M56">
        <v>26</v>
      </c>
      <c r="N56">
        <v>1</v>
      </c>
      <c r="O56">
        <v>94</v>
      </c>
      <c r="P56">
        <v>25</v>
      </c>
      <c r="Q56">
        <v>1</v>
      </c>
      <c r="R56">
        <v>7</v>
      </c>
      <c r="S56">
        <v>13</v>
      </c>
      <c r="T56">
        <v>0</v>
      </c>
      <c r="U56">
        <v>1</v>
      </c>
      <c r="V56">
        <v>1</v>
      </c>
      <c r="W56">
        <v>0</v>
      </c>
      <c r="X56">
        <v>4</v>
      </c>
      <c r="Y56">
        <v>20</v>
      </c>
      <c r="Z56">
        <v>9</v>
      </c>
      <c r="AA56">
        <v>55</v>
      </c>
      <c r="AB56">
        <v>4</v>
      </c>
      <c r="AC56">
        <v>136</v>
      </c>
      <c r="AD56">
        <v>9</v>
      </c>
      <c r="AE56">
        <v>4</v>
      </c>
      <c r="AF56">
        <v>2</v>
      </c>
      <c r="AG56">
        <v>0</v>
      </c>
      <c r="AH56">
        <v>5</v>
      </c>
      <c r="AI56">
        <v>14</v>
      </c>
      <c r="AJ56">
        <v>2</v>
      </c>
      <c r="AK56">
        <v>9</v>
      </c>
      <c r="AL56">
        <v>2</v>
      </c>
      <c r="AM56">
        <v>2</v>
      </c>
      <c r="AN56">
        <v>0</v>
      </c>
      <c r="AO56">
        <v>0</v>
      </c>
      <c r="AP56">
        <v>2</v>
      </c>
      <c r="AQ56">
        <v>5</v>
      </c>
      <c r="AR56">
        <v>9</v>
      </c>
      <c r="AS56">
        <v>25</v>
      </c>
      <c r="AT56">
        <v>10</v>
      </c>
      <c r="AU56">
        <v>327</v>
      </c>
      <c r="AV56">
        <v>3</v>
      </c>
      <c r="AW56">
        <v>31</v>
      </c>
      <c r="AX56">
        <v>58</v>
      </c>
      <c r="AY56" s="8">
        <v>18</v>
      </c>
      <c r="AZ56">
        <v>10</v>
      </c>
      <c r="BA56">
        <v>201</v>
      </c>
      <c r="BB56">
        <v>21</v>
      </c>
      <c r="BC56">
        <v>41</v>
      </c>
      <c r="BD56">
        <v>1</v>
      </c>
      <c r="BE56">
        <v>96</v>
      </c>
      <c r="BF56">
        <v>27</v>
      </c>
      <c r="BG56">
        <v>1</v>
      </c>
      <c r="BH56">
        <v>7</v>
      </c>
      <c r="BI56">
        <v>16</v>
      </c>
      <c r="BJ56">
        <v>2</v>
      </c>
      <c r="BK56">
        <v>3</v>
      </c>
      <c r="BL56">
        <v>0</v>
      </c>
      <c r="BM56">
        <v>1</v>
      </c>
      <c r="BN56">
        <v>0</v>
      </c>
      <c r="BO56">
        <v>0</v>
      </c>
      <c r="BP56">
        <v>2</v>
      </c>
      <c r="BQ56">
        <v>14</v>
      </c>
      <c r="BR56">
        <v>4</v>
      </c>
      <c r="BS56">
        <v>108</v>
      </c>
      <c r="BT56">
        <v>0</v>
      </c>
      <c r="BU56">
        <v>1</v>
      </c>
      <c r="BV56">
        <v>1</v>
      </c>
      <c r="BW56">
        <v>0</v>
      </c>
      <c r="BX56">
        <v>7</v>
      </c>
      <c r="BY56">
        <v>14</v>
      </c>
      <c r="BZ56">
        <v>3</v>
      </c>
      <c r="CA56">
        <v>8</v>
      </c>
      <c r="CB56">
        <v>2</v>
      </c>
      <c r="CC56">
        <v>5</v>
      </c>
      <c r="CD56">
        <v>0</v>
      </c>
      <c r="CE56">
        <v>0</v>
      </c>
      <c r="CF56">
        <v>3</v>
      </c>
      <c r="CG56">
        <v>10</v>
      </c>
      <c r="CH56">
        <v>12</v>
      </c>
      <c r="CI56">
        <v>27</v>
      </c>
      <c r="CJ56">
        <v>10</v>
      </c>
      <c r="CK56">
        <v>325</v>
      </c>
      <c r="CL56">
        <v>1</v>
      </c>
      <c r="CM56">
        <v>28</v>
      </c>
      <c r="CN56">
        <v>2</v>
      </c>
      <c r="CP56" s="1">
        <f t="shared" si="0"/>
        <v>0.72</v>
      </c>
      <c r="CQ56" s="1">
        <f t="shared" si="1"/>
        <v>0.7142857142857143</v>
      </c>
      <c r="CR56" s="1">
        <f t="shared" si="2"/>
        <v>5.5</v>
      </c>
      <c r="CS56" s="1">
        <f t="shared" si="3"/>
        <v>5.3902439024390247</v>
      </c>
      <c r="CT56" s="1">
        <f t="shared" si="4"/>
        <v>1</v>
      </c>
      <c r="CU56" s="1">
        <f t="shared" si="5"/>
        <v>1</v>
      </c>
      <c r="CV56" s="1">
        <f t="shared" si="6"/>
        <v>31.555555555555557</v>
      </c>
      <c r="CW56" s="1">
        <f t="shared" si="7"/>
        <v>29.7</v>
      </c>
      <c r="CX56" s="2">
        <f t="shared" si="8"/>
        <v>3.5518518518518518</v>
      </c>
      <c r="CY56" s="2">
        <f t="shared" si="9"/>
        <v>2.8033333333333337</v>
      </c>
      <c r="CZ56" s="1">
        <f t="shared" si="10"/>
        <v>5.163636363636364</v>
      </c>
      <c r="DA56" s="1">
        <f t="shared" si="11"/>
        <v>4.367647058823529</v>
      </c>
      <c r="DB56" s="1">
        <f t="shared" si="12"/>
        <v>1.7777777777777777</v>
      </c>
      <c r="DC56" s="1">
        <f t="shared" si="13"/>
        <v>1.8</v>
      </c>
      <c r="DD56" s="1">
        <f t="shared" si="14"/>
        <v>0.5</v>
      </c>
      <c r="DE56" s="1">
        <f t="shared" si="15"/>
        <v>0.47368421052631576</v>
      </c>
      <c r="DF56" s="1">
        <f t="shared" si="16"/>
        <v>32.700000000000003</v>
      </c>
      <c r="DG56" s="1">
        <f t="shared" si="17"/>
        <v>32.5</v>
      </c>
      <c r="DH56" s="1">
        <f t="shared" si="18"/>
        <v>3</v>
      </c>
      <c r="DI56" s="1">
        <f t="shared" si="19"/>
        <v>1</v>
      </c>
      <c r="DJ56" s="1">
        <f t="shared" si="20"/>
        <v>0.5</v>
      </c>
      <c r="DK56" s="1">
        <f t="shared" si="21"/>
        <v>1</v>
      </c>
      <c r="DL56" s="1">
        <f t="shared" si="22"/>
        <v>6.1111111111111107</v>
      </c>
      <c r="DM56" s="1">
        <f t="shared" si="23"/>
        <v>6.8</v>
      </c>
      <c r="DN56" s="1">
        <f t="shared" si="24"/>
        <v>1</v>
      </c>
      <c r="DO56" s="1">
        <f t="shared" si="25"/>
        <v>0.20588235294117646</v>
      </c>
      <c r="DP56" s="1">
        <f t="shared" si="26"/>
        <v>0.36</v>
      </c>
      <c r="DQ56" s="1">
        <f t="shared" si="27"/>
        <v>0.44444444444444442</v>
      </c>
      <c r="DR56" s="2">
        <f t="shared" si="28"/>
        <v>3.76</v>
      </c>
      <c r="DS56" s="2">
        <f t="shared" si="29"/>
        <v>3.5555555555555554</v>
      </c>
      <c r="DT56" s="1">
        <f t="shared" si="121"/>
        <v>31.75</v>
      </c>
      <c r="DU56" s="1">
        <f t="shared" si="122"/>
        <v>27</v>
      </c>
      <c r="DV56" s="1">
        <f t="shared" si="77"/>
        <v>94</v>
      </c>
      <c r="DW56" s="1">
        <f t="shared" si="78"/>
        <v>96</v>
      </c>
      <c r="DX56" s="1">
        <f t="shared" si="30"/>
        <v>4.9295774647887321E-2</v>
      </c>
      <c r="DY56" s="1">
        <f t="shared" si="31"/>
        <v>5.7239057239057242E-2</v>
      </c>
      <c r="DZ56" s="1">
        <f t="shared" si="32"/>
        <v>1.5555555555555556</v>
      </c>
      <c r="EA56" s="1">
        <f t="shared" si="33"/>
        <v>1.7</v>
      </c>
      <c r="EB56" s="1">
        <f t="shared" si="79"/>
        <v>87.019230769230759</v>
      </c>
      <c r="EC56" s="1">
        <f t="shared" si="80"/>
        <v>73.323170731707322</v>
      </c>
      <c r="EE56">
        <f t="shared" si="81"/>
        <v>82</v>
      </c>
      <c r="EF56">
        <f t="shared" si="82"/>
        <v>109</v>
      </c>
      <c r="EG56">
        <f t="shared" si="83"/>
        <v>105</v>
      </c>
      <c r="EH56">
        <f t="shared" si="84"/>
        <v>89</v>
      </c>
      <c r="EI56">
        <f t="shared" si="85"/>
        <v>37</v>
      </c>
      <c r="EJ56">
        <f t="shared" si="86"/>
        <v>95</v>
      </c>
      <c r="EK56">
        <f t="shared" si="87"/>
        <v>79</v>
      </c>
      <c r="EL56">
        <f t="shared" si="88"/>
        <v>103</v>
      </c>
      <c r="EM56">
        <f t="shared" si="89"/>
        <v>22</v>
      </c>
      <c r="EN56">
        <f t="shared" si="90"/>
        <v>119</v>
      </c>
      <c r="EO56">
        <f t="shared" si="91"/>
        <v>101</v>
      </c>
      <c r="EP56">
        <f t="shared" si="92"/>
        <v>41</v>
      </c>
      <c r="EQ56">
        <f t="shared" si="93"/>
        <v>83</v>
      </c>
      <c r="ER56">
        <f t="shared" si="94"/>
        <v>117</v>
      </c>
      <c r="ES56">
        <f t="shared" si="95"/>
        <v>40</v>
      </c>
      <c r="ET56">
        <f t="shared" si="96"/>
        <v>148</v>
      </c>
      <c r="EU56">
        <f t="shared" si="97"/>
        <v>74</v>
      </c>
      <c r="EV56">
        <f t="shared" si="98"/>
        <v>121</v>
      </c>
      <c r="EW56">
        <f t="shared" si="99"/>
        <v>55</v>
      </c>
      <c r="EX56">
        <f t="shared" si="100"/>
        <v>177</v>
      </c>
      <c r="EY56">
        <f t="shared" si="101"/>
        <v>139</v>
      </c>
      <c r="EZ56">
        <f t="shared" si="102"/>
        <v>164</v>
      </c>
      <c r="FA56">
        <f t="shared" si="103"/>
        <v>59</v>
      </c>
      <c r="FB56">
        <f t="shared" si="104"/>
        <v>173</v>
      </c>
      <c r="FC56">
        <f t="shared" si="105"/>
        <v>160</v>
      </c>
      <c r="FD56">
        <f t="shared" si="106"/>
        <v>185</v>
      </c>
      <c r="FE56">
        <f t="shared" si="107"/>
        <v>157</v>
      </c>
      <c r="FF56">
        <f t="shared" si="108"/>
        <v>98</v>
      </c>
      <c r="FG56">
        <f t="shared" si="109"/>
        <v>111</v>
      </c>
      <c r="FH56">
        <f t="shared" si="110"/>
        <v>74</v>
      </c>
      <c r="FI56">
        <f t="shared" si="111"/>
        <v>166</v>
      </c>
      <c r="FJ56">
        <f t="shared" si="112"/>
        <v>12</v>
      </c>
      <c r="FK56">
        <f t="shared" si="113"/>
        <v>110</v>
      </c>
      <c r="FL56">
        <f t="shared" si="114"/>
        <v>91</v>
      </c>
      <c r="FM56">
        <f t="shared" si="115"/>
        <v>152</v>
      </c>
      <c r="FN56">
        <f t="shared" si="116"/>
        <v>71</v>
      </c>
      <c r="FO56">
        <f t="shared" si="117"/>
        <v>134</v>
      </c>
      <c r="FP56">
        <f t="shared" si="118"/>
        <v>74</v>
      </c>
      <c r="FQ56">
        <f t="shared" si="119"/>
        <v>81</v>
      </c>
      <c r="FR56">
        <f t="shared" si="120"/>
        <v>78</v>
      </c>
    </row>
    <row r="57" spans="1:174">
      <c r="A57" t="s">
        <v>21</v>
      </c>
      <c r="B57" t="s">
        <v>12</v>
      </c>
      <c r="C57" t="s">
        <v>68</v>
      </c>
      <c r="D57">
        <v>31</v>
      </c>
      <c r="E57">
        <v>38</v>
      </c>
      <c r="F57">
        <v>2003</v>
      </c>
      <c r="G57" t="str">
        <f t="shared" si="74"/>
        <v>Chiefs-DIV-2003</v>
      </c>
      <c r="H57">
        <v>1</v>
      </c>
      <c r="I57">
        <v>24</v>
      </c>
      <c r="J57">
        <v>7</v>
      </c>
      <c r="K57">
        <v>212</v>
      </c>
      <c r="L57">
        <v>18</v>
      </c>
      <c r="M57">
        <v>30</v>
      </c>
      <c r="N57">
        <v>1</v>
      </c>
      <c r="O57">
        <v>196</v>
      </c>
      <c r="P57">
        <v>30</v>
      </c>
      <c r="Q57">
        <v>2</v>
      </c>
      <c r="R57">
        <v>5</v>
      </c>
      <c r="S57">
        <v>11</v>
      </c>
      <c r="T57">
        <v>3</v>
      </c>
      <c r="U57">
        <v>3</v>
      </c>
      <c r="V57">
        <v>0</v>
      </c>
      <c r="W57">
        <v>1</v>
      </c>
      <c r="X57">
        <v>0</v>
      </c>
      <c r="Y57">
        <v>0</v>
      </c>
      <c r="Z57">
        <v>4</v>
      </c>
      <c r="AA57">
        <v>30</v>
      </c>
      <c r="AB57">
        <v>0</v>
      </c>
      <c r="AC57">
        <v>0</v>
      </c>
      <c r="AD57">
        <v>0</v>
      </c>
      <c r="AE57">
        <v>5</v>
      </c>
      <c r="AF57">
        <v>3</v>
      </c>
      <c r="AG57">
        <v>1</v>
      </c>
      <c r="AH57">
        <v>10</v>
      </c>
      <c r="AI57">
        <v>14</v>
      </c>
      <c r="AJ57">
        <v>6</v>
      </c>
      <c r="AK57">
        <v>12</v>
      </c>
      <c r="AL57">
        <v>2</v>
      </c>
      <c r="AM57">
        <v>4</v>
      </c>
      <c r="AN57">
        <v>0</v>
      </c>
      <c r="AO57">
        <v>0</v>
      </c>
      <c r="AP57">
        <v>2</v>
      </c>
      <c r="AQ57">
        <v>7</v>
      </c>
      <c r="AR57">
        <v>18</v>
      </c>
      <c r="AS57">
        <v>30</v>
      </c>
      <c r="AT57">
        <v>7</v>
      </c>
      <c r="AU57">
        <v>203</v>
      </c>
      <c r="AV57">
        <v>2</v>
      </c>
      <c r="AW57">
        <v>27</v>
      </c>
      <c r="AX57">
        <v>47</v>
      </c>
      <c r="AY57" s="8">
        <v>27</v>
      </c>
      <c r="AZ57">
        <v>8</v>
      </c>
      <c r="BA57">
        <v>292</v>
      </c>
      <c r="BB57">
        <v>22</v>
      </c>
      <c r="BC57">
        <v>30</v>
      </c>
      <c r="BD57">
        <v>3</v>
      </c>
      <c r="BE57">
        <v>142</v>
      </c>
      <c r="BF57">
        <v>32</v>
      </c>
      <c r="BG57">
        <v>2</v>
      </c>
      <c r="BH57">
        <v>8</v>
      </c>
      <c r="BI57">
        <v>11</v>
      </c>
      <c r="BJ57">
        <v>0</v>
      </c>
      <c r="BK57">
        <v>1</v>
      </c>
      <c r="BL57">
        <v>0</v>
      </c>
      <c r="BM57">
        <v>0</v>
      </c>
      <c r="BN57">
        <v>1</v>
      </c>
      <c r="BO57">
        <v>12</v>
      </c>
      <c r="BP57">
        <v>1</v>
      </c>
      <c r="BQ57">
        <v>5</v>
      </c>
      <c r="BR57">
        <v>0</v>
      </c>
      <c r="BS57">
        <v>0</v>
      </c>
      <c r="BT57">
        <v>0</v>
      </c>
      <c r="BU57">
        <v>4</v>
      </c>
      <c r="BV57">
        <v>4</v>
      </c>
      <c r="BW57">
        <v>0</v>
      </c>
      <c r="BX57">
        <v>9</v>
      </c>
      <c r="BY57">
        <v>17</v>
      </c>
      <c r="BZ57">
        <v>6</v>
      </c>
      <c r="CA57">
        <v>10</v>
      </c>
      <c r="CB57">
        <v>1</v>
      </c>
      <c r="CC57">
        <v>4</v>
      </c>
      <c r="CD57">
        <v>0</v>
      </c>
      <c r="CE57">
        <v>1</v>
      </c>
      <c r="CF57">
        <v>5</v>
      </c>
      <c r="CG57">
        <v>10</v>
      </c>
      <c r="CH57">
        <v>16</v>
      </c>
      <c r="CI57">
        <v>32</v>
      </c>
      <c r="CJ57">
        <v>8</v>
      </c>
      <c r="CK57">
        <v>214</v>
      </c>
      <c r="CL57">
        <v>1</v>
      </c>
      <c r="CM57">
        <v>32</v>
      </c>
      <c r="CN57">
        <v>13</v>
      </c>
      <c r="CP57" s="1">
        <f t="shared" si="0"/>
        <v>0.87096774193548387</v>
      </c>
      <c r="CQ57" s="1">
        <f t="shared" si="1"/>
        <v>0.91428571428571426</v>
      </c>
      <c r="CR57" s="1">
        <f t="shared" si="2"/>
        <v>7.7333333333333334</v>
      </c>
      <c r="CS57" s="1">
        <f t="shared" si="3"/>
        <v>11.35483870967742</v>
      </c>
      <c r="CT57" s="1">
        <f t="shared" si="4"/>
        <v>1</v>
      </c>
      <c r="CU57" s="1">
        <f t="shared" si="5"/>
        <v>0</v>
      </c>
      <c r="CV57" s="1">
        <f t="shared" si="6"/>
        <v>58.285714285714285</v>
      </c>
      <c r="CW57" s="1">
        <f t="shared" si="7"/>
        <v>54.25</v>
      </c>
      <c r="CX57" s="2">
        <f t="shared" si="8"/>
        <v>3.9690476190476192</v>
      </c>
      <c r="CY57" s="2">
        <f t="shared" si="9"/>
        <v>4.0270833333333336</v>
      </c>
      <c r="CZ57" s="1">
        <f t="shared" si="10"/>
        <v>6.8</v>
      </c>
      <c r="DA57" s="1">
        <f t="shared" si="11"/>
        <v>6.8888888888888893</v>
      </c>
      <c r="DB57" s="1">
        <f t="shared" si="12"/>
        <v>3.4285714285714284</v>
      </c>
      <c r="DC57" s="1">
        <f t="shared" si="13"/>
        <v>3.375</v>
      </c>
      <c r="DD57" s="1">
        <f t="shared" si="14"/>
        <v>0.5714285714285714</v>
      </c>
      <c r="DE57" s="1">
        <f t="shared" si="15"/>
        <v>0.66666666666666663</v>
      </c>
      <c r="DF57" s="1">
        <f t="shared" si="16"/>
        <v>29</v>
      </c>
      <c r="DG57" s="1">
        <f t="shared" si="17"/>
        <v>26.75</v>
      </c>
      <c r="DH57" s="1">
        <f t="shared" si="18"/>
        <v>2</v>
      </c>
      <c r="DI57" s="1">
        <f t="shared" si="19"/>
        <v>1</v>
      </c>
      <c r="DJ57" s="1">
        <f t="shared" si="20"/>
        <v>0.68571428571428572</v>
      </c>
      <c r="DK57" s="1">
        <f t="shared" si="21"/>
        <v>1</v>
      </c>
      <c r="DL57" s="1">
        <f t="shared" si="22"/>
        <v>8.5714285714285712</v>
      </c>
      <c r="DM57" s="1">
        <f t="shared" si="23"/>
        <v>7.875</v>
      </c>
      <c r="DN57" s="1">
        <f t="shared" si="24"/>
        <v>0.5</v>
      </c>
      <c r="DO57" s="1">
        <f t="shared" si="25"/>
        <v>7.9365079365079361E-2</v>
      </c>
      <c r="DP57" s="1">
        <f t="shared" si="26"/>
        <v>0.6</v>
      </c>
      <c r="DQ57" s="1">
        <f t="shared" si="27"/>
        <v>0.5</v>
      </c>
      <c r="DR57" s="2">
        <f t="shared" si="28"/>
        <v>6.5333333333333332</v>
      </c>
      <c r="DS57" s="2">
        <f t="shared" si="29"/>
        <v>4.4375</v>
      </c>
      <c r="DT57" s="1">
        <f t="shared" si="121"/>
        <v>37.898474059003</v>
      </c>
      <c r="DU57" s="1">
        <f t="shared" si="122"/>
        <v>37.898474059003</v>
      </c>
      <c r="DV57" s="1">
        <f t="shared" si="77"/>
        <v>196</v>
      </c>
      <c r="DW57" s="1">
        <f t="shared" si="78"/>
        <v>142</v>
      </c>
      <c r="DX57" s="1">
        <f t="shared" si="30"/>
        <v>7.5980392156862739E-2</v>
      </c>
      <c r="DY57" s="1">
        <f t="shared" si="31"/>
        <v>8.755760368663594E-2</v>
      </c>
      <c r="DZ57" s="1">
        <f t="shared" si="32"/>
        <v>4.4285714285714288</v>
      </c>
      <c r="EA57" s="1">
        <f t="shared" si="33"/>
        <v>4.75</v>
      </c>
      <c r="EB57" s="1">
        <f t="shared" si="79"/>
        <v>92.638888888888886</v>
      </c>
      <c r="EC57" s="1">
        <f t="shared" si="80"/>
        <v>137.08333333333334</v>
      </c>
      <c r="EE57">
        <f t="shared" si="81"/>
        <v>6</v>
      </c>
      <c r="EF57">
        <f t="shared" si="82"/>
        <v>197</v>
      </c>
      <c r="EG57">
        <f t="shared" si="83"/>
        <v>51</v>
      </c>
      <c r="EH57">
        <f t="shared" si="84"/>
        <v>191</v>
      </c>
      <c r="EI57">
        <f t="shared" si="85"/>
        <v>37</v>
      </c>
      <c r="EJ57">
        <f t="shared" si="86"/>
        <v>163</v>
      </c>
      <c r="EK57">
        <f t="shared" si="87"/>
        <v>2</v>
      </c>
      <c r="EL57">
        <f t="shared" si="88"/>
        <v>194</v>
      </c>
      <c r="EM57">
        <f t="shared" si="89"/>
        <v>10</v>
      </c>
      <c r="EN57">
        <f t="shared" si="90"/>
        <v>190</v>
      </c>
      <c r="EO57">
        <f t="shared" si="91"/>
        <v>19</v>
      </c>
      <c r="EP57">
        <f t="shared" si="92"/>
        <v>184</v>
      </c>
      <c r="EQ57">
        <f t="shared" si="93"/>
        <v>1</v>
      </c>
      <c r="ER57">
        <f t="shared" si="94"/>
        <v>196</v>
      </c>
      <c r="ES57">
        <f t="shared" si="95"/>
        <v>21</v>
      </c>
      <c r="ET57">
        <f t="shared" si="96"/>
        <v>193</v>
      </c>
      <c r="EU57">
        <f t="shared" si="97"/>
        <v>123</v>
      </c>
      <c r="EV57">
        <f t="shared" si="98"/>
        <v>42</v>
      </c>
      <c r="EW57">
        <f t="shared" si="99"/>
        <v>23</v>
      </c>
      <c r="EX57">
        <f t="shared" si="100"/>
        <v>177</v>
      </c>
      <c r="EY57">
        <f t="shared" si="101"/>
        <v>103</v>
      </c>
      <c r="EZ57">
        <f t="shared" si="102"/>
        <v>164</v>
      </c>
      <c r="FA57">
        <f t="shared" si="103"/>
        <v>3</v>
      </c>
      <c r="FB57">
        <f t="shared" si="104"/>
        <v>190</v>
      </c>
      <c r="FC57">
        <f t="shared" si="105"/>
        <v>66</v>
      </c>
      <c r="FD57">
        <f t="shared" si="106"/>
        <v>194</v>
      </c>
      <c r="FE57">
        <f t="shared" si="107"/>
        <v>17</v>
      </c>
      <c r="FF57">
        <f t="shared" si="108"/>
        <v>129</v>
      </c>
      <c r="FG57">
        <f t="shared" si="109"/>
        <v>8</v>
      </c>
      <c r="FH57">
        <f t="shared" si="110"/>
        <v>135</v>
      </c>
      <c r="FI57">
        <f t="shared" si="111"/>
        <v>89</v>
      </c>
      <c r="FJ57">
        <f t="shared" si="112"/>
        <v>107</v>
      </c>
      <c r="FK57">
        <f t="shared" si="113"/>
        <v>12</v>
      </c>
      <c r="FL57">
        <f t="shared" si="114"/>
        <v>148</v>
      </c>
      <c r="FM57">
        <f t="shared" si="115"/>
        <v>69</v>
      </c>
      <c r="FN57">
        <f t="shared" si="116"/>
        <v>157</v>
      </c>
      <c r="FO57">
        <f t="shared" si="117"/>
        <v>7</v>
      </c>
      <c r="FP57">
        <f t="shared" si="118"/>
        <v>195</v>
      </c>
      <c r="FQ57">
        <f t="shared" si="119"/>
        <v>66</v>
      </c>
      <c r="FR57">
        <f t="shared" si="120"/>
        <v>188</v>
      </c>
    </row>
    <row r="58" spans="1:174">
      <c r="A58" t="s">
        <v>12</v>
      </c>
      <c r="B58" t="s">
        <v>21</v>
      </c>
      <c r="C58" t="s">
        <v>68</v>
      </c>
      <c r="D58">
        <v>38</v>
      </c>
      <c r="E58">
        <v>31</v>
      </c>
      <c r="F58">
        <v>2003</v>
      </c>
      <c r="G58" t="str">
        <f t="shared" si="74"/>
        <v>Colts-DIV-2003</v>
      </c>
      <c r="H58">
        <v>0</v>
      </c>
      <c r="I58">
        <v>27</v>
      </c>
      <c r="J58">
        <v>8</v>
      </c>
      <c r="K58">
        <v>292</v>
      </c>
      <c r="L58">
        <v>22</v>
      </c>
      <c r="M58">
        <v>30</v>
      </c>
      <c r="N58">
        <v>3</v>
      </c>
      <c r="O58">
        <v>142</v>
      </c>
      <c r="P58">
        <v>32</v>
      </c>
      <c r="Q58">
        <v>2</v>
      </c>
      <c r="R58">
        <v>8</v>
      </c>
      <c r="S58">
        <v>11</v>
      </c>
      <c r="T58">
        <v>0</v>
      </c>
      <c r="U58">
        <v>1</v>
      </c>
      <c r="V58">
        <v>0</v>
      </c>
      <c r="W58">
        <v>0</v>
      </c>
      <c r="X58">
        <v>1</v>
      </c>
      <c r="Y58">
        <v>12</v>
      </c>
      <c r="Z58">
        <v>1</v>
      </c>
      <c r="AA58">
        <v>5</v>
      </c>
      <c r="AB58">
        <v>0</v>
      </c>
      <c r="AC58">
        <v>0</v>
      </c>
      <c r="AD58">
        <v>0</v>
      </c>
      <c r="AE58">
        <v>4</v>
      </c>
      <c r="AF58">
        <v>4</v>
      </c>
      <c r="AG58">
        <v>0</v>
      </c>
      <c r="AH58">
        <v>9</v>
      </c>
      <c r="AI58">
        <v>17</v>
      </c>
      <c r="AJ58">
        <v>6</v>
      </c>
      <c r="AK58">
        <v>10</v>
      </c>
      <c r="AL58">
        <v>1</v>
      </c>
      <c r="AM58">
        <v>4</v>
      </c>
      <c r="AN58">
        <v>0</v>
      </c>
      <c r="AO58">
        <v>1</v>
      </c>
      <c r="AP58">
        <v>5</v>
      </c>
      <c r="AQ58">
        <v>10</v>
      </c>
      <c r="AR58">
        <v>16</v>
      </c>
      <c r="AS58">
        <v>32</v>
      </c>
      <c r="AT58">
        <v>8</v>
      </c>
      <c r="AU58">
        <v>214</v>
      </c>
      <c r="AV58">
        <v>1</v>
      </c>
      <c r="AW58">
        <v>32</v>
      </c>
      <c r="AX58">
        <v>13</v>
      </c>
      <c r="AY58" s="8">
        <v>24</v>
      </c>
      <c r="AZ58">
        <v>7</v>
      </c>
      <c r="BA58">
        <v>212</v>
      </c>
      <c r="BB58">
        <v>18</v>
      </c>
      <c r="BC58">
        <v>30</v>
      </c>
      <c r="BD58">
        <v>1</v>
      </c>
      <c r="BE58">
        <v>196</v>
      </c>
      <c r="BF58">
        <v>30</v>
      </c>
      <c r="BG58">
        <v>2</v>
      </c>
      <c r="BH58">
        <v>5</v>
      </c>
      <c r="BI58">
        <v>11</v>
      </c>
      <c r="BJ58">
        <v>3</v>
      </c>
      <c r="BK58">
        <v>3</v>
      </c>
      <c r="BL58">
        <v>0</v>
      </c>
      <c r="BM58">
        <v>1</v>
      </c>
      <c r="BN58">
        <v>0</v>
      </c>
      <c r="BO58">
        <v>0</v>
      </c>
      <c r="BP58">
        <v>4</v>
      </c>
      <c r="BQ58">
        <v>30</v>
      </c>
      <c r="BR58">
        <v>0</v>
      </c>
      <c r="BS58">
        <v>0</v>
      </c>
      <c r="BT58">
        <v>0</v>
      </c>
      <c r="BU58">
        <v>5</v>
      </c>
      <c r="BV58">
        <v>3</v>
      </c>
      <c r="BW58">
        <v>1</v>
      </c>
      <c r="BX58">
        <v>10</v>
      </c>
      <c r="BY58">
        <v>14</v>
      </c>
      <c r="BZ58">
        <v>6</v>
      </c>
      <c r="CA58">
        <v>12</v>
      </c>
      <c r="CB58">
        <v>2</v>
      </c>
      <c r="CC58">
        <v>4</v>
      </c>
      <c r="CD58">
        <v>0</v>
      </c>
      <c r="CE58">
        <v>0</v>
      </c>
      <c r="CF58">
        <v>2</v>
      </c>
      <c r="CG58">
        <v>7</v>
      </c>
      <c r="CH58">
        <v>18</v>
      </c>
      <c r="CI58">
        <v>30</v>
      </c>
      <c r="CJ58">
        <v>7</v>
      </c>
      <c r="CK58">
        <v>203</v>
      </c>
      <c r="CL58">
        <v>2</v>
      </c>
      <c r="CM58">
        <v>27</v>
      </c>
      <c r="CN58">
        <v>47</v>
      </c>
      <c r="CP58" s="1">
        <f t="shared" si="0"/>
        <v>0.91428571428571426</v>
      </c>
      <c r="CQ58" s="1">
        <f t="shared" si="1"/>
        <v>0.87096774193548387</v>
      </c>
      <c r="CR58" s="1">
        <f t="shared" si="2"/>
        <v>11.35483870967742</v>
      </c>
      <c r="CS58" s="1">
        <f t="shared" si="3"/>
        <v>7.7333333333333334</v>
      </c>
      <c r="CT58" s="1">
        <f t="shared" si="4"/>
        <v>0</v>
      </c>
      <c r="CU58" s="1">
        <f t="shared" si="5"/>
        <v>1</v>
      </c>
      <c r="CV58" s="1">
        <f t="shared" si="6"/>
        <v>54.25</v>
      </c>
      <c r="CW58" s="1">
        <f t="shared" si="7"/>
        <v>58.285714285714285</v>
      </c>
      <c r="CX58" s="2">
        <f t="shared" si="8"/>
        <v>4.0270833333333336</v>
      </c>
      <c r="CY58" s="2">
        <f t="shared" si="9"/>
        <v>3.9690476190476192</v>
      </c>
      <c r="CZ58" s="1">
        <f t="shared" si="10"/>
        <v>6.8888888888888893</v>
      </c>
      <c r="DA58" s="1">
        <f t="shared" si="11"/>
        <v>6.8</v>
      </c>
      <c r="DB58" s="1">
        <f t="shared" si="12"/>
        <v>3.375</v>
      </c>
      <c r="DC58" s="1">
        <f t="shared" si="13"/>
        <v>3.4285714285714284</v>
      </c>
      <c r="DD58" s="1">
        <f t="shared" si="14"/>
        <v>0.66666666666666663</v>
      </c>
      <c r="DE58" s="1">
        <f t="shared" si="15"/>
        <v>0.5714285714285714</v>
      </c>
      <c r="DF58" s="1">
        <f t="shared" si="16"/>
        <v>26.75</v>
      </c>
      <c r="DG58" s="1">
        <f t="shared" si="17"/>
        <v>29</v>
      </c>
      <c r="DH58" s="1">
        <f t="shared" si="18"/>
        <v>1</v>
      </c>
      <c r="DI58" s="1">
        <f t="shared" si="19"/>
        <v>2</v>
      </c>
      <c r="DJ58" s="1">
        <f t="shared" si="20"/>
        <v>1</v>
      </c>
      <c r="DK58" s="1">
        <f t="shared" si="21"/>
        <v>0.68571428571428572</v>
      </c>
      <c r="DL58" s="1">
        <f t="shared" si="22"/>
        <v>7.875</v>
      </c>
      <c r="DM58" s="1">
        <f t="shared" si="23"/>
        <v>8.5714285714285712</v>
      </c>
      <c r="DN58" s="1">
        <f t="shared" si="24"/>
        <v>7.9365079365079361E-2</v>
      </c>
      <c r="DO58" s="1">
        <f t="shared" si="25"/>
        <v>0.5</v>
      </c>
      <c r="DP58" s="1">
        <f t="shared" si="26"/>
        <v>0.5</v>
      </c>
      <c r="DQ58" s="1">
        <f t="shared" si="27"/>
        <v>0.6</v>
      </c>
      <c r="DR58" s="2">
        <f t="shared" si="28"/>
        <v>4.4375</v>
      </c>
      <c r="DS58" s="2">
        <f t="shared" si="29"/>
        <v>6.5333333333333332</v>
      </c>
      <c r="DT58" s="1">
        <f t="shared" si="121"/>
        <v>37.898474059003</v>
      </c>
      <c r="DU58" s="1">
        <f t="shared" si="122"/>
        <v>37.898474059003</v>
      </c>
      <c r="DV58" s="1">
        <f t="shared" si="77"/>
        <v>142</v>
      </c>
      <c r="DW58" s="1">
        <f t="shared" si="78"/>
        <v>196</v>
      </c>
      <c r="DX58" s="1">
        <f t="shared" si="30"/>
        <v>8.755760368663594E-2</v>
      </c>
      <c r="DY58" s="1">
        <f t="shared" si="31"/>
        <v>7.5980392156862739E-2</v>
      </c>
      <c r="DZ58" s="1">
        <f t="shared" si="32"/>
        <v>4.75</v>
      </c>
      <c r="EA58" s="1">
        <f t="shared" si="33"/>
        <v>4.4285714285714288</v>
      </c>
      <c r="EB58" s="1">
        <f t="shared" si="79"/>
        <v>137.08333333333334</v>
      </c>
      <c r="EC58" s="1">
        <f t="shared" si="80"/>
        <v>92.638888888888886</v>
      </c>
      <c r="EE58">
        <f t="shared" si="81"/>
        <v>2</v>
      </c>
      <c r="EF58">
        <f t="shared" si="82"/>
        <v>193</v>
      </c>
      <c r="EG58">
        <f t="shared" si="83"/>
        <v>8</v>
      </c>
      <c r="EH58">
        <f t="shared" si="84"/>
        <v>148</v>
      </c>
      <c r="EI58">
        <f t="shared" si="85"/>
        <v>1</v>
      </c>
      <c r="EJ58">
        <f t="shared" si="86"/>
        <v>95</v>
      </c>
      <c r="EK58">
        <f t="shared" si="87"/>
        <v>5</v>
      </c>
      <c r="EL58">
        <f t="shared" si="88"/>
        <v>197</v>
      </c>
      <c r="EM58">
        <f t="shared" si="89"/>
        <v>9</v>
      </c>
      <c r="EN58">
        <f t="shared" si="90"/>
        <v>189</v>
      </c>
      <c r="EO58">
        <f t="shared" si="91"/>
        <v>15</v>
      </c>
      <c r="EP58">
        <f t="shared" si="92"/>
        <v>180</v>
      </c>
      <c r="EQ58">
        <f t="shared" si="93"/>
        <v>3</v>
      </c>
      <c r="ER58">
        <f t="shared" si="94"/>
        <v>197</v>
      </c>
      <c r="ES58">
        <f t="shared" si="95"/>
        <v>5</v>
      </c>
      <c r="ET58">
        <f t="shared" si="96"/>
        <v>178</v>
      </c>
      <c r="EU58">
        <f t="shared" si="97"/>
        <v>157</v>
      </c>
      <c r="EV58">
        <f t="shared" si="98"/>
        <v>75</v>
      </c>
      <c r="EW58">
        <f t="shared" si="99"/>
        <v>6</v>
      </c>
      <c r="EX58">
        <f t="shared" si="100"/>
        <v>145</v>
      </c>
      <c r="EY58">
        <f t="shared" si="101"/>
        <v>1</v>
      </c>
      <c r="EZ58">
        <f t="shared" si="102"/>
        <v>91</v>
      </c>
      <c r="FA58">
        <f t="shared" si="103"/>
        <v>8</v>
      </c>
      <c r="FB58">
        <f t="shared" si="104"/>
        <v>196</v>
      </c>
      <c r="FC58">
        <f t="shared" si="105"/>
        <v>5</v>
      </c>
      <c r="FD58">
        <f t="shared" si="106"/>
        <v>132</v>
      </c>
      <c r="FE58">
        <f t="shared" si="107"/>
        <v>56</v>
      </c>
      <c r="FF58">
        <f t="shared" si="108"/>
        <v>178</v>
      </c>
      <c r="FG58">
        <f t="shared" si="109"/>
        <v>64</v>
      </c>
      <c r="FH58">
        <f t="shared" si="110"/>
        <v>191</v>
      </c>
      <c r="FI58">
        <f t="shared" si="111"/>
        <v>89</v>
      </c>
      <c r="FJ58">
        <f t="shared" si="112"/>
        <v>107</v>
      </c>
      <c r="FK58">
        <f t="shared" si="113"/>
        <v>51</v>
      </c>
      <c r="FL58">
        <f t="shared" si="114"/>
        <v>186</v>
      </c>
      <c r="FM58">
        <f t="shared" si="115"/>
        <v>42</v>
      </c>
      <c r="FN58">
        <f t="shared" si="116"/>
        <v>130</v>
      </c>
      <c r="FO58">
        <f t="shared" si="117"/>
        <v>4</v>
      </c>
      <c r="FP58">
        <f t="shared" si="118"/>
        <v>191</v>
      </c>
      <c r="FQ58">
        <f t="shared" si="119"/>
        <v>11</v>
      </c>
      <c r="FR58">
        <f t="shared" si="120"/>
        <v>133</v>
      </c>
    </row>
    <row r="59" spans="1:174">
      <c r="A59" t="s">
        <v>0</v>
      </c>
      <c r="B59" t="s">
        <v>4</v>
      </c>
      <c r="C59" t="s">
        <v>68</v>
      </c>
      <c r="D59">
        <v>20</v>
      </c>
      <c r="E59">
        <v>17</v>
      </c>
      <c r="F59">
        <v>2003</v>
      </c>
      <c r="G59" t="str">
        <f t="shared" si="74"/>
        <v>Eagles-DIV-2003</v>
      </c>
      <c r="H59">
        <v>1</v>
      </c>
      <c r="I59">
        <v>19</v>
      </c>
      <c r="J59">
        <v>12</v>
      </c>
      <c r="K59">
        <v>199</v>
      </c>
      <c r="L59">
        <v>21</v>
      </c>
      <c r="M59">
        <v>39</v>
      </c>
      <c r="N59">
        <v>2</v>
      </c>
      <c r="O59">
        <v>164</v>
      </c>
      <c r="P59">
        <v>25</v>
      </c>
      <c r="Q59">
        <v>0</v>
      </c>
      <c r="R59">
        <v>4</v>
      </c>
      <c r="S59">
        <v>17</v>
      </c>
      <c r="T59">
        <v>2</v>
      </c>
      <c r="U59">
        <v>2</v>
      </c>
      <c r="V59">
        <v>0</v>
      </c>
      <c r="W59">
        <v>1</v>
      </c>
      <c r="X59">
        <v>8</v>
      </c>
      <c r="Y59">
        <v>49</v>
      </c>
      <c r="Z59">
        <v>3</v>
      </c>
      <c r="AA59">
        <v>25</v>
      </c>
      <c r="AB59">
        <v>7</v>
      </c>
      <c r="AC59">
        <v>302</v>
      </c>
      <c r="AD59">
        <v>27</v>
      </c>
      <c r="AE59">
        <v>4</v>
      </c>
      <c r="AF59">
        <v>2</v>
      </c>
      <c r="AG59">
        <v>1</v>
      </c>
      <c r="AH59">
        <v>5</v>
      </c>
      <c r="AI59">
        <v>9</v>
      </c>
      <c r="AJ59">
        <v>3</v>
      </c>
      <c r="AK59">
        <v>8</v>
      </c>
      <c r="AL59">
        <v>0</v>
      </c>
      <c r="AM59">
        <v>2</v>
      </c>
      <c r="AN59">
        <v>1</v>
      </c>
      <c r="AO59">
        <v>1</v>
      </c>
      <c r="AP59">
        <v>1</v>
      </c>
      <c r="AQ59">
        <v>3</v>
      </c>
      <c r="AR59">
        <v>9</v>
      </c>
      <c r="AS59">
        <v>20</v>
      </c>
      <c r="AT59">
        <v>12</v>
      </c>
      <c r="AU59">
        <v>314</v>
      </c>
      <c r="AV59">
        <v>5</v>
      </c>
      <c r="AW59">
        <v>32</v>
      </c>
      <c r="AX59">
        <v>28</v>
      </c>
      <c r="AY59" s="8">
        <v>16</v>
      </c>
      <c r="AZ59">
        <v>11</v>
      </c>
      <c r="BA59">
        <v>171</v>
      </c>
      <c r="BB59">
        <v>15</v>
      </c>
      <c r="BC59">
        <v>28</v>
      </c>
      <c r="BD59">
        <v>2</v>
      </c>
      <c r="BE59">
        <v>210</v>
      </c>
      <c r="BF59">
        <v>37</v>
      </c>
      <c r="BG59">
        <v>0</v>
      </c>
      <c r="BH59">
        <v>10</v>
      </c>
      <c r="BI59">
        <v>19</v>
      </c>
      <c r="BJ59">
        <v>0</v>
      </c>
      <c r="BK59">
        <v>1</v>
      </c>
      <c r="BL59">
        <v>1</v>
      </c>
      <c r="BM59">
        <v>0</v>
      </c>
      <c r="BN59">
        <v>1</v>
      </c>
      <c r="BO59">
        <v>9</v>
      </c>
      <c r="BP59">
        <v>6</v>
      </c>
      <c r="BQ59">
        <v>45</v>
      </c>
      <c r="BR59">
        <v>7</v>
      </c>
      <c r="BS59">
        <v>293</v>
      </c>
      <c r="BT59">
        <v>34</v>
      </c>
      <c r="BU59">
        <v>3</v>
      </c>
      <c r="BV59">
        <v>1</v>
      </c>
      <c r="BW59">
        <v>1</v>
      </c>
      <c r="BX59">
        <v>10</v>
      </c>
      <c r="BY59">
        <v>16</v>
      </c>
      <c r="BZ59">
        <v>6</v>
      </c>
      <c r="CA59">
        <v>10</v>
      </c>
      <c r="CB59">
        <v>6</v>
      </c>
      <c r="CC59">
        <v>10</v>
      </c>
      <c r="CD59">
        <v>0</v>
      </c>
      <c r="CE59">
        <v>1</v>
      </c>
      <c r="CF59">
        <v>8</v>
      </c>
      <c r="CG59">
        <v>11</v>
      </c>
      <c r="CH59">
        <v>22</v>
      </c>
      <c r="CI59">
        <v>37</v>
      </c>
      <c r="CJ59">
        <v>11</v>
      </c>
      <c r="CK59">
        <v>317</v>
      </c>
      <c r="CL59">
        <v>2</v>
      </c>
      <c r="CM59">
        <v>32</v>
      </c>
      <c r="CN59">
        <v>20</v>
      </c>
      <c r="CP59" s="1">
        <f t="shared" si="0"/>
        <v>0.67741935483870963</v>
      </c>
      <c r="CQ59" s="1">
        <f t="shared" si="1"/>
        <v>0.66666666666666663</v>
      </c>
      <c r="CR59" s="1">
        <f t="shared" si="2"/>
        <v>5.0851063829787231</v>
      </c>
      <c r="CS59" s="1">
        <f t="shared" si="3"/>
        <v>5.7241379310344831</v>
      </c>
      <c r="CT59" s="1">
        <f t="shared" si="4"/>
        <v>1</v>
      </c>
      <c r="CU59" s="1">
        <f t="shared" si="5"/>
        <v>1</v>
      </c>
      <c r="CV59" s="1">
        <f t="shared" si="6"/>
        <v>30.25</v>
      </c>
      <c r="CW59" s="1">
        <f t="shared" si="7"/>
        <v>34.636363636363633</v>
      </c>
      <c r="CX59" s="2">
        <f t="shared" si="8"/>
        <v>2.7055555555555557</v>
      </c>
      <c r="CY59" s="2">
        <f t="shared" si="9"/>
        <v>2.9393939393939394</v>
      </c>
      <c r="CZ59" s="1">
        <f t="shared" si="10"/>
        <v>5.041666666666667</v>
      </c>
      <c r="DA59" s="1">
        <f t="shared" si="11"/>
        <v>5.7727272727272725</v>
      </c>
      <c r="DB59" s="1">
        <f t="shared" si="12"/>
        <v>1.5833333333333333</v>
      </c>
      <c r="DC59" s="1">
        <f t="shared" si="13"/>
        <v>1.4545454545454546</v>
      </c>
      <c r="DD59" s="1">
        <f t="shared" si="14"/>
        <v>0.31578947368421051</v>
      </c>
      <c r="DE59" s="1">
        <f t="shared" si="15"/>
        <v>0.5</v>
      </c>
      <c r="DF59" s="1">
        <f t="shared" si="16"/>
        <v>26.166666666666668</v>
      </c>
      <c r="DG59" s="1">
        <f t="shared" si="17"/>
        <v>28.818181818181817</v>
      </c>
      <c r="DH59" s="1">
        <f t="shared" si="18"/>
        <v>5</v>
      </c>
      <c r="DI59" s="1">
        <f t="shared" si="19"/>
        <v>2</v>
      </c>
      <c r="DJ59" s="1">
        <f t="shared" si="20"/>
        <v>0.6071428571428571</v>
      </c>
      <c r="DK59" s="1">
        <f t="shared" si="21"/>
        <v>0.47619047619047616</v>
      </c>
      <c r="DL59" s="1">
        <f t="shared" si="22"/>
        <v>6</v>
      </c>
      <c r="DM59" s="1">
        <f t="shared" si="23"/>
        <v>6</v>
      </c>
      <c r="DN59" s="1">
        <f t="shared" si="24"/>
        <v>0.34722222222222221</v>
      </c>
      <c r="DO59" s="1">
        <f t="shared" si="25"/>
        <v>0.68181818181818177</v>
      </c>
      <c r="DP59" s="1">
        <f t="shared" si="26"/>
        <v>0.45</v>
      </c>
      <c r="DQ59" s="1">
        <f t="shared" si="27"/>
        <v>0.59459459459459463</v>
      </c>
      <c r="DR59" s="2">
        <f t="shared" si="28"/>
        <v>6.56</v>
      </c>
      <c r="DS59" s="2">
        <f t="shared" si="29"/>
        <v>5.6756756756756754</v>
      </c>
      <c r="DT59" s="1">
        <f t="shared" si="121"/>
        <v>39.285714285714285</v>
      </c>
      <c r="DU59" s="1">
        <f t="shared" si="122"/>
        <v>37</v>
      </c>
      <c r="DV59" s="1">
        <f t="shared" si="77"/>
        <v>164</v>
      </c>
      <c r="DW59" s="1">
        <f t="shared" si="78"/>
        <v>210</v>
      </c>
      <c r="DX59" s="1">
        <f t="shared" si="30"/>
        <v>5.5096418732782371E-2</v>
      </c>
      <c r="DY59" s="1">
        <f t="shared" si="31"/>
        <v>4.4619422572178477E-2</v>
      </c>
      <c r="DZ59" s="1">
        <f t="shared" si="32"/>
        <v>1.6666666666666667</v>
      </c>
      <c r="EA59" s="1">
        <f t="shared" si="33"/>
        <v>1.5454545454545454</v>
      </c>
      <c r="EB59" s="1">
        <f t="shared" si="79"/>
        <v>85.309829059829056</v>
      </c>
      <c r="EC59" s="1">
        <f t="shared" si="80"/>
        <v>81.101190476190482</v>
      </c>
      <c r="EE59">
        <f t="shared" si="81"/>
        <v>113</v>
      </c>
      <c r="EF59">
        <f t="shared" si="82"/>
        <v>72</v>
      </c>
      <c r="EG59">
        <f t="shared" si="83"/>
        <v>120</v>
      </c>
      <c r="EH59">
        <f t="shared" si="84"/>
        <v>98</v>
      </c>
      <c r="EI59">
        <f t="shared" si="85"/>
        <v>37</v>
      </c>
      <c r="EJ59">
        <f t="shared" si="86"/>
        <v>95</v>
      </c>
      <c r="EK59">
        <f t="shared" si="87"/>
        <v>91</v>
      </c>
      <c r="EL59">
        <f t="shared" si="88"/>
        <v>143</v>
      </c>
      <c r="EM59">
        <f t="shared" si="89"/>
        <v>97</v>
      </c>
      <c r="EN59">
        <f t="shared" si="90"/>
        <v>136</v>
      </c>
      <c r="EO59">
        <f t="shared" si="91"/>
        <v>109</v>
      </c>
      <c r="EP59">
        <f t="shared" si="92"/>
        <v>139</v>
      </c>
      <c r="EQ59">
        <f t="shared" si="93"/>
        <v>107</v>
      </c>
      <c r="ER59">
        <f t="shared" si="94"/>
        <v>71</v>
      </c>
      <c r="ES59">
        <f t="shared" si="95"/>
        <v>142</v>
      </c>
      <c r="ET59">
        <f t="shared" si="96"/>
        <v>149</v>
      </c>
      <c r="EU59">
        <f t="shared" si="97"/>
        <v>165</v>
      </c>
      <c r="EV59">
        <f t="shared" si="98"/>
        <v>71</v>
      </c>
      <c r="EW59">
        <f t="shared" si="99"/>
        <v>128</v>
      </c>
      <c r="EX59">
        <f t="shared" si="100"/>
        <v>145</v>
      </c>
      <c r="EY59">
        <f t="shared" si="101"/>
        <v>127</v>
      </c>
      <c r="EZ59">
        <f t="shared" si="102"/>
        <v>41</v>
      </c>
      <c r="FA59">
        <f t="shared" si="103"/>
        <v>65</v>
      </c>
      <c r="FB59">
        <f t="shared" si="104"/>
        <v>127</v>
      </c>
      <c r="FC59">
        <f t="shared" si="105"/>
        <v>37</v>
      </c>
      <c r="FD59">
        <f t="shared" si="106"/>
        <v>95</v>
      </c>
      <c r="FE59">
        <f t="shared" si="107"/>
        <v>96</v>
      </c>
      <c r="FF59">
        <f t="shared" si="108"/>
        <v>177</v>
      </c>
      <c r="FG59">
        <f t="shared" si="109"/>
        <v>7</v>
      </c>
      <c r="FH59">
        <f t="shared" si="110"/>
        <v>185</v>
      </c>
      <c r="FI59">
        <f t="shared" si="111"/>
        <v>70</v>
      </c>
      <c r="FJ59">
        <f t="shared" si="112"/>
        <v>93</v>
      </c>
      <c r="FK59">
        <f t="shared" si="113"/>
        <v>30</v>
      </c>
      <c r="FL59">
        <f t="shared" si="114"/>
        <v>190</v>
      </c>
      <c r="FM59">
        <f t="shared" si="115"/>
        <v>136</v>
      </c>
      <c r="FN59">
        <f t="shared" si="116"/>
        <v>38</v>
      </c>
      <c r="FO59">
        <f t="shared" si="117"/>
        <v>126</v>
      </c>
      <c r="FP59">
        <f t="shared" si="118"/>
        <v>61</v>
      </c>
      <c r="FQ59">
        <f t="shared" si="119"/>
        <v>86</v>
      </c>
      <c r="FR59">
        <f t="shared" si="120"/>
        <v>105</v>
      </c>
    </row>
    <row r="60" spans="1:174">
      <c r="A60" t="s">
        <v>4</v>
      </c>
      <c r="B60" t="s">
        <v>0</v>
      </c>
      <c r="C60" t="s">
        <v>68</v>
      </c>
      <c r="D60">
        <v>17</v>
      </c>
      <c r="E60">
        <v>20</v>
      </c>
      <c r="F60">
        <v>2003</v>
      </c>
      <c r="G60" t="str">
        <f t="shared" si="74"/>
        <v>Packers-DIV-2003</v>
      </c>
      <c r="H60">
        <v>0</v>
      </c>
      <c r="I60">
        <v>16</v>
      </c>
      <c r="J60">
        <v>11</v>
      </c>
      <c r="K60">
        <v>171</v>
      </c>
      <c r="L60">
        <v>15</v>
      </c>
      <c r="M60">
        <v>28</v>
      </c>
      <c r="N60">
        <v>2</v>
      </c>
      <c r="O60">
        <v>210</v>
      </c>
      <c r="P60">
        <v>37</v>
      </c>
      <c r="Q60">
        <v>0</v>
      </c>
      <c r="R60">
        <v>10</v>
      </c>
      <c r="S60">
        <v>19</v>
      </c>
      <c r="T60">
        <v>0</v>
      </c>
      <c r="U60">
        <v>1</v>
      </c>
      <c r="V60">
        <v>1</v>
      </c>
      <c r="W60">
        <v>0</v>
      </c>
      <c r="X60">
        <v>1</v>
      </c>
      <c r="Y60">
        <v>9</v>
      </c>
      <c r="Z60">
        <v>6</v>
      </c>
      <c r="AA60">
        <v>45</v>
      </c>
      <c r="AB60">
        <v>7</v>
      </c>
      <c r="AC60">
        <v>293</v>
      </c>
      <c r="AD60">
        <v>34</v>
      </c>
      <c r="AE60">
        <v>3</v>
      </c>
      <c r="AF60">
        <v>1</v>
      </c>
      <c r="AG60">
        <v>1</v>
      </c>
      <c r="AH60">
        <v>10</v>
      </c>
      <c r="AI60">
        <v>16</v>
      </c>
      <c r="AJ60">
        <v>6</v>
      </c>
      <c r="AK60">
        <v>10</v>
      </c>
      <c r="AL60">
        <v>6</v>
      </c>
      <c r="AM60">
        <v>10</v>
      </c>
      <c r="AN60">
        <v>0</v>
      </c>
      <c r="AO60">
        <v>1</v>
      </c>
      <c r="AP60">
        <v>8</v>
      </c>
      <c r="AQ60">
        <v>11</v>
      </c>
      <c r="AR60">
        <v>22</v>
      </c>
      <c r="AS60">
        <v>37</v>
      </c>
      <c r="AT60">
        <v>11</v>
      </c>
      <c r="AU60">
        <v>317</v>
      </c>
      <c r="AV60">
        <v>2</v>
      </c>
      <c r="AW60">
        <v>32</v>
      </c>
      <c r="AX60">
        <v>20</v>
      </c>
      <c r="AY60" s="8">
        <v>19</v>
      </c>
      <c r="AZ60">
        <v>12</v>
      </c>
      <c r="BA60">
        <v>199</v>
      </c>
      <c r="BB60">
        <v>21</v>
      </c>
      <c r="BC60">
        <v>39</v>
      </c>
      <c r="BD60">
        <v>2</v>
      </c>
      <c r="BE60">
        <v>164</v>
      </c>
      <c r="BF60">
        <v>25</v>
      </c>
      <c r="BG60">
        <v>0</v>
      </c>
      <c r="BH60">
        <v>4</v>
      </c>
      <c r="BI60">
        <v>17</v>
      </c>
      <c r="BJ60">
        <v>2</v>
      </c>
      <c r="BK60">
        <v>2</v>
      </c>
      <c r="BL60">
        <v>0</v>
      </c>
      <c r="BM60">
        <v>1</v>
      </c>
      <c r="BN60">
        <v>8</v>
      </c>
      <c r="BO60">
        <v>49</v>
      </c>
      <c r="BP60">
        <v>3</v>
      </c>
      <c r="BQ60">
        <v>25</v>
      </c>
      <c r="BR60">
        <v>7</v>
      </c>
      <c r="BS60">
        <v>302</v>
      </c>
      <c r="BT60">
        <v>27</v>
      </c>
      <c r="BU60">
        <v>4</v>
      </c>
      <c r="BV60">
        <v>2</v>
      </c>
      <c r="BW60">
        <v>1</v>
      </c>
      <c r="BX60">
        <v>5</v>
      </c>
      <c r="BY60">
        <v>9</v>
      </c>
      <c r="BZ60">
        <v>3</v>
      </c>
      <c r="CA60">
        <v>8</v>
      </c>
      <c r="CB60">
        <v>0</v>
      </c>
      <c r="CC60">
        <v>2</v>
      </c>
      <c r="CD60">
        <v>1</v>
      </c>
      <c r="CE60">
        <v>1</v>
      </c>
      <c r="CF60">
        <v>1</v>
      </c>
      <c r="CG60">
        <v>3</v>
      </c>
      <c r="CH60">
        <v>9</v>
      </c>
      <c r="CI60">
        <v>20</v>
      </c>
      <c r="CJ60">
        <v>12</v>
      </c>
      <c r="CK60">
        <v>314</v>
      </c>
      <c r="CL60">
        <v>5</v>
      </c>
      <c r="CM60">
        <v>32</v>
      </c>
      <c r="CN60">
        <v>28</v>
      </c>
      <c r="CP60" s="1">
        <f t="shared" si="0"/>
        <v>0.66666666666666663</v>
      </c>
      <c r="CQ60" s="1">
        <f t="shared" si="1"/>
        <v>0.67741935483870963</v>
      </c>
      <c r="CR60" s="1">
        <f t="shared" si="2"/>
        <v>5.7241379310344831</v>
      </c>
      <c r="CS60" s="1">
        <f t="shared" si="3"/>
        <v>5.0851063829787231</v>
      </c>
      <c r="CT60" s="1">
        <f t="shared" si="4"/>
        <v>1</v>
      </c>
      <c r="CU60" s="1">
        <f t="shared" si="5"/>
        <v>1</v>
      </c>
      <c r="CV60" s="1">
        <f t="shared" si="6"/>
        <v>34.636363636363633</v>
      </c>
      <c r="CW60" s="1">
        <f t="shared" si="7"/>
        <v>30.25</v>
      </c>
      <c r="CX60" s="2">
        <f t="shared" si="8"/>
        <v>2.9393939393939394</v>
      </c>
      <c r="CY60" s="2">
        <f t="shared" si="9"/>
        <v>2.7055555555555557</v>
      </c>
      <c r="CZ60" s="1">
        <f t="shared" si="10"/>
        <v>5.7727272727272725</v>
      </c>
      <c r="DA60" s="1">
        <f t="shared" si="11"/>
        <v>5.041666666666667</v>
      </c>
      <c r="DB60" s="1">
        <f t="shared" si="12"/>
        <v>1.4545454545454546</v>
      </c>
      <c r="DC60" s="1">
        <f t="shared" si="13"/>
        <v>1.5833333333333333</v>
      </c>
      <c r="DD60" s="1">
        <f t="shared" si="14"/>
        <v>0.5</v>
      </c>
      <c r="DE60" s="1">
        <f t="shared" si="15"/>
        <v>0.31578947368421051</v>
      </c>
      <c r="DF60" s="1">
        <f t="shared" si="16"/>
        <v>28.818181818181817</v>
      </c>
      <c r="DG60" s="1">
        <f t="shared" si="17"/>
        <v>26.166666666666668</v>
      </c>
      <c r="DH60" s="1">
        <f t="shared" si="18"/>
        <v>2</v>
      </c>
      <c r="DI60" s="1">
        <f t="shared" si="19"/>
        <v>5</v>
      </c>
      <c r="DJ60" s="1">
        <f t="shared" si="20"/>
        <v>0.47619047619047616</v>
      </c>
      <c r="DK60" s="1">
        <f t="shared" si="21"/>
        <v>0.6071428571428571</v>
      </c>
      <c r="DL60" s="1">
        <f t="shared" si="22"/>
        <v>6</v>
      </c>
      <c r="DM60" s="1">
        <f t="shared" si="23"/>
        <v>6</v>
      </c>
      <c r="DN60" s="1">
        <f t="shared" si="24"/>
        <v>0.68181818181818177</v>
      </c>
      <c r="DO60" s="1">
        <f t="shared" si="25"/>
        <v>0.34722222222222221</v>
      </c>
      <c r="DP60" s="1">
        <f t="shared" si="26"/>
        <v>0.59459459459459463</v>
      </c>
      <c r="DQ60" s="1">
        <f t="shared" si="27"/>
        <v>0.45</v>
      </c>
      <c r="DR60" s="2">
        <f t="shared" si="28"/>
        <v>5.6756756756756754</v>
      </c>
      <c r="DS60" s="2">
        <f t="shared" si="29"/>
        <v>6.56</v>
      </c>
      <c r="DT60" s="1">
        <f t="shared" si="121"/>
        <v>37</v>
      </c>
      <c r="DU60" s="1">
        <f t="shared" si="122"/>
        <v>39.285714285714285</v>
      </c>
      <c r="DV60" s="1">
        <f t="shared" si="77"/>
        <v>210</v>
      </c>
      <c r="DW60" s="1">
        <f t="shared" si="78"/>
        <v>164</v>
      </c>
      <c r="DX60" s="1">
        <f t="shared" si="30"/>
        <v>4.4619422572178477E-2</v>
      </c>
      <c r="DY60" s="1">
        <f t="shared" si="31"/>
        <v>5.5096418732782371E-2</v>
      </c>
      <c r="DZ60" s="1">
        <f t="shared" si="32"/>
        <v>1.5454545454545454</v>
      </c>
      <c r="EA60" s="1">
        <f t="shared" si="33"/>
        <v>1.6666666666666667</v>
      </c>
      <c r="EB60" s="1">
        <f t="shared" si="79"/>
        <v>81.101190476190482</v>
      </c>
      <c r="EC60" s="1">
        <f t="shared" si="80"/>
        <v>85.309829059829056</v>
      </c>
      <c r="EE60">
        <f t="shared" si="81"/>
        <v>118</v>
      </c>
      <c r="EF60">
        <f t="shared" si="82"/>
        <v>83</v>
      </c>
      <c r="EG60">
        <f t="shared" si="83"/>
        <v>101</v>
      </c>
      <c r="EH60">
        <f t="shared" si="84"/>
        <v>79</v>
      </c>
      <c r="EI60">
        <f t="shared" si="85"/>
        <v>37</v>
      </c>
      <c r="EJ60">
        <f t="shared" si="86"/>
        <v>95</v>
      </c>
      <c r="EK60">
        <f t="shared" si="87"/>
        <v>56</v>
      </c>
      <c r="EL60">
        <f t="shared" si="88"/>
        <v>108</v>
      </c>
      <c r="EM60">
        <f t="shared" si="89"/>
        <v>63</v>
      </c>
      <c r="EN60">
        <f t="shared" si="90"/>
        <v>102</v>
      </c>
      <c r="EO60">
        <f t="shared" si="91"/>
        <v>60</v>
      </c>
      <c r="EP60">
        <f t="shared" si="92"/>
        <v>90</v>
      </c>
      <c r="EQ60">
        <f t="shared" si="93"/>
        <v>124</v>
      </c>
      <c r="ER60">
        <f t="shared" si="94"/>
        <v>89</v>
      </c>
      <c r="ES60">
        <f t="shared" si="95"/>
        <v>40</v>
      </c>
      <c r="ET60">
        <f t="shared" si="96"/>
        <v>56</v>
      </c>
      <c r="EU60">
        <f t="shared" si="97"/>
        <v>126</v>
      </c>
      <c r="EV60">
        <f t="shared" si="98"/>
        <v>34</v>
      </c>
      <c r="EW60">
        <f t="shared" si="99"/>
        <v>23</v>
      </c>
      <c r="EX60">
        <f t="shared" si="100"/>
        <v>39</v>
      </c>
      <c r="EY60">
        <f t="shared" si="101"/>
        <v>149</v>
      </c>
      <c r="EZ60">
        <f t="shared" si="102"/>
        <v>67</v>
      </c>
      <c r="FA60">
        <f t="shared" si="103"/>
        <v>65</v>
      </c>
      <c r="FB60">
        <f t="shared" si="104"/>
        <v>127</v>
      </c>
      <c r="FC60">
        <f t="shared" si="105"/>
        <v>104</v>
      </c>
      <c r="FD60">
        <f t="shared" si="106"/>
        <v>162</v>
      </c>
      <c r="FE60">
        <f t="shared" si="107"/>
        <v>22</v>
      </c>
      <c r="FF60">
        <f t="shared" si="108"/>
        <v>102</v>
      </c>
      <c r="FG60">
        <f t="shared" si="109"/>
        <v>14</v>
      </c>
      <c r="FH60">
        <f t="shared" si="110"/>
        <v>192</v>
      </c>
      <c r="FI60">
        <f t="shared" si="111"/>
        <v>100</v>
      </c>
      <c r="FJ60">
        <f t="shared" si="112"/>
        <v>128</v>
      </c>
      <c r="FK60">
        <f t="shared" si="113"/>
        <v>8</v>
      </c>
      <c r="FL60">
        <f t="shared" si="114"/>
        <v>169</v>
      </c>
      <c r="FM60">
        <f t="shared" si="115"/>
        <v>161</v>
      </c>
      <c r="FN60">
        <f t="shared" si="116"/>
        <v>63</v>
      </c>
      <c r="FO60">
        <f t="shared" si="117"/>
        <v>136</v>
      </c>
      <c r="FP60">
        <f t="shared" si="118"/>
        <v>70</v>
      </c>
      <c r="FQ60">
        <f t="shared" si="119"/>
        <v>94</v>
      </c>
      <c r="FR60">
        <f t="shared" si="120"/>
        <v>113</v>
      </c>
    </row>
    <row r="61" spans="1:174">
      <c r="A61" t="s">
        <v>9</v>
      </c>
      <c r="B61" t="s">
        <v>12</v>
      </c>
      <c r="C61" t="s">
        <v>69</v>
      </c>
      <c r="D61">
        <v>24</v>
      </c>
      <c r="E61">
        <v>14</v>
      </c>
      <c r="F61">
        <v>2003</v>
      </c>
      <c r="G61" t="str">
        <f t="shared" si="74"/>
        <v>Patriots-CC-2003</v>
      </c>
      <c r="H61">
        <v>1</v>
      </c>
      <c r="I61">
        <v>20</v>
      </c>
      <c r="J61">
        <v>11</v>
      </c>
      <c r="K61">
        <v>237</v>
      </c>
      <c r="L61">
        <v>22</v>
      </c>
      <c r="M61">
        <v>37</v>
      </c>
      <c r="N61">
        <v>1</v>
      </c>
      <c r="O61">
        <v>112</v>
      </c>
      <c r="P61">
        <v>32</v>
      </c>
      <c r="Q61">
        <v>0</v>
      </c>
      <c r="R61">
        <v>5</v>
      </c>
      <c r="S61">
        <v>15</v>
      </c>
      <c r="T61">
        <v>2</v>
      </c>
      <c r="U61">
        <v>2</v>
      </c>
      <c r="V61">
        <v>1</v>
      </c>
      <c r="W61">
        <v>1</v>
      </c>
      <c r="X61">
        <v>0</v>
      </c>
      <c r="Y61">
        <v>0</v>
      </c>
      <c r="Z61">
        <v>3</v>
      </c>
      <c r="AA61">
        <v>15</v>
      </c>
      <c r="AB61">
        <v>2</v>
      </c>
      <c r="AC61">
        <v>74</v>
      </c>
      <c r="AD61">
        <v>0</v>
      </c>
      <c r="AE61">
        <v>7</v>
      </c>
      <c r="AF61">
        <v>1</v>
      </c>
      <c r="AG61">
        <v>5</v>
      </c>
      <c r="AH61">
        <v>8</v>
      </c>
      <c r="AI61">
        <v>18</v>
      </c>
      <c r="AJ61">
        <v>3</v>
      </c>
      <c r="AK61">
        <v>9</v>
      </c>
      <c r="AL61">
        <v>1</v>
      </c>
      <c r="AM61">
        <v>4</v>
      </c>
      <c r="AN61">
        <v>1</v>
      </c>
      <c r="AO61">
        <v>1</v>
      </c>
      <c r="AP61">
        <v>2</v>
      </c>
      <c r="AQ61">
        <v>8</v>
      </c>
      <c r="AR61">
        <v>13</v>
      </c>
      <c r="AS61">
        <v>32</v>
      </c>
      <c r="AT61">
        <v>12</v>
      </c>
      <c r="AU61">
        <v>497</v>
      </c>
      <c r="AV61">
        <v>4</v>
      </c>
      <c r="AW61">
        <v>32</v>
      </c>
      <c r="AX61">
        <v>14</v>
      </c>
      <c r="AY61" s="8">
        <v>21</v>
      </c>
      <c r="AZ61">
        <v>11</v>
      </c>
      <c r="BA61">
        <v>208</v>
      </c>
      <c r="BB61">
        <v>23</v>
      </c>
      <c r="BC61">
        <v>47</v>
      </c>
      <c r="BD61">
        <v>1</v>
      </c>
      <c r="BE61">
        <v>98</v>
      </c>
      <c r="BF61">
        <v>25</v>
      </c>
      <c r="BG61">
        <v>1</v>
      </c>
      <c r="BH61">
        <v>5</v>
      </c>
      <c r="BI61">
        <v>14</v>
      </c>
      <c r="BJ61">
        <v>3</v>
      </c>
      <c r="BK61">
        <v>7</v>
      </c>
      <c r="BL61">
        <v>4</v>
      </c>
      <c r="BM61">
        <v>1</v>
      </c>
      <c r="BN61">
        <v>4</v>
      </c>
      <c r="BO61">
        <v>29</v>
      </c>
      <c r="BP61">
        <v>4</v>
      </c>
      <c r="BQ61">
        <v>20</v>
      </c>
      <c r="BR61">
        <v>1</v>
      </c>
      <c r="BS61">
        <v>55</v>
      </c>
      <c r="BT61">
        <v>16</v>
      </c>
      <c r="BU61">
        <v>3</v>
      </c>
      <c r="BV61">
        <v>2</v>
      </c>
      <c r="BW61">
        <v>0</v>
      </c>
      <c r="BX61">
        <v>4</v>
      </c>
      <c r="BY61">
        <v>12</v>
      </c>
      <c r="BZ61">
        <v>4</v>
      </c>
      <c r="CA61">
        <v>8</v>
      </c>
      <c r="CB61">
        <v>2</v>
      </c>
      <c r="CC61">
        <v>2</v>
      </c>
      <c r="CD61">
        <v>2</v>
      </c>
      <c r="CE61">
        <v>2</v>
      </c>
      <c r="CF61">
        <v>1</v>
      </c>
      <c r="CG61">
        <v>6</v>
      </c>
      <c r="CH61">
        <v>12</v>
      </c>
      <c r="CI61">
        <v>24</v>
      </c>
      <c r="CJ61">
        <v>11</v>
      </c>
      <c r="CK61">
        <v>371</v>
      </c>
      <c r="CL61">
        <v>4</v>
      </c>
      <c r="CM61">
        <v>27</v>
      </c>
      <c r="CN61">
        <v>46</v>
      </c>
      <c r="CP61" s="1">
        <f t="shared" si="0"/>
        <v>0.67741935483870963</v>
      </c>
      <c r="CQ61" s="1">
        <f t="shared" si="1"/>
        <v>0.71875</v>
      </c>
      <c r="CR61" s="1">
        <f t="shared" si="2"/>
        <v>5.7297297297297298</v>
      </c>
      <c r="CS61" s="1">
        <f t="shared" si="3"/>
        <v>0.94117647058823528</v>
      </c>
      <c r="CT61" s="1">
        <f t="shared" si="4"/>
        <v>2</v>
      </c>
      <c r="CU61" s="1">
        <f t="shared" si="5"/>
        <v>5</v>
      </c>
      <c r="CV61" s="1">
        <f t="shared" si="6"/>
        <v>31.727272727272727</v>
      </c>
      <c r="CW61" s="1">
        <f t="shared" si="7"/>
        <v>27.818181818181817</v>
      </c>
      <c r="CX61" s="2">
        <f t="shared" si="8"/>
        <v>2.9303030303030302</v>
      </c>
      <c r="CY61" s="2">
        <f t="shared" si="9"/>
        <v>2.524242424242424</v>
      </c>
      <c r="CZ61" s="1">
        <f t="shared" si="10"/>
        <v>5.0579710144927539</v>
      </c>
      <c r="DA61" s="1">
        <f t="shared" si="11"/>
        <v>4.0263157894736841</v>
      </c>
      <c r="DB61" s="1">
        <f t="shared" si="12"/>
        <v>1.8181818181818181</v>
      </c>
      <c r="DC61" s="1">
        <f t="shared" si="13"/>
        <v>1.9090909090909092</v>
      </c>
      <c r="DD61" s="1">
        <f t="shared" si="14"/>
        <v>0.41176470588235292</v>
      </c>
      <c r="DE61" s="1">
        <f t="shared" si="15"/>
        <v>0.38095238095238093</v>
      </c>
      <c r="DF61" s="1">
        <f t="shared" si="16"/>
        <v>41.416666666666664</v>
      </c>
      <c r="DG61" s="1">
        <f t="shared" si="17"/>
        <v>33.727272727272727</v>
      </c>
      <c r="DH61" s="1">
        <f t="shared" si="18"/>
        <v>4</v>
      </c>
      <c r="DI61" s="1">
        <f t="shared" si="19"/>
        <v>4</v>
      </c>
      <c r="DJ61" s="1">
        <f t="shared" si="20"/>
        <v>0.44897959183673469</v>
      </c>
      <c r="DK61" s="1">
        <f t="shared" si="21"/>
        <v>0.66666666666666663</v>
      </c>
      <c r="DL61" s="1">
        <f t="shared" si="22"/>
        <v>6.2727272727272725</v>
      </c>
      <c r="DM61" s="1">
        <f t="shared" si="23"/>
        <v>6.9090909090909092</v>
      </c>
      <c r="DN61" s="1">
        <f t="shared" si="24"/>
        <v>0.21739130434782608</v>
      </c>
      <c r="DO61" s="1">
        <f t="shared" si="25"/>
        <v>0.26315789473684209</v>
      </c>
      <c r="DP61" s="1">
        <f t="shared" si="26"/>
        <v>0.40625</v>
      </c>
      <c r="DQ61" s="1">
        <f t="shared" si="27"/>
        <v>0.5</v>
      </c>
      <c r="DR61" s="2">
        <f t="shared" si="28"/>
        <v>3.5</v>
      </c>
      <c r="DS61" s="2">
        <f t="shared" si="29"/>
        <v>3.92</v>
      </c>
      <c r="DT61" s="1">
        <f t="shared" si="121"/>
        <v>37</v>
      </c>
      <c r="DU61" s="1">
        <f t="shared" si="122"/>
        <v>39</v>
      </c>
      <c r="DV61" s="1">
        <f t="shared" si="77"/>
        <v>112</v>
      </c>
      <c r="DW61" s="1">
        <f t="shared" si="78"/>
        <v>98</v>
      </c>
      <c r="DX61" s="1">
        <f t="shared" si="30"/>
        <v>6.8767908309455589E-2</v>
      </c>
      <c r="DY61" s="1">
        <f t="shared" si="31"/>
        <v>4.5751633986928102E-2</v>
      </c>
      <c r="DZ61" s="1">
        <f t="shared" si="32"/>
        <v>2.1818181818181817</v>
      </c>
      <c r="EA61" s="1">
        <f t="shared" si="33"/>
        <v>1.2727272727272727</v>
      </c>
      <c r="EB61" s="1">
        <f t="shared" si="79"/>
        <v>76.069819819819827</v>
      </c>
      <c r="EC61" s="1">
        <f t="shared" si="80"/>
        <v>32.934397163120572</v>
      </c>
      <c r="EE61">
        <f t="shared" si="81"/>
        <v>113</v>
      </c>
      <c r="EF61">
        <f t="shared" si="82"/>
        <v>114</v>
      </c>
      <c r="EG61">
        <f t="shared" si="83"/>
        <v>99</v>
      </c>
      <c r="EH61">
        <f t="shared" si="84"/>
        <v>14</v>
      </c>
      <c r="EI61">
        <f t="shared" si="85"/>
        <v>105</v>
      </c>
      <c r="EJ61">
        <f t="shared" si="86"/>
        <v>3</v>
      </c>
      <c r="EK61">
        <f t="shared" si="87"/>
        <v>76</v>
      </c>
      <c r="EL61">
        <f t="shared" si="88"/>
        <v>89</v>
      </c>
      <c r="EM61">
        <f t="shared" si="89"/>
        <v>65</v>
      </c>
      <c r="EN61">
        <f t="shared" si="90"/>
        <v>80</v>
      </c>
      <c r="EO61">
        <f t="shared" si="91"/>
        <v>107</v>
      </c>
      <c r="EP61">
        <f t="shared" si="92"/>
        <v>25</v>
      </c>
      <c r="EQ61">
        <f t="shared" si="93"/>
        <v>79</v>
      </c>
      <c r="ER61">
        <f t="shared" si="94"/>
        <v>125</v>
      </c>
      <c r="ES61">
        <f t="shared" si="95"/>
        <v>97</v>
      </c>
      <c r="ET61">
        <f t="shared" si="96"/>
        <v>83</v>
      </c>
      <c r="EU61">
        <f t="shared" si="97"/>
        <v>11</v>
      </c>
      <c r="EV61">
        <f t="shared" si="98"/>
        <v>136</v>
      </c>
      <c r="EW61">
        <f t="shared" si="99"/>
        <v>93</v>
      </c>
      <c r="EX61">
        <f t="shared" si="100"/>
        <v>72</v>
      </c>
      <c r="EY61">
        <f t="shared" si="101"/>
        <v>161</v>
      </c>
      <c r="EZ61">
        <f t="shared" si="102"/>
        <v>81</v>
      </c>
      <c r="FA61">
        <f t="shared" si="103"/>
        <v>52</v>
      </c>
      <c r="FB61">
        <f t="shared" si="104"/>
        <v>179</v>
      </c>
      <c r="FC61">
        <f t="shared" si="105"/>
        <v>15</v>
      </c>
      <c r="FD61">
        <f t="shared" si="106"/>
        <v>175</v>
      </c>
      <c r="FE61">
        <f t="shared" si="107"/>
        <v>129</v>
      </c>
      <c r="FF61">
        <f t="shared" si="108"/>
        <v>129</v>
      </c>
      <c r="FG61">
        <f t="shared" si="109"/>
        <v>128</v>
      </c>
      <c r="FH61">
        <f t="shared" si="110"/>
        <v>98</v>
      </c>
      <c r="FI61">
        <f t="shared" si="111"/>
        <v>100</v>
      </c>
      <c r="FJ61">
        <f t="shared" si="112"/>
        <v>120</v>
      </c>
      <c r="FK61">
        <f t="shared" si="113"/>
        <v>78</v>
      </c>
      <c r="FL61">
        <f t="shared" si="114"/>
        <v>97</v>
      </c>
      <c r="FM61">
        <f t="shared" si="115"/>
        <v>89</v>
      </c>
      <c r="FN61">
        <f t="shared" si="116"/>
        <v>39</v>
      </c>
      <c r="FO61">
        <f t="shared" si="117"/>
        <v>82</v>
      </c>
      <c r="FP61">
        <f t="shared" si="118"/>
        <v>46</v>
      </c>
      <c r="FQ61">
        <f t="shared" si="119"/>
        <v>112</v>
      </c>
      <c r="FR61">
        <f t="shared" si="120"/>
        <v>10</v>
      </c>
    </row>
    <row r="62" spans="1:174">
      <c r="A62" t="s">
        <v>12</v>
      </c>
      <c r="B62" t="s">
        <v>9</v>
      </c>
      <c r="C62" t="s">
        <v>69</v>
      </c>
      <c r="D62">
        <v>14</v>
      </c>
      <c r="E62">
        <v>24</v>
      </c>
      <c r="F62">
        <v>2003</v>
      </c>
      <c r="G62" t="str">
        <f t="shared" si="74"/>
        <v>Colts-CC-2003</v>
      </c>
      <c r="H62">
        <v>0</v>
      </c>
      <c r="I62">
        <v>21</v>
      </c>
      <c r="J62">
        <v>11</v>
      </c>
      <c r="K62">
        <v>208</v>
      </c>
      <c r="L62">
        <v>23</v>
      </c>
      <c r="M62">
        <v>47</v>
      </c>
      <c r="N62">
        <v>1</v>
      </c>
      <c r="O62">
        <v>98</v>
      </c>
      <c r="P62">
        <v>25</v>
      </c>
      <c r="Q62">
        <v>1</v>
      </c>
      <c r="R62">
        <v>5</v>
      </c>
      <c r="S62">
        <v>14</v>
      </c>
      <c r="T62">
        <v>3</v>
      </c>
      <c r="U62">
        <v>7</v>
      </c>
      <c r="V62">
        <v>4</v>
      </c>
      <c r="W62">
        <v>1</v>
      </c>
      <c r="X62">
        <v>4</v>
      </c>
      <c r="Y62">
        <v>29</v>
      </c>
      <c r="Z62">
        <v>4</v>
      </c>
      <c r="AA62">
        <v>20</v>
      </c>
      <c r="AB62">
        <v>1</v>
      </c>
      <c r="AC62">
        <v>55</v>
      </c>
      <c r="AD62">
        <v>16</v>
      </c>
      <c r="AE62">
        <v>3</v>
      </c>
      <c r="AF62">
        <v>2</v>
      </c>
      <c r="AG62">
        <v>0</v>
      </c>
      <c r="AH62">
        <v>4</v>
      </c>
      <c r="AI62">
        <v>12</v>
      </c>
      <c r="AJ62">
        <v>4</v>
      </c>
      <c r="AK62">
        <v>8</v>
      </c>
      <c r="AL62">
        <v>2</v>
      </c>
      <c r="AM62">
        <v>2</v>
      </c>
      <c r="AN62">
        <v>2</v>
      </c>
      <c r="AO62">
        <v>2</v>
      </c>
      <c r="AP62">
        <v>1</v>
      </c>
      <c r="AQ62">
        <v>6</v>
      </c>
      <c r="AR62">
        <v>12</v>
      </c>
      <c r="AS62">
        <v>24</v>
      </c>
      <c r="AT62">
        <v>11</v>
      </c>
      <c r="AU62">
        <v>371</v>
      </c>
      <c r="AV62">
        <v>4</v>
      </c>
      <c r="AW62">
        <v>27</v>
      </c>
      <c r="AX62">
        <v>46</v>
      </c>
      <c r="AY62" s="8">
        <v>20</v>
      </c>
      <c r="AZ62">
        <v>11</v>
      </c>
      <c r="BA62">
        <v>237</v>
      </c>
      <c r="BB62">
        <v>22</v>
      </c>
      <c r="BC62">
        <v>37</v>
      </c>
      <c r="BD62">
        <v>1</v>
      </c>
      <c r="BE62">
        <v>112</v>
      </c>
      <c r="BF62">
        <v>32</v>
      </c>
      <c r="BG62">
        <v>0</v>
      </c>
      <c r="BH62">
        <v>5</v>
      </c>
      <c r="BI62">
        <v>15</v>
      </c>
      <c r="BJ62">
        <v>2</v>
      </c>
      <c r="BK62">
        <v>2</v>
      </c>
      <c r="BL62">
        <v>1</v>
      </c>
      <c r="BM62">
        <v>1</v>
      </c>
      <c r="BN62">
        <v>0</v>
      </c>
      <c r="BO62">
        <v>0</v>
      </c>
      <c r="BP62">
        <v>3</v>
      </c>
      <c r="BQ62">
        <v>15</v>
      </c>
      <c r="BR62">
        <v>2</v>
      </c>
      <c r="BS62">
        <v>74</v>
      </c>
      <c r="BT62">
        <v>0</v>
      </c>
      <c r="BU62">
        <v>7</v>
      </c>
      <c r="BV62">
        <v>1</v>
      </c>
      <c r="BW62">
        <v>5</v>
      </c>
      <c r="BX62">
        <v>8</v>
      </c>
      <c r="BY62">
        <v>18</v>
      </c>
      <c r="BZ62">
        <v>3</v>
      </c>
      <c r="CA62">
        <v>9</v>
      </c>
      <c r="CB62">
        <v>1</v>
      </c>
      <c r="CC62">
        <v>4</v>
      </c>
      <c r="CD62">
        <v>1</v>
      </c>
      <c r="CE62">
        <v>1</v>
      </c>
      <c r="CF62">
        <v>2</v>
      </c>
      <c r="CG62">
        <v>8</v>
      </c>
      <c r="CH62">
        <v>13</v>
      </c>
      <c r="CI62">
        <v>32</v>
      </c>
      <c r="CJ62">
        <v>12</v>
      </c>
      <c r="CK62">
        <v>497</v>
      </c>
      <c r="CL62">
        <v>4</v>
      </c>
      <c r="CM62">
        <v>32</v>
      </c>
      <c r="CN62">
        <v>14</v>
      </c>
      <c r="CP62" s="1">
        <f t="shared" si="0"/>
        <v>0.71875</v>
      </c>
      <c r="CQ62" s="1">
        <f t="shared" si="1"/>
        <v>0.67741935483870963</v>
      </c>
      <c r="CR62" s="1">
        <f t="shared" si="2"/>
        <v>0.94117647058823528</v>
      </c>
      <c r="CS62" s="1">
        <f t="shared" si="3"/>
        <v>5.7297297297297298</v>
      </c>
      <c r="CT62" s="1">
        <f t="shared" si="4"/>
        <v>5</v>
      </c>
      <c r="CU62" s="1">
        <f t="shared" si="5"/>
        <v>2</v>
      </c>
      <c r="CV62" s="1">
        <f t="shared" si="6"/>
        <v>27.818181818181817</v>
      </c>
      <c r="CW62" s="1">
        <f t="shared" si="7"/>
        <v>31.727272727272727</v>
      </c>
      <c r="CX62" s="2">
        <f t="shared" si="8"/>
        <v>2.524242424242424</v>
      </c>
      <c r="CY62" s="2">
        <f t="shared" si="9"/>
        <v>2.9303030303030302</v>
      </c>
      <c r="CZ62" s="1">
        <f t="shared" si="10"/>
        <v>4.0263157894736841</v>
      </c>
      <c r="DA62" s="1">
        <f t="shared" si="11"/>
        <v>5.0579710144927539</v>
      </c>
      <c r="DB62" s="1">
        <f t="shared" si="12"/>
        <v>1.9090909090909092</v>
      </c>
      <c r="DC62" s="1">
        <f t="shared" si="13"/>
        <v>1.8181818181818181</v>
      </c>
      <c r="DD62" s="1">
        <f t="shared" si="14"/>
        <v>0.38095238095238093</v>
      </c>
      <c r="DE62" s="1">
        <f t="shared" si="15"/>
        <v>0.41176470588235292</v>
      </c>
      <c r="DF62" s="1">
        <f t="shared" si="16"/>
        <v>33.727272727272727</v>
      </c>
      <c r="DG62" s="1">
        <f t="shared" si="17"/>
        <v>41.416666666666664</v>
      </c>
      <c r="DH62" s="1">
        <f t="shared" si="18"/>
        <v>4</v>
      </c>
      <c r="DI62" s="1">
        <f t="shared" si="19"/>
        <v>4</v>
      </c>
      <c r="DJ62" s="1">
        <f t="shared" si="20"/>
        <v>0.66666666666666663</v>
      </c>
      <c r="DK62" s="1">
        <f t="shared" si="21"/>
        <v>0.44897959183673469</v>
      </c>
      <c r="DL62" s="1">
        <f t="shared" si="22"/>
        <v>6.9090909090909092</v>
      </c>
      <c r="DM62" s="1">
        <f t="shared" si="23"/>
        <v>6.2727272727272725</v>
      </c>
      <c r="DN62" s="1">
        <f t="shared" si="24"/>
        <v>0.26315789473684209</v>
      </c>
      <c r="DO62" s="1">
        <f t="shared" si="25"/>
        <v>0.21739130434782608</v>
      </c>
      <c r="DP62" s="1">
        <f t="shared" si="26"/>
        <v>0.5</v>
      </c>
      <c r="DQ62" s="1">
        <f t="shared" si="27"/>
        <v>0.40625</v>
      </c>
      <c r="DR62" s="2">
        <f t="shared" si="28"/>
        <v>3.92</v>
      </c>
      <c r="DS62" s="2">
        <f t="shared" si="29"/>
        <v>3.5</v>
      </c>
      <c r="DT62" s="1">
        <f t="shared" si="121"/>
        <v>39</v>
      </c>
      <c r="DU62" s="1">
        <f t="shared" si="122"/>
        <v>37</v>
      </c>
      <c r="DV62" s="1">
        <f t="shared" si="77"/>
        <v>98</v>
      </c>
      <c r="DW62" s="1">
        <f t="shared" si="78"/>
        <v>112</v>
      </c>
      <c r="DX62" s="1">
        <f t="shared" si="30"/>
        <v>4.5751633986928102E-2</v>
      </c>
      <c r="DY62" s="1">
        <f t="shared" si="31"/>
        <v>6.8767908309455589E-2</v>
      </c>
      <c r="DZ62" s="1">
        <f t="shared" si="32"/>
        <v>1.2727272727272727</v>
      </c>
      <c r="EA62" s="1">
        <f t="shared" si="33"/>
        <v>2.1818181818181817</v>
      </c>
      <c r="EB62" s="1">
        <f t="shared" si="79"/>
        <v>32.934397163120572</v>
      </c>
      <c r="EC62" s="1">
        <f t="shared" si="80"/>
        <v>76.069819819819827</v>
      </c>
      <c r="EE62">
        <f t="shared" si="81"/>
        <v>83</v>
      </c>
      <c r="EF62">
        <f t="shared" si="82"/>
        <v>83</v>
      </c>
      <c r="EG62">
        <f t="shared" si="83"/>
        <v>185</v>
      </c>
      <c r="EH62">
        <f t="shared" si="84"/>
        <v>100</v>
      </c>
      <c r="EI62">
        <f t="shared" si="85"/>
        <v>188</v>
      </c>
      <c r="EJ62">
        <f t="shared" si="86"/>
        <v>57</v>
      </c>
      <c r="EK62">
        <f t="shared" si="87"/>
        <v>110</v>
      </c>
      <c r="EL62">
        <f t="shared" si="88"/>
        <v>123</v>
      </c>
      <c r="EM62">
        <f t="shared" si="89"/>
        <v>119</v>
      </c>
      <c r="EN62">
        <f t="shared" si="90"/>
        <v>134</v>
      </c>
      <c r="EO62">
        <f t="shared" si="91"/>
        <v>174</v>
      </c>
      <c r="EP62">
        <f t="shared" si="92"/>
        <v>92</v>
      </c>
      <c r="EQ62">
        <f t="shared" si="93"/>
        <v>71</v>
      </c>
      <c r="ER62">
        <f t="shared" si="94"/>
        <v>120</v>
      </c>
      <c r="ES62">
        <f t="shared" si="95"/>
        <v>116</v>
      </c>
      <c r="ET62">
        <f t="shared" si="96"/>
        <v>100</v>
      </c>
      <c r="EU62">
        <f t="shared" si="97"/>
        <v>63</v>
      </c>
      <c r="EV62">
        <f t="shared" si="98"/>
        <v>188</v>
      </c>
      <c r="EW62">
        <f t="shared" si="99"/>
        <v>93</v>
      </c>
      <c r="EX62">
        <f t="shared" si="100"/>
        <v>72</v>
      </c>
      <c r="EY62">
        <f t="shared" si="101"/>
        <v>109</v>
      </c>
      <c r="EZ62">
        <f t="shared" si="102"/>
        <v>38</v>
      </c>
      <c r="FA62">
        <f t="shared" si="103"/>
        <v>20</v>
      </c>
      <c r="FB62">
        <f t="shared" si="104"/>
        <v>146</v>
      </c>
      <c r="FC62">
        <f t="shared" si="105"/>
        <v>24</v>
      </c>
      <c r="FD62">
        <f t="shared" si="106"/>
        <v>183</v>
      </c>
      <c r="FE62">
        <f t="shared" si="107"/>
        <v>56</v>
      </c>
      <c r="FF62">
        <f t="shared" si="108"/>
        <v>69</v>
      </c>
      <c r="FG62">
        <f t="shared" si="109"/>
        <v>101</v>
      </c>
      <c r="FH62">
        <f t="shared" si="110"/>
        <v>69</v>
      </c>
      <c r="FI62">
        <f t="shared" si="111"/>
        <v>74</v>
      </c>
      <c r="FJ62">
        <f t="shared" si="112"/>
        <v>93</v>
      </c>
      <c r="FK62">
        <f t="shared" si="113"/>
        <v>102</v>
      </c>
      <c r="FL62">
        <f t="shared" si="114"/>
        <v>119</v>
      </c>
      <c r="FM62">
        <f t="shared" si="115"/>
        <v>160</v>
      </c>
      <c r="FN62">
        <f t="shared" si="116"/>
        <v>110</v>
      </c>
      <c r="FO62">
        <f t="shared" si="117"/>
        <v>153</v>
      </c>
      <c r="FP62">
        <f t="shared" si="118"/>
        <v>114</v>
      </c>
      <c r="FQ62">
        <f t="shared" si="119"/>
        <v>189</v>
      </c>
      <c r="FR62">
        <f t="shared" si="120"/>
        <v>87</v>
      </c>
    </row>
    <row r="63" spans="1:174">
      <c r="A63" t="s">
        <v>0</v>
      </c>
      <c r="B63" t="s">
        <v>17</v>
      </c>
      <c r="C63" t="s">
        <v>69</v>
      </c>
      <c r="D63">
        <v>3</v>
      </c>
      <c r="E63">
        <v>14</v>
      </c>
      <c r="F63">
        <v>2003</v>
      </c>
      <c r="G63" t="str">
        <f t="shared" si="74"/>
        <v>Eagles-CC-2003</v>
      </c>
      <c r="H63">
        <v>1</v>
      </c>
      <c r="I63">
        <v>18</v>
      </c>
      <c r="J63">
        <v>11</v>
      </c>
      <c r="K63">
        <v>152</v>
      </c>
      <c r="L63">
        <v>17</v>
      </c>
      <c r="M63">
        <v>36</v>
      </c>
      <c r="N63">
        <v>0</v>
      </c>
      <c r="O63">
        <v>137</v>
      </c>
      <c r="P63">
        <v>26</v>
      </c>
      <c r="Q63">
        <v>0</v>
      </c>
      <c r="R63">
        <v>2</v>
      </c>
      <c r="S63">
        <v>13</v>
      </c>
      <c r="T63">
        <v>1</v>
      </c>
      <c r="U63">
        <v>2</v>
      </c>
      <c r="V63">
        <v>4</v>
      </c>
      <c r="W63">
        <v>0</v>
      </c>
      <c r="X63">
        <v>5</v>
      </c>
      <c r="Y63">
        <v>36</v>
      </c>
      <c r="Z63">
        <v>4</v>
      </c>
      <c r="AA63">
        <v>34</v>
      </c>
      <c r="AB63">
        <v>4</v>
      </c>
      <c r="AC63">
        <v>147</v>
      </c>
      <c r="AD63">
        <v>0</v>
      </c>
      <c r="AE63">
        <v>2</v>
      </c>
      <c r="AF63">
        <v>0</v>
      </c>
      <c r="AG63">
        <v>0</v>
      </c>
      <c r="AH63">
        <v>5</v>
      </c>
      <c r="AI63">
        <v>14</v>
      </c>
      <c r="AJ63">
        <v>9</v>
      </c>
      <c r="AK63">
        <v>10</v>
      </c>
      <c r="AL63">
        <v>2</v>
      </c>
      <c r="AM63">
        <v>2</v>
      </c>
      <c r="AN63">
        <v>0</v>
      </c>
      <c r="AO63">
        <v>0</v>
      </c>
      <c r="AP63">
        <v>1</v>
      </c>
      <c r="AQ63">
        <v>4</v>
      </c>
      <c r="AR63">
        <v>16</v>
      </c>
      <c r="AS63">
        <v>26</v>
      </c>
      <c r="AT63">
        <v>11</v>
      </c>
      <c r="AU63">
        <v>299</v>
      </c>
      <c r="AV63">
        <v>5</v>
      </c>
      <c r="AW63">
        <v>29</v>
      </c>
      <c r="AX63">
        <v>49</v>
      </c>
      <c r="AY63" s="8">
        <v>14</v>
      </c>
      <c r="AZ63">
        <v>10</v>
      </c>
      <c r="BA63">
        <v>101</v>
      </c>
      <c r="BB63">
        <v>9</v>
      </c>
      <c r="BC63">
        <v>14</v>
      </c>
      <c r="BD63">
        <v>1</v>
      </c>
      <c r="BE63">
        <v>155</v>
      </c>
      <c r="BF63">
        <v>40</v>
      </c>
      <c r="BG63">
        <v>1</v>
      </c>
      <c r="BH63">
        <v>4</v>
      </c>
      <c r="BI63">
        <v>13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5</v>
      </c>
      <c r="BQ63">
        <v>35</v>
      </c>
      <c r="BR63">
        <v>8</v>
      </c>
      <c r="BS63">
        <v>306</v>
      </c>
      <c r="BT63">
        <v>14</v>
      </c>
      <c r="BU63">
        <v>1</v>
      </c>
      <c r="BV63">
        <v>1</v>
      </c>
      <c r="BW63">
        <v>0</v>
      </c>
      <c r="BX63">
        <v>13</v>
      </c>
      <c r="BY63">
        <v>18</v>
      </c>
      <c r="BZ63">
        <v>7</v>
      </c>
      <c r="CA63">
        <v>16</v>
      </c>
      <c r="CB63">
        <v>1</v>
      </c>
      <c r="CC63">
        <v>6</v>
      </c>
      <c r="CD63">
        <v>0</v>
      </c>
      <c r="CE63">
        <v>0</v>
      </c>
      <c r="CF63">
        <v>5</v>
      </c>
      <c r="CG63">
        <v>14</v>
      </c>
      <c r="CH63">
        <v>21</v>
      </c>
      <c r="CI63">
        <v>40</v>
      </c>
      <c r="CJ63">
        <v>11</v>
      </c>
      <c r="CK63">
        <v>317</v>
      </c>
      <c r="CL63">
        <v>4</v>
      </c>
      <c r="CM63">
        <v>30</v>
      </c>
      <c r="CN63">
        <v>11</v>
      </c>
      <c r="CP63" s="1">
        <f t="shared" si="0"/>
        <v>0.62068965517241381</v>
      </c>
      <c r="CQ63" s="1">
        <f t="shared" si="1"/>
        <v>0.66666666666666663</v>
      </c>
      <c r="CR63" s="1">
        <f t="shared" si="2"/>
        <v>-0.68292682926829273</v>
      </c>
      <c r="CS63" s="1">
        <f t="shared" si="3"/>
        <v>8.6428571428571423</v>
      </c>
      <c r="CT63" s="1">
        <f t="shared" si="4"/>
        <v>4</v>
      </c>
      <c r="CU63" s="1">
        <f t="shared" si="5"/>
        <v>0</v>
      </c>
      <c r="CV63" s="1">
        <f t="shared" si="6"/>
        <v>26.272727272727273</v>
      </c>
      <c r="CW63" s="1">
        <f t="shared" si="7"/>
        <v>25.6</v>
      </c>
      <c r="CX63" s="2">
        <f t="shared" si="8"/>
        <v>2.7106060606060605</v>
      </c>
      <c r="CY63" s="2">
        <f t="shared" si="9"/>
        <v>3.0183333333333335</v>
      </c>
      <c r="CZ63" s="1">
        <f t="shared" si="10"/>
        <v>4.3134328358208958</v>
      </c>
      <c r="DA63" s="1">
        <f t="shared" si="11"/>
        <v>4.7407407407407405</v>
      </c>
      <c r="DB63" s="1">
        <f t="shared" si="12"/>
        <v>1.6363636363636365</v>
      </c>
      <c r="DC63" s="1">
        <f t="shared" si="13"/>
        <v>1.4</v>
      </c>
      <c r="DD63" s="1">
        <f t="shared" si="14"/>
        <v>0.2</v>
      </c>
      <c r="DE63" s="1">
        <f t="shared" si="15"/>
        <v>0.30769230769230771</v>
      </c>
      <c r="DF63" s="1">
        <f t="shared" si="16"/>
        <v>27.181818181818183</v>
      </c>
      <c r="DG63" s="1">
        <f t="shared" si="17"/>
        <v>28.818181818181817</v>
      </c>
      <c r="DH63" s="1">
        <f t="shared" si="18"/>
        <v>5</v>
      </c>
      <c r="DI63" s="1">
        <f t="shared" si="19"/>
        <v>4</v>
      </c>
      <c r="DJ63" s="1">
        <f t="shared" si="20"/>
        <v>0</v>
      </c>
      <c r="DK63" s="1">
        <f t="shared" si="21"/>
        <v>1</v>
      </c>
      <c r="DL63" s="1">
        <f t="shared" si="22"/>
        <v>6.0909090909090908</v>
      </c>
      <c r="DM63" s="1">
        <f t="shared" si="23"/>
        <v>5.4</v>
      </c>
      <c r="DN63" s="1">
        <f t="shared" si="24"/>
        <v>0.5074626865671642</v>
      </c>
      <c r="DO63" s="1">
        <f t="shared" si="25"/>
        <v>0.64814814814814814</v>
      </c>
      <c r="DP63" s="1">
        <f t="shared" si="26"/>
        <v>0.61538461538461542</v>
      </c>
      <c r="DQ63" s="1">
        <f t="shared" si="27"/>
        <v>0.52500000000000002</v>
      </c>
      <c r="DR63" s="2">
        <f t="shared" si="28"/>
        <v>5.2692307692307692</v>
      </c>
      <c r="DS63" s="2">
        <f t="shared" si="29"/>
        <v>3.875</v>
      </c>
      <c r="DT63" s="1">
        <f t="shared" si="121"/>
        <v>36.75</v>
      </c>
      <c r="DU63" s="1">
        <f t="shared" si="122"/>
        <v>36.5</v>
      </c>
      <c r="DV63" s="1">
        <f t="shared" si="77"/>
        <v>137</v>
      </c>
      <c r="DW63" s="1">
        <f t="shared" si="78"/>
        <v>155</v>
      </c>
      <c r="DX63" s="1">
        <f t="shared" si="30"/>
        <v>1.0380622837370242E-2</v>
      </c>
      <c r="DY63" s="1">
        <f t="shared" si="31"/>
        <v>5.46875E-2</v>
      </c>
      <c r="DZ63" s="1">
        <f t="shared" si="32"/>
        <v>0.27272727272727271</v>
      </c>
      <c r="EA63" s="1">
        <f t="shared" si="33"/>
        <v>1.4</v>
      </c>
      <c r="EB63" s="1">
        <f t="shared" si="79"/>
        <v>19.444444444444443</v>
      </c>
      <c r="EC63" s="1">
        <f t="shared" si="80"/>
        <v>109.52380952380952</v>
      </c>
      <c r="EE63">
        <f t="shared" si="81"/>
        <v>152</v>
      </c>
      <c r="EF63">
        <f t="shared" si="82"/>
        <v>72</v>
      </c>
      <c r="EG63">
        <f t="shared" si="83"/>
        <v>194</v>
      </c>
      <c r="EH63">
        <f t="shared" si="84"/>
        <v>169</v>
      </c>
      <c r="EI63">
        <f t="shared" si="85"/>
        <v>168</v>
      </c>
      <c r="EJ63">
        <f t="shared" si="86"/>
        <v>163</v>
      </c>
      <c r="EK63">
        <f t="shared" si="87"/>
        <v>129</v>
      </c>
      <c r="EL63">
        <f t="shared" si="88"/>
        <v>64</v>
      </c>
      <c r="EM63">
        <f t="shared" si="89"/>
        <v>95</v>
      </c>
      <c r="EN63">
        <f t="shared" si="90"/>
        <v>141</v>
      </c>
      <c r="EO63">
        <f t="shared" si="91"/>
        <v>165</v>
      </c>
      <c r="EP63">
        <f t="shared" si="92"/>
        <v>68</v>
      </c>
      <c r="EQ63">
        <f t="shared" si="93"/>
        <v>99</v>
      </c>
      <c r="ER63">
        <f t="shared" si="94"/>
        <v>62</v>
      </c>
      <c r="ES63">
        <f t="shared" si="95"/>
        <v>185</v>
      </c>
      <c r="ET63">
        <f t="shared" si="96"/>
        <v>49</v>
      </c>
      <c r="EU63">
        <f t="shared" si="97"/>
        <v>150</v>
      </c>
      <c r="EV63">
        <f t="shared" si="98"/>
        <v>71</v>
      </c>
      <c r="EW63">
        <f t="shared" si="99"/>
        <v>128</v>
      </c>
      <c r="EX63">
        <f t="shared" si="100"/>
        <v>72</v>
      </c>
      <c r="EY63">
        <f t="shared" si="101"/>
        <v>191</v>
      </c>
      <c r="EZ63">
        <f t="shared" si="102"/>
        <v>164</v>
      </c>
      <c r="FA63">
        <f t="shared" si="103"/>
        <v>61</v>
      </c>
      <c r="FB63">
        <f t="shared" si="104"/>
        <v>88</v>
      </c>
      <c r="FC63">
        <f t="shared" si="105"/>
        <v>71</v>
      </c>
      <c r="FD63">
        <f t="shared" si="106"/>
        <v>101</v>
      </c>
      <c r="FE63">
        <f t="shared" si="107"/>
        <v>11</v>
      </c>
      <c r="FF63">
        <f t="shared" si="108"/>
        <v>151</v>
      </c>
      <c r="FG63">
        <f t="shared" si="109"/>
        <v>24</v>
      </c>
      <c r="FH63">
        <f t="shared" si="110"/>
        <v>94</v>
      </c>
      <c r="FI63">
        <f t="shared" si="111"/>
        <v>109</v>
      </c>
      <c r="FJ63">
        <f t="shared" si="112"/>
        <v>83</v>
      </c>
      <c r="FK63">
        <f t="shared" si="113"/>
        <v>54</v>
      </c>
      <c r="FL63">
        <f t="shared" si="114"/>
        <v>163</v>
      </c>
      <c r="FM63">
        <f t="shared" si="115"/>
        <v>195</v>
      </c>
      <c r="FN63">
        <f t="shared" si="116"/>
        <v>60</v>
      </c>
      <c r="FO63">
        <f t="shared" si="117"/>
        <v>194</v>
      </c>
      <c r="FP63">
        <f t="shared" si="118"/>
        <v>51</v>
      </c>
      <c r="FQ63">
        <f t="shared" si="119"/>
        <v>195</v>
      </c>
      <c r="FR63">
        <f t="shared" si="120"/>
        <v>166</v>
      </c>
    </row>
    <row r="64" spans="1:174">
      <c r="A64" t="s">
        <v>17</v>
      </c>
      <c r="B64" t="s">
        <v>0</v>
      </c>
      <c r="C64" t="s">
        <v>69</v>
      </c>
      <c r="D64">
        <v>14</v>
      </c>
      <c r="E64">
        <v>3</v>
      </c>
      <c r="F64">
        <v>2003</v>
      </c>
      <c r="G64" t="str">
        <f t="shared" si="74"/>
        <v>Panthers-CC-2003</v>
      </c>
      <c r="H64">
        <v>0</v>
      </c>
      <c r="I64">
        <v>14</v>
      </c>
      <c r="J64">
        <v>10</v>
      </c>
      <c r="K64">
        <v>101</v>
      </c>
      <c r="L64">
        <v>9</v>
      </c>
      <c r="M64">
        <v>14</v>
      </c>
      <c r="N64">
        <v>1</v>
      </c>
      <c r="O64">
        <v>155</v>
      </c>
      <c r="P64">
        <v>40</v>
      </c>
      <c r="Q64">
        <v>1</v>
      </c>
      <c r="R64">
        <v>4</v>
      </c>
      <c r="S64">
        <v>13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5</v>
      </c>
      <c r="AA64">
        <v>35</v>
      </c>
      <c r="AB64">
        <v>8</v>
      </c>
      <c r="AC64">
        <v>306</v>
      </c>
      <c r="AD64">
        <v>14</v>
      </c>
      <c r="AE64">
        <v>1</v>
      </c>
      <c r="AF64">
        <v>1</v>
      </c>
      <c r="AG64">
        <v>0</v>
      </c>
      <c r="AH64">
        <v>13</v>
      </c>
      <c r="AI64">
        <v>18</v>
      </c>
      <c r="AJ64">
        <v>7</v>
      </c>
      <c r="AK64">
        <v>16</v>
      </c>
      <c r="AL64">
        <v>1</v>
      </c>
      <c r="AM64">
        <v>6</v>
      </c>
      <c r="AN64">
        <v>0</v>
      </c>
      <c r="AO64">
        <v>0</v>
      </c>
      <c r="AP64">
        <v>5</v>
      </c>
      <c r="AQ64">
        <v>14</v>
      </c>
      <c r="AR64">
        <v>21</v>
      </c>
      <c r="AS64">
        <v>40</v>
      </c>
      <c r="AT64">
        <v>11</v>
      </c>
      <c r="AU64">
        <v>317</v>
      </c>
      <c r="AV64">
        <v>4</v>
      </c>
      <c r="AW64">
        <v>30</v>
      </c>
      <c r="AX64">
        <v>11</v>
      </c>
      <c r="AY64" s="8">
        <v>18</v>
      </c>
      <c r="AZ64">
        <v>11</v>
      </c>
      <c r="BA64">
        <v>152</v>
      </c>
      <c r="BB64">
        <v>17</v>
      </c>
      <c r="BC64">
        <v>36</v>
      </c>
      <c r="BD64">
        <v>0</v>
      </c>
      <c r="BE64">
        <v>137</v>
      </c>
      <c r="BF64">
        <v>26</v>
      </c>
      <c r="BG64">
        <v>0</v>
      </c>
      <c r="BH64">
        <v>2</v>
      </c>
      <c r="BI64">
        <v>13</v>
      </c>
      <c r="BJ64">
        <v>1</v>
      </c>
      <c r="BK64">
        <v>2</v>
      </c>
      <c r="BL64">
        <v>4</v>
      </c>
      <c r="BM64">
        <v>0</v>
      </c>
      <c r="BN64">
        <v>5</v>
      </c>
      <c r="BO64">
        <v>36</v>
      </c>
      <c r="BP64">
        <v>4</v>
      </c>
      <c r="BQ64">
        <v>34</v>
      </c>
      <c r="BR64">
        <v>4</v>
      </c>
      <c r="BS64">
        <v>147</v>
      </c>
      <c r="BT64">
        <v>0</v>
      </c>
      <c r="BU64">
        <v>2</v>
      </c>
      <c r="BV64">
        <v>0</v>
      </c>
      <c r="BW64">
        <v>0</v>
      </c>
      <c r="BX64">
        <v>5</v>
      </c>
      <c r="BY64">
        <v>14</v>
      </c>
      <c r="BZ64">
        <v>9</v>
      </c>
      <c r="CA64">
        <v>10</v>
      </c>
      <c r="CB64">
        <v>2</v>
      </c>
      <c r="CC64">
        <v>2</v>
      </c>
      <c r="CD64">
        <v>0</v>
      </c>
      <c r="CE64">
        <v>0</v>
      </c>
      <c r="CF64">
        <v>1</v>
      </c>
      <c r="CG64">
        <v>4</v>
      </c>
      <c r="CH64">
        <v>16</v>
      </c>
      <c r="CI64">
        <v>26</v>
      </c>
      <c r="CJ64">
        <v>11</v>
      </c>
      <c r="CK64">
        <v>299</v>
      </c>
      <c r="CL64">
        <v>5</v>
      </c>
      <c r="CM64">
        <v>29</v>
      </c>
      <c r="CN64">
        <v>49</v>
      </c>
      <c r="CP64" s="1">
        <f t="shared" si="0"/>
        <v>0.66666666666666663</v>
      </c>
      <c r="CQ64" s="1">
        <f t="shared" si="1"/>
        <v>0.62068965517241381</v>
      </c>
      <c r="CR64" s="1">
        <f t="shared" si="2"/>
        <v>8.6428571428571423</v>
      </c>
      <c r="CS64" s="1">
        <f t="shared" si="3"/>
        <v>-0.68292682926829273</v>
      </c>
      <c r="CT64" s="1">
        <f t="shared" si="4"/>
        <v>0</v>
      </c>
      <c r="CU64" s="1">
        <f t="shared" si="5"/>
        <v>4</v>
      </c>
      <c r="CV64" s="1">
        <f t="shared" si="6"/>
        <v>25.6</v>
      </c>
      <c r="CW64" s="1">
        <f t="shared" si="7"/>
        <v>26.272727272727273</v>
      </c>
      <c r="CX64" s="2">
        <f t="shared" si="8"/>
        <v>3.0183333333333335</v>
      </c>
      <c r="CY64" s="2">
        <f t="shared" si="9"/>
        <v>2.7106060606060605</v>
      </c>
      <c r="CZ64" s="1">
        <f t="shared" si="10"/>
        <v>4.7407407407407405</v>
      </c>
      <c r="DA64" s="1">
        <f t="shared" si="11"/>
        <v>4.3134328358208958</v>
      </c>
      <c r="DB64" s="1">
        <f t="shared" si="12"/>
        <v>1.4</v>
      </c>
      <c r="DC64" s="1">
        <f t="shared" si="13"/>
        <v>1.6363636363636365</v>
      </c>
      <c r="DD64" s="1">
        <f t="shared" si="14"/>
        <v>0.30769230769230771</v>
      </c>
      <c r="DE64" s="1">
        <f t="shared" si="15"/>
        <v>0.2</v>
      </c>
      <c r="DF64" s="1">
        <f t="shared" si="16"/>
        <v>28.818181818181817</v>
      </c>
      <c r="DG64" s="1">
        <f t="shared" si="17"/>
        <v>27.181818181818183</v>
      </c>
      <c r="DH64" s="1">
        <f t="shared" si="18"/>
        <v>4</v>
      </c>
      <c r="DI64" s="1">
        <f t="shared" si="19"/>
        <v>5</v>
      </c>
      <c r="DJ64" s="1">
        <f t="shared" si="20"/>
        <v>1</v>
      </c>
      <c r="DK64" s="1">
        <f t="shared" si="21"/>
        <v>0</v>
      </c>
      <c r="DL64" s="1">
        <f t="shared" si="22"/>
        <v>5.4</v>
      </c>
      <c r="DM64" s="1">
        <f t="shared" si="23"/>
        <v>6.0909090909090908</v>
      </c>
      <c r="DN64" s="1">
        <f t="shared" si="24"/>
        <v>0.64814814814814814</v>
      </c>
      <c r="DO64" s="1">
        <f t="shared" si="25"/>
        <v>0.5074626865671642</v>
      </c>
      <c r="DP64" s="1">
        <f t="shared" si="26"/>
        <v>0.52500000000000002</v>
      </c>
      <c r="DQ64" s="1">
        <f t="shared" si="27"/>
        <v>0.61538461538461542</v>
      </c>
      <c r="DR64" s="2">
        <f t="shared" si="28"/>
        <v>3.875</v>
      </c>
      <c r="DS64" s="2">
        <f t="shared" si="29"/>
        <v>5.2692307692307692</v>
      </c>
      <c r="DT64" s="1">
        <f t="shared" si="121"/>
        <v>36.5</v>
      </c>
      <c r="DU64" s="1">
        <f t="shared" si="122"/>
        <v>36.75</v>
      </c>
      <c r="DV64" s="1">
        <f t="shared" si="77"/>
        <v>155</v>
      </c>
      <c r="DW64" s="1">
        <f t="shared" si="78"/>
        <v>137</v>
      </c>
      <c r="DX64" s="1">
        <f t="shared" si="30"/>
        <v>5.46875E-2</v>
      </c>
      <c r="DY64" s="1">
        <f t="shared" si="31"/>
        <v>1.0380622837370242E-2</v>
      </c>
      <c r="DZ64" s="1">
        <f t="shared" si="32"/>
        <v>1.4</v>
      </c>
      <c r="EA64" s="1">
        <f t="shared" si="33"/>
        <v>0.27272727272727271</v>
      </c>
      <c r="EB64" s="1">
        <f t="shared" si="79"/>
        <v>109.52380952380952</v>
      </c>
      <c r="EC64" s="1">
        <f t="shared" si="80"/>
        <v>19.444444444444443</v>
      </c>
      <c r="EE64">
        <f t="shared" si="81"/>
        <v>118</v>
      </c>
      <c r="EF64">
        <f t="shared" si="82"/>
        <v>43</v>
      </c>
      <c r="EG64">
        <f t="shared" si="83"/>
        <v>30</v>
      </c>
      <c r="EH64">
        <f t="shared" si="84"/>
        <v>5</v>
      </c>
      <c r="EI64">
        <f t="shared" si="85"/>
        <v>1</v>
      </c>
      <c r="EJ64">
        <f t="shared" si="86"/>
        <v>12</v>
      </c>
      <c r="EK64">
        <f t="shared" si="87"/>
        <v>135</v>
      </c>
      <c r="EL64">
        <f t="shared" si="88"/>
        <v>70</v>
      </c>
      <c r="EM64">
        <f t="shared" si="89"/>
        <v>58</v>
      </c>
      <c r="EN64">
        <f t="shared" si="90"/>
        <v>104</v>
      </c>
      <c r="EO64">
        <f t="shared" si="91"/>
        <v>131</v>
      </c>
      <c r="EP64">
        <f t="shared" si="92"/>
        <v>34</v>
      </c>
      <c r="EQ64">
        <f t="shared" si="93"/>
        <v>133</v>
      </c>
      <c r="ER64">
        <f t="shared" si="94"/>
        <v>97</v>
      </c>
      <c r="ES64">
        <f t="shared" si="95"/>
        <v>145</v>
      </c>
      <c r="ET64">
        <f t="shared" si="96"/>
        <v>13</v>
      </c>
      <c r="EU64">
        <f t="shared" si="97"/>
        <v>126</v>
      </c>
      <c r="EV64">
        <f t="shared" si="98"/>
        <v>49</v>
      </c>
      <c r="EW64">
        <f t="shared" si="99"/>
        <v>93</v>
      </c>
      <c r="EX64">
        <f t="shared" si="100"/>
        <v>39</v>
      </c>
      <c r="EY64">
        <f t="shared" si="101"/>
        <v>1</v>
      </c>
      <c r="EZ64">
        <f t="shared" si="102"/>
        <v>1</v>
      </c>
      <c r="FA64">
        <f t="shared" si="103"/>
        <v>110</v>
      </c>
      <c r="FB64">
        <f t="shared" si="104"/>
        <v>136</v>
      </c>
      <c r="FC64">
        <f t="shared" si="105"/>
        <v>98</v>
      </c>
      <c r="FD64">
        <f t="shared" si="106"/>
        <v>128</v>
      </c>
      <c r="FE64">
        <f t="shared" si="107"/>
        <v>48</v>
      </c>
      <c r="FF64">
        <f t="shared" si="108"/>
        <v>187</v>
      </c>
      <c r="FG64">
        <f t="shared" si="109"/>
        <v>103</v>
      </c>
      <c r="FH64">
        <f t="shared" si="110"/>
        <v>175</v>
      </c>
      <c r="FI64">
        <f t="shared" si="111"/>
        <v>113</v>
      </c>
      <c r="FJ64">
        <f t="shared" si="112"/>
        <v>90</v>
      </c>
      <c r="FK64">
        <f t="shared" si="113"/>
        <v>36</v>
      </c>
      <c r="FL64">
        <f t="shared" si="114"/>
        <v>144</v>
      </c>
      <c r="FM64">
        <f t="shared" si="115"/>
        <v>139</v>
      </c>
      <c r="FN64">
        <f t="shared" si="116"/>
        <v>4</v>
      </c>
      <c r="FO64">
        <f t="shared" si="117"/>
        <v>146</v>
      </c>
      <c r="FP64">
        <f t="shared" si="118"/>
        <v>4</v>
      </c>
      <c r="FQ64">
        <f t="shared" si="119"/>
        <v>33</v>
      </c>
      <c r="FR64">
        <f t="shared" si="120"/>
        <v>4</v>
      </c>
    </row>
    <row r="65" spans="1:174">
      <c r="A65" t="s">
        <v>9</v>
      </c>
      <c r="B65" t="s">
        <v>17</v>
      </c>
      <c r="C65" t="s">
        <v>70</v>
      </c>
      <c r="D65">
        <v>32</v>
      </c>
      <c r="E65">
        <v>29</v>
      </c>
      <c r="F65">
        <v>2003</v>
      </c>
      <c r="G65" t="str">
        <f t="shared" si="74"/>
        <v>Patriots-SB-2003</v>
      </c>
      <c r="H65">
        <v>1</v>
      </c>
      <c r="I65">
        <v>29</v>
      </c>
      <c r="J65">
        <v>13</v>
      </c>
      <c r="K65">
        <v>354</v>
      </c>
      <c r="L65">
        <v>32</v>
      </c>
      <c r="M65">
        <v>48</v>
      </c>
      <c r="N65">
        <v>3</v>
      </c>
      <c r="O65">
        <v>127</v>
      </c>
      <c r="P65">
        <v>35</v>
      </c>
      <c r="Q65">
        <v>1</v>
      </c>
      <c r="R65">
        <v>8</v>
      </c>
      <c r="S65">
        <v>17</v>
      </c>
      <c r="T65">
        <v>1</v>
      </c>
      <c r="U65">
        <v>1</v>
      </c>
      <c r="V65">
        <v>1</v>
      </c>
      <c r="W65">
        <v>0</v>
      </c>
      <c r="X65">
        <v>0</v>
      </c>
      <c r="Y65">
        <v>0</v>
      </c>
      <c r="Z65">
        <v>8</v>
      </c>
      <c r="AA65">
        <v>60</v>
      </c>
      <c r="AB65">
        <v>5</v>
      </c>
      <c r="AC65">
        <v>173</v>
      </c>
      <c r="AD65">
        <v>2</v>
      </c>
      <c r="AE65">
        <v>7</v>
      </c>
      <c r="AF65">
        <v>4</v>
      </c>
      <c r="AG65">
        <v>0</v>
      </c>
      <c r="AH65">
        <v>11</v>
      </c>
      <c r="AI65">
        <v>16</v>
      </c>
      <c r="AJ65">
        <v>5</v>
      </c>
      <c r="AK65">
        <v>11</v>
      </c>
      <c r="AL65">
        <v>2</v>
      </c>
      <c r="AM65">
        <v>7</v>
      </c>
      <c r="AN65">
        <v>1</v>
      </c>
      <c r="AO65">
        <v>1</v>
      </c>
      <c r="AP65">
        <v>6</v>
      </c>
      <c r="AQ65">
        <v>8</v>
      </c>
      <c r="AR65">
        <v>19</v>
      </c>
      <c r="AS65">
        <v>35</v>
      </c>
      <c r="AT65">
        <v>13</v>
      </c>
      <c r="AU65">
        <v>465</v>
      </c>
      <c r="AV65">
        <v>3</v>
      </c>
      <c r="AW65">
        <v>38</v>
      </c>
      <c r="AX65">
        <v>58</v>
      </c>
      <c r="AY65" s="8">
        <v>17</v>
      </c>
      <c r="AZ65">
        <v>13</v>
      </c>
      <c r="BA65">
        <v>295</v>
      </c>
      <c r="BB65">
        <v>16</v>
      </c>
      <c r="BC65">
        <v>33</v>
      </c>
      <c r="BD65">
        <v>3</v>
      </c>
      <c r="BE65">
        <v>92</v>
      </c>
      <c r="BF65">
        <v>16</v>
      </c>
      <c r="BG65">
        <v>1</v>
      </c>
      <c r="BH65">
        <v>4</v>
      </c>
      <c r="BI65">
        <v>12</v>
      </c>
      <c r="BJ65">
        <v>0</v>
      </c>
      <c r="BK65">
        <v>0</v>
      </c>
      <c r="BL65">
        <v>0</v>
      </c>
      <c r="BM65">
        <v>1</v>
      </c>
      <c r="BN65">
        <v>4</v>
      </c>
      <c r="BO65">
        <v>28</v>
      </c>
      <c r="BP65">
        <v>12</v>
      </c>
      <c r="BQ65">
        <v>73</v>
      </c>
      <c r="BR65">
        <v>7</v>
      </c>
      <c r="BS65">
        <v>310</v>
      </c>
      <c r="BT65">
        <v>42</v>
      </c>
      <c r="BU65">
        <v>1</v>
      </c>
      <c r="BV65">
        <v>1</v>
      </c>
      <c r="BW65">
        <v>0</v>
      </c>
      <c r="BX65">
        <v>2</v>
      </c>
      <c r="BY65">
        <v>8</v>
      </c>
      <c r="BZ65">
        <v>4</v>
      </c>
      <c r="CA65">
        <v>7</v>
      </c>
      <c r="CB65">
        <v>0</v>
      </c>
      <c r="CC65">
        <v>1</v>
      </c>
      <c r="CD65">
        <v>0</v>
      </c>
      <c r="CE65">
        <v>0</v>
      </c>
      <c r="CF65">
        <v>2</v>
      </c>
      <c r="CG65">
        <v>2</v>
      </c>
      <c r="CH65">
        <v>6</v>
      </c>
      <c r="CI65">
        <v>16</v>
      </c>
      <c r="CJ65">
        <v>13</v>
      </c>
      <c r="CK65">
        <v>280</v>
      </c>
      <c r="CL65">
        <v>6</v>
      </c>
      <c r="CM65">
        <v>21</v>
      </c>
      <c r="CN65">
        <v>2</v>
      </c>
      <c r="CP65" s="1">
        <f t="shared" ref="CP65:CP128" si="123">(I65+N65+Q65)/(I65+J65)</f>
        <v>0.7857142857142857</v>
      </c>
      <c r="CQ65" s="1">
        <f t="shared" ref="CQ65:CQ128" si="124">(AY65+BD65+BG65)/(AY65+AZ65)</f>
        <v>0.7</v>
      </c>
      <c r="CR65" s="1">
        <f t="shared" ref="CR65:CR128" si="125">(K65+20*N65-45*V65) / (M65+X65)</f>
        <v>7.6875</v>
      </c>
      <c r="CS65" s="1">
        <f t="shared" ref="CS65:CS128" si="126">(BA65+BD65*20-BL65*45)/(BC65+BN65)</f>
        <v>9.5945945945945947</v>
      </c>
      <c r="CT65" s="1">
        <f t="shared" ref="CT65:CT128" si="127">(V65+W65)</f>
        <v>1</v>
      </c>
      <c r="CU65" s="1">
        <f t="shared" ref="CU65:CU128" si="128">(BL65+BM65)</f>
        <v>1</v>
      </c>
      <c r="CV65" s="1">
        <f t="shared" ref="CV65:CV128" si="129">(K65+O65)/J65</f>
        <v>37</v>
      </c>
      <c r="CW65" s="1">
        <f t="shared" ref="CW65:CW128" si="130">(BA65+BE65)/AZ65</f>
        <v>29.76923076923077</v>
      </c>
      <c r="CX65" s="2">
        <f t="shared" ref="CX65:CX128" si="131">(AW65+AX65/60)/J65</f>
        <v>2.9974358974358974</v>
      </c>
      <c r="CY65" s="2">
        <f t="shared" ref="CY65:CY128" si="132">(CM65+CN65/60)/AZ65</f>
        <v>1.617948717948718</v>
      </c>
      <c r="CZ65" s="1">
        <f t="shared" ref="CZ65:CZ128" si="133">(K65+O65)/(M65+P65+X65)</f>
        <v>5.7951807228915664</v>
      </c>
      <c r="DA65" s="1">
        <f t="shared" ref="DA65:DA128" si="134">(BA65+BE65)/(BC65+BF65+BN65)</f>
        <v>7.3018867924528301</v>
      </c>
      <c r="DB65" s="1">
        <f t="shared" ref="DB65:DB128" si="135">I65/J65</f>
        <v>2.2307692307692308</v>
      </c>
      <c r="DC65" s="1">
        <f t="shared" ref="DC65:DC128" si="136">AY65/AZ65</f>
        <v>1.3076923076923077</v>
      </c>
      <c r="DD65" s="1">
        <f t="shared" ref="DD65:DD128" si="137">(R65+T65)/(S65+U65)</f>
        <v>0.5</v>
      </c>
      <c r="DE65" s="1">
        <f t="shared" ref="DE65:DE128" si="138">(BH65+BJ65)/(BI65+BK65)</f>
        <v>0.33333333333333331</v>
      </c>
      <c r="DF65" s="1">
        <f t="shared" ref="DF65:DF128" si="139">AU65/AT65</f>
        <v>35.769230769230766</v>
      </c>
      <c r="DG65" s="1">
        <f t="shared" ref="DG65:DG128" si="140">CK65/CJ65</f>
        <v>21.53846153846154</v>
      </c>
      <c r="DH65" s="1">
        <f t="shared" ref="DH65:DH128" si="141">AV65</f>
        <v>3</v>
      </c>
      <c r="DI65" s="1">
        <f t="shared" ref="DI65:DI128" si="142">CL65</f>
        <v>6</v>
      </c>
      <c r="DJ65" s="1">
        <f t="shared" ref="DJ65:DJ128" si="143">IF(AE65&lt;&gt;0,(AF65*7+AG65*3)/(AE65*7),0)</f>
        <v>0.5714285714285714</v>
      </c>
      <c r="DK65" s="1">
        <f t="shared" ref="DK65:DK128" si="144">IF(BU65&lt;&gt;0,(BV65*7+BW65*3)/(BU65*7),0)</f>
        <v>1</v>
      </c>
      <c r="DL65" s="1">
        <f t="shared" ref="DL65:DL128" si="145">(M65+P65+X65)/J65</f>
        <v>6.384615384615385</v>
      </c>
      <c r="DM65" s="1">
        <f t="shared" ref="DM65:DM128" si="146">(BC65+BF65+BN65)/AZ65</f>
        <v>4.0769230769230766</v>
      </c>
      <c r="DN65" s="1">
        <f t="shared" ref="DN65:DN128" si="147">AA65/(M65+P65+X65)</f>
        <v>0.72289156626506024</v>
      </c>
      <c r="DO65" s="1">
        <f t="shared" ref="DO65:DO128" si="148">BQ65/(BC65+BF65+BN65)</f>
        <v>1.3773584905660377</v>
      </c>
      <c r="DP65" s="1">
        <f t="shared" ref="DP65:DP128" si="149">AR65/AS65</f>
        <v>0.54285714285714282</v>
      </c>
      <c r="DQ65" s="1">
        <f t="shared" ref="DQ65:DQ128" si="150">CH65/CI65</f>
        <v>0.375</v>
      </c>
      <c r="DR65" s="2">
        <f t="shared" ref="DR65:DR128" si="151">O65/P65</f>
        <v>3.6285714285714286</v>
      </c>
      <c r="DS65" s="2">
        <f t="shared" ref="DS65:DS128" si="152">BE65/BF65</f>
        <v>5.75</v>
      </c>
      <c r="DT65" s="1">
        <f t="shared" si="121"/>
        <v>34.200000000000003</v>
      </c>
      <c r="DU65" s="1">
        <f t="shared" si="122"/>
        <v>38.285714285714285</v>
      </c>
      <c r="DV65" s="1">
        <f t="shared" si="77"/>
        <v>127</v>
      </c>
      <c r="DW65" s="1">
        <f t="shared" si="78"/>
        <v>92</v>
      </c>
      <c r="DX65" s="1">
        <f t="shared" ref="DX65:DX128" si="153">D65/(K65+O65)</f>
        <v>6.6528066528066532E-2</v>
      </c>
      <c r="DY65" s="1">
        <f t="shared" ref="DY65:DY128" si="154">E65/(BA65+BE65)</f>
        <v>7.4935400516795869E-2</v>
      </c>
      <c r="DZ65" s="1">
        <f t="shared" ref="DZ65:DZ128" si="155">D65/J65</f>
        <v>2.4615384615384617</v>
      </c>
      <c r="EA65" s="1">
        <f t="shared" ref="EA65:EA128" si="156">E65/AZ65</f>
        <v>2.2307692307692308</v>
      </c>
      <c r="EB65" s="1">
        <f t="shared" si="79"/>
        <v>100.52083333333333</v>
      </c>
      <c r="EC65" s="1">
        <f t="shared" si="80"/>
        <v>110.03787878787878</v>
      </c>
      <c r="EE65">
        <f t="shared" ref="EE65:EE96" si="157">RANK(CP65,CP$1:CP$198,0)</f>
        <v>39</v>
      </c>
      <c r="EF65">
        <f t="shared" ref="EF65:EF96" si="158">RANK(CQ65,CQ$1:CQ$198,1)</f>
        <v>98</v>
      </c>
      <c r="EG65">
        <f t="shared" ref="EG65:EG96" si="159">RANK(CR65,CR$1:CR$198,0)</f>
        <v>53</v>
      </c>
      <c r="EH65">
        <f t="shared" ref="EH65:EH96" si="160">RANK(CS65,CS$1:CS$198,1)</f>
        <v>180</v>
      </c>
      <c r="EI65">
        <f t="shared" ref="EI65:EI96" si="161">RANK(CT65,CT$1:CT$198,1)</f>
        <v>37</v>
      </c>
      <c r="EJ65">
        <f t="shared" ref="EJ65:EJ96" si="162">RANK(CU65,CU$1:CU$198,0)</f>
        <v>95</v>
      </c>
      <c r="EK65">
        <f t="shared" ref="EK65:EK96" si="163">RANK(CV65,CV$1:CV$198,0)</f>
        <v>37</v>
      </c>
      <c r="EL65">
        <f t="shared" ref="EL65:EL96" si="164">RANK(CW65,CW$1:CW$198,1)</f>
        <v>105</v>
      </c>
      <c r="EM65">
        <f t="shared" ref="EM65:EM96" si="165">RANK(CX65,CX$1:CX$198,0)</f>
        <v>60</v>
      </c>
      <c r="EN65">
        <f t="shared" ref="EN65:EN96" si="166">RANK(CY65,CY$1:CY$198,1)</f>
        <v>5</v>
      </c>
      <c r="EO65">
        <f t="shared" ref="EO65:EO96" si="167">RANK(CZ65,CZ$1:CZ$198,0)</f>
        <v>57</v>
      </c>
      <c r="EP65">
        <f t="shared" ref="EP65:EP96" si="168">RANK(DA65,DA$1:DA$198,1)</f>
        <v>191</v>
      </c>
      <c r="EQ65">
        <f t="shared" ref="EQ65:EQ96" si="169">RANK(DB65,DB$1:DB$198,0)</f>
        <v>39</v>
      </c>
      <c r="ER65">
        <f t="shared" ref="ER65:ER96" si="170">RANK(DC65,DC$1:DC$198,1)</f>
        <v>47</v>
      </c>
      <c r="ES65">
        <f t="shared" ref="ES65:ES96" si="171">RANK(DD65,DD$1:DD$198,0)</f>
        <v>40</v>
      </c>
      <c r="ET65">
        <f t="shared" ref="ET65:ET96" si="172">RANK(DE65,DE$1:DE$198,1)</f>
        <v>58</v>
      </c>
      <c r="EU65">
        <f t="shared" ref="EU65:EU96" si="173">RANK(DF65,DF$1:DF$198,0)</f>
        <v>47</v>
      </c>
      <c r="EV65">
        <f t="shared" ref="EV65:EV96" si="174">RANK(DG65,DG$1:DG$198,1)</f>
        <v>10</v>
      </c>
      <c r="EW65">
        <f t="shared" ref="EW65:EW96" si="175">RANK(DH65,DH$1:DH$198,1)</f>
        <v>55</v>
      </c>
      <c r="EX65">
        <f t="shared" ref="EX65:EX96" si="176">RANK(DI65,DI$1:DI$198,0)</f>
        <v>18</v>
      </c>
      <c r="EY65">
        <f t="shared" ref="EY65:EY96" si="177">RANK(DJ65,DJ$1:DJ$198,0)</f>
        <v>133</v>
      </c>
      <c r="EZ65">
        <f t="shared" ref="EZ65:EZ96" si="178">RANK(DK65,DK$1:DK$198,1)</f>
        <v>164</v>
      </c>
      <c r="FA65">
        <f t="shared" ref="FA65:FA96" si="179">RANK(DL65,DL$1:DL$198,0)</f>
        <v>44</v>
      </c>
      <c r="FB65">
        <f t="shared" ref="FB65:FB96" si="180">RANK(DM65,DM$1:DM$198,1)</f>
        <v>9</v>
      </c>
      <c r="FC65">
        <f t="shared" ref="FC65:FC96" si="181">RANK(DN65,DN$1:DN$198,1)</f>
        <v>109</v>
      </c>
      <c r="FD65">
        <f t="shared" ref="FD65:FD96" si="182">RANK(DO65,DO$1:DO$198,0)</f>
        <v>14</v>
      </c>
      <c r="FE65">
        <f t="shared" ref="FE65:FE96" si="183">RANK(DP65,DP$1:DP$198,0)</f>
        <v>38</v>
      </c>
      <c r="FF65">
        <f t="shared" ref="FF65:FF96" si="184">RANK(DQ65,DQ$1:DQ$198,1)</f>
        <v>47</v>
      </c>
      <c r="FG65">
        <f t="shared" ref="FG65:FG96" si="185">RANK(DR65,DR$1:DR$198,0)</f>
        <v>119</v>
      </c>
      <c r="FH65">
        <f t="shared" ref="FH65:FH96" si="186">RANK(DS65,DS$1:DS$198,1)</f>
        <v>186</v>
      </c>
      <c r="FI65">
        <f t="shared" ref="FI65:FI96" si="187">RANK(DT65,DT$1:DT$198,0)</f>
        <v>147</v>
      </c>
      <c r="FJ65">
        <f t="shared" ref="FJ65:FJ96" si="188">RANK(DU65,DU$1:DU$198,1)</f>
        <v>114</v>
      </c>
      <c r="FK65">
        <f t="shared" ref="FK65:FK96" si="189">RANK(DV65,DV$1:DV$198,0)</f>
        <v>59</v>
      </c>
      <c r="FL65">
        <f t="shared" ref="FL65:FL96" si="190">RANK(DW65,DW$1:DW$198,1)</f>
        <v>84</v>
      </c>
      <c r="FM65">
        <f t="shared" ref="FM65:FM96" si="191">RANK(DX65,DX$1:DX$198,0)</f>
        <v>101</v>
      </c>
      <c r="FN65">
        <f t="shared" ref="FN65:FN96" si="192">RANK(DY65,DY$1:DY$198,1)</f>
        <v>126</v>
      </c>
      <c r="FO65">
        <f t="shared" ref="FO65:FO96" si="193">RANK(DZ65,DZ$1:DZ$198,0)</f>
        <v>54</v>
      </c>
      <c r="FP65">
        <f t="shared" ref="FP65:FP96" si="194">RANK(EA65,EA$1:EA$198,1)</f>
        <v>123</v>
      </c>
      <c r="FQ65">
        <f t="shared" ref="FQ65:FQ96" si="195">RANK(EB65,EB$1:EB$198,0)</f>
        <v>47</v>
      </c>
      <c r="FR65">
        <f t="shared" ref="FR65:FR96" si="196">RANK(EC65,EC$1:EC$198,1)</f>
        <v>167</v>
      </c>
    </row>
    <row r="66" spans="1:174">
      <c r="A66" t="s">
        <v>17</v>
      </c>
      <c r="B66" t="s">
        <v>9</v>
      </c>
      <c r="C66" t="s">
        <v>70</v>
      </c>
      <c r="D66">
        <v>29</v>
      </c>
      <c r="E66">
        <v>32</v>
      </c>
      <c r="F66">
        <v>2003</v>
      </c>
      <c r="G66" t="str">
        <f t="shared" ref="G66:G129" si="197">A66&amp;"-"&amp;C66&amp;"-"&amp;F66</f>
        <v>Panthers-SB-2003</v>
      </c>
      <c r="H66">
        <v>0</v>
      </c>
      <c r="I66">
        <v>17</v>
      </c>
      <c r="J66">
        <v>13</v>
      </c>
      <c r="K66">
        <v>295</v>
      </c>
      <c r="L66">
        <v>16</v>
      </c>
      <c r="M66">
        <v>33</v>
      </c>
      <c r="N66">
        <v>3</v>
      </c>
      <c r="O66">
        <v>92</v>
      </c>
      <c r="P66">
        <v>16</v>
      </c>
      <c r="Q66">
        <v>1</v>
      </c>
      <c r="R66">
        <v>4</v>
      </c>
      <c r="S66">
        <v>12</v>
      </c>
      <c r="T66">
        <v>0</v>
      </c>
      <c r="U66">
        <v>0</v>
      </c>
      <c r="V66">
        <v>0</v>
      </c>
      <c r="W66">
        <v>1</v>
      </c>
      <c r="X66">
        <v>4</v>
      </c>
      <c r="Y66">
        <v>28</v>
      </c>
      <c r="Z66">
        <v>12</v>
      </c>
      <c r="AA66">
        <v>73</v>
      </c>
      <c r="AB66">
        <v>7</v>
      </c>
      <c r="AC66">
        <v>310</v>
      </c>
      <c r="AD66">
        <v>42</v>
      </c>
      <c r="AE66">
        <v>1</v>
      </c>
      <c r="AF66">
        <v>1</v>
      </c>
      <c r="AG66">
        <v>0</v>
      </c>
      <c r="AH66">
        <v>2</v>
      </c>
      <c r="AI66">
        <v>8</v>
      </c>
      <c r="AJ66">
        <v>4</v>
      </c>
      <c r="AK66">
        <v>7</v>
      </c>
      <c r="AL66">
        <v>0</v>
      </c>
      <c r="AM66">
        <v>1</v>
      </c>
      <c r="AN66">
        <v>0</v>
      </c>
      <c r="AO66">
        <v>0</v>
      </c>
      <c r="AP66">
        <v>2</v>
      </c>
      <c r="AQ66">
        <v>2</v>
      </c>
      <c r="AR66">
        <v>6</v>
      </c>
      <c r="AS66">
        <v>16</v>
      </c>
      <c r="AT66">
        <v>13</v>
      </c>
      <c r="AU66">
        <v>280</v>
      </c>
      <c r="AV66">
        <v>6</v>
      </c>
      <c r="AW66">
        <v>21</v>
      </c>
      <c r="AX66">
        <v>2</v>
      </c>
      <c r="AY66" s="8">
        <v>29</v>
      </c>
      <c r="AZ66">
        <v>13</v>
      </c>
      <c r="BA66">
        <v>354</v>
      </c>
      <c r="BB66">
        <v>32</v>
      </c>
      <c r="BC66">
        <v>48</v>
      </c>
      <c r="BD66">
        <v>3</v>
      </c>
      <c r="BE66">
        <v>127</v>
      </c>
      <c r="BF66">
        <v>35</v>
      </c>
      <c r="BG66">
        <v>1</v>
      </c>
      <c r="BH66">
        <v>8</v>
      </c>
      <c r="BI66">
        <v>17</v>
      </c>
      <c r="BJ66">
        <v>1</v>
      </c>
      <c r="BK66">
        <v>1</v>
      </c>
      <c r="BL66">
        <v>1</v>
      </c>
      <c r="BM66">
        <v>0</v>
      </c>
      <c r="BN66">
        <v>0</v>
      </c>
      <c r="BO66">
        <v>0</v>
      </c>
      <c r="BP66">
        <v>8</v>
      </c>
      <c r="BQ66">
        <v>60</v>
      </c>
      <c r="BR66">
        <v>5</v>
      </c>
      <c r="BS66">
        <v>173</v>
      </c>
      <c r="BT66">
        <v>2</v>
      </c>
      <c r="BU66">
        <v>7</v>
      </c>
      <c r="BV66">
        <v>4</v>
      </c>
      <c r="BW66">
        <v>0</v>
      </c>
      <c r="BX66">
        <v>11</v>
      </c>
      <c r="BY66">
        <v>16</v>
      </c>
      <c r="BZ66">
        <v>5</v>
      </c>
      <c r="CA66">
        <v>11</v>
      </c>
      <c r="CB66">
        <v>2</v>
      </c>
      <c r="CC66">
        <v>7</v>
      </c>
      <c r="CD66">
        <v>1</v>
      </c>
      <c r="CE66">
        <v>1</v>
      </c>
      <c r="CF66">
        <v>6</v>
      </c>
      <c r="CG66">
        <v>8</v>
      </c>
      <c r="CH66">
        <v>19</v>
      </c>
      <c r="CI66">
        <v>35</v>
      </c>
      <c r="CJ66">
        <v>13</v>
      </c>
      <c r="CK66">
        <v>465</v>
      </c>
      <c r="CL66">
        <v>3</v>
      </c>
      <c r="CM66">
        <v>38</v>
      </c>
      <c r="CN66">
        <v>58</v>
      </c>
      <c r="CP66" s="1">
        <f t="shared" si="123"/>
        <v>0.7</v>
      </c>
      <c r="CQ66" s="1">
        <f t="shared" si="124"/>
        <v>0.7857142857142857</v>
      </c>
      <c r="CR66" s="1">
        <f t="shared" si="125"/>
        <v>9.5945945945945947</v>
      </c>
      <c r="CS66" s="1">
        <f t="shared" si="126"/>
        <v>7.6875</v>
      </c>
      <c r="CT66" s="1">
        <f t="shared" si="127"/>
        <v>1</v>
      </c>
      <c r="CU66" s="1">
        <f t="shared" si="128"/>
        <v>1</v>
      </c>
      <c r="CV66" s="1">
        <f t="shared" si="129"/>
        <v>29.76923076923077</v>
      </c>
      <c r="CW66" s="1">
        <f t="shared" si="130"/>
        <v>37</v>
      </c>
      <c r="CX66" s="2">
        <f t="shared" si="131"/>
        <v>1.617948717948718</v>
      </c>
      <c r="CY66" s="2">
        <f t="shared" si="132"/>
        <v>2.9974358974358974</v>
      </c>
      <c r="CZ66" s="1">
        <f t="shared" si="133"/>
        <v>7.3018867924528301</v>
      </c>
      <c r="DA66" s="1">
        <f t="shared" si="134"/>
        <v>5.7951807228915664</v>
      </c>
      <c r="DB66" s="1">
        <f t="shared" si="135"/>
        <v>1.3076923076923077</v>
      </c>
      <c r="DC66" s="1">
        <f t="shared" si="136"/>
        <v>2.2307692307692308</v>
      </c>
      <c r="DD66" s="1">
        <f t="shared" si="137"/>
        <v>0.33333333333333331</v>
      </c>
      <c r="DE66" s="1">
        <f t="shared" si="138"/>
        <v>0.5</v>
      </c>
      <c r="DF66" s="1">
        <f t="shared" si="139"/>
        <v>21.53846153846154</v>
      </c>
      <c r="DG66" s="1">
        <f t="shared" si="140"/>
        <v>35.769230769230766</v>
      </c>
      <c r="DH66" s="1">
        <f t="shared" si="141"/>
        <v>6</v>
      </c>
      <c r="DI66" s="1">
        <f t="shared" si="142"/>
        <v>3</v>
      </c>
      <c r="DJ66" s="1">
        <f t="shared" si="143"/>
        <v>1</v>
      </c>
      <c r="DK66" s="1">
        <f t="shared" si="144"/>
        <v>0.5714285714285714</v>
      </c>
      <c r="DL66" s="1">
        <f t="shared" si="145"/>
        <v>4.0769230769230766</v>
      </c>
      <c r="DM66" s="1">
        <f t="shared" si="146"/>
        <v>6.384615384615385</v>
      </c>
      <c r="DN66" s="1">
        <f t="shared" si="147"/>
        <v>1.3773584905660377</v>
      </c>
      <c r="DO66" s="1">
        <f t="shared" si="148"/>
        <v>0.72289156626506024</v>
      </c>
      <c r="DP66" s="1">
        <f t="shared" si="149"/>
        <v>0.375</v>
      </c>
      <c r="DQ66" s="1">
        <f t="shared" si="150"/>
        <v>0.54285714285714282</v>
      </c>
      <c r="DR66" s="2">
        <f t="shared" si="151"/>
        <v>5.75</v>
      </c>
      <c r="DS66" s="2">
        <f t="shared" si="152"/>
        <v>3.6285714285714286</v>
      </c>
      <c r="DT66" s="1">
        <f t="shared" si="121"/>
        <v>38.285714285714285</v>
      </c>
      <c r="DU66" s="1">
        <f t="shared" si="122"/>
        <v>34.200000000000003</v>
      </c>
      <c r="DV66" s="1">
        <f t="shared" ref="DV66:DV129" si="198">O66</f>
        <v>92</v>
      </c>
      <c r="DW66" s="1">
        <f t="shared" ref="DW66:DW129" si="199">BE66</f>
        <v>127</v>
      </c>
      <c r="DX66" s="1">
        <f t="shared" si="153"/>
        <v>7.4935400516795869E-2</v>
      </c>
      <c r="DY66" s="1">
        <f t="shared" si="154"/>
        <v>6.6528066528066532E-2</v>
      </c>
      <c r="DZ66" s="1">
        <f t="shared" si="155"/>
        <v>2.2307692307692308</v>
      </c>
      <c r="EA66" s="1">
        <f t="shared" si="156"/>
        <v>2.4615384615384617</v>
      </c>
      <c r="EB66" s="1">
        <f t="shared" ref="EB66:EB129" si="200">((MAX(MIN(((L66/M66)*100-30)/20,2.375),0)+MAX(MIN(((K66/M66)-3)*0.25,2.375),0)+MAX(MIN((N66/M66)*20,2.375),0)+MAX(MIN((2.375-(V66/M66)*25),2.375),0))/6)*100</f>
        <v>110.03787878787878</v>
      </c>
      <c r="EC66" s="1">
        <f t="shared" ref="EC66:EC129" si="201">((MAX(MIN(((BB66/BC66)*100-30)/20,2.375),0)+MAX(MIN(((BA66/BC66)-3)*0.25,2.375),0)+MAX(MIN((BD66/BC66)*20,2.375),0)+MAX(MIN((2.375-(BL66/BC66)*25),2.375),0))/6)*100</f>
        <v>100.52083333333333</v>
      </c>
      <c r="EE66">
        <f t="shared" si="157"/>
        <v>100</v>
      </c>
      <c r="EF66">
        <f t="shared" si="158"/>
        <v>158</v>
      </c>
      <c r="EG66">
        <f t="shared" si="159"/>
        <v>19</v>
      </c>
      <c r="EH66">
        <f t="shared" si="160"/>
        <v>146</v>
      </c>
      <c r="EI66">
        <f t="shared" si="161"/>
        <v>37</v>
      </c>
      <c r="EJ66">
        <f t="shared" si="162"/>
        <v>95</v>
      </c>
      <c r="EK66">
        <f t="shared" si="163"/>
        <v>94</v>
      </c>
      <c r="EL66">
        <f t="shared" si="164"/>
        <v>162</v>
      </c>
      <c r="EM66">
        <f t="shared" si="165"/>
        <v>194</v>
      </c>
      <c r="EN66">
        <f t="shared" si="166"/>
        <v>139</v>
      </c>
      <c r="EO66">
        <f t="shared" si="167"/>
        <v>8</v>
      </c>
      <c r="EP66">
        <f t="shared" si="168"/>
        <v>142</v>
      </c>
      <c r="EQ66">
        <f t="shared" si="169"/>
        <v>151</v>
      </c>
      <c r="ER66">
        <f t="shared" si="170"/>
        <v>160</v>
      </c>
      <c r="ES66">
        <f t="shared" si="171"/>
        <v>130</v>
      </c>
      <c r="ET66">
        <f t="shared" si="172"/>
        <v>149</v>
      </c>
      <c r="EU66">
        <f t="shared" si="173"/>
        <v>189</v>
      </c>
      <c r="EV66">
        <f t="shared" si="174"/>
        <v>152</v>
      </c>
      <c r="EW66">
        <f t="shared" si="175"/>
        <v>161</v>
      </c>
      <c r="EX66">
        <f t="shared" si="176"/>
        <v>107</v>
      </c>
      <c r="EY66">
        <f t="shared" si="177"/>
        <v>1</v>
      </c>
      <c r="EZ66">
        <f t="shared" si="178"/>
        <v>63</v>
      </c>
      <c r="FA66">
        <f t="shared" si="179"/>
        <v>190</v>
      </c>
      <c r="FB66">
        <f t="shared" si="180"/>
        <v>155</v>
      </c>
      <c r="FC66">
        <f t="shared" si="181"/>
        <v>185</v>
      </c>
      <c r="FD66">
        <f t="shared" si="182"/>
        <v>90</v>
      </c>
      <c r="FE66">
        <f t="shared" si="183"/>
        <v>150</v>
      </c>
      <c r="FF66">
        <f t="shared" si="184"/>
        <v>160</v>
      </c>
      <c r="FG66">
        <f t="shared" si="185"/>
        <v>13</v>
      </c>
      <c r="FH66">
        <f t="shared" si="186"/>
        <v>80</v>
      </c>
      <c r="FI66">
        <f t="shared" si="187"/>
        <v>85</v>
      </c>
      <c r="FJ66">
        <f t="shared" si="188"/>
        <v>52</v>
      </c>
      <c r="FK66">
        <f t="shared" si="189"/>
        <v>113</v>
      </c>
      <c r="FL66">
        <f t="shared" si="190"/>
        <v>138</v>
      </c>
      <c r="FM66">
        <f t="shared" si="191"/>
        <v>73</v>
      </c>
      <c r="FN66">
        <f t="shared" si="192"/>
        <v>98</v>
      </c>
      <c r="FO66">
        <f t="shared" si="193"/>
        <v>75</v>
      </c>
      <c r="FP66">
        <f t="shared" si="194"/>
        <v>145</v>
      </c>
      <c r="FQ66">
        <f t="shared" si="195"/>
        <v>32</v>
      </c>
      <c r="FR66">
        <f t="shared" si="196"/>
        <v>152</v>
      </c>
    </row>
    <row r="67" spans="1:174">
      <c r="A67" t="s">
        <v>19</v>
      </c>
      <c r="B67" t="s">
        <v>11</v>
      </c>
      <c r="C67" t="s">
        <v>67</v>
      </c>
      <c r="D67">
        <v>20</v>
      </c>
      <c r="E67">
        <v>27</v>
      </c>
      <c r="F67">
        <v>2004</v>
      </c>
      <c r="G67" t="str">
        <f t="shared" si="197"/>
        <v>Seahawks-WC-2004</v>
      </c>
      <c r="H67">
        <v>1</v>
      </c>
      <c r="I67">
        <v>24</v>
      </c>
      <c r="J67">
        <v>10</v>
      </c>
      <c r="K67">
        <v>332</v>
      </c>
      <c r="L67">
        <v>27</v>
      </c>
      <c r="M67">
        <v>43</v>
      </c>
      <c r="N67">
        <v>2</v>
      </c>
      <c r="O67">
        <v>81</v>
      </c>
      <c r="P67">
        <v>20</v>
      </c>
      <c r="Q67">
        <v>0</v>
      </c>
      <c r="R67">
        <v>5</v>
      </c>
      <c r="S67">
        <v>12</v>
      </c>
      <c r="T67">
        <v>0</v>
      </c>
      <c r="U67">
        <v>2</v>
      </c>
      <c r="V67">
        <v>1</v>
      </c>
      <c r="W67">
        <v>0</v>
      </c>
      <c r="X67">
        <v>3</v>
      </c>
      <c r="Y67">
        <v>9</v>
      </c>
      <c r="Z67">
        <v>9</v>
      </c>
      <c r="AA67">
        <v>61</v>
      </c>
      <c r="AB67">
        <v>3</v>
      </c>
      <c r="AC67">
        <v>133</v>
      </c>
      <c r="AD67">
        <v>14</v>
      </c>
      <c r="AE67">
        <v>3</v>
      </c>
      <c r="AF67">
        <v>1</v>
      </c>
      <c r="AG67">
        <v>1</v>
      </c>
      <c r="AH67">
        <v>4</v>
      </c>
      <c r="AI67">
        <v>9</v>
      </c>
      <c r="AJ67">
        <v>5</v>
      </c>
      <c r="AK67">
        <v>8</v>
      </c>
      <c r="AL67">
        <v>3</v>
      </c>
      <c r="AM67">
        <v>3</v>
      </c>
      <c r="AN67">
        <v>0</v>
      </c>
      <c r="AO67">
        <v>0</v>
      </c>
      <c r="AP67">
        <v>0</v>
      </c>
      <c r="AQ67">
        <v>2</v>
      </c>
      <c r="AR67">
        <v>12</v>
      </c>
      <c r="AS67">
        <v>20</v>
      </c>
      <c r="AT67">
        <v>10</v>
      </c>
      <c r="AU67">
        <v>221</v>
      </c>
      <c r="AV67">
        <v>2</v>
      </c>
      <c r="AW67">
        <v>28</v>
      </c>
      <c r="AX67">
        <v>54</v>
      </c>
      <c r="AY67" s="8">
        <v>22</v>
      </c>
      <c r="AZ67">
        <v>10</v>
      </c>
      <c r="BA67">
        <v>294</v>
      </c>
      <c r="BB67">
        <v>18</v>
      </c>
      <c r="BC67">
        <v>32</v>
      </c>
      <c r="BD67">
        <v>2</v>
      </c>
      <c r="BE67">
        <v>102</v>
      </c>
      <c r="BF67">
        <v>27</v>
      </c>
      <c r="BG67">
        <v>1</v>
      </c>
      <c r="BH67">
        <v>9</v>
      </c>
      <c r="BI67">
        <v>14</v>
      </c>
      <c r="BJ67">
        <v>0</v>
      </c>
      <c r="BK67">
        <v>0</v>
      </c>
      <c r="BL67">
        <v>1</v>
      </c>
      <c r="BM67">
        <v>0</v>
      </c>
      <c r="BN67">
        <v>5</v>
      </c>
      <c r="BO67">
        <v>19</v>
      </c>
      <c r="BP67">
        <v>4</v>
      </c>
      <c r="BQ67">
        <v>30</v>
      </c>
      <c r="BR67">
        <v>3</v>
      </c>
      <c r="BS67">
        <v>87</v>
      </c>
      <c r="BT67">
        <v>9</v>
      </c>
      <c r="BU67">
        <v>5</v>
      </c>
      <c r="BV67">
        <v>3</v>
      </c>
      <c r="BW67">
        <v>2</v>
      </c>
      <c r="BX67">
        <v>8</v>
      </c>
      <c r="BY67">
        <v>13</v>
      </c>
      <c r="BZ67">
        <v>2</v>
      </c>
      <c r="CA67">
        <v>12</v>
      </c>
      <c r="CB67">
        <v>1</v>
      </c>
      <c r="CC67">
        <v>2</v>
      </c>
      <c r="CD67">
        <v>0</v>
      </c>
      <c r="CE67">
        <v>0</v>
      </c>
      <c r="CF67">
        <v>7</v>
      </c>
      <c r="CG67">
        <v>11</v>
      </c>
      <c r="CH67">
        <v>11</v>
      </c>
      <c r="CI67">
        <v>27</v>
      </c>
      <c r="CJ67">
        <v>11</v>
      </c>
      <c r="CK67">
        <v>322</v>
      </c>
      <c r="CL67">
        <v>2</v>
      </c>
      <c r="CM67">
        <v>31</v>
      </c>
      <c r="CN67">
        <v>6</v>
      </c>
      <c r="CP67" s="1">
        <f t="shared" si="123"/>
        <v>0.76470588235294112</v>
      </c>
      <c r="CQ67" s="1">
        <f t="shared" si="124"/>
        <v>0.78125</v>
      </c>
      <c r="CR67" s="1">
        <f t="shared" si="125"/>
        <v>7.1086956521739131</v>
      </c>
      <c r="CS67" s="1">
        <f t="shared" si="126"/>
        <v>7.8108108108108105</v>
      </c>
      <c r="CT67" s="1">
        <f t="shared" si="127"/>
        <v>1</v>
      </c>
      <c r="CU67" s="1">
        <f t="shared" si="128"/>
        <v>1</v>
      </c>
      <c r="CV67" s="1">
        <f t="shared" si="129"/>
        <v>41.3</v>
      </c>
      <c r="CW67" s="1">
        <f t="shared" si="130"/>
        <v>39.6</v>
      </c>
      <c r="CX67" s="2">
        <f t="shared" si="131"/>
        <v>2.8899999999999997</v>
      </c>
      <c r="CY67" s="2">
        <f t="shared" si="132"/>
        <v>3.1100000000000003</v>
      </c>
      <c r="CZ67" s="1">
        <f t="shared" si="133"/>
        <v>6.2575757575757578</v>
      </c>
      <c r="DA67" s="1">
        <f t="shared" si="134"/>
        <v>6.1875</v>
      </c>
      <c r="DB67" s="1">
        <f t="shared" si="135"/>
        <v>2.4</v>
      </c>
      <c r="DC67" s="1">
        <f t="shared" si="136"/>
        <v>2.2000000000000002</v>
      </c>
      <c r="DD67" s="1">
        <f t="shared" si="137"/>
        <v>0.35714285714285715</v>
      </c>
      <c r="DE67" s="1">
        <f t="shared" si="138"/>
        <v>0.6428571428571429</v>
      </c>
      <c r="DF67" s="1">
        <f t="shared" si="139"/>
        <v>22.1</v>
      </c>
      <c r="DG67" s="1">
        <f t="shared" si="140"/>
        <v>29.272727272727273</v>
      </c>
      <c r="DH67" s="1">
        <f t="shared" si="141"/>
        <v>2</v>
      </c>
      <c r="DI67" s="1">
        <f t="shared" si="142"/>
        <v>2</v>
      </c>
      <c r="DJ67" s="1">
        <f t="shared" si="143"/>
        <v>0.47619047619047616</v>
      </c>
      <c r="DK67" s="1">
        <f t="shared" si="144"/>
        <v>0.77142857142857146</v>
      </c>
      <c r="DL67" s="1">
        <f t="shared" si="145"/>
        <v>6.6</v>
      </c>
      <c r="DM67" s="1">
        <f t="shared" si="146"/>
        <v>6.4</v>
      </c>
      <c r="DN67" s="1">
        <f t="shared" si="147"/>
        <v>0.9242424242424242</v>
      </c>
      <c r="DO67" s="1">
        <f t="shared" si="148"/>
        <v>0.46875</v>
      </c>
      <c r="DP67" s="1">
        <f t="shared" si="149"/>
        <v>0.6</v>
      </c>
      <c r="DQ67" s="1">
        <f t="shared" si="150"/>
        <v>0.40740740740740738</v>
      </c>
      <c r="DR67" s="2">
        <f t="shared" si="151"/>
        <v>4.05</v>
      </c>
      <c r="DS67" s="2">
        <f t="shared" si="152"/>
        <v>3.7777777777777777</v>
      </c>
      <c r="DT67" s="1">
        <f t="shared" si="121"/>
        <v>39.666666666666664</v>
      </c>
      <c r="DU67" s="1">
        <f t="shared" si="122"/>
        <v>26</v>
      </c>
      <c r="DV67" s="1">
        <f t="shared" si="198"/>
        <v>81</v>
      </c>
      <c r="DW67" s="1">
        <f t="shared" si="199"/>
        <v>102</v>
      </c>
      <c r="DX67" s="1">
        <f t="shared" si="153"/>
        <v>4.8426150121065374E-2</v>
      </c>
      <c r="DY67" s="1">
        <f t="shared" si="154"/>
        <v>6.8181818181818177E-2</v>
      </c>
      <c r="DZ67" s="1">
        <f t="shared" si="155"/>
        <v>2</v>
      </c>
      <c r="EA67" s="1">
        <f t="shared" si="156"/>
        <v>2.7</v>
      </c>
      <c r="EB67" s="1">
        <f t="shared" si="200"/>
        <v>92.393410852713174</v>
      </c>
      <c r="EC67" s="1">
        <f t="shared" si="201"/>
        <v>95.052083333333343</v>
      </c>
      <c r="EE67">
        <f t="shared" si="157"/>
        <v>50</v>
      </c>
      <c r="EF67">
        <f t="shared" si="158"/>
        <v>155</v>
      </c>
      <c r="EG67">
        <f t="shared" si="159"/>
        <v>62</v>
      </c>
      <c r="EH67">
        <f t="shared" si="160"/>
        <v>153</v>
      </c>
      <c r="EI67">
        <f t="shared" si="161"/>
        <v>37</v>
      </c>
      <c r="EJ67">
        <f t="shared" si="162"/>
        <v>95</v>
      </c>
      <c r="EK67">
        <f t="shared" si="163"/>
        <v>20</v>
      </c>
      <c r="EL67">
        <f t="shared" si="164"/>
        <v>172</v>
      </c>
      <c r="EM67">
        <f t="shared" si="165"/>
        <v>68</v>
      </c>
      <c r="EN67">
        <f t="shared" si="166"/>
        <v>152</v>
      </c>
      <c r="EO67">
        <f t="shared" si="167"/>
        <v>35</v>
      </c>
      <c r="EP67">
        <f t="shared" si="168"/>
        <v>160</v>
      </c>
      <c r="EQ67">
        <f t="shared" si="169"/>
        <v>28</v>
      </c>
      <c r="ER67">
        <f t="shared" si="170"/>
        <v>155</v>
      </c>
      <c r="ES67">
        <f t="shared" si="171"/>
        <v>124</v>
      </c>
      <c r="ET67">
        <f t="shared" si="172"/>
        <v>190</v>
      </c>
      <c r="EU67">
        <f t="shared" si="173"/>
        <v>186</v>
      </c>
      <c r="EV67">
        <f t="shared" si="174"/>
        <v>81</v>
      </c>
      <c r="EW67">
        <f t="shared" si="175"/>
        <v>23</v>
      </c>
      <c r="EX67">
        <f t="shared" si="176"/>
        <v>145</v>
      </c>
      <c r="EY67">
        <f t="shared" si="177"/>
        <v>149</v>
      </c>
      <c r="EZ67">
        <f t="shared" si="178"/>
        <v>129</v>
      </c>
      <c r="FA67">
        <f t="shared" si="179"/>
        <v>31</v>
      </c>
      <c r="FB67">
        <f t="shared" si="180"/>
        <v>156</v>
      </c>
      <c r="FC67">
        <f t="shared" si="181"/>
        <v>149</v>
      </c>
      <c r="FD67">
        <f t="shared" si="182"/>
        <v>139</v>
      </c>
      <c r="FE67">
        <f t="shared" si="183"/>
        <v>17</v>
      </c>
      <c r="FF67">
        <f t="shared" si="184"/>
        <v>71</v>
      </c>
      <c r="FG67">
        <f t="shared" si="185"/>
        <v>94</v>
      </c>
      <c r="FH67">
        <f t="shared" si="186"/>
        <v>90</v>
      </c>
      <c r="FI67">
        <f t="shared" si="187"/>
        <v>66</v>
      </c>
      <c r="FJ67">
        <f t="shared" si="188"/>
        <v>9</v>
      </c>
      <c r="FK67">
        <f t="shared" si="189"/>
        <v>134</v>
      </c>
      <c r="FL67">
        <f t="shared" si="190"/>
        <v>107</v>
      </c>
      <c r="FM67">
        <f t="shared" si="191"/>
        <v>155</v>
      </c>
      <c r="FN67">
        <f t="shared" si="192"/>
        <v>107</v>
      </c>
      <c r="FO67">
        <f t="shared" si="193"/>
        <v>93</v>
      </c>
      <c r="FP67">
        <f t="shared" si="194"/>
        <v>159</v>
      </c>
      <c r="FQ67">
        <f t="shared" si="195"/>
        <v>68</v>
      </c>
      <c r="FR67">
        <f t="shared" si="196"/>
        <v>139</v>
      </c>
    </row>
    <row r="68" spans="1:174">
      <c r="A68" t="s">
        <v>11</v>
      </c>
      <c r="B68" t="s">
        <v>19</v>
      </c>
      <c r="C68" t="s">
        <v>67</v>
      </c>
      <c r="D68">
        <v>27</v>
      </c>
      <c r="E68">
        <v>20</v>
      </c>
      <c r="F68">
        <v>2004</v>
      </c>
      <c r="G68" t="str">
        <f t="shared" si="197"/>
        <v>Rams-WC-2004</v>
      </c>
      <c r="H68">
        <v>0</v>
      </c>
      <c r="I68">
        <v>22</v>
      </c>
      <c r="J68">
        <v>10</v>
      </c>
      <c r="K68">
        <v>294</v>
      </c>
      <c r="L68">
        <v>18</v>
      </c>
      <c r="M68">
        <v>32</v>
      </c>
      <c r="N68">
        <v>2</v>
      </c>
      <c r="O68">
        <v>102</v>
      </c>
      <c r="P68">
        <v>27</v>
      </c>
      <c r="Q68">
        <v>1</v>
      </c>
      <c r="R68">
        <v>9</v>
      </c>
      <c r="S68">
        <v>14</v>
      </c>
      <c r="T68">
        <v>0</v>
      </c>
      <c r="U68">
        <v>0</v>
      </c>
      <c r="V68">
        <v>1</v>
      </c>
      <c r="W68">
        <v>0</v>
      </c>
      <c r="X68">
        <v>5</v>
      </c>
      <c r="Y68">
        <v>19</v>
      </c>
      <c r="Z68">
        <v>4</v>
      </c>
      <c r="AA68">
        <v>30</v>
      </c>
      <c r="AB68">
        <v>3</v>
      </c>
      <c r="AC68">
        <v>87</v>
      </c>
      <c r="AD68">
        <v>9</v>
      </c>
      <c r="AE68">
        <v>5</v>
      </c>
      <c r="AF68">
        <v>3</v>
      </c>
      <c r="AG68">
        <v>2</v>
      </c>
      <c r="AH68">
        <v>8</v>
      </c>
      <c r="AI68">
        <v>13</v>
      </c>
      <c r="AJ68">
        <v>2</v>
      </c>
      <c r="AK68">
        <v>12</v>
      </c>
      <c r="AL68">
        <v>1</v>
      </c>
      <c r="AM68">
        <v>2</v>
      </c>
      <c r="AN68">
        <v>0</v>
      </c>
      <c r="AO68">
        <v>0</v>
      </c>
      <c r="AP68">
        <v>7</v>
      </c>
      <c r="AQ68">
        <v>11</v>
      </c>
      <c r="AR68">
        <v>11</v>
      </c>
      <c r="AS68">
        <v>27</v>
      </c>
      <c r="AT68">
        <v>11</v>
      </c>
      <c r="AU68">
        <v>322</v>
      </c>
      <c r="AV68">
        <v>2</v>
      </c>
      <c r="AW68">
        <v>31</v>
      </c>
      <c r="AX68">
        <v>6</v>
      </c>
      <c r="AY68" s="8">
        <v>24</v>
      </c>
      <c r="AZ68">
        <v>10</v>
      </c>
      <c r="BA68">
        <v>332</v>
      </c>
      <c r="BB68">
        <v>27</v>
      </c>
      <c r="BC68">
        <v>43</v>
      </c>
      <c r="BD68">
        <v>2</v>
      </c>
      <c r="BE68">
        <v>81</v>
      </c>
      <c r="BF68">
        <v>20</v>
      </c>
      <c r="BG68">
        <v>0</v>
      </c>
      <c r="BH68">
        <v>5</v>
      </c>
      <c r="BI68">
        <v>12</v>
      </c>
      <c r="BJ68">
        <v>0</v>
      </c>
      <c r="BK68">
        <v>2</v>
      </c>
      <c r="BL68">
        <v>1</v>
      </c>
      <c r="BM68">
        <v>0</v>
      </c>
      <c r="BN68">
        <v>3</v>
      </c>
      <c r="BO68">
        <v>9</v>
      </c>
      <c r="BP68">
        <v>9</v>
      </c>
      <c r="BQ68">
        <v>61</v>
      </c>
      <c r="BR68">
        <v>3</v>
      </c>
      <c r="BS68">
        <v>133</v>
      </c>
      <c r="BT68">
        <v>14</v>
      </c>
      <c r="BU68">
        <v>3</v>
      </c>
      <c r="BV68">
        <v>1</v>
      </c>
      <c r="BW68">
        <v>1</v>
      </c>
      <c r="BX68">
        <v>4</v>
      </c>
      <c r="BY68">
        <v>9</v>
      </c>
      <c r="BZ68">
        <v>5</v>
      </c>
      <c r="CA68">
        <v>8</v>
      </c>
      <c r="CB68">
        <v>3</v>
      </c>
      <c r="CC68">
        <v>3</v>
      </c>
      <c r="CD68">
        <v>0</v>
      </c>
      <c r="CE68">
        <v>0</v>
      </c>
      <c r="CF68">
        <v>0</v>
      </c>
      <c r="CG68">
        <v>2</v>
      </c>
      <c r="CH68">
        <v>12</v>
      </c>
      <c r="CI68">
        <v>20</v>
      </c>
      <c r="CJ68">
        <v>10</v>
      </c>
      <c r="CK68">
        <v>221</v>
      </c>
      <c r="CL68">
        <v>2</v>
      </c>
      <c r="CM68">
        <v>28</v>
      </c>
      <c r="CN68">
        <v>54</v>
      </c>
      <c r="CP68" s="1">
        <f t="shared" si="123"/>
        <v>0.78125</v>
      </c>
      <c r="CQ68" s="1">
        <f t="shared" si="124"/>
        <v>0.76470588235294112</v>
      </c>
      <c r="CR68" s="1">
        <f t="shared" si="125"/>
        <v>7.8108108108108105</v>
      </c>
      <c r="CS68" s="1">
        <f t="shared" si="126"/>
        <v>7.1086956521739131</v>
      </c>
      <c r="CT68" s="1">
        <f t="shared" si="127"/>
        <v>1</v>
      </c>
      <c r="CU68" s="1">
        <f t="shared" si="128"/>
        <v>1</v>
      </c>
      <c r="CV68" s="1">
        <f t="shared" si="129"/>
        <v>39.6</v>
      </c>
      <c r="CW68" s="1">
        <f t="shared" si="130"/>
        <v>41.3</v>
      </c>
      <c r="CX68" s="2">
        <f t="shared" si="131"/>
        <v>3.1100000000000003</v>
      </c>
      <c r="CY68" s="2">
        <f t="shared" si="132"/>
        <v>2.8899999999999997</v>
      </c>
      <c r="CZ68" s="1">
        <f t="shared" si="133"/>
        <v>6.1875</v>
      </c>
      <c r="DA68" s="1">
        <f t="shared" si="134"/>
        <v>6.2575757575757578</v>
      </c>
      <c r="DB68" s="1">
        <f t="shared" si="135"/>
        <v>2.2000000000000002</v>
      </c>
      <c r="DC68" s="1">
        <f t="shared" si="136"/>
        <v>2.4</v>
      </c>
      <c r="DD68" s="1">
        <f t="shared" si="137"/>
        <v>0.6428571428571429</v>
      </c>
      <c r="DE68" s="1">
        <f t="shared" si="138"/>
        <v>0.35714285714285715</v>
      </c>
      <c r="DF68" s="1">
        <f t="shared" si="139"/>
        <v>29.272727272727273</v>
      </c>
      <c r="DG68" s="1">
        <f t="shared" si="140"/>
        <v>22.1</v>
      </c>
      <c r="DH68" s="1">
        <f t="shared" si="141"/>
        <v>2</v>
      </c>
      <c r="DI68" s="1">
        <f t="shared" si="142"/>
        <v>2</v>
      </c>
      <c r="DJ68" s="1">
        <f t="shared" si="143"/>
        <v>0.77142857142857146</v>
      </c>
      <c r="DK68" s="1">
        <f t="shared" si="144"/>
        <v>0.47619047619047616</v>
      </c>
      <c r="DL68" s="1">
        <f t="shared" si="145"/>
        <v>6.4</v>
      </c>
      <c r="DM68" s="1">
        <f t="shared" si="146"/>
        <v>6.6</v>
      </c>
      <c r="DN68" s="1">
        <f t="shared" si="147"/>
        <v>0.46875</v>
      </c>
      <c r="DO68" s="1">
        <f t="shared" si="148"/>
        <v>0.9242424242424242</v>
      </c>
      <c r="DP68" s="1">
        <f t="shared" si="149"/>
        <v>0.40740740740740738</v>
      </c>
      <c r="DQ68" s="1">
        <f t="shared" si="150"/>
        <v>0.6</v>
      </c>
      <c r="DR68" s="2">
        <f t="shared" si="151"/>
        <v>3.7777777777777777</v>
      </c>
      <c r="DS68" s="2">
        <f t="shared" si="152"/>
        <v>4.05</v>
      </c>
      <c r="DT68" s="1">
        <f t="shared" si="121"/>
        <v>26</v>
      </c>
      <c r="DU68" s="1">
        <f t="shared" si="122"/>
        <v>39.666666666666664</v>
      </c>
      <c r="DV68" s="1">
        <f t="shared" si="198"/>
        <v>102</v>
      </c>
      <c r="DW68" s="1">
        <f t="shared" si="199"/>
        <v>81</v>
      </c>
      <c r="DX68" s="1">
        <f t="shared" si="153"/>
        <v>6.8181818181818177E-2</v>
      </c>
      <c r="DY68" s="1">
        <f t="shared" si="154"/>
        <v>4.8426150121065374E-2</v>
      </c>
      <c r="DZ68" s="1">
        <f t="shared" si="155"/>
        <v>2.7</v>
      </c>
      <c r="EA68" s="1">
        <f t="shared" si="156"/>
        <v>2</v>
      </c>
      <c r="EB68" s="1">
        <f t="shared" si="200"/>
        <v>95.052083333333343</v>
      </c>
      <c r="EC68" s="1">
        <f t="shared" si="201"/>
        <v>92.393410852713174</v>
      </c>
      <c r="EE68">
        <f t="shared" si="157"/>
        <v>42</v>
      </c>
      <c r="EF68">
        <f t="shared" si="158"/>
        <v>149</v>
      </c>
      <c r="EG68">
        <f t="shared" si="159"/>
        <v>46</v>
      </c>
      <c r="EH68">
        <f t="shared" si="160"/>
        <v>137</v>
      </c>
      <c r="EI68">
        <f t="shared" si="161"/>
        <v>37</v>
      </c>
      <c r="EJ68">
        <f t="shared" si="162"/>
        <v>95</v>
      </c>
      <c r="EK68">
        <f t="shared" si="163"/>
        <v>26</v>
      </c>
      <c r="EL68">
        <f t="shared" si="164"/>
        <v>179</v>
      </c>
      <c r="EM68">
        <f t="shared" si="165"/>
        <v>47</v>
      </c>
      <c r="EN68">
        <f t="shared" si="166"/>
        <v>131</v>
      </c>
      <c r="EO68">
        <f t="shared" si="167"/>
        <v>39</v>
      </c>
      <c r="EP68">
        <f t="shared" si="168"/>
        <v>164</v>
      </c>
      <c r="EQ68">
        <f t="shared" si="169"/>
        <v>43</v>
      </c>
      <c r="ER68">
        <f t="shared" si="170"/>
        <v>171</v>
      </c>
      <c r="ES68">
        <f t="shared" si="171"/>
        <v>7</v>
      </c>
      <c r="ET68">
        <f t="shared" si="172"/>
        <v>71</v>
      </c>
      <c r="EU68">
        <f t="shared" si="173"/>
        <v>118</v>
      </c>
      <c r="EV68">
        <f t="shared" si="174"/>
        <v>13</v>
      </c>
      <c r="EW68">
        <f t="shared" si="175"/>
        <v>23</v>
      </c>
      <c r="EX68">
        <f t="shared" si="176"/>
        <v>145</v>
      </c>
      <c r="EY68">
        <f t="shared" si="177"/>
        <v>63</v>
      </c>
      <c r="EZ68">
        <f t="shared" si="178"/>
        <v>41</v>
      </c>
      <c r="FA68">
        <f t="shared" si="179"/>
        <v>41</v>
      </c>
      <c r="FB68">
        <f t="shared" si="180"/>
        <v>166</v>
      </c>
      <c r="FC68">
        <f t="shared" si="181"/>
        <v>60</v>
      </c>
      <c r="FD68">
        <f t="shared" si="182"/>
        <v>50</v>
      </c>
      <c r="FE68">
        <f t="shared" si="183"/>
        <v>127</v>
      </c>
      <c r="FF68">
        <f t="shared" si="184"/>
        <v>178</v>
      </c>
      <c r="FG68">
        <f t="shared" si="185"/>
        <v>109</v>
      </c>
      <c r="FH68">
        <f t="shared" si="186"/>
        <v>105</v>
      </c>
      <c r="FI68">
        <f t="shared" si="187"/>
        <v>189</v>
      </c>
      <c r="FJ68">
        <f t="shared" si="188"/>
        <v>133</v>
      </c>
      <c r="FK68">
        <f t="shared" si="189"/>
        <v>91</v>
      </c>
      <c r="FL68">
        <f t="shared" si="190"/>
        <v>65</v>
      </c>
      <c r="FM68">
        <f t="shared" si="191"/>
        <v>92</v>
      </c>
      <c r="FN68">
        <f t="shared" si="192"/>
        <v>44</v>
      </c>
      <c r="FO68">
        <f t="shared" si="193"/>
        <v>39</v>
      </c>
      <c r="FP68">
        <f t="shared" si="194"/>
        <v>102</v>
      </c>
      <c r="FQ68">
        <f t="shared" si="195"/>
        <v>60</v>
      </c>
      <c r="FR68">
        <f t="shared" si="196"/>
        <v>131</v>
      </c>
    </row>
    <row r="69" spans="1:174">
      <c r="A69" t="s">
        <v>22</v>
      </c>
      <c r="B69" t="s">
        <v>3</v>
      </c>
      <c r="C69" t="s">
        <v>67</v>
      </c>
      <c r="D69">
        <v>17</v>
      </c>
      <c r="E69">
        <v>20</v>
      </c>
      <c r="F69">
        <v>2004</v>
      </c>
      <c r="G69" t="str">
        <f t="shared" si="197"/>
        <v>Chargers-WC-2004</v>
      </c>
      <c r="H69">
        <v>1</v>
      </c>
      <c r="I69">
        <v>24</v>
      </c>
      <c r="J69">
        <v>9</v>
      </c>
      <c r="K69">
        <v>308</v>
      </c>
      <c r="L69">
        <v>31</v>
      </c>
      <c r="M69">
        <v>42</v>
      </c>
      <c r="N69">
        <v>2</v>
      </c>
      <c r="O69">
        <v>100</v>
      </c>
      <c r="P69">
        <v>33</v>
      </c>
      <c r="Q69">
        <v>0</v>
      </c>
      <c r="R69">
        <v>6</v>
      </c>
      <c r="S69">
        <v>15</v>
      </c>
      <c r="T69">
        <v>0</v>
      </c>
      <c r="U69">
        <v>0</v>
      </c>
      <c r="V69">
        <v>1</v>
      </c>
      <c r="W69">
        <v>0</v>
      </c>
      <c r="X69">
        <v>2</v>
      </c>
      <c r="Y69">
        <v>11</v>
      </c>
      <c r="Z69">
        <v>9</v>
      </c>
      <c r="AA69">
        <v>75</v>
      </c>
      <c r="AB69">
        <v>5</v>
      </c>
      <c r="AC69">
        <v>182</v>
      </c>
      <c r="AD69">
        <v>0</v>
      </c>
      <c r="AE69">
        <v>2</v>
      </c>
      <c r="AF69">
        <v>1</v>
      </c>
      <c r="AG69">
        <v>1</v>
      </c>
      <c r="AH69">
        <v>2</v>
      </c>
      <c r="AI69">
        <v>11</v>
      </c>
      <c r="AJ69">
        <v>6</v>
      </c>
      <c r="AK69">
        <v>8</v>
      </c>
      <c r="AL69">
        <v>4</v>
      </c>
      <c r="AM69">
        <v>5</v>
      </c>
      <c r="AN69">
        <v>0</v>
      </c>
      <c r="AO69">
        <v>0</v>
      </c>
      <c r="AP69">
        <v>4</v>
      </c>
      <c r="AQ69">
        <v>6</v>
      </c>
      <c r="AR69">
        <v>12</v>
      </c>
      <c r="AS69">
        <v>24</v>
      </c>
      <c r="AT69">
        <v>9</v>
      </c>
      <c r="AU69">
        <v>182</v>
      </c>
      <c r="AV69">
        <v>3</v>
      </c>
      <c r="AW69">
        <v>39</v>
      </c>
      <c r="AX69">
        <v>16</v>
      </c>
      <c r="AY69" s="8">
        <v>20</v>
      </c>
      <c r="AZ69">
        <v>8</v>
      </c>
      <c r="BA69">
        <v>270</v>
      </c>
      <c r="BB69">
        <v>23</v>
      </c>
      <c r="BC69">
        <v>33</v>
      </c>
      <c r="BD69">
        <v>2</v>
      </c>
      <c r="BE69">
        <v>126</v>
      </c>
      <c r="BF69">
        <v>28</v>
      </c>
      <c r="BG69">
        <v>0</v>
      </c>
      <c r="BH69">
        <v>5</v>
      </c>
      <c r="BI69">
        <v>13</v>
      </c>
      <c r="BJ69">
        <v>0</v>
      </c>
      <c r="BK69">
        <v>0</v>
      </c>
      <c r="BL69">
        <v>0</v>
      </c>
      <c r="BM69">
        <v>0</v>
      </c>
      <c r="BN69">
        <v>2</v>
      </c>
      <c r="BO69">
        <v>9</v>
      </c>
      <c r="BP69">
        <v>8</v>
      </c>
      <c r="BQ69">
        <v>49</v>
      </c>
      <c r="BR69">
        <v>5</v>
      </c>
      <c r="BS69">
        <v>199</v>
      </c>
      <c r="BT69">
        <v>11</v>
      </c>
      <c r="BU69">
        <v>2</v>
      </c>
      <c r="BV69">
        <v>1</v>
      </c>
      <c r="BW69">
        <v>0</v>
      </c>
      <c r="BX69">
        <v>7</v>
      </c>
      <c r="BY69">
        <v>13</v>
      </c>
      <c r="BZ69">
        <v>2</v>
      </c>
      <c r="CA69">
        <v>9</v>
      </c>
      <c r="CB69">
        <v>0</v>
      </c>
      <c r="CC69">
        <v>1</v>
      </c>
      <c r="CD69">
        <v>0</v>
      </c>
      <c r="CE69">
        <v>0</v>
      </c>
      <c r="CF69">
        <v>3</v>
      </c>
      <c r="CG69">
        <v>6</v>
      </c>
      <c r="CH69">
        <v>9</v>
      </c>
      <c r="CI69">
        <v>23</v>
      </c>
      <c r="CJ69">
        <v>9</v>
      </c>
      <c r="CK69">
        <v>283</v>
      </c>
      <c r="CL69">
        <v>1</v>
      </c>
      <c r="CM69">
        <v>35</v>
      </c>
      <c r="CN69">
        <v>39</v>
      </c>
      <c r="CP69" s="1">
        <f t="shared" si="123"/>
        <v>0.78787878787878785</v>
      </c>
      <c r="CQ69" s="1">
        <f t="shared" si="124"/>
        <v>0.7857142857142857</v>
      </c>
      <c r="CR69" s="1">
        <f t="shared" si="125"/>
        <v>6.8863636363636367</v>
      </c>
      <c r="CS69" s="1">
        <f t="shared" si="126"/>
        <v>8.8571428571428577</v>
      </c>
      <c r="CT69" s="1">
        <f t="shared" si="127"/>
        <v>1</v>
      </c>
      <c r="CU69" s="1">
        <f t="shared" si="128"/>
        <v>0</v>
      </c>
      <c r="CV69" s="1">
        <f t="shared" si="129"/>
        <v>45.333333333333336</v>
      </c>
      <c r="CW69" s="1">
        <f t="shared" si="130"/>
        <v>49.5</v>
      </c>
      <c r="CX69" s="2">
        <f t="shared" si="131"/>
        <v>4.3629629629629632</v>
      </c>
      <c r="CY69" s="2">
        <f t="shared" si="132"/>
        <v>4.4562499999999998</v>
      </c>
      <c r="CZ69" s="1">
        <f t="shared" si="133"/>
        <v>5.2987012987012987</v>
      </c>
      <c r="DA69" s="1">
        <f t="shared" si="134"/>
        <v>6.2857142857142856</v>
      </c>
      <c r="DB69" s="1">
        <f t="shared" si="135"/>
        <v>2.6666666666666665</v>
      </c>
      <c r="DC69" s="1">
        <f t="shared" si="136"/>
        <v>2.5</v>
      </c>
      <c r="DD69" s="1">
        <f t="shared" si="137"/>
        <v>0.4</v>
      </c>
      <c r="DE69" s="1">
        <f t="shared" si="138"/>
        <v>0.38461538461538464</v>
      </c>
      <c r="DF69" s="1">
        <f t="shared" si="139"/>
        <v>20.222222222222221</v>
      </c>
      <c r="DG69" s="1">
        <f t="shared" si="140"/>
        <v>31.444444444444443</v>
      </c>
      <c r="DH69" s="1">
        <f t="shared" si="141"/>
        <v>3</v>
      </c>
      <c r="DI69" s="1">
        <f t="shared" si="142"/>
        <v>1</v>
      </c>
      <c r="DJ69" s="1">
        <f t="shared" si="143"/>
        <v>0.7142857142857143</v>
      </c>
      <c r="DK69" s="1">
        <f t="shared" si="144"/>
        <v>0.5</v>
      </c>
      <c r="DL69" s="1">
        <f t="shared" si="145"/>
        <v>8.5555555555555554</v>
      </c>
      <c r="DM69" s="1">
        <f t="shared" si="146"/>
        <v>7.875</v>
      </c>
      <c r="DN69" s="1">
        <f t="shared" si="147"/>
        <v>0.97402597402597402</v>
      </c>
      <c r="DO69" s="1">
        <f t="shared" si="148"/>
        <v>0.77777777777777779</v>
      </c>
      <c r="DP69" s="1">
        <f t="shared" si="149"/>
        <v>0.5</v>
      </c>
      <c r="DQ69" s="1">
        <f t="shared" si="150"/>
        <v>0.39130434782608697</v>
      </c>
      <c r="DR69" s="2">
        <f t="shared" si="151"/>
        <v>3.0303030303030303</v>
      </c>
      <c r="DS69" s="2">
        <f t="shared" si="152"/>
        <v>4.5</v>
      </c>
      <c r="DT69" s="1">
        <f t="shared" si="121"/>
        <v>36.4</v>
      </c>
      <c r="DU69" s="1">
        <f t="shared" si="122"/>
        <v>37.6</v>
      </c>
      <c r="DV69" s="1">
        <f t="shared" si="198"/>
        <v>100</v>
      </c>
      <c r="DW69" s="1">
        <f t="shared" si="199"/>
        <v>126</v>
      </c>
      <c r="DX69" s="1">
        <f t="shared" si="153"/>
        <v>4.1666666666666664E-2</v>
      </c>
      <c r="DY69" s="1">
        <f t="shared" si="154"/>
        <v>5.0505050505050504E-2</v>
      </c>
      <c r="DZ69" s="1">
        <f t="shared" si="155"/>
        <v>1.8888888888888888</v>
      </c>
      <c r="EA69" s="1">
        <f t="shared" si="156"/>
        <v>2.5</v>
      </c>
      <c r="EB69" s="1">
        <f t="shared" si="200"/>
        <v>100.09920634920636</v>
      </c>
      <c r="EC69" s="1">
        <f t="shared" si="201"/>
        <v>114.4570707070707</v>
      </c>
      <c r="EE69">
        <f t="shared" si="157"/>
        <v>35</v>
      </c>
      <c r="EF69">
        <f t="shared" si="158"/>
        <v>158</v>
      </c>
      <c r="EG69">
        <f t="shared" si="159"/>
        <v>68</v>
      </c>
      <c r="EH69">
        <f t="shared" si="160"/>
        <v>171</v>
      </c>
      <c r="EI69">
        <f t="shared" si="161"/>
        <v>37</v>
      </c>
      <c r="EJ69">
        <f t="shared" si="162"/>
        <v>163</v>
      </c>
      <c r="EK69">
        <f t="shared" si="163"/>
        <v>12</v>
      </c>
      <c r="EL69">
        <f t="shared" si="164"/>
        <v>189</v>
      </c>
      <c r="EM69">
        <f t="shared" si="165"/>
        <v>6</v>
      </c>
      <c r="EN69">
        <f t="shared" si="166"/>
        <v>194</v>
      </c>
      <c r="EO69">
        <f t="shared" si="167"/>
        <v>89</v>
      </c>
      <c r="EP69">
        <f t="shared" si="168"/>
        <v>166</v>
      </c>
      <c r="EQ69">
        <f t="shared" si="169"/>
        <v>13</v>
      </c>
      <c r="ER69">
        <f t="shared" si="170"/>
        <v>176</v>
      </c>
      <c r="ES69">
        <f t="shared" si="171"/>
        <v>100</v>
      </c>
      <c r="ET69">
        <f t="shared" si="172"/>
        <v>84</v>
      </c>
      <c r="EU69">
        <f t="shared" si="173"/>
        <v>193</v>
      </c>
      <c r="EV69">
        <f t="shared" si="174"/>
        <v>109</v>
      </c>
      <c r="EW69">
        <f t="shared" si="175"/>
        <v>55</v>
      </c>
      <c r="EX69">
        <f t="shared" si="176"/>
        <v>177</v>
      </c>
      <c r="EY69">
        <f t="shared" si="177"/>
        <v>75</v>
      </c>
      <c r="EZ69">
        <f t="shared" si="178"/>
        <v>52</v>
      </c>
      <c r="FA69">
        <f t="shared" si="179"/>
        <v>4</v>
      </c>
      <c r="FB69">
        <f t="shared" si="180"/>
        <v>190</v>
      </c>
      <c r="FC69">
        <f t="shared" si="181"/>
        <v>158</v>
      </c>
      <c r="FD69">
        <f t="shared" si="182"/>
        <v>72</v>
      </c>
      <c r="FE69">
        <f t="shared" si="183"/>
        <v>56</v>
      </c>
      <c r="FF69">
        <f t="shared" si="184"/>
        <v>56</v>
      </c>
      <c r="FG69">
        <f t="shared" si="185"/>
        <v>150</v>
      </c>
      <c r="FH69">
        <f t="shared" si="186"/>
        <v>141</v>
      </c>
      <c r="FI69">
        <f t="shared" si="187"/>
        <v>117</v>
      </c>
      <c r="FJ69">
        <f t="shared" si="188"/>
        <v>105</v>
      </c>
      <c r="FK69">
        <f t="shared" si="189"/>
        <v>95</v>
      </c>
      <c r="FL69">
        <f t="shared" si="190"/>
        <v>136</v>
      </c>
      <c r="FM69">
        <f t="shared" si="191"/>
        <v>166</v>
      </c>
      <c r="FN69">
        <f t="shared" si="192"/>
        <v>52</v>
      </c>
      <c r="FO69">
        <f t="shared" si="193"/>
        <v>106</v>
      </c>
      <c r="FP69">
        <f t="shared" si="194"/>
        <v>146</v>
      </c>
      <c r="FQ69">
        <f t="shared" si="195"/>
        <v>51</v>
      </c>
      <c r="FR69">
        <f t="shared" si="196"/>
        <v>172</v>
      </c>
    </row>
    <row r="70" spans="1:174">
      <c r="A70" t="s">
        <v>3</v>
      </c>
      <c r="B70" t="s">
        <v>22</v>
      </c>
      <c r="C70" t="s">
        <v>67</v>
      </c>
      <c r="D70">
        <v>20</v>
      </c>
      <c r="E70">
        <v>17</v>
      </c>
      <c r="F70">
        <v>2004</v>
      </c>
      <c r="G70" t="str">
        <f t="shared" si="197"/>
        <v>Jets-WC-2004</v>
      </c>
      <c r="H70">
        <v>0</v>
      </c>
      <c r="I70">
        <v>20</v>
      </c>
      <c r="J70">
        <v>8</v>
      </c>
      <c r="K70">
        <v>270</v>
      </c>
      <c r="L70">
        <v>23</v>
      </c>
      <c r="M70">
        <v>33</v>
      </c>
      <c r="N70">
        <v>2</v>
      </c>
      <c r="O70">
        <v>126</v>
      </c>
      <c r="P70">
        <v>28</v>
      </c>
      <c r="Q70">
        <v>0</v>
      </c>
      <c r="R70">
        <v>5</v>
      </c>
      <c r="S70">
        <v>13</v>
      </c>
      <c r="T70">
        <v>0</v>
      </c>
      <c r="U70">
        <v>0</v>
      </c>
      <c r="V70">
        <v>0</v>
      </c>
      <c r="W70">
        <v>0</v>
      </c>
      <c r="X70">
        <v>2</v>
      </c>
      <c r="Y70">
        <v>9</v>
      </c>
      <c r="Z70">
        <v>8</v>
      </c>
      <c r="AA70">
        <v>49</v>
      </c>
      <c r="AB70">
        <v>5</v>
      </c>
      <c r="AC70">
        <v>199</v>
      </c>
      <c r="AD70">
        <v>11</v>
      </c>
      <c r="AE70">
        <v>2</v>
      </c>
      <c r="AF70">
        <v>1</v>
      </c>
      <c r="AG70">
        <v>0</v>
      </c>
      <c r="AH70">
        <v>7</v>
      </c>
      <c r="AI70">
        <v>13</v>
      </c>
      <c r="AJ70">
        <v>2</v>
      </c>
      <c r="AK70">
        <v>9</v>
      </c>
      <c r="AL70">
        <v>0</v>
      </c>
      <c r="AM70">
        <v>1</v>
      </c>
      <c r="AN70">
        <v>0</v>
      </c>
      <c r="AO70">
        <v>0</v>
      </c>
      <c r="AP70">
        <v>3</v>
      </c>
      <c r="AQ70">
        <v>6</v>
      </c>
      <c r="AR70">
        <v>9</v>
      </c>
      <c r="AS70">
        <v>23</v>
      </c>
      <c r="AT70">
        <v>9</v>
      </c>
      <c r="AU70">
        <v>283</v>
      </c>
      <c r="AV70">
        <v>1</v>
      </c>
      <c r="AW70">
        <v>35</v>
      </c>
      <c r="AX70">
        <v>39</v>
      </c>
      <c r="AY70" s="8">
        <v>24</v>
      </c>
      <c r="AZ70">
        <v>9</v>
      </c>
      <c r="BA70">
        <v>308</v>
      </c>
      <c r="BB70">
        <v>31</v>
      </c>
      <c r="BC70">
        <v>42</v>
      </c>
      <c r="BD70">
        <v>2</v>
      </c>
      <c r="BE70">
        <v>100</v>
      </c>
      <c r="BF70">
        <v>33</v>
      </c>
      <c r="BG70">
        <v>0</v>
      </c>
      <c r="BH70">
        <v>6</v>
      </c>
      <c r="BI70">
        <v>15</v>
      </c>
      <c r="BJ70">
        <v>0</v>
      </c>
      <c r="BK70">
        <v>0</v>
      </c>
      <c r="BL70">
        <v>1</v>
      </c>
      <c r="BM70">
        <v>0</v>
      </c>
      <c r="BN70">
        <v>2</v>
      </c>
      <c r="BO70">
        <v>11</v>
      </c>
      <c r="BP70">
        <v>9</v>
      </c>
      <c r="BQ70">
        <v>75</v>
      </c>
      <c r="BR70">
        <v>5</v>
      </c>
      <c r="BS70">
        <v>182</v>
      </c>
      <c r="BT70">
        <v>0</v>
      </c>
      <c r="BU70">
        <v>2</v>
      </c>
      <c r="BV70">
        <v>1</v>
      </c>
      <c r="BW70">
        <v>1</v>
      </c>
      <c r="BX70">
        <v>2</v>
      </c>
      <c r="BY70">
        <v>11</v>
      </c>
      <c r="BZ70">
        <v>6</v>
      </c>
      <c r="CA70">
        <v>8</v>
      </c>
      <c r="CB70">
        <v>4</v>
      </c>
      <c r="CC70">
        <v>5</v>
      </c>
      <c r="CD70">
        <v>0</v>
      </c>
      <c r="CE70">
        <v>0</v>
      </c>
      <c r="CF70">
        <v>4</v>
      </c>
      <c r="CG70">
        <v>6</v>
      </c>
      <c r="CH70">
        <v>12</v>
      </c>
      <c r="CI70">
        <v>24</v>
      </c>
      <c r="CJ70">
        <v>9</v>
      </c>
      <c r="CK70">
        <v>182</v>
      </c>
      <c r="CL70">
        <v>3</v>
      </c>
      <c r="CM70">
        <v>39</v>
      </c>
      <c r="CN70">
        <v>16</v>
      </c>
      <c r="CP70" s="1">
        <f t="shared" si="123"/>
        <v>0.7857142857142857</v>
      </c>
      <c r="CQ70" s="1">
        <f t="shared" si="124"/>
        <v>0.78787878787878785</v>
      </c>
      <c r="CR70" s="1">
        <f t="shared" si="125"/>
        <v>8.8571428571428577</v>
      </c>
      <c r="CS70" s="1">
        <f t="shared" si="126"/>
        <v>6.8863636363636367</v>
      </c>
      <c r="CT70" s="1">
        <f t="shared" si="127"/>
        <v>0</v>
      </c>
      <c r="CU70" s="1">
        <f t="shared" si="128"/>
        <v>1</v>
      </c>
      <c r="CV70" s="1">
        <f t="shared" si="129"/>
        <v>49.5</v>
      </c>
      <c r="CW70" s="1">
        <f t="shared" si="130"/>
        <v>45.333333333333336</v>
      </c>
      <c r="CX70" s="2">
        <f t="shared" si="131"/>
        <v>4.4562499999999998</v>
      </c>
      <c r="CY70" s="2">
        <f t="shared" si="132"/>
        <v>4.3629629629629632</v>
      </c>
      <c r="CZ70" s="1">
        <f t="shared" si="133"/>
        <v>6.2857142857142856</v>
      </c>
      <c r="DA70" s="1">
        <f t="shared" si="134"/>
        <v>5.2987012987012987</v>
      </c>
      <c r="DB70" s="1">
        <f t="shared" si="135"/>
        <v>2.5</v>
      </c>
      <c r="DC70" s="1">
        <f t="shared" si="136"/>
        <v>2.6666666666666665</v>
      </c>
      <c r="DD70" s="1">
        <f t="shared" si="137"/>
        <v>0.38461538461538464</v>
      </c>
      <c r="DE70" s="1">
        <f t="shared" si="138"/>
        <v>0.4</v>
      </c>
      <c r="DF70" s="1">
        <f t="shared" si="139"/>
        <v>31.444444444444443</v>
      </c>
      <c r="DG70" s="1">
        <f t="shared" si="140"/>
        <v>20.222222222222221</v>
      </c>
      <c r="DH70" s="1">
        <f t="shared" si="141"/>
        <v>1</v>
      </c>
      <c r="DI70" s="1">
        <f t="shared" si="142"/>
        <v>3</v>
      </c>
      <c r="DJ70" s="1">
        <f t="shared" si="143"/>
        <v>0.5</v>
      </c>
      <c r="DK70" s="1">
        <f t="shared" si="144"/>
        <v>0.7142857142857143</v>
      </c>
      <c r="DL70" s="1">
        <f t="shared" si="145"/>
        <v>7.875</v>
      </c>
      <c r="DM70" s="1">
        <f t="shared" si="146"/>
        <v>8.5555555555555554</v>
      </c>
      <c r="DN70" s="1">
        <f t="shared" si="147"/>
        <v>0.77777777777777779</v>
      </c>
      <c r="DO70" s="1">
        <f t="shared" si="148"/>
        <v>0.97402597402597402</v>
      </c>
      <c r="DP70" s="1">
        <f t="shared" si="149"/>
        <v>0.39130434782608697</v>
      </c>
      <c r="DQ70" s="1">
        <f t="shared" si="150"/>
        <v>0.5</v>
      </c>
      <c r="DR70" s="2">
        <f t="shared" si="151"/>
        <v>4.5</v>
      </c>
      <c r="DS70" s="2">
        <f t="shared" si="152"/>
        <v>3.0303030303030303</v>
      </c>
      <c r="DT70" s="1">
        <f t="shared" si="121"/>
        <v>37.6</v>
      </c>
      <c r="DU70" s="1">
        <f t="shared" si="122"/>
        <v>36.4</v>
      </c>
      <c r="DV70" s="1">
        <f t="shared" si="198"/>
        <v>126</v>
      </c>
      <c r="DW70" s="1">
        <f t="shared" si="199"/>
        <v>100</v>
      </c>
      <c r="DX70" s="1">
        <f t="shared" si="153"/>
        <v>5.0505050505050504E-2</v>
      </c>
      <c r="DY70" s="1">
        <f t="shared" si="154"/>
        <v>4.1666666666666664E-2</v>
      </c>
      <c r="DZ70" s="1">
        <f t="shared" si="155"/>
        <v>2.5</v>
      </c>
      <c r="EA70" s="1">
        <f t="shared" si="156"/>
        <v>1.8888888888888888</v>
      </c>
      <c r="EB70" s="1">
        <f t="shared" si="200"/>
        <v>114.4570707070707</v>
      </c>
      <c r="EC70" s="1">
        <f t="shared" si="201"/>
        <v>100.09920634920636</v>
      </c>
      <c r="EE70">
        <f t="shared" si="157"/>
        <v>39</v>
      </c>
      <c r="EF70">
        <f t="shared" si="158"/>
        <v>161</v>
      </c>
      <c r="EG70">
        <f t="shared" si="159"/>
        <v>28</v>
      </c>
      <c r="EH70">
        <f t="shared" si="160"/>
        <v>131</v>
      </c>
      <c r="EI70">
        <f t="shared" si="161"/>
        <v>1</v>
      </c>
      <c r="EJ70">
        <f t="shared" si="162"/>
        <v>95</v>
      </c>
      <c r="EK70">
        <f t="shared" si="163"/>
        <v>10</v>
      </c>
      <c r="EL70">
        <f t="shared" si="164"/>
        <v>187</v>
      </c>
      <c r="EM70">
        <f t="shared" si="165"/>
        <v>5</v>
      </c>
      <c r="EN70">
        <f t="shared" si="166"/>
        <v>193</v>
      </c>
      <c r="EO70">
        <f t="shared" si="167"/>
        <v>33</v>
      </c>
      <c r="EP70">
        <f t="shared" si="168"/>
        <v>110</v>
      </c>
      <c r="EQ70">
        <f t="shared" si="169"/>
        <v>22</v>
      </c>
      <c r="ER70">
        <f t="shared" si="170"/>
        <v>184</v>
      </c>
      <c r="ES70">
        <f t="shared" si="171"/>
        <v>110</v>
      </c>
      <c r="ET70">
        <f t="shared" si="172"/>
        <v>91</v>
      </c>
      <c r="EU70">
        <f t="shared" si="173"/>
        <v>90</v>
      </c>
      <c r="EV70">
        <f t="shared" si="174"/>
        <v>6</v>
      </c>
      <c r="EW70">
        <f t="shared" si="175"/>
        <v>6</v>
      </c>
      <c r="EX70">
        <f t="shared" si="176"/>
        <v>107</v>
      </c>
      <c r="EY70">
        <f t="shared" si="177"/>
        <v>139</v>
      </c>
      <c r="EZ70">
        <f t="shared" si="178"/>
        <v>97</v>
      </c>
      <c r="FA70">
        <f t="shared" si="179"/>
        <v>8</v>
      </c>
      <c r="FB70">
        <f t="shared" si="180"/>
        <v>195</v>
      </c>
      <c r="FC70">
        <f t="shared" si="181"/>
        <v>126</v>
      </c>
      <c r="FD70">
        <f t="shared" si="182"/>
        <v>41</v>
      </c>
      <c r="FE70">
        <f t="shared" si="183"/>
        <v>142</v>
      </c>
      <c r="FF70">
        <f t="shared" si="184"/>
        <v>129</v>
      </c>
      <c r="FG70">
        <f t="shared" si="185"/>
        <v>56</v>
      </c>
      <c r="FH70">
        <f t="shared" si="186"/>
        <v>49</v>
      </c>
      <c r="FI70">
        <f t="shared" si="187"/>
        <v>93</v>
      </c>
      <c r="FJ70">
        <f t="shared" si="188"/>
        <v>82</v>
      </c>
      <c r="FK70">
        <f t="shared" si="189"/>
        <v>62</v>
      </c>
      <c r="FL70">
        <f t="shared" si="190"/>
        <v>102</v>
      </c>
      <c r="FM70">
        <f t="shared" si="191"/>
        <v>147</v>
      </c>
      <c r="FN70">
        <f t="shared" si="192"/>
        <v>33</v>
      </c>
      <c r="FO70">
        <f t="shared" si="193"/>
        <v>51</v>
      </c>
      <c r="FP70">
        <f t="shared" si="194"/>
        <v>91</v>
      </c>
      <c r="FQ70">
        <f t="shared" si="195"/>
        <v>27</v>
      </c>
      <c r="FR70">
        <f t="shared" si="196"/>
        <v>148</v>
      </c>
    </row>
    <row r="71" spans="1:174">
      <c r="A71" t="s">
        <v>12</v>
      </c>
      <c r="B71" t="s">
        <v>20</v>
      </c>
      <c r="C71" t="s">
        <v>67</v>
      </c>
      <c r="D71">
        <v>49</v>
      </c>
      <c r="E71">
        <v>24</v>
      </c>
      <c r="F71">
        <v>2004</v>
      </c>
      <c r="G71" t="str">
        <f t="shared" si="197"/>
        <v>Colts-WC-2004</v>
      </c>
      <c r="H71">
        <v>1</v>
      </c>
      <c r="I71">
        <v>27</v>
      </c>
      <c r="J71">
        <v>10</v>
      </c>
      <c r="K71">
        <v>454</v>
      </c>
      <c r="L71">
        <v>27</v>
      </c>
      <c r="M71">
        <v>33</v>
      </c>
      <c r="N71">
        <v>4</v>
      </c>
      <c r="O71">
        <v>76</v>
      </c>
      <c r="P71">
        <v>24</v>
      </c>
      <c r="Q71">
        <v>3</v>
      </c>
      <c r="R71">
        <v>7</v>
      </c>
      <c r="S71">
        <v>10</v>
      </c>
      <c r="T71">
        <v>0</v>
      </c>
      <c r="U71">
        <v>0</v>
      </c>
      <c r="V71">
        <v>1</v>
      </c>
      <c r="W71">
        <v>0</v>
      </c>
      <c r="X71">
        <v>1</v>
      </c>
      <c r="Y71">
        <v>4</v>
      </c>
      <c r="Z71">
        <v>4</v>
      </c>
      <c r="AA71">
        <v>26</v>
      </c>
      <c r="AB71">
        <v>2</v>
      </c>
      <c r="AC71">
        <v>76</v>
      </c>
      <c r="AD71">
        <v>-1</v>
      </c>
      <c r="AE71">
        <v>6</v>
      </c>
      <c r="AF71">
        <v>5</v>
      </c>
      <c r="AG71">
        <v>0</v>
      </c>
      <c r="AH71">
        <v>8</v>
      </c>
      <c r="AI71">
        <v>14</v>
      </c>
      <c r="AJ71">
        <v>4</v>
      </c>
      <c r="AK71">
        <v>6</v>
      </c>
      <c r="AL71">
        <v>3</v>
      </c>
      <c r="AM71">
        <v>4</v>
      </c>
      <c r="AN71">
        <v>0</v>
      </c>
      <c r="AO71">
        <v>0</v>
      </c>
      <c r="AP71">
        <v>7</v>
      </c>
      <c r="AQ71">
        <v>10</v>
      </c>
      <c r="AR71">
        <v>15</v>
      </c>
      <c r="AS71">
        <v>24</v>
      </c>
      <c r="AT71">
        <v>10</v>
      </c>
      <c r="AU71">
        <v>348</v>
      </c>
      <c r="AV71">
        <v>1</v>
      </c>
      <c r="AW71">
        <v>29</v>
      </c>
      <c r="AX71">
        <v>18</v>
      </c>
      <c r="AY71" s="8">
        <v>18</v>
      </c>
      <c r="AZ71">
        <v>10</v>
      </c>
      <c r="BA71">
        <v>260</v>
      </c>
      <c r="BB71">
        <v>24</v>
      </c>
      <c r="BC71">
        <v>34</v>
      </c>
      <c r="BD71">
        <v>2</v>
      </c>
      <c r="BE71">
        <v>78</v>
      </c>
      <c r="BF71">
        <v>21</v>
      </c>
      <c r="BG71">
        <v>1</v>
      </c>
      <c r="BH71">
        <v>3</v>
      </c>
      <c r="BI71">
        <v>12</v>
      </c>
      <c r="BJ71">
        <v>2</v>
      </c>
      <c r="BK71">
        <v>2</v>
      </c>
      <c r="BL71">
        <v>1</v>
      </c>
      <c r="BM71">
        <v>0</v>
      </c>
      <c r="BN71">
        <v>3</v>
      </c>
      <c r="BO71">
        <v>24</v>
      </c>
      <c r="BP71">
        <v>5</v>
      </c>
      <c r="BQ71">
        <v>24</v>
      </c>
      <c r="BR71">
        <v>4</v>
      </c>
      <c r="BS71">
        <v>150</v>
      </c>
      <c r="BT71">
        <v>9</v>
      </c>
      <c r="BU71">
        <v>3</v>
      </c>
      <c r="BV71">
        <v>2</v>
      </c>
      <c r="BW71">
        <v>1</v>
      </c>
      <c r="BX71">
        <v>5</v>
      </c>
      <c r="BY71">
        <v>9</v>
      </c>
      <c r="BZ71">
        <v>4</v>
      </c>
      <c r="CA71">
        <v>8</v>
      </c>
      <c r="CB71">
        <v>0</v>
      </c>
      <c r="CC71">
        <v>3</v>
      </c>
      <c r="CD71">
        <v>1</v>
      </c>
      <c r="CE71">
        <v>1</v>
      </c>
      <c r="CF71">
        <v>2</v>
      </c>
      <c r="CG71">
        <v>4</v>
      </c>
      <c r="CH71">
        <v>10</v>
      </c>
      <c r="CI71">
        <v>21</v>
      </c>
      <c r="CJ71">
        <v>10</v>
      </c>
      <c r="CK71">
        <v>293</v>
      </c>
      <c r="CL71">
        <v>3</v>
      </c>
      <c r="CM71">
        <v>30</v>
      </c>
      <c r="CN71">
        <v>42</v>
      </c>
      <c r="CP71" s="1">
        <f t="shared" si="123"/>
        <v>0.91891891891891897</v>
      </c>
      <c r="CQ71" s="1">
        <f t="shared" si="124"/>
        <v>0.75</v>
      </c>
      <c r="CR71" s="1">
        <f t="shared" si="125"/>
        <v>14.382352941176471</v>
      </c>
      <c r="CS71" s="1">
        <f t="shared" si="126"/>
        <v>6.8918918918918921</v>
      </c>
      <c r="CT71" s="1">
        <f t="shared" si="127"/>
        <v>1</v>
      </c>
      <c r="CU71" s="1">
        <f t="shared" si="128"/>
        <v>1</v>
      </c>
      <c r="CV71" s="1">
        <f t="shared" si="129"/>
        <v>53</v>
      </c>
      <c r="CW71" s="1">
        <f t="shared" si="130"/>
        <v>33.799999999999997</v>
      </c>
      <c r="CX71" s="2">
        <f t="shared" si="131"/>
        <v>2.93</v>
      </c>
      <c r="CY71" s="2">
        <f t="shared" si="132"/>
        <v>3.07</v>
      </c>
      <c r="CZ71" s="1">
        <f t="shared" si="133"/>
        <v>9.137931034482758</v>
      </c>
      <c r="DA71" s="1">
        <f t="shared" si="134"/>
        <v>5.8275862068965516</v>
      </c>
      <c r="DB71" s="1">
        <f t="shared" si="135"/>
        <v>2.7</v>
      </c>
      <c r="DC71" s="1">
        <f t="shared" si="136"/>
        <v>1.8</v>
      </c>
      <c r="DD71" s="1">
        <f t="shared" si="137"/>
        <v>0.7</v>
      </c>
      <c r="DE71" s="1">
        <f t="shared" si="138"/>
        <v>0.35714285714285715</v>
      </c>
      <c r="DF71" s="1">
        <f t="shared" si="139"/>
        <v>34.799999999999997</v>
      </c>
      <c r="DG71" s="1">
        <f t="shared" si="140"/>
        <v>29.3</v>
      </c>
      <c r="DH71" s="1">
        <f t="shared" si="141"/>
        <v>1</v>
      </c>
      <c r="DI71" s="1">
        <f t="shared" si="142"/>
        <v>3</v>
      </c>
      <c r="DJ71" s="1">
        <f t="shared" si="143"/>
        <v>0.83333333333333337</v>
      </c>
      <c r="DK71" s="1">
        <f t="shared" si="144"/>
        <v>0.80952380952380953</v>
      </c>
      <c r="DL71" s="1">
        <f t="shared" si="145"/>
        <v>5.8</v>
      </c>
      <c r="DM71" s="1">
        <f t="shared" si="146"/>
        <v>5.8</v>
      </c>
      <c r="DN71" s="1">
        <f t="shared" si="147"/>
        <v>0.44827586206896552</v>
      </c>
      <c r="DO71" s="1">
        <f t="shared" si="148"/>
        <v>0.41379310344827586</v>
      </c>
      <c r="DP71" s="1">
        <f t="shared" si="149"/>
        <v>0.625</v>
      </c>
      <c r="DQ71" s="1">
        <f t="shared" si="150"/>
        <v>0.47619047619047616</v>
      </c>
      <c r="DR71" s="2">
        <f t="shared" si="151"/>
        <v>3.1666666666666665</v>
      </c>
      <c r="DS71" s="2">
        <f t="shared" si="152"/>
        <v>3.7142857142857144</v>
      </c>
      <c r="DT71" s="1">
        <f t="shared" si="121"/>
        <v>38.5</v>
      </c>
      <c r="DU71" s="1">
        <f t="shared" si="122"/>
        <v>35.25</v>
      </c>
      <c r="DV71" s="1">
        <f t="shared" si="198"/>
        <v>76</v>
      </c>
      <c r="DW71" s="1">
        <f t="shared" si="199"/>
        <v>78</v>
      </c>
      <c r="DX71" s="1">
        <f t="shared" si="153"/>
        <v>9.2452830188679239E-2</v>
      </c>
      <c r="DY71" s="1">
        <f t="shared" si="154"/>
        <v>7.1005917159763315E-2</v>
      </c>
      <c r="DZ71" s="1">
        <f t="shared" si="155"/>
        <v>4.9000000000000004</v>
      </c>
      <c r="EA71" s="1">
        <f t="shared" si="156"/>
        <v>2.4</v>
      </c>
      <c r="EB71" s="1">
        <f t="shared" si="200"/>
        <v>145.7070707070707</v>
      </c>
      <c r="EC71" s="1">
        <f t="shared" si="201"/>
        <v>100.12254901960785</v>
      </c>
      <c r="EE71">
        <f t="shared" si="157"/>
        <v>1</v>
      </c>
      <c r="EF71">
        <f t="shared" si="158"/>
        <v>133</v>
      </c>
      <c r="EG71">
        <f t="shared" si="159"/>
        <v>2</v>
      </c>
      <c r="EH71">
        <f t="shared" si="160"/>
        <v>132</v>
      </c>
      <c r="EI71">
        <f t="shared" si="161"/>
        <v>37</v>
      </c>
      <c r="EJ71">
        <f t="shared" si="162"/>
        <v>95</v>
      </c>
      <c r="EK71">
        <f t="shared" si="163"/>
        <v>9</v>
      </c>
      <c r="EL71">
        <f t="shared" si="164"/>
        <v>138</v>
      </c>
      <c r="EM71">
        <f t="shared" si="165"/>
        <v>66</v>
      </c>
      <c r="EN71">
        <f t="shared" si="166"/>
        <v>147</v>
      </c>
      <c r="EO71">
        <f t="shared" si="167"/>
        <v>2</v>
      </c>
      <c r="EP71">
        <f t="shared" si="168"/>
        <v>144</v>
      </c>
      <c r="EQ71">
        <f t="shared" si="169"/>
        <v>11</v>
      </c>
      <c r="ER71">
        <f t="shared" si="170"/>
        <v>117</v>
      </c>
      <c r="ES71">
        <f t="shared" si="171"/>
        <v>1</v>
      </c>
      <c r="ET71">
        <f t="shared" si="172"/>
        <v>71</v>
      </c>
      <c r="EU71">
        <f t="shared" si="173"/>
        <v>54</v>
      </c>
      <c r="EV71">
        <f t="shared" si="174"/>
        <v>82</v>
      </c>
      <c r="EW71">
        <f t="shared" si="175"/>
        <v>6</v>
      </c>
      <c r="EX71">
        <f t="shared" si="176"/>
        <v>107</v>
      </c>
      <c r="EY71">
        <f t="shared" si="177"/>
        <v>51</v>
      </c>
      <c r="EZ71">
        <f t="shared" si="178"/>
        <v>139</v>
      </c>
      <c r="FA71">
        <f t="shared" si="179"/>
        <v>82</v>
      </c>
      <c r="FB71">
        <f t="shared" si="180"/>
        <v>115</v>
      </c>
      <c r="FC71">
        <f t="shared" si="181"/>
        <v>55</v>
      </c>
      <c r="FD71">
        <f t="shared" si="182"/>
        <v>151</v>
      </c>
      <c r="FE71">
        <f t="shared" si="183"/>
        <v>8</v>
      </c>
      <c r="FF71">
        <f t="shared" si="184"/>
        <v>120</v>
      </c>
      <c r="FG71">
        <f t="shared" si="185"/>
        <v>141</v>
      </c>
      <c r="FH71">
        <f t="shared" si="186"/>
        <v>85</v>
      </c>
      <c r="FI71">
        <f t="shared" si="187"/>
        <v>82</v>
      </c>
      <c r="FJ71">
        <f t="shared" si="188"/>
        <v>66</v>
      </c>
      <c r="FK71">
        <f t="shared" si="189"/>
        <v>143</v>
      </c>
      <c r="FL71">
        <f t="shared" si="190"/>
        <v>60</v>
      </c>
      <c r="FM71">
        <f t="shared" si="191"/>
        <v>34</v>
      </c>
      <c r="FN71">
        <f t="shared" si="192"/>
        <v>114</v>
      </c>
      <c r="FO71">
        <f t="shared" si="193"/>
        <v>3</v>
      </c>
      <c r="FP71">
        <f t="shared" si="194"/>
        <v>132</v>
      </c>
      <c r="FQ71">
        <f t="shared" si="195"/>
        <v>3</v>
      </c>
      <c r="FR71">
        <f t="shared" si="196"/>
        <v>149</v>
      </c>
    </row>
    <row r="72" spans="1:174">
      <c r="A72" t="s">
        <v>20</v>
      </c>
      <c r="B72" t="s">
        <v>12</v>
      </c>
      <c r="C72" t="s">
        <v>67</v>
      </c>
      <c r="D72">
        <v>24</v>
      </c>
      <c r="E72">
        <v>49</v>
      </c>
      <c r="F72">
        <v>2004</v>
      </c>
      <c r="G72" t="str">
        <f t="shared" si="197"/>
        <v>Broncos-WC-2004</v>
      </c>
      <c r="H72">
        <v>0</v>
      </c>
      <c r="I72">
        <v>18</v>
      </c>
      <c r="J72">
        <v>10</v>
      </c>
      <c r="K72">
        <v>260</v>
      </c>
      <c r="L72">
        <v>24</v>
      </c>
      <c r="M72">
        <v>34</v>
      </c>
      <c r="N72">
        <v>2</v>
      </c>
      <c r="O72">
        <v>78</v>
      </c>
      <c r="P72">
        <v>21</v>
      </c>
      <c r="Q72">
        <v>1</v>
      </c>
      <c r="R72">
        <v>3</v>
      </c>
      <c r="S72">
        <v>12</v>
      </c>
      <c r="T72">
        <v>2</v>
      </c>
      <c r="U72">
        <v>2</v>
      </c>
      <c r="V72">
        <v>1</v>
      </c>
      <c r="W72">
        <v>0</v>
      </c>
      <c r="X72">
        <v>3</v>
      </c>
      <c r="Y72">
        <v>24</v>
      </c>
      <c r="Z72">
        <v>5</v>
      </c>
      <c r="AA72">
        <v>24</v>
      </c>
      <c r="AB72">
        <v>4</v>
      </c>
      <c r="AC72">
        <v>150</v>
      </c>
      <c r="AD72">
        <v>9</v>
      </c>
      <c r="AE72">
        <v>3</v>
      </c>
      <c r="AF72">
        <v>2</v>
      </c>
      <c r="AG72">
        <v>1</v>
      </c>
      <c r="AH72">
        <v>5</v>
      </c>
      <c r="AI72">
        <v>9</v>
      </c>
      <c r="AJ72">
        <v>4</v>
      </c>
      <c r="AK72">
        <v>8</v>
      </c>
      <c r="AL72">
        <v>0</v>
      </c>
      <c r="AM72">
        <v>3</v>
      </c>
      <c r="AN72">
        <v>1</v>
      </c>
      <c r="AO72">
        <v>1</v>
      </c>
      <c r="AP72">
        <v>2</v>
      </c>
      <c r="AQ72">
        <v>4</v>
      </c>
      <c r="AR72">
        <v>10</v>
      </c>
      <c r="AS72">
        <v>21</v>
      </c>
      <c r="AT72">
        <v>10</v>
      </c>
      <c r="AU72">
        <v>293</v>
      </c>
      <c r="AV72">
        <v>3</v>
      </c>
      <c r="AW72">
        <v>30</v>
      </c>
      <c r="AX72">
        <v>42</v>
      </c>
      <c r="AY72" s="8">
        <v>27</v>
      </c>
      <c r="AZ72">
        <v>10</v>
      </c>
      <c r="BA72">
        <v>454</v>
      </c>
      <c r="BB72">
        <v>27</v>
      </c>
      <c r="BC72">
        <v>33</v>
      </c>
      <c r="BD72">
        <v>4</v>
      </c>
      <c r="BE72">
        <v>76</v>
      </c>
      <c r="BF72">
        <v>24</v>
      </c>
      <c r="BG72">
        <v>3</v>
      </c>
      <c r="BH72">
        <v>7</v>
      </c>
      <c r="BI72">
        <v>10</v>
      </c>
      <c r="BJ72">
        <v>0</v>
      </c>
      <c r="BK72">
        <v>0</v>
      </c>
      <c r="BL72">
        <v>1</v>
      </c>
      <c r="BM72">
        <v>0</v>
      </c>
      <c r="BN72">
        <v>1</v>
      </c>
      <c r="BO72">
        <v>4</v>
      </c>
      <c r="BP72">
        <v>4</v>
      </c>
      <c r="BQ72">
        <v>26</v>
      </c>
      <c r="BR72">
        <v>2</v>
      </c>
      <c r="BS72">
        <v>76</v>
      </c>
      <c r="BT72">
        <v>-1</v>
      </c>
      <c r="BU72">
        <v>6</v>
      </c>
      <c r="BV72">
        <v>5</v>
      </c>
      <c r="BW72">
        <v>0</v>
      </c>
      <c r="BX72">
        <v>8</v>
      </c>
      <c r="BY72">
        <v>14</v>
      </c>
      <c r="BZ72">
        <v>4</v>
      </c>
      <c r="CA72">
        <v>6</v>
      </c>
      <c r="CB72">
        <v>3</v>
      </c>
      <c r="CC72">
        <v>4</v>
      </c>
      <c r="CD72">
        <v>0</v>
      </c>
      <c r="CE72">
        <v>0</v>
      </c>
      <c r="CF72">
        <v>7</v>
      </c>
      <c r="CG72">
        <v>10</v>
      </c>
      <c r="CH72">
        <v>15</v>
      </c>
      <c r="CI72">
        <v>24</v>
      </c>
      <c r="CJ72">
        <v>10</v>
      </c>
      <c r="CK72">
        <v>348</v>
      </c>
      <c r="CL72">
        <v>1</v>
      </c>
      <c r="CM72">
        <v>29</v>
      </c>
      <c r="CN72">
        <v>18</v>
      </c>
      <c r="CP72" s="1">
        <f t="shared" si="123"/>
        <v>0.75</v>
      </c>
      <c r="CQ72" s="1">
        <f t="shared" si="124"/>
        <v>0.91891891891891897</v>
      </c>
      <c r="CR72" s="1">
        <f t="shared" si="125"/>
        <v>6.8918918918918921</v>
      </c>
      <c r="CS72" s="1">
        <f t="shared" si="126"/>
        <v>14.382352941176471</v>
      </c>
      <c r="CT72" s="1">
        <f t="shared" si="127"/>
        <v>1</v>
      </c>
      <c r="CU72" s="1">
        <f t="shared" si="128"/>
        <v>1</v>
      </c>
      <c r="CV72" s="1">
        <f t="shared" si="129"/>
        <v>33.799999999999997</v>
      </c>
      <c r="CW72" s="1">
        <f t="shared" si="130"/>
        <v>53</v>
      </c>
      <c r="CX72" s="2">
        <f t="shared" si="131"/>
        <v>3.07</v>
      </c>
      <c r="CY72" s="2">
        <f t="shared" si="132"/>
        <v>2.93</v>
      </c>
      <c r="CZ72" s="1">
        <f t="shared" si="133"/>
        <v>5.8275862068965516</v>
      </c>
      <c r="DA72" s="1">
        <f t="shared" si="134"/>
        <v>9.137931034482758</v>
      </c>
      <c r="DB72" s="1">
        <f t="shared" si="135"/>
        <v>1.8</v>
      </c>
      <c r="DC72" s="1">
        <f t="shared" si="136"/>
        <v>2.7</v>
      </c>
      <c r="DD72" s="1">
        <f t="shared" si="137"/>
        <v>0.35714285714285715</v>
      </c>
      <c r="DE72" s="1">
        <f t="shared" si="138"/>
        <v>0.7</v>
      </c>
      <c r="DF72" s="1">
        <f t="shared" si="139"/>
        <v>29.3</v>
      </c>
      <c r="DG72" s="1">
        <f t="shared" si="140"/>
        <v>34.799999999999997</v>
      </c>
      <c r="DH72" s="1">
        <f t="shared" si="141"/>
        <v>3</v>
      </c>
      <c r="DI72" s="1">
        <f t="shared" si="142"/>
        <v>1</v>
      </c>
      <c r="DJ72" s="1">
        <f t="shared" si="143"/>
        <v>0.80952380952380953</v>
      </c>
      <c r="DK72" s="1">
        <f t="shared" si="144"/>
        <v>0.83333333333333337</v>
      </c>
      <c r="DL72" s="1">
        <f t="shared" si="145"/>
        <v>5.8</v>
      </c>
      <c r="DM72" s="1">
        <f t="shared" si="146"/>
        <v>5.8</v>
      </c>
      <c r="DN72" s="1">
        <f t="shared" si="147"/>
        <v>0.41379310344827586</v>
      </c>
      <c r="DO72" s="1">
        <f t="shared" si="148"/>
        <v>0.44827586206896552</v>
      </c>
      <c r="DP72" s="1">
        <f t="shared" si="149"/>
        <v>0.47619047619047616</v>
      </c>
      <c r="DQ72" s="1">
        <f t="shared" si="150"/>
        <v>0.625</v>
      </c>
      <c r="DR72" s="2">
        <f t="shared" si="151"/>
        <v>3.7142857142857144</v>
      </c>
      <c r="DS72" s="2">
        <f t="shared" si="152"/>
        <v>3.1666666666666665</v>
      </c>
      <c r="DT72" s="1">
        <f t="shared" si="121"/>
        <v>35.25</v>
      </c>
      <c r="DU72" s="1">
        <f t="shared" si="122"/>
        <v>38.5</v>
      </c>
      <c r="DV72" s="1">
        <f t="shared" si="198"/>
        <v>78</v>
      </c>
      <c r="DW72" s="1">
        <f t="shared" si="199"/>
        <v>76</v>
      </c>
      <c r="DX72" s="1">
        <f t="shared" si="153"/>
        <v>7.1005917159763315E-2</v>
      </c>
      <c r="DY72" s="1">
        <f t="shared" si="154"/>
        <v>9.2452830188679239E-2</v>
      </c>
      <c r="DZ72" s="1">
        <f t="shared" si="155"/>
        <v>2.4</v>
      </c>
      <c r="EA72" s="1">
        <f t="shared" si="156"/>
        <v>4.9000000000000004</v>
      </c>
      <c r="EB72" s="1">
        <f t="shared" si="200"/>
        <v>100.12254901960785</v>
      </c>
      <c r="EC72" s="1">
        <f t="shared" si="201"/>
        <v>145.7070707070707</v>
      </c>
      <c r="EE72">
        <f t="shared" si="157"/>
        <v>60</v>
      </c>
      <c r="EF72">
        <f t="shared" si="158"/>
        <v>198</v>
      </c>
      <c r="EG72">
        <f t="shared" si="159"/>
        <v>67</v>
      </c>
      <c r="EH72">
        <f t="shared" si="160"/>
        <v>197</v>
      </c>
      <c r="EI72">
        <f t="shared" si="161"/>
        <v>37</v>
      </c>
      <c r="EJ72">
        <f t="shared" si="162"/>
        <v>95</v>
      </c>
      <c r="EK72">
        <f t="shared" si="163"/>
        <v>61</v>
      </c>
      <c r="EL72">
        <f t="shared" si="164"/>
        <v>190</v>
      </c>
      <c r="EM72">
        <f t="shared" si="165"/>
        <v>52</v>
      </c>
      <c r="EN72">
        <f t="shared" si="166"/>
        <v>133</v>
      </c>
      <c r="EO72">
        <f t="shared" si="167"/>
        <v>55</v>
      </c>
      <c r="EP72">
        <f t="shared" si="168"/>
        <v>197</v>
      </c>
      <c r="EQ72">
        <f t="shared" si="169"/>
        <v>80</v>
      </c>
      <c r="ER72">
        <f t="shared" si="170"/>
        <v>187</v>
      </c>
      <c r="ES72">
        <f t="shared" si="171"/>
        <v>124</v>
      </c>
      <c r="ET72">
        <f t="shared" si="172"/>
        <v>197</v>
      </c>
      <c r="EU72">
        <f t="shared" si="173"/>
        <v>117</v>
      </c>
      <c r="EV72">
        <f t="shared" si="174"/>
        <v>145</v>
      </c>
      <c r="EW72">
        <f t="shared" si="175"/>
        <v>55</v>
      </c>
      <c r="EX72">
        <f t="shared" si="176"/>
        <v>177</v>
      </c>
      <c r="EY72">
        <f t="shared" si="177"/>
        <v>52</v>
      </c>
      <c r="EZ72">
        <f t="shared" si="178"/>
        <v>148</v>
      </c>
      <c r="FA72">
        <f t="shared" si="179"/>
        <v>82</v>
      </c>
      <c r="FB72">
        <f t="shared" si="180"/>
        <v>115</v>
      </c>
      <c r="FC72">
        <f t="shared" si="181"/>
        <v>48</v>
      </c>
      <c r="FD72">
        <f t="shared" si="182"/>
        <v>144</v>
      </c>
      <c r="FE72">
        <f t="shared" si="183"/>
        <v>78</v>
      </c>
      <c r="FF72">
        <f t="shared" si="184"/>
        <v>191</v>
      </c>
      <c r="FG72">
        <f t="shared" si="185"/>
        <v>113</v>
      </c>
      <c r="FH72">
        <f t="shared" si="186"/>
        <v>58</v>
      </c>
      <c r="FI72">
        <f t="shared" si="187"/>
        <v>132</v>
      </c>
      <c r="FJ72">
        <f t="shared" si="188"/>
        <v>117</v>
      </c>
      <c r="FK72">
        <f t="shared" si="189"/>
        <v>138</v>
      </c>
      <c r="FL72">
        <f t="shared" si="190"/>
        <v>56</v>
      </c>
      <c r="FM72">
        <f t="shared" si="191"/>
        <v>85</v>
      </c>
      <c r="FN72">
        <f t="shared" si="192"/>
        <v>165</v>
      </c>
      <c r="FO72">
        <f t="shared" si="193"/>
        <v>63</v>
      </c>
      <c r="FP72">
        <f t="shared" si="194"/>
        <v>196</v>
      </c>
      <c r="FQ72">
        <f t="shared" si="195"/>
        <v>49</v>
      </c>
      <c r="FR72">
        <f t="shared" si="196"/>
        <v>196</v>
      </c>
    </row>
    <row r="73" spans="1:174">
      <c r="A73" t="s">
        <v>4</v>
      </c>
      <c r="B73" t="s">
        <v>23</v>
      </c>
      <c r="C73" t="s">
        <v>67</v>
      </c>
      <c r="D73">
        <v>17</v>
      </c>
      <c r="E73">
        <v>31</v>
      </c>
      <c r="F73">
        <v>2004</v>
      </c>
      <c r="G73" t="str">
        <f t="shared" si="197"/>
        <v>Packers-WC-2004</v>
      </c>
      <c r="H73">
        <v>1</v>
      </c>
      <c r="I73">
        <v>24</v>
      </c>
      <c r="J73">
        <v>12</v>
      </c>
      <c r="K73">
        <v>201</v>
      </c>
      <c r="L73">
        <v>22</v>
      </c>
      <c r="M73">
        <v>33</v>
      </c>
      <c r="N73">
        <v>1</v>
      </c>
      <c r="O73">
        <v>105</v>
      </c>
      <c r="P73">
        <v>29</v>
      </c>
      <c r="Q73">
        <v>1</v>
      </c>
      <c r="R73">
        <v>3</v>
      </c>
      <c r="S73">
        <v>10</v>
      </c>
      <c r="T73">
        <v>0</v>
      </c>
      <c r="U73">
        <v>0</v>
      </c>
      <c r="V73">
        <v>4</v>
      </c>
      <c r="W73">
        <v>0</v>
      </c>
      <c r="X73">
        <v>2</v>
      </c>
      <c r="Y73">
        <v>15</v>
      </c>
      <c r="Z73">
        <v>8</v>
      </c>
      <c r="AA73">
        <v>55</v>
      </c>
      <c r="AB73">
        <v>3</v>
      </c>
      <c r="AC73">
        <v>124</v>
      </c>
      <c r="AD73">
        <v>7</v>
      </c>
      <c r="AE73">
        <v>3</v>
      </c>
      <c r="AF73">
        <v>2</v>
      </c>
      <c r="AG73">
        <v>0</v>
      </c>
      <c r="AH73">
        <v>9</v>
      </c>
      <c r="AI73">
        <v>16</v>
      </c>
      <c r="AJ73">
        <v>4</v>
      </c>
      <c r="AK73">
        <v>9</v>
      </c>
      <c r="AL73">
        <v>2</v>
      </c>
      <c r="AM73">
        <v>2</v>
      </c>
      <c r="AN73">
        <v>0</v>
      </c>
      <c r="AO73">
        <v>0</v>
      </c>
      <c r="AP73">
        <v>2</v>
      </c>
      <c r="AQ73">
        <v>2</v>
      </c>
      <c r="AR73">
        <v>15</v>
      </c>
      <c r="AS73">
        <v>27</v>
      </c>
      <c r="AT73">
        <v>12</v>
      </c>
      <c r="AU73">
        <v>298</v>
      </c>
      <c r="AV73">
        <v>4</v>
      </c>
      <c r="AW73">
        <v>30</v>
      </c>
      <c r="AX73">
        <v>12</v>
      </c>
      <c r="AY73" s="8">
        <v>18</v>
      </c>
      <c r="AZ73">
        <v>11</v>
      </c>
      <c r="BA73">
        <v>268</v>
      </c>
      <c r="BB73">
        <v>19</v>
      </c>
      <c r="BC73">
        <v>29</v>
      </c>
      <c r="BD73">
        <v>4</v>
      </c>
      <c r="BE73">
        <v>116</v>
      </c>
      <c r="BF73">
        <v>27</v>
      </c>
      <c r="BG73">
        <v>0</v>
      </c>
      <c r="BH73">
        <v>5</v>
      </c>
      <c r="BI73">
        <v>13</v>
      </c>
      <c r="BJ73">
        <v>1</v>
      </c>
      <c r="BK73">
        <v>2</v>
      </c>
      <c r="BL73">
        <v>0</v>
      </c>
      <c r="BM73">
        <v>0</v>
      </c>
      <c r="BN73">
        <v>3</v>
      </c>
      <c r="BO73">
        <v>16</v>
      </c>
      <c r="BP73">
        <v>7</v>
      </c>
      <c r="BQ73">
        <v>56</v>
      </c>
      <c r="BR73">
        <v>4</v>
      </c>
      <c r="BS73">
        <v>129</v>
      </c>
      <c r="BT73">
        <v>-4</v>
      </c>
      <c r="BU73">
        <v>4</v>
      </c>
      <c r="BV73">
        <v>1</v>
      </c>
      <c r="BW73">
        <v>1</v>
      </c>
      <c r="BX73">
        <v>4</v>
      </c>
      <c r="BY73">
        <v>15</v>
      </c>
      <c r="BZ73">
        <v>2</v>
      </c>
      <c r="CA73">
        <v>6</v>
      </c>
      <c r="CB73">
        <v>2</v>
      </c>
      <c r="CC73">
        <v>4</v>
      </c>
      <c r="CD73">
        <v>1</v>
      </c>
      <c r="CE73">
        <v>2</v>
      </c>
      <c r="CF73">
        <v>3</v>
      </c>
      <c r="CG73">
        <v>13</v>
      </c>
      <c r="CH73">
        <v>9</v>
      </c>
      <c r="CI73">
        <v>27</v>
      </c>
      <c r="CJ73">
        <v>12</v>
      </c>
      <c r="CK73">
        <v>458</v>
      </c>
      <c r="CL73">
        <v>2</v>
      </c>
      <c r="CM73">
        <v>29</v>
      </c>
      <c r="CN73">
        <v>48</v>
      </c>
      <c r="CP73" s="1">
        <f t="shared" si="123"/>
        <v>0.72222222222222221</v>
      </c>
      <c r="CQ73" s="1">
        <f t="shared" si="124"/>
        <v>0.75862068965517238</v>
      </c>
      <c r="CR73" s="1">
        <f t="shared" si="125"/>
        <v>1.1714285714285715</v>
      </c>
      <c r="CS73" s="1">
        <f t="shared" si="126"/>
        <v>10.875</v>
      </c>
      <c r="CT73" s="1">
        <f t="shared" si="127"/>
        <v>4</v>
      </c>
      <c r="CU73" s="1">
        <f t="shared" si="128"/>
        <v>0</v>
      </c>
      <c r="CV73" s="1">
        <f t="shared" si="129"/>
        <v>25.5</v>
      </c>
      <c r="CW73" s="1">
        <f t="shared" si="130"/>
        <v>34.909090909090907</v>
      </c>
      <c r="CX73" s="2">
        <f t="shared" si="131"/>
        <v>2.5166666666666666</v>
      </c>
      <c r="CY73" s="2">
        <f t="shared" si="132"/>
        <v>2.709090909090909</v>
      </c>
      <c r="CZ73" s="1">
        <f t="shared" si="133"/>
        <v>4.78125</v>
      </c>
      <c r="DA73" s="1">
        <f t="shared" si="134"/>
        <v>6.5084745762711869</v>
      </c>
      <c r="DB73" s="1">
        <f t="shared" si="135"/>
        <v>2</v>
      </c>
      <c r="DC73" s="1">
        <f t="shared" si="136"/>
        <v>1.6363636363636365</v>
      </c>
      <c r="DD73" s="1">
        <f t="shared" si="137"/>
        <v>0.3</v>
      </c>
      <c r="DE73" s="1">
        <f t="shared" si="138"/>
        <v>0.4</v>
      </c>
      <c r="DF73" s="1">
        <f t="shared" si="139"/>
        <v>24.833333333333332</v>
      </c>
      <c r="DG73" s="1">
        <f t="shared" si="140"/>
        <v>38.166666666666664</v>
      </c>
      <c r="DH73" s="1">
        <f t="shared" si="141"/>
        <v>4</v>
      </c>
      <c r="DI73" s="1">
        <f t="shared" si="142"/>
        <v>2</v>
      </c>
      <c r="DJ73" s="1">
        <f t="shared" si="143"/>
        <v>0.66666666666666663</v>
      </c>
      <c r="DK73" s="1">
        <f t="shared" si="144"/>
        <v>0.35714285714285715</v>
      </c>
      <c r="DL73" s="1">
        <f t="shared" si="145"/>
        <v>5.333333333333333</v>
      </c>
      <c r="DM73" s="1">
        <f t="shared" si="146"/>
        <v>5.3636363636363633</v>
      </c>
      <c r="DN73" s="1">
        <f t="shared" si="147"/>
        <v>0.859375</v>
      </c>
      <c r="DO73" s="1">
        <f t="shared" si="148"/>
        <v>0.94915254237288138</v>
      </c>
      <c r="DP73" s="1">
        <f t="shared" si="149"/>
        <v>0.55555555555555558</v>
      </c>
      <c r="DQ73" s="1">
        <f t="shared" si="150"/>
        <v>0.33333333333333331</v>
      </c>
      <c r="DR73" s="2">
        <f t="shared" si="151"/>
        <v>3.6206896551724137</v>
      </c>
      <c r="DS73" s="2">
        <f t="shared" si="152"/>
        <v>4.2962962962962967</v>
      </c>
      <c r="DT73" s="1">
        <f t="shared" si="121"/>
        <v>39</v>
      </c>
      <c r="DU73" s="1">
        <f t="shared" si="122"/>
        <v>33.25</v>
      </c>
      <c r="DV73" s="1">
        <f t="shared" si="198"/>
        <v>105</v>
      </c>
      <c r="DW73" s="1">
        <f t="shared" si="199"/>
        <v>116</v>
      </c>
      <c r="DX73" s="1">
        <f t="shared" si="153"/>
        <v>5.5555555555555552E-2</v>
      </c>
      <c r="DY73" s="1">
        <f t="shared" si="154"/>
        <v>8.0729166666666671E-2</v>
      </c>
      <c r="DZ73" s="1">
        <f t="shared" si="155"/>
        <v>1.4166666666666667</v>
      </c>
      <c r="EA73" s="1">
        <f t="shared" si="156"/>
        <v>2.8181818181818183</v>
      </c>
      <c r="EB73" s="1">
        <f t="shared" si="200"/>
        <v>53.535353535353522</v>
      </c>
      <c r="EC73" s="1">
        <f t="shared" si="201"/>
        <v>134.77011494252872</v>
      </c>
      <c r="EE73">
        <f t="shared" si="157"/>
        <v>80</v>
      </c>
      <c r="EF73">
        <f t="shared" si="158"/>
        <v>145</v>
      </c>
      <c r="EG73">
        <f t="shared" si="159"/>
        <v>183</v>
      </c>
      <c r="EH73">
        <f t="shared" si="160"/>
        <v>187</v>
      </c>
      <c r="EI73">
        <f t="shared" si="161"/>
        <v>168</v>
      </c>
      <c r="EJ73">
        <f t="shared" si="162"/>
        <v>163</v>
      </c>
      <c r="EK73">
        <f t="shared" si="163"/>
        <v>137</v>
      </c>
      <c r="EL73">
        <f t="shared" si="164"/>
        <v>145</v>
      </c>
      <c r="EM73">
        <f t="shared" si="165"/>
        <v>121</v>
      </c>
      <c r="EN73">
        <f t="shared" si="166"/>
        <v>103</v>
      </c>
      <c r="EO73">
        <f t="shared" si="167"/>
        <v>127</v>
      </c>
      <c r="EP73">
        <f t="shared" si="168"/>
        <v>174</v>
      </c>
      <c r="EQ73">
        <f t="shared" si="169"/>
        <v>55</v>
      </c>
      <c r="ER73">
        <f t="shared" si="170"/>
        <v>97</v>
      </c>
      <c r="ES73">
        <f t="shared" si="171"/>
        <v>152</v>
      </c>
      <c r="ET73">
        <f t="shared" si="172"/>
        <v>91</v>
      </c>
      <c r="EU73">
        <f t="shared" si="173"/>
        <v>170</v>
      </c>
      <c r="EV73">
        <f t="shared" si="174"/>
        <v>173</v>
      </c>
      <c r="EW73">
        <f t="shared" si="175"/>
        <v>93</v>
      </c>
      <c r="EX73">
        <f t="shared" si="176"/>
        <v>145</v>
      </c>
      <c r="EY73">
        <f t="shared" si="177"/>
        <v>109</v>
      </c>
      <c r="EZ73">
        <f t="shared" si="178"/>
        <v>20</v>
      </c>
      <c r="FA73">
        <f t="shared" si="179"/>
        <v>119</v>
      </c>
      <c r="FB73">
        <f t="shared" si="180"/>
        <v>81</v>
      </c>
      <c r="FC73">
        <f t="shared" si="181"/>
        <v>141</v>
      </c>
      <c r="FD73">
        <f t="shared" si="182"/>
        <v>46</v>
      </c>
      <c r="FE73">
        <f t="shared" si="183"/>
        <v>32</v>
      </c>
      <c r="FF73">
        <f t="shared" si="184"/>
        <v>33</v>
      </c>
      <c r="FG73">
        <f t="shared" si="185"/>
        <v>120</v>
      </c>
      <c r="FH73">
        <f t="shared" si="186"/>
        <v>126</v>
      </c>
      <c r="FI73">
        <f t="shared" si="187"/>
        <v>74</v>
      </c>
      <c r="FJ73">
        <f t="shared" si="188"/>
        <v>42</v>
      </c>
      <c r="FK73">
        <f t="shared" si="189"/>
        <v>89</v>
      </c>
      <c r="FL73">
        <f t="shared" si="190"/>
        <v>122</v>
      </c>
      <c r="FM73">
        <f t="shared" si="191"/>
        <v>133</v>
      </c>
      <c r="FN73">
        <f t="shared" si="192"/>
        <v>140</v>
      </c>
      <c r="FO73">
        <f t="shared" si="193"/>
        <v>142</v>
      </c>
      <c r="FP73">
        <f t="shared" si="194"/>
        <v>164</v>
      </c>
      <c r="FQ73">
        <f t="shared" si="195"/>
        <v>162</v>
      </c>
      <c r="FR73">
        <f t="shared" si="196"/>
        <v>187</v>
      </c>
    </row>
    <row r="74" spans="1:174">
      <c r="A74" t="s">
        <v>23</v>
      </c>
      <c r="B74" t="s">
        <v>4</v>
      </c>
      <c r="C74" t="s">
        <v>67</v>
      </c>
      <c r="D74">
        <v>31</v>
      </c>
      <c r="E74">
        <v>17</v>
      </c>
      <c r="F74">
        <v>2004</v>
      </c>
      <c r="G74" t="str">
        <f t="shared" si="197"/>
        <v>Vikings-WC-2004</v>
      </c>
      <c r="H74">
        <v>0</v>
      </c>
      <c r="I74">
        <v>18</v>
      </c>
      <c r="J74">
        <v>11</v>
      </c>
      <c r="K74">
        <v>268</v>
      </c>
      <c r="L74">
        <v>19</v>
      </c>
      <c r="M74">
        <v>29</v>
      </c>
      <c r="N74">
        <v>4</v>
      </c>
      <c r="O74">
        <v>116</v>
      </c>
      <c r="P74">
        <v>27</v>
      </c>
      <c r="Q74">
        <v>0</v>
      </c>
      <c r="R74">
        <v>5</v>
      </c>
      <c r="S74">
        <v>13</v>
      </c>
      <c r="T74">
        <v>1</v>
      </c>
      <c r="U74">
        <v>2</v>
      </c>
      <c r="V74">
        <v>0</v>
      </c>
      <c r="W74">
        <v>0</v>
      </c>
      <c r="X74">
        <v>3</v>
      </c>
      <c r="Y74">
        <v>16</v>
      </c>
      <c r="Z74">
        <v>7</v>
      </c>
      <c r="AA74">
        <v>56</v>
      </c>
      <c r="AB74">
        <v>4</v>
      </c>
      <c r="AC74">
        <v>129</v>
      </c>
      <c r="AD74">
        <v>-4</v>
      </c>
      <c r="AE74">
        <v>4</v>
      </c>
      <c r="AF74">
        <v>1</v>
      </c>
      <c r="AG74">
        <v>1</v>
      </c>
      <c r="AH74">
        <v>4</v>
      </c>
      <c r="AI74">
        <v>15</v>
      </c>
      <c r="AJ74">
        <v>2</v>
      </c>
      <c r="AK74">
        <v>6</v>
      </c>
      <c r="AL74">
        <v>2</v>
      </c>
      <c r="AM74">
        <v>4</v>
      </c>
      <c r="AN74">
        <v>1</v>
      </c>
      <c r="AO74">
        <v>2</v>
      </c>
      <c r="AP74">
        <v>3</v>
      </c>
      <c r="AQ74">
        <v>13</v>
      </c>
      <c r="AR74">
        <v>9</v>
      </c>
      <c r="AS74">
        <v>27</v>
      </c>
      <c r="AT74">
        <v>12</v>
      </c>
      <c r="AU74">
        <v>458</v>
      </c>
      <c r="AV74">
        <v>2</v>
      </c>
      <c r="AW74">
        <v>29</v>
      </c>
      <c r="AX74">
        <v>48</v>
      </c>
      <c r="AY74" s="8">
        <v>24</v>
      </c>
      <c r="AZ74">
        <v>12</v>
      </c>
      <c r="BA74">
        <v>201</v>
      </c>
      <c r="BB74">
        <v>22</v>
      </c>
      <c r="BC74">
        <v>33</v>
      </c>
      <c r="BD74">
        <v>1</v>
      </c>
      <c r="BE74">
        <v>105</v>
      </c>
      <c r="BF74">
        <v>29</v>
      </c>
      <c r="BG74">
        <v>1</v>
      </c>
      <c r="BH74">
        <v>3</v>
      </c>
      <c r="BI74">
        <v>10</v>
      </c>
      <c r="BJ74">
        <v>0</v>
      </c>
      <c r="BK74">
        <v>0</v>
      </c>
      <c r="BL74">
        <v>4</v>
      </c>
      <c r="BM74">
        <v>0</v>
      </c>
      <c r="BN74">
        <v>2</v>
      </c>
      <c r="BO74">
        <v>15</v>
      </c>
      <c r="BP74">
        <v>8</v>
      </c>
      <c r="BQ74">
        <v>55</v>
      </c>
      <c r="BR74">
        <v>3</v>
      </c>
      <c r="BS74">
        <v>124</v>
      </c>
      <c r="BT74">
        <v>7</v>
      </c>
      <c r="BU74">
        <v>3</v>
      </c>
      <c r="BV74">
        <v>2</v>
      </c>
      <c r="BW74">
        <v>0</v>
      </c>
      <c r="BX74">
        <v>9</v>
      </c>
      <c r="BY74">
        <v>16</v>
      </c>
      <c r="BZ74">
        <v>4</v>
      </c>
      <c r="CA74">
        <v>9</v>
      </c>
      <c r="CB74">
        <v>2</v>
      </c>
      <c r="CC74">
        <v>2</v>
      </c>
      <c r="CD74">
        <v>0</v>
      </c>
      <c r="CE74">
        <v>0</v>
      </c>
      <c r="CF74">
        <v>2</v>
      </c>
      <c r="CG74">
        <v>2</v>
      </c>
      <c r="CH74">
        <v>15</v>
      </c>
      <c r="CI74">
        <v>27</v>
      </c>
      <c r="CJ74">
        <v>12</v>
      </c>
      <c r="CK74">
        <v>298</v>
      </c>
      <c r="CL74">
        <v>4</v>
      </c>
      <c r="CM74">
        <v>30</v>
      </c>
      <c r="CN74">
        <v>12</v>
      </c>
      <c r="CP74" s="1">
        <f t="shared" si="123"/>
        <v>0.75862068965517238</v>
      </c>
      <c r="CQ74" s="1">
        <f t="shared" si="124"/>
        <v>0.72222222222222221</v>
      </c>
      <c r="CR74" s="1">
        <f t="shared" si="125"/>
        <v>10.875</v>
      </c>
      <c r="CS74" s="1">
        <f t="shared" si="126"/>
        <v>1.1714285714285715</v>
      </c>
      <c r="CT74" s="1">
        <f t="shared" si="127"/>
        <v>0</v>
      </c>
      <c r="CU74" s="1">
        <f t="shared" si="128"/>
        <v>4</v>
      </c>
      <c r="CV74" s="1">
        <f t="shared" si="129"/>
        <v>34.909090909090907</v>
      </c>
      <c r="CW74" s="1">
        <f t="shared" si="130"/>
        <v>25.5</v>
      </c>
      <c r="CX74" s="2">
        <f t="shared" si="131"/>
        <v>2.709090909090909</v>
      </c>
      <c r="CY74" s="2">
        <f t="shared" si="132"/>
        <v>2.5166666666666666</v>
      </c>
      <c r="CZ74" s="1">
        <f t="shared" si="133"/>
        <v>6.5084745762711869</v>
      </c>
      <c r="DA74" s="1">
        <f t="shared" si="134"/>
        <v>4.78125</v>
      </c>
      <c r="DB74" s="1">
        <f t="shared" si="135"/>
        <v>1.6363636363636365</v>
      </c>
      <c r="DC74" s="1">
        <f t="shared" si="136"/>
        <v>2</v>
      </c>
      <c r="DD74" s="1">
        <f t="shared" si="137"/>
        <v>0.4</v>
      </c>
      <c r="DE74" s="1">
        <f t="shared" si="138"/>
        <v>0.3</v>
      </c>
      <c r="DF74" s="1">
        <f t="shared" si="139"/>
        <v>38.166666666666664</v>
      </c>
      <c r="DG74" s="1">
        <f t="shared" si="140"/>
        <v>24.833333333333332</v>
      </c>
      <c r="DH74" s="1">
        <f t="shared" si="141"/>
        <v>2</v>
      </c>
      <c r="DI74" s="1">
        <f t="shared" si="142"/>
        <v>4</v>
      </c>
      <c r="DJ74" s="1">
        <f t="shared" si="143"/>
        <v>0.35714285714285715</v>
      </c>
      <c r="DK74" s="1">
        <f t="shared" si="144"/>
        <v>0.66666666666666663</v>
      </c>
      <c r="DL74" s="1">
        <f t="shared" si="145"/>
        <v>5.3636363636363633</v>
      </c>
      <c r="DM74" s="1">
        <f t="shared" si="146"/>
        <v>5.333333333333333</v>
      </c>
      <c r="DN74" s="1">
        <f t="shared" si="147"/>
        <v>0.94915254237288138</v>
      </c>
      <c r="DO74" s="1">
        <f t="shared" si="148"/>
        <v>0.859375</v>
      </c>
      <c r="DP74" s="1">
        <f t="shared" si="149"/>
        <v>0.33333333333333331</v>
      </c>
      <c r="DQ74" s="1">
        <f t="shared" si="150"/>
        <v>0.55555555555555558</v>
      </c>
      <c r="DR74" s="2">
        <f t="shared" si="151"/>
        <v>4.2962962962962967</v>
      </c>
      <c r="DS74" s="2">
        <f t="shared" si="152"/>
        <v>3.6206896551724137</v>
      </c>
      <c r="DT74" s="1">
        <f t="shared" si="121"/>
        <v>33.25</v>
      </c>
      <c r="DU74" s="1">
        <f t="shared" si="122"/>
        <v>39</v>
      </c>
      <c r="DV74" s="1">
        <f t="shared" si="198"/>
        <v>116</v>
      </c>
      <c r="DW74" s="1">
        <f t="shared" si="199"/>
        <v>105</v>
      </c>
      <c r="DX74" s="1">
        <f t="shared" si="153"/>
        <v>8.0729166666666671E-2</v>
      </c>
      <c r="DY74" s="1">
        <f t="shared" si="154"/>
        <v>5.5555555555555552E-2</v>
      </c>
      <c r="DZ74" s="1">
        <f t="shared" si="155"/>
        <v>2.8181818181818183</v>
      </c>
      <c r="EA74" s="1">
        <f t="shared" si="156"/>
        <v>1.4166666666666667</v>
      </c>
      <c r="EB74" s="1">
        <f t="shared" si="200"/>
        <v>134.77011494252872</v>
      </c>
      <c r="EC74" s="1">
        <f t="shared" si="201"/>
        <v>53.535353535353522</v>
      </c>
      <c r="EE74">
        <f t="shared" si="157"/>
        <v>52</v>
      </c>
      <c r="EF74">
        <f t="shared" si="158"/>
        <v>118</v>
      </c>
      <c r="EG74">
        <f t="shared" si="159"/>
        <v>12</v>
      </c>
      <c r="EH74">
        <f t="shared" si="160"/>
        <v>16</v>
      </c>
      <c r="EI74">
        <f t="shared" si="161"/>
        <v>1</v>
      </c>
      <c r="EJ74">
        <f t="shared" si="162"/>
        <v>12</v>
      </c>
      <c r="EK74">
        <f t="shared" si="163"/>
        <v>54</v>
      </c>
      <c r="EL74">
        <f t="shared" si="164"/>
        <v>62</v>
      </c>
      <c r="EM74">
        <f t="shared" si="165"/>
        <v>96</v>
      </c>
      <c r="EN74">
        <f t="shared" si="166"/>
        <v>78</v>
      </c>
      <c r="EO74">
        <f t="shared" si="167"/>
        <v>25</v>
      </c>
      <c r="EP74">
        <f t="shared" si="168"/>
        <v>72</v>
      </c>
      <c r="EQ74">
        <f t="shared" si="169"/>
        <v>99</v>
      </c>
      <c r="ER74">
        <f t="shared" si="170"/>
        <v>131</v>
      </c>
      <c r="ES74">
        <f t="shared" si="171"/>
        <v>100</v>
      </c>
      <c r="ET74">
        <f t="shared" si="172"/>
        <v>45</v>
      </c>
      <c r="EU74">
        <f t="shared" si="173"/>
        <v>26</v>
      </c>
      <c r="EV74">
        <f t="shared" si="174"/>
        <v>29</v>
      </c>
      <c r="EW74">
        <f t="shared" si="175"/>
        <v>23</v>
      </c>
      <c r="EX74">
        <f t="shared" si="176"/>
        <v>72</v>
      </c>
      <c r="EY74">
        <f t="shared" si="177"/>
        <v>179</v>
      </c>
      <c r="EZ74">
        <f t="shared" si="178"/>
        <v>81</v>
      </c>
      <c r="FA74">
        <f t="shared" si="179"/>
        <v>113</v>
      </c>
      <c r="FB74">
        <f t="shared" si="180"/>
        <v>78</v>
      </c>
      <c r="FC74">
        <f t="shared" si="181"/>
        <v>153</v>
      </c>
      <c r="FD74">
        <f t="shared" si="182"/>
        <v>58</v>
      </c>
      <c r="FE74">
        <f t="shared" si="183"/>
        <v>162</v>
      </c>
      <c r="FF74">
        <f t="shared" si="184"/>
        <v>167</v>
      </c>
      <c r="FG74">
        <f t="shared" si="185"/>
        <v>73</v>
      </c>
      <c r="FH74">
        <f t="shared" si="186"/>
        <v>79</v>
      </c>
      <c r="FI74">
        <f t="shared" si="187"/>
        <v>157</v>
      </c>
      <c r="FJ74">
        <f t="shared" si="188"/>
        <v>120</v>
      </c>
      <c r="FK74">
        <f t="shared" si="189"/>
        <v>75</v>
      </c>
      <c r="FL74">
        <f t="shared" si="190"/>
        <v>110</v>
      </c>
      <c r="FM74">
        <f t="shared" si="191"/>
        <v>59</v>
      </c>
      <c r="FN74">
        <f t="shared" si="192"/>
        <v>65</v>
      </c>
      <c r="FO74">
        <f t="shared" si="193"/>
        <v>34</v>
      </c>
      <c r="FP74">
        <f t="shared" si="194"/>
        <v>54</v>
      </c>
      <c r="FQ74">
        <f t="shared" si="195"/>
        <v>12</v>
      </c>
      <c r="FR74">
        <f t="shared" si="196"/>
        <v>37</v>
      </c>
    </row>
    <row r="75" spans="1:174">
      <c r="A75" t="s">
        <v>10</v>
      </c>
      <c r="B75" t="s">
        <v>3</v>
      </c>
      <c r="C75" t="s">
        <v>68</v>
      </c>
      <c r="D75">
        <v>20</v>
      </c>
      <c r="E75">
        <v>17</v>
      </c>
      <c r="F75">
        <v>2004</v>
      </c>
      <c r="G75" t="str">
        <f t="shared" si="197"/>
        <v>Steelers-DIV-2004</v>
      </c>
      <c r="H75">
        <v>1</v>
      </c>
      <c r="I75">
        <v>23</v>
      </c>
      <c r="J75">
        <v>11</v>
      </c>
      <c r="K75">
        <v>171</v>
      </c>
      <c r="L75">
        <v>17</v>
      </c>
      <c r="M75">
        <v>30</v>
      </c>
      <c r="N75">
        <v>1</v>
      </c>
      <c r="O75">
        <v>193</v>
      </c>
      <c r="P75">
        <v>43</v>
      </c>
      <c r="Q75">
        <v>1</v>
      </c>
      <c r="R75">
        <v>8</v>
      </c>
      <c r="S75">
        <v>15</v>
      </c>
      <c r="T75">
        <v>0</v>
      </c>
      <c r="U75">
        <v>0</v>
      </c>
      <c r="V75">
        <v>2</v>
      </c>
      <c r="W75">
        <v>1</v>
      </c>
      <c r="X75">
        <v>1</v>
      </c>
      <c r="Y75">
        <v>10</v>
      </c>
      <c r="Z75">
        <v>6</v>
      </c>
      <c r="AA75">
        <v>45</v>
      </c>
      <c r="AB75">
        <v>5</v>
      </c>
      <c r="AC75">
        <v>198</v>
      </c>
      <c r="AD75">
        <v>83</v>
      </c>
      <c r="AE75">
        <v>2</v>
      </c>
      <c r="AF75">
        <v>2</v>
      </c>
      <c r="AG75">
        <v>0</v>
      </c>
      <c r="AH75">
        <v>12</v>
      </c>
      <c r="AI75">
        <v>20</v>
      </c>
      <c r="AJ75">
        <v>8</v>
      </c>
      <c r="AK75">
        <v>11</v>
      </c>
      <c r="AL75">
        <v>2</v>
      </c>
      <c r="AM75">
        <v>3</v>
      </c>
      <c r="AN75">
        <v>0</v>
      </c>
      <c r="AO75">
        <v>0</v>
      </c>
      <c r="AP75">
        <v>9</v>
      </c>
      <c r="AQ75">
        <v>10</v>
      </c>
      <c r="AR75">
        <v>22</v>
      </c>
      <c r="AS75">
        <v>34</v>
      </c>
      <c r="AT75">
        <v>11</v>
      </c>
      <c r="AU75">
        <v>378</v>
      </c>
      <c r="AV75">
        <v>3</v>
      </c>
      <c r="AW75">
        <v>39</v>
      </c>
      <c r="AX75">
        <v>42</v>
      </c>
      <c r="AY75" s="8">
        <v>17</v>
      </c>
      <c r="AZ75">
        <v>10</v>
      </c>
      <c r="BA75">
        <v>165</v>
      </c>
      <c r="BB75">
        <v>21</v>
      </c>
      <c r="BC75">
        <v>33</v>
      </c>
      <c r="BD75">
        <v>0</v>
      </c>
      <c r="BE75">
        <v>110</v>
      </c>
      <c r="BF75">
        <v>27</v>
      </c>
      <c r="BG75">
        <v>0</v>
      </c>
      <c r="BH75">
        <v>3</v>
      </c>
      <c r="BI75">
        <v>12</v>
      </c>
      <c r="BJ75">
        <v>0</v>
      </c>
      <c r="BK75">
        <v>0</v>
      </c>
      <c r="BL75">
        <v>1</v>
      </c>
      <c r="BM75">
        <v>0</v>
      </c>
      <c r="BN75">
        <v>3</v>
      </c>
      <c r="BO75">
        <v>17</v>
      </c>
      <c r="BP75">
        <v>4</v>
      </c>
      <c r="BQ75">
        <v>35</v>
      </c>
      <c r="BR75">
        <v>6</v>
      </c>
      <c r="BS75">
        <v>231</v>
      </c>
      <c r="BT75">
        <v>25</v>
      </c>
      <c r="BU75">
        <v>1</v>
      </c>
      <c r="BV75">
        <v>0</v>
      </c>
      <c r="BW75">
        <v>1</v>
      </c>
      <c r="BX75">
        <v>8</v>
      </c>
      <c r="BY75">
        <v>13</v>
      </c>
      <c r="BZ75">
        <v>4</v>
      </c>
      <c r="CA75">
        <v>10</v>
      </c>
      <c r="CB75">
        <v>1</v>
      </c>
      <c r="CC75">
        <v>3</v>
      </c>
      <c r="CD75">
        <v>0</v>
      </c>
      <c r="CE75">
        <v>0</v>
      </c>
      <c r="CF75">
        <v>3</v>
      </c>
      <c r="CG75">
        <v>9</v>
      </c>
      <c r="CH75">
        <v>13</v>
      </c>
      <c r="CI75">
        <v>26</v>
      </c>
      <c r="CJ75">
        <v>10</v>
      </c>
      <c r="CK75">
        <v>272</v>
      </c>
      <c r="CL75">
        <v>2</v>
      </c>
      <c r="CM75">
        <v>31</v>
      </c>
      <c r="CN75">
        <v>22</v>
      </c>
      <c r="CP75" s="1">
        <f t="shared" si="123"/>
        <v>0.73529411764705888</v>
      </c>
      <c r="CQ75" s="1">
        <f t="shared" si="124"/>
        <v>0.62962962962962965</v>
      </c>
      <c r="CR75" s="1">
        <f t="shared" si="125"/>
        <v>3.2580645161290325</v>
      </c>
      <c r="CS75" s="1">
        <f t="shared" si="126"/>
        <v>3.3333333333333335</v>
      </c>
      <c r="CT75" s="1">
        <f t="shared" si="127"/>
        <v>3</v>
      </c>
      <c r="CU75" s="1">
        <f t="shared" si="128"/>
        <v>1</v>
      </c>
      <c r="CV75" s="1">
        <f t="shared" si="129"/>
        <v>33.090909090909093</v>
      </c>
      <c r="CW75" s="1">
        <f t="shared" si="130"/>
        <v>27.5</v>
      </c>
      <c r="CX75" s="2">
        <f t="shared" si="131"/>
        <v>3.6090909090909093</v>
      </c>
      <c r="CY75" s="2">
        <f t="shared" si="132"/>
        <v>3.1366666666666667</v>
      </c>
      <c r="CZ75" s="1">
        <f t="shared" si="133"/>
        <v>4.9189189189189193</v>
      </c>
      <c r="DA75" s="1">
        <f t="shared" si="134"/>
        <v>4.3650793650793647</v>
      </c>
      <c r="DB75" s="1">
        <f t="shared" si="135"/>
        <v>2.0909090909090908</v>
      </c>
      <c r="DC75" s="1">
        <f t="shared" si="136"/>
        <v>1.7</v>
      </c>
      <c r="DD75" s="1">
        <f t="shared" si="137"/>
        <v>0.53333333333333333</v>
      </c>
      <c r="DE75" s="1">
        <f t="shared" si="138"/>
        <v>0.25</v>
      </c>
      <c r="DF75" s="1">
        <f t="shared" si="139"/>
        <v>34.363636363636367</v>
      </c>
      <c r="DG75" s="1">
        <f t="shared" si="140"/>
        <v>27.2</v>
      </c>
      <c r="DH75" s="1">
        <f t="shared" si="141"/>
        <v>3</v>
      </c>
      <c r="DI75" s="1">
        <f t="shared" si="142"/>
        <v>2</v>
      </c>
      <c r="DJ75" s="1">
        <f t="shared" si="143"/>
        <v>1</v>
      </c>
      <c r="DK75" s="1">
        <f t="shared" si="144"/>
        <v>0.42857142857142855</v>
      </c>
      <c r="DL75" s="1">
        <f t="shared" si="145"/>
        <v>6.7272727272727275</v>
      </c>
      <c r="DM75" s="1">
        <f t="shared" si="146"/>
        <v>6.3</v>
      </c>
      <c r="DN75" s="1">
        <f t="shared" si="147"/>
        <v>0.60810810810810811</v>
      </c>
      <c r="DO75" s="1">
        <f t="shared" si="148"/>
        <v>0.55555555555555558</v>
      </c>
      <c r="DP75" s="1">
        <f t="shared" si="149"/>
        <v>0.6470588235294118</v>
      </c>
      <c r="DQ75" s="1">
        <f t="shared" si="150"/>
        <v>0.5</v>
      </c>
      <c r="DR75" s="2">
        <f t="shared" si="151"/>
        <v>4.4883720930232558</v>
      </c>
      <c r="DS75" s="2">
        <f t="shared" si="152"/>
        <v>4.0740740740740744</v>
      </c>
      <c r="DT75" s="1">
        <f t="shared" si="121"/>
        <v>23</v>
      </c>
      <c r="DU75" s="1">
        <f t="shared" si="122"/>
        <v>34.333333333333336</v>
      </c>
      <c r="DV75" s="1">
        <f t="shared" si="198"/>
        <v>193</v>
      </c>
      <c r="DW75" s="1">
        <f t="shared" si="199"/>
        <v>110</v>
      </c>
      <c r="DX75" s="1">
        <f t="shared" si="153"/>
        <v>5.4945054945054944E-2</v>
      </c>
      <c r="DY75" s="1">
        <f t="shared" si="154"/>
        <v>6.1818181818181821E-2</v>
      </c>
      <c r="DZ75" s="1">
        <f t="shared" si="155"/>
        <v>1.8181818181818181</v>
      </c>
      <c r="EA75" s="1">
        <f t="shared" si="156"/>
        <v>1.7</v>
      </c>
      <c r="EB75" s="1">
        <f t="shared" si="200"/>
        <v>56.388888888888879</v>
      </c>
      <c r="EC75" s="1">
        <f t="shared" si="201"/>
        <v>63.320707070707059</v>
      </c>
      <c r="EE75">
        <f t="shared" si="157"/>
        <v>70</v>
      </c>
      <c r="EF75">
        <f t="shared" si="158"/>
        <v>49</v>
      </c>
      <c r="EG75">
        <f t="shared" si="159"/>
        <v>158</v>
      </c>
      <c r="EH75">
        <f t="shared" si="160"/>
        <v>45</v>
      </c>
      <c r="EI75">
        <f t="shared" si="161"/>
        <v>143</v>
      </c>
      <c r="EJ75">
        <f t="shared" si="162"/>
        <v>95</v>
      </c>
      <c r="EK75">
        <f t="shared" si="163"/>
        <v>67</v>
      </c>
      <c r="EL75">
        <f t="shared" si="164"/>
        <v>82</v>
      </c>
      <c r="EM75">
        <f t="shared" si="165"/>
        <v>20</v>
      </c>
      <c r="EN75">
        <f t="shared" si="166"/>
        <v>153</v>
      </c>
      <c r="EO75">
        <f t="shared" si="167"/>
        <v>118</v>
      </c>
      <c r="EP75">
        <f t="shared" si="168"/>
        <v>40</v>
      </c>
      <c r="EQ75">
        <f t="shared" si="169"/>
        <v>51</v>
      </c>
      <c r="ER75">
        <f t="shared" si="170"/>
        <v>107</v>
      </c>
      <c r="ES75">
        <f t="shared" si="171"/>
        <v>32</v>
      </c>
      <c r="ET75">
        <f t="shared" si="172"/>
        <v>21</v>
      </c>
      <c r="EU75">
        <f t="shared" si="173"/>
        <v>59</v>
      </c>
      <c r="EV75">
        <f t="shared" si="174"/>
        <v>50</v>
      </c>
      <c r="EW75">
        <f t="shared" si="175"/>
        <v>55</v>
      </c>
      <c r="EX75">
        <f t="shared" si="176"/>
        <v>145</v>
      </c>
      <c r="EY75">
        <f t="shared" si="177"/>
        <v>1</v>
      </c>
      <c r="EZ75">
        <f t="shared" si="178"/>
        <v>22</v>
      </c>
      <c r="FA75">
        <f t="shared" si="179"/>
        <v>29</v>
      </c>
      <c r="FB75">
        <f t="shared" si="180"/>
        <v>148</v>
      </c>
      <c r="FC75">
        <f t="shared" si="181"/>
        <v>90</v>
      </c>
      <c r="FD75">
        <f t="shared" si="182"/>
        <v>116</v>
      </c>
      <c r="FE75">
        <f t="shared" si="183"/>
        <v>5</v>
      </c>
      <c r="FF75">
        <f t="shared" si="184"/>
        <v>129</v>
      </c>
      <c r="FG75">
        <f t="shared" si="185"/>
        <v>59</v>
      </c>
      <c r="FH75">
        <f t="shared" si="186"/>
        <v>106</v>
      </c>
      <c r="FI75">
        <f t="shared" si="187"/>
        <v>197</v>
      </c>
      <c r="FJ75">
        <f t="shared" si="188"/>
        <v>53</v>
      </c>
      <c r="FK75">
        <f t="shared" si="189"/>
        <v>14</v>
      </c>
      <c r="FL75">
        <f t="shared" si="190"/>
        <v>115</v>
      </c>
      <c r="FM75">
        <f t="shared" si="191"/>
        <v>138</v>
      </c>
      <c r="FN75">
        <f t="shared" si="192"/>
        <v>86</v>
      </c>
      <c r="FO75">
        <f t="shared" si="193"/>
        <v>111</v>
      </c>
      <c r="FP75">
        <f t="shared" si="194"/>
        <v>74</v>
      </c>
      <c r="FQ75">
        <f t="shared" si="195"/>
        <v>158</v>
      </c>
      <c r="FR75">
        <f t="shared" si="196"/>
        <v>55</v>
      </c>
    </row>
    <row r="76" spans="1:174">
      <c r="A76" t="s">
        <v>3</v>
      </c>
      <c r="B76" t="s">
        <v>10</v>
      </c>
      <c r="C76" t="s">
        <v>68</v>
      </c>
      <c r="D76">
        <v>17</v>
      </c>
      <c r="E76">
        <v>20</v>
      </c>
      <c r="F76">
        <v>2004</v>
      </c>
      <c r="G76" t="str">
        <f t="shared" si="197"/>
        <v>Jets-DIV-2004</v>
      </c>
      <c r="H76">
        <v>0</v>
      </c>
      <c r="I76">
        <v>17</v>
      </c>
      <c r="J76">
        <v>10</v>
      </c>
      <c r="K76">
        <v>165</v>
      </c>
      <c r="L76">
        <v>21</v>
      </c>
      <c r="M76">
        <v>33</v>
      </c>
      <c r="N76">
        <v>0</v>
      </c>
      <c r="O76">
        <v>110</v>
      </c>
      <c r="P76">
        <v>27</v>
      </c>
      <c r="Q76">
        <v>0</v>
      </c>
      <c r="R76">
        <v>3</v>
      </c>
      <c r="S76">
        <v>12</v>
      </c>
      <c r="T76">
        <v>0</v>
      </c>
      <c r="U76">
        <v>0</v>
      </c>
      <c r="V76">
        <v>1</v>
      </c>
      <c r="W76">
        <v>0</v>
      </c>
      <c r="X76">
        <v>3</v>
      </c>
      <c r="Y76">
        <v>17</v>
      </c>
      <c r="Z76">
        <v>4</v>
      </c>
      <c r="AA76">
        <v>35</v>
      </c>
      <c r="AB76">
        <v>6</v>
      </c>
      <c r="AC76">
        <v>231</v>
      </c>
      <c r="AD76">
        <v>25</v>
      </c>
      <c r="AE76">
        <v>1</v>
      </c>
      <c r="AF76">
        <v>0</v>
      </c>
      <c r="AG76">
        <v>1</v>
      </c>
      <c r="AH76">
        <v>8</v>
      </c>
      <c r="AI76">
        <v>13</v>
      </c>
      <c r="AJ76">
        <v>4</v>
      </c>
      <c r="AK76">
        <v>10</v>
      </c>
      <c r="AL76">
        <v>1</v>
      </c>
      <c r="AM76">
        <v>3</v>
      </c>
      <c r="AN76">
        <v>0</v>
      </c>
      <c r="AO76">
        <v>0</v>
      </c>
      <c r="AP76">
        <v>3</v>
      </c>
      <c r="AQ76">
        <v>9</v>
      </c>
      <c r="AR76">
        <v>13</v>
      </c>
      <c r="AS76">
        <v>26</v>
      </c>
      <c r="AT76">
        <v>10</v>
      </c>
      <c r="AU76">
        <v>272</v>
      </c>
      <c r="AV76">
        <v>2</v>
      </c>
      <c r="AW76">
        <v>31</v>
      </c>
      <c r="AX76">
        <v>22</v>
      </c>
      <c r="AY76" s="8">
        <v>23</v>
      </c>
      <c r="AZ76">
        <v>11</v>
      </c>
      <c r="BA76">
        <v>171</v>
      </c>
      <c r="BB76">
        <v>17</v>
      </c>
      <c r="BC76">
        <v>30</v>
      </c>
      <c r="BD76">
        <v>1</v>
      </c>
      <c r="BE76">
        <v>193</v>
      </c>
      <c r="BF76">
        <v>43</v>
      </c>
      <c r="BG76">
        <v>1</v>
      </c>
      <c r="BH76">
        <v>8</v>
      </c>
      <c r="BI76">
        <v>15</v>
      </c>
      <c r="BJ76">
        <v>0</v>
      </c>
      <c r="BK76">
        <v>0</v>
      </c>
      <c r="BL76">
        <v>2</v>
      </c>
      <c r="BM76">
        <v>1</v>
      </c>
      <c r="BN76">
        <v>1</v>
      </c>
      <c r="BO76">
        <v>10</v>
      </c>
      <c r="BP76">
        <v>6</v>
      </c>
      <c r="BQ76">
        <v>45</v>
      </c>
      <c r="BR76">
        <v>5</v>
      </c>
      <c r="BS76">
        <v>198</v>
      </c>
      <c r="BT76">
        <v>83</v>
      </c>
      <c r="BU76">
        <v>2</v>
      </c>
      <c r="BV76">
        <v>2</v>
      </c>
      <c r="BW76">
        <v>0</v>
      </c>
      <c r="BX76">
        <v>12</v>
      </c>
      <c r="BY76">
        <v>20</v>
      </c>
      <c r="BZ76">
        <v>8</v>
      </c>
      <c r="CA76">
        <v>11</v>
      </c>
      <c r="CB76">
        <v>2</v>
      </c>
      <c r="CC76">
        <v>3</v>
      </c>
      <c r="CD76">
        <v>0</v>
      </c>
      <c r="CE76">
        <v>0</v>
      </c>
      <c r="CF76">
        <v>9</v>
      </c>
      <c r="CG76">
        <v>10</v>
      </c>
      <c r="CH76">
        <v>22</v>
      </c>
      <c r="CI76">
        <v>34</v>
      </c>
      <c r="CJ76">
        <v>11</v>
      </c>
      <c r="CK76">
        <v>378</v>
      </c>
      <c r="CL76">
        <v>3</v>
      </c>
      <c r="CM76">
        <v>39</v>
      </c>
      <c r="CN76">
        <v>42</v>
      </c>
      <c r="CP76" s="1">
        <f t="shared" si="123"/>
        <v>0.62962962962962965</v>
      </c>
      <c r="CQ76" s="1">
        <f t="shared" si="124"/>
        <v>0.73529411764705888</v>
      </c>
      <c r="CR76" s="1">
        <f t="shared" si="125"/>
        <v>3.3333333333333335</v>
      </c>
      <c r="CS76" s="1">
        <f t="shared" si="126"/>
        <v>3.2580645161290325</v>
      </c>
      <c r="CT76" s="1">
        <f t="shared" si="127"/>
        <v>1</v>
      </c>
      <c r="CU76" s="1">
        <f t="shared" si="128"/>
        <v>3</v>
      </c>
      <c r="CV76" s="1">
        <f t="shared" si="129"/>
        <v>27.5</v>
      </c>
      <c r="CW76" s="1">
        <f t="shared" si="130"/>
        <v>33.090909090909093</v>
      </c>
      <c r="CX76" s="2">
        <f t="shared" si="131"/>
        <v>3.1366666666666667</v>
      </c>
      <c r="CY76" s="2">
        <f t="shared" si="132"/>
        <v>3.6090909090909093</v>
      </c>
      <c r="CZ76" s="1">
        <f t="shared" si="133"/>
        <v>4.3650793650793647</v>
      </c>
      <c r="DA76" s="1">
        <f t="shared" si="134"/>
        <v>4.9189189189189193</v>
      </c>
      <c r="DB76" s="1">
        <f t="shared" si="135"/>
        <v>1.7</v>
      </c>
      <c r="DC76" s="1">
        <f t="shared" si="136"/>
        <v>2.0909090909090908</v>
      </c>
      <c r="DD76" s="1">
        <f t="shared" si="137"/>
        <v>0.25</v>
      </c>
      <c r="DE76" s="1">
        <f t="shared" si="138"/>
        <v>0.53333333333333333</v>
      </c>
      <c r="DF76" s="1">
        <f t="shared" si="139"/>
        <v>27.2</v>
      </c>
      <c r="DG76" s="1">
        <f t="shared" si="140"/>
        <v>34.363636363636367</v>
      </c>
      <c r="DH76" s="1">
        <f t="shared" si="141"/>
        <v>2</v>
      </c>
      <c r="DI76" s="1">
        <f t="shared" si="142"/>
        <v>3</v>
      </c>
      <c r="DJ76" s="1">
        <f t="shared" si="143"/>
        <v>0.42857142857142855</v>
      </c>
      <c r="DK76" s="1">
        <f t="shared" si="144"/>
        <v>1</v>
      </c>
      <c r="DL76" s="1">
        <f t="shared" si="145"/>
        <v>6.3</v>
      </c>
      <c r="DM76" s="1">
        <f t="shared" si="146"/>
        <v>6.7272727272727275</v>
      </c>
      <c r="DN76" s="1">
        <f t="shared" si="147"/>
        <v>0.55555555555555558</v>
      </c>
      <c r="DO76" s="1">
        <f t="shared" si="148"/>
        <v>0.60810810810810811</v>
      </c>
      <c r="DP76" s="1">
        <f t="shared" si="149"/>
        <v>0.5</v>
      </c>
      <c r="DQ76" s="1">
        <f t="shared" si="150"/>
        <v>0.6470588235294118</v>
      </c>
      <c r="DR76" s="2">
        <f t="shared" si="151"/>
        <v>4.0740740740740744</v>
      </c>
      <c r="DS76" s="2">
        <f t="shared" si="152"/>
        <v>4.4883720930232558</v>
      </c>
      <c r="DT76" s="1">
        <f t="shared" si="121"/>
        <v>34.333333333333336</v>
      </c>
      <c r="DU76" s="1">
        <f t="shared" si="122"/>
        <v>23</v>
      </c>
      <c r="DV76" s="1">
        <f t="shared" si="198"/>
        <v>110</v>
      </c>
      <c r="DW76" s="1">
        <f t="shared" si="199"/>
        <v>193</v>
      </c>
      <c r="DX76" s="1">
        <f t="shared" si="153"/>
        <v>6.1818181818181821E-2</v>
      </c>
      <c r="DY76" s="1">
        <f t="shared" si="154"/>
        <v>5.4945054945054944E-2</v>
      </c>
      <c r="DZ76" s="1">
        <f t="shared" si="155"/>
        <v>1.7</v>
      </c>
      <c r="EA76" s="1">
        <f t="shared" si="156"/>
        <v>1.8181818181818181</v>
      </c>
      <c r="EB76" s="1">
        <f t="shared" si="200"/>
        <v>63.320707070707059</v>
      </c>
      <c r="EC76" s="1">
        <f t="shared" si="201"/>
        <v>56.388888888888879</v>
      </c>
      <c r="EE76">
        <f t="shared" si="157"/>
        <v>150</v>
      </c>
      <c r="EF76">
        <f t="shared" si="158"/>
        <v>128</v>
      </c>
      <c r="EG76">
        <f t="shared" si="159"/>
        <v>154</v>
      </c>
      <c r="EH76">
        <f t="shared" si="160"/>
        <v>41</v>
      </c>
      <c r="EI76">
        <f t="shared" si="161"/>
        <v>37</v>
      </c>
      <c r="EJ76">
        <f t="shared" si="162"/>
        <v>32</v>
      </c>
      <c r="EK76">
        <f t="shared" si="163"/>
        <v>117</v>
      </c>
      <c r="EL76">
        <f t="shared" si="164"/>
        <v>132</v>
      </c>
      <c r="EM76">
        <f t="shared" si="165"/>
        <v>46</v>
      </c>
      <c r="EN76">
        <f t="shared" si="166"/>
        <v>179</v>
      </c>
      <c r="EO76">
        <f t="shared" si="167"/>
        <v>159</v>
      </c>
      <c r="EP76">
        <f t="shared" si="168"/>
        <v>81</v>
      </c>
      <c r="EQ76">
        <f t="shared" si="169"/>
        <v>90</v>
      </c>
      <c r="ER76">
        <f t="shared" si="170"/>
        <v>146</v>
      </c>
      <c r="ES76">
        <f t="shared" si="171"/>
        <v>170</v>
      </c>
      <c r="ET76">
        <f t="shared" si="172"/>
        <v>163</v>
      </c>
      <c r="EU76">
        <f t="shared" si="173"/>
        <v>149</v>
      </c>
      <c r="EV76">
        <f t="shared" si="174"/>
        <v>140</v>
      </c>
      <c r="EW76">
        <f t="shared" si="175"/>
        <v>23</v>
      </c>
      <c r="EX76">
        <f t="shared" si="176"/>
        <v>107</v>
      </c>
      <c r="EY76">
        <f t="shared" si="177"/>
        <v>162</v>
      </c>
      <c r="EZ76">
        <f t="shared" si="178"/>
        <v>164</v>
      </c>
      <c r="FA76">
        <f t="shared" si="179"/>
        <v>49</v>
      </c>
      <c r="FB76">
        <f t="shared" si="180"/>
        <v>170</v>
      </c>
      <c r="FC76">
        <f t="shared" si="181"/>
        <v>81</v>
      </c>
      <c r="FD76">
        <f t="shared" si="182"/>
        <v>108</v>
      </c>
      <c r="FE76">
        <f t="shared" si="183"/>
        <v>56</v>
      </c>
      <c r="FF76">
        <f t="shared" si="184"/>
        <v>194</v>
      </c>
      <c r="FG76">
        <f t="shared" si="185"/>
        <v>93</v>
      </c>
      <c r="FH76">
        <f t="shared" si="186"/>
        <v>140</v>
      </c>
      <c r="FI76">
        <f t="shared" si="187"/>
        <v>145</v>
      </c>
      <c r="FJ76">
        <f t="shared" si="188"/>
        <v>2</v>
      </c>
      <c r="FK76">
        <f t="shared" si="189"/>
        <v>83</v>
      </c>
      <c r="FL76">
        <f t="shared" si="190"/>
        <v>185</v>
      </c>
      <c r="FM76">
        <f t="shared" si="191"/>
        <v>113</v>
      </c>
      <c r="FN76">
        <f t="shared" si="192"/>
        <v>61</v>
      </c>
      <c r="FO76">
        <f t="shared" si="193"/>
        <v>122</v>
      </c>
      <c r="FP76">
        <f t="shared" si="194"/>
        <v>84</v>
      </c>
      <c r="FQ76">
        <f t="shared" si="195"/>
        <v>144</v>
      </c>
      <c r="FR76">
        <f t="shared" si="196"/>
        <v>41</v>
      </c>
    </row>
    <row r="77" spans="1:174">
      <c r="A77" t="s">
        <v>13</v>
      </c>
      <c r="B77" t="s">
        <v>11</v>
      </c>
      <c r="C77" t="s">
        <v>68</v>
      </c>
      <c r="D77">
        <v>47</v>
      </c>
      <c r="E77">
        <v>17</v>
      </c>
      <c r="F77">
        <v>2004</v>
      </c>
      <c r="G77" t="str">
        <f t="shared" si="197"/>
        <v>Falcons-DIV-2004</v>
      </c>
      <c r="H77">
        <v>1</v>
      </c>
      <c r="I77">
        <v>18</v>
      </c>
      <c r="J77">
        <v>9</v>
      </c>
      <c r="K77">
        <v>70</v>
      </c>
      <c r="L77">
        <v>13</v>
      </c>
      <c r="M77">
        <v>17</v>
      </c>
      <c r="N77">
        <v>2</v>
      </c>
      <c r="O77">
        <v>327</v>
      </c>
      <c r="P77">
        <v>40</v>
      </c>
      <c r="Q77">
        <v>3</v>
      </c>
      <c r="R77">
        <v>7</v>
      </c>
      <c r="S77">
        <v>12</v>
      </c>
      <c r="T77">
        <v>2</v>
      </c>
      <c r="U77">
        <v>2</v>
      </c>
      <c r="V77">
        <v>0</v>
      </c>
      <c r="W77">
        <v>1</v>
      </c>
      <c r="X77">
        <v>1</v>
      </c>
      <c r="Y77">
        <v>14</v>
      </c>
      <c r="Z77">
        <v>4</v>
      </c>
      <c r="AA77">
        <v>32</v>
      </c>
      <c r="AB77">
        <v>2</v>
      </c>
      <c r="AC77">
        <v>84</v>
      </c>
      <c r="AD77">
        <v>0</v>
      </c>
      <c r="AE77">
        <v>5</v>
      </c>
      <c r="AF77">
        <v>4</v>
      </c>
      <c r="AG77">
        <v>1</v>
      </c>
      <c r="AH77">
        <v>8</v>
      </c>
      <c r="AI77">
        <v>17</v>
      </c>
      <c r="AJ77">
        <v>8</v>
      </c>
      <c r="AK77">
        <v>14</v>
      </c>
      <c r="AL77">
        <v>4</v>
      </c>
      <c r="AM77">
        <v>7</v>
      </c>
      <c r="AN77">
        <v>2</v>
      </c>
      <c r="AO77">
        <v>2</v>
      </c>
      <c r="AP77">
        <v>9</v>
      </c>
      <c r="AQ77">
        <v>15</v>
      </c>
      <c r="AR77">
        <v>22</v>
      </c>
      <c r="AS77">
        <v>40</v>
      </c>
      <c r="AT77">
        <v>9</v>
      </c>
      <c r="AU77">
        <v>349</v>
      </c>
      <c r="AV77">
        <v>3</v>
      </c>
      <c r="AW77">
        <v>35</v>
      </c>
      <c r="AX77">
        <v>35</v>
      </c>
      <c r="AY77" s="8">
        <v>19</v>
      </c>
      <c r="AZ77">
        <v>11</v>
      </c>
      <c r="BA77">
        <v>262</v>
      </c>
      <c r="BB77">
        <v>23</v>
      </c>
      <c r="BC77">
        <v>35</v>
      </c>
      <c r="BD77">
        <v>2</v>
      </c>
      <c r="BE77">
        <v>77</v>
      </c>
      <c r="BF77">
        <v>18</v>
      </c>
      <c r="BG77">
        <v>0</v>
      </c>
      <c r="BH77">
        <v>6</v>
      </c>
      <c r="BI77">
        <v>10</v>
      </c>
      <c r="BJ77">
        <v>0</v>
      </c>
      <c r="BK77">
        <v>0</v>
      </c>
      <c r="BL77">
        <v>1</v>
      </c>
      <c r="BM77">
        <v>1</v>
      </c>
      <c r="BN77">
        <v>4</v>
      </c>
      <c r="BO77">
        <v>37</v>
      </c>
      <c r="BP77">
        <v>4</v>
      </c>
      <c r="BQ77">
        <v>26</v>
      </c>
      <c r="BR77">
        <v>4</v>
      </c>
      <c r="BS77">
        <v>183</v>
      </c>
      <c r="BT77">
        <v>152</v>
      </c>
      <c r="BU77">
        <v>1</v>
      </c>
      <c r="BV77">
        <v>0</v>
      </c>
      <c r="BW77">
        <v>0</v>
      </c>
      <c r="BX77">
        <v>7</v>
      </c>
      <c r="BY77">
        <v>11</v>
      </c>
      <c r="BZ77">
        <v>4</v>
      </c>
      <c r="CA77">
        <v>6</v>
      </c>
      <c r="CB77">
        <v>0</v>
      </c>
      <c r="CC77">
        <v>1</v>
      </c>
      <c r="CD77">
        <v>0</v>
      </c>
      <c r="CE77">
        <v>0</v>
      </c>
      <c r="CF77">
        <v>0</v>
      </c>
      <c r="CG77">
        <v>1</v>
      </c>
      <c r="CH77">
        <v>11</v>
      </c>
      <c r="CI77">
        <v>18</v>
      </c>
      <c r="CJ77">
        <v>11</v>
      </c>
      <c r="CK77">
        <v>247</v>
      </c>
      <c r="CL77">
        <v>4</v>
      </c>
      <c r="CM77">
        <v>24</v>
      </c>
      <c r="CN77">
        <v>25</v>
      </c>
      <c r="CP77" s="1">
        <f t="shared" si="123"/>
        <v>0.85185185185185186</v>
      </c>
      <c r="CQ77" s="1">
        <f t="shared" si="124"/>
        <v>0.7</v>
      </c>
      <c r="CR77" s="1">
        <f t="shared" si="125"/>
        <v>6.1111111111111107</v>
      </c>
      <c r="CS77" s="1">
        <f t="shared" si="126"/>
        <v>6.5897435897435894</v>
      </c>
      <c r="CT77" s="1">
        <f t="shared" si="127"/>
        <v>1</v>
      </c>
      <c r="CU77" s="1">
        <f t="shared" si="128"/>
        <v>2</v>
      </c>
      <c r="CV77" s="1">
        <f t="shared" si="129"/>
        <v>44.111111111111114</v>
      </c>
      <c r="CW77" s="1">
        <f t="shared" si="130"/>
        <v>30.818181818181817</v>
      </c>
      <c r="CX77" s="2">
        <f t="shared" si="131"/>
        <v>3.9537037037037042</v>
      </c>
      <c r="CY77" s="2">
        <f t="shared" si="132"/>
        <v>2.2196969696969697</v>
      </c>
      <c r="CZ77" s="1">
        <f t="shared" si="133"/>
        <v>6.8448275862068968</v>
      </c>
      <c r="DA77" s="1">
        <f t="shared" si="134"/>
        <v>5.9473684210526319</v>
      </c>
      <c r="DB77" s="1">
        <f t="shared" si="135"/>
        <v>2</v>
      </c>
      <c r="DC77" s="1">
        <f t="shared" si="136"/>
        <v>1.7272727272727273</v>
      </c>
      <c r="DD77" s="1">
        <f t="shared" si="137"/>
        <v>0.6428571428571429</v>
      </c>
      <c r="DE77" s="1">
        <f t="shared" si="138"/>
        <v>0.6</v>
      </c>
      <c r="DF77" s="1">
        <f t="shared" si="139"/>
        <v>38.777777777777779</v>
      </c>
      <c r="DG77" s="1">
        <f t="shared" si="140"/>
        <v>22.454545454545453</v>
      </c>
      <c r="DH77" s="1">
        <f t="shared" si="141"/>
        <v>3</v>
      </c>
      <c r="DI77" s="1">
        <f t="shared" si="142"/>
        <v>4</v>
      </c>
      <c r="DJ77" s="1">
        <f t="shared" si="143"/>
        <v>0.88571428571428568</v>
      </c>
      <c r="DK77" s="1">
        <f t="shared" si="144"/>
        <v>0</v>
      </c>
      <c r="DL77" s="1">
        <f t="shared" si="145"/>
        <v>6.4444444444444446</v>
      </c>
      <c r="DM77" s="1">
        <f t="shared" si="146"/>
        <v>5.1818181818181817</v>
      </c>
      <c r="DN77" s="1">
        <f t="shared" si="147"/>
        <v>0.55172413793103448</v>
      </c>
      <c r="DO77" s="1">
        <f t="shared" si="148"/>
        <v>0.45614035087719296</v>
      </c>
      <c r="DP77" s="1">
        <f t="shared" si="149"/>
        <v>0.55000000000000004</v>
      </c>
      <c r="DQ77" s="1">
        <f t="shared" si="150"/>
        <v>0.61111111111111116</v>
      </c>
      <c r="DR77" s="2">
        <f t="shared" si="151"/>
        <v>8.1750000000000007</v>
      </c>
      <c r="DS77" s="2">
        <f t="shared" si="152"/>
        <v>4.2777777777777777</v>
      </c>
      <c r="DT77" s="1">
        <f t="shared" si="121"/>
        <v>42</v>
      </c>
      <c r="DU77" s="1">
        <f t="shared" si="122"/>
        <v>7.75</v>
      </c>
      <c r="DV77" s="1">
        <f t="shared" si="198"/>
        <v>327</v>
      </c>
      <c r="DW77" s="1">
        <f t="shared" si="199"/>
        <v>77</v>
      </c>
      <c r="DX77" s="1">
        <f t="shared" si="153"/>
        <v>0.11838790931989925</v>
      </c>
      <c r="DY77" s="1">
        <f t="shared" si="154"/>
        <v>5.0147492625368731E-2</v>
      </c>
      <c r="DZ77" s="1">
        <f t="shared" si="155"/>
        <v>5.2222222222222223</v>
      </c>
      <c r="EA77" s="1">
        <f t="shared" si="156"/>
        <v>1.5454545454545454</v>
      </c>
      <c r="EB77" s="1">
        <f t="shared" si="200"/>
        <v>122.1813725490196</v>
      </c>
      <c r="EC77" s="1">
        <f t="shared" si="201"/>
        <v>95.178571428571416</v>
      </c>
      <c r="EE77">
        <f t="shared" si="157"/>
        <v>11</v>
      </c>
      <c r="EF77">
        <f t="shared" si="158"/>
        <v>98</v>
      </c>
      <c r="EG77">
        <f t="shared" si="159"/>
        <v>87</v>
      </c>
      <c r="EH77">
        <f t="shared" si="160"/>
        <v>126</v>
      </c>
      <c r="EI77">
        <f t="shared" si="161"/>
        <v>37</v>
      </c>
      <c r="EJ77">
        <f t="shared" si="162"/>
        <v>57</v>
      </c>
      <c r="EK77">
        <f t="shared" si="163"/>
        <v>14</v>
      </c>
      <c r="EL77">
        <f t="shared" si="164"/>
        <v>114</v>
      </c>
      <c r="EM77">
        <f t="shared" si="165"/>
        <v>11</v>
      </c>
      <c r="EN77">
        <f t="shared" si="166"/>
        <v>38</v>
      </c>
      <c r="EO77">
        <f t="shared" si="167"/>
        <v>17</v>
      </c>
      <c r="EP77">
        <f t="shared" si="168"/>
        <v>152</v>
      </c>
      <c r="EQ77">
        <f t="shared" si="169"/>
        <v>55</v>
      </c>
      <c r="ER77">
        <f t="shared" si="170"/>
        <v>111</v>
      </c>
      <c r="ES77">
        <f t="shared" si="171"/>
        <v>7</v>
      </c>
      <c r="ET77">
        <f t="shared" si="172"/>
        <v>183</v>
      </c>
      <c r="EU77">
        <f t="shared" si="173"/>
        <v>20</v>
      </c>
      <c r="EV77">
        <f t="shared" si="174"/>
        <v>15</v>
      </c>
      <c r="EW77">
        <f t="shared" si="175"/>
        <v>55</v>
      </c>
      <c r="EX77">
        <f t="shared" si="176"/>
        <v>72</v>
      </c>
      <c r="EY77">
        <f t="shared" si="177"/>
        <v>38</v>
      </c>
      <c r="EZ77">
        <f t="shared" si="178"/>
        <v>1</v>
      </c>
      <c r="FA77">
        <f t="shared" si="179"/>
        <v>36</v>
      </c>
      <c r="FB77">
        <f t="shared" si="180"/>
        <v>70</v>
      </c>
      <c r="FC77">
        <f t="shared" si="181"/>
        <v>80</v>
      </c>
      <c r="FD77">
        <f t="shared" si="182"/>
        <v>142</v>
      </c>
      <c r="FE77">
        <f t="shared" si="183"/>
        <v>33</v>
      </c>
      <c r="FF77">
        <f t="shared" si="184"/>
        <v>184</v>
      </c>
      <c r="FG77">
        <f t="shared" si="185"/>
        <v>1</v>
      </c>
      <c r="FH77">
        <f t="shared" si="186"/>
        <v>124</v>
      </c>
      <c r="FI77">
        <f t="shared" si="187"/>
        <v>41</v>
      </c>
      <c r="FJ77">
        <f t="shared" si="188"/>
        <v>1</v>
      </c>
      <c r="FK77">
        <f t="shared" si="189"/>
        <v>1</v>
      </c>
      <c r="FL77">
        <f t="shared" si="190"/>
        <v>57</v>
      </c>
      <c r="FM77">
        <f t="shared" si="191"/>
        <v>8</v>
      </c>
      <c r="FN77">
        <f t="shared" si="192"/>
        <v>50</v>
      </c>
      <c r="FO77">
        <f t="shared" si="193"/>
        <v>1</v>
      </c>
      <c r="FP77">
        <f t="shared" si="194"/>
        <v>61</v>
      </c>
      <c r="FQ77">
        <f t="shared" si="195"/>
        <v>19</v>
      </c>
      <c r="FR77">
        <f t="shared" si="196"/>
        <v>140</v>
      </c>
    </row>
    <row r="78" spans="1:174">
      <c r="A78" t="s">
        <v>11</v>
      </c>
      <c r="B78" t="s">
        <v>13</v>
      </c>
      <c r="C78" t="s">
        <v>68</v>
      </c>
      <c r="D78">
        <v>17</v>
      </c>
      <c r="E78">
        <v>47</v>
      </c>
      <c r="F78">
        <v>2004</v>
      </c>
      <c r="G78" t="str">
        <f t="shared" si="197"/>
        <v>Rams-DIV-2004</v>
      </c>
      <c r="H78">
        <v>0</v>
      </c>
      <c r="I78">
        <v>19</v>
      </c>
      <c r="J78">
        <v>11</v>
      </c>
      <c r="K78">
        <v>262</v>
      </c>
      <c r="L78">
        <v>23</v>
      </c>
      <c r="M78">
        <v>35</v>
      </c>
      <c r="N78">
        <v>2</v>
      </c>
      <c r="O78">
        <v>77</v>
      </c>
      <c r="P78">
        <v>18</v>
      </c>
      <c r="Q78">
        <v>0</v>
      </c>
      <c r="R78">
        <v>6</v>
      </c>
      <c r="S78">
        <v>10</v>
      </c>
      <c r="T78">
        <v>0</v>
      </c>
      <c r="U78">
        <v>0</v>
      </c>
      <c r="V78">
        <v>1</v>
      </c>
      <c r="W78">
        <v>1</v>
      </c>
      <c r="X78">
        <v>4</v>
      </c>
      <c r="Y78">
        <v>37</v>
      </c>
      <c r="Z78">
        <v>4</v>
      </c>
      <c r="AA78">
        <v>26</v>
      </c>
      <c r="AB78">
        <v>4</v>
      </c>
      <c r="AC78">
        <v>183</v>
      </c>
      <c r="AD78">
        <v>152</v>
      </c>
      <c r="AE78">
        <v>1</v>
      </c>
      <c r="AF78">
        <v>0</v>
      </c>
      <c r="AG78">
        <v>0</v>
      </c>
      <c r="AH78">
        <v>7</v>
      </c>
      <c r="AI78">
        <v>11</v>
      </c>
      <c r="AJ78">
        <v>4</v>
      </c>
      <c r="AK78">
        <v>6</v>
      </c>
      <c r="AL78">
        <v>0</v>
      </c>
      <c r="AM78">
        <v>1</v>
      </c>
      <c r="AN78">
        <v>0</v>
      </c>
      <c r="AO78">
        <v>0</v>
      </c>
      <c r="AP78">
        <v>0</v>
      </c>
      <c r="AQ78">
        <v>1</v>
      </c>
      <c r="AR78">
        <v>11</v>
      </c>
      <c r="AS78">
        <v>18</v>
      </c>
      <c r="AT78">
        <v>11</v>
      </c>
      <c r="AU78">
        <v>247</v>
      </c>
      <c r="AV78">
        <v>4</v>
      </c>
      <c r="AW78">
        <v>24</v>
      </c>
      <c r="AX78">
        <v>25</v>
      </c>
      <c r="AY78" s="8">
        <v>18</v>
      </c>
      <c r="AZ78">
        <v>9</v>
      </c>
      <c r="BA78">
        <v>70</v>
      </c>
      <c r="BB78">
        <v>13</v>
      </c>
      <c r="BC78">
        <v>17</v>
      </c>
      <c r="BD78">
        <v>2</v>
      </c>
      <c r="BE78">
        <v>327</v>
      </c>
      <c r="BF78">
        <v>40</v>
      </c>
      <c r="BG78">
        <v>3</v>
      </c>
      <c r="BH78">
        <v>7</v>
      </c>
      <c r="BI78">
        <v>12</v>
      </c>
      <c r="BJ78">
        <v>2</v>
      </c>
      <c r="BK78">
        <v>2</v>
      </c>
      <c r="BL78">
        <v>0</v>
      </c>
      <c r="BM78">
        <v>1</v>
      </c>
      <c r="BN78">
        <v>1</v>
      </c>
      <c r="BO78">
        <v>14</v>
      </c>
      <c r="BP78">
        <v>4</v>
      </c>
      <c r="BQ78">
        <v>32</v>
      </c>
      <c r="BR78">
        <v>2</v>
      </c>
      <c r="BS78">
        <v>84</v>
      </c>
      <c r="BT78">
        <v>0</v>
      </c>
      <c r="BU78">
        <v>5</v>
      </c>
      <c r="BV78">
        <v>4</v>
      </c>
      <c r="BW78">
        <v>1</v>
      </c>
      <c r="BX78">
        <v>8</v>
      </c>
      <c r="BY78">
        <v>17</v>
      </c>
      <c r="BZ78">
        <v>8</v>
      </c>
      <c r="CA78">
        <v>14</v>
      </c>
      <c r="CB78">
        <v>4</v>
      </c>
      <c r="CC78">
        <v>7</v>
      </c>
      <c r="CD78">
        <v>2</v>
      </c>
      <c r="CE78">
        <v>2</v>
      </c>
      <c r="CF78">
        <v>9</v>
      </c>
      <c r="CG78">
        <v>15</v>
      </c>
      <c r="CH78">
        <v>22</v>
      </c>
      <c r="CI78">
        <v>40</v>
      </c>
      <c r="CJ78">
        <v>9</v>
      </c>
      <c r="CK78">
        <v>349</v>
      </c>
      <c r="CL78">
        <v>3</v>
      </c>
      <c r="CM78">
        <v>35</v>
      </c>
      <c r="CN78">
        <v>35</v>
      </c>
      <c r="CP78" s="1">
        <f t="shared" si="123"/>
        <v>0.7</v>
      </c>
      <c r="CQ78" s="1">
        <f t="shared" si="124"/>
        <v>0.85185185185185186</v>
      </c>
      <c r="CR78" s="1">
        <f t="shared" si="125"/>
        <v>6.5897435897435894</v>
      </c>
      <c r="CS78" s="1">
        <f t="shared" si="126"/>
        <v>6.1111111111111107</v>
      </c>
      <c r="CT78" s="1">
        <f t="shared" si="127"/>
        <v>2</v>
      </c>
      <c r="CU78" s="1">
        <f t="shared" si="128"/>
        <v>1</v>
      </c>
      <c r="CV78" s="1">
        <f t="shared" si="129"/>
        <v>30.818181818181817</v>
      </c>
      <c r="CW78" s="1">
        <f t="shared" si="130"/>
        <v>44.111111111111114</v>
      </c>
      <c r="CX78" s="2">
        <f t="shared" si="131"/>
        <v>2.2196969696969697</v>
      </c>
      <c r="CY78" s="2">
        <f t="shared" si="132"/>
        <v>3.9537037037037042</v>
      </c>
      <c r="CZ78" s="1">
        <f t="shared" si="133"/>
        <v>5.9473684210526319</v>
      </c>
      <c r="DA78" s="1">
        <f t="shared" si="134"/>
        <v>6.8448275862068968</v>
      </c>
      <c r="DB78" s="1">
        <f t="shared" si="135"/>
        <v>1.7272727272727273</v>
      </c>
      <c r="DC78" s="1">
        <f t="shared" si="136"/>
        <v>2</v>
      </c>
      <c r="DD78" s="1">
        <f t="shared" si="137"/>
        <v>0.6</v>
      </c>
      <c r="DE78" s="1">
        <f t="shared" si="138"/>
        <v>0.6428571428571429</v>
      </c>
      <c r="DF78" s="1">
        <f t="shared" si="139"/>
        <v>22.454545454545453</v>
      </c>
      <c r="DG78" s="1">
        <f t="shared" si="140"/>
        <v>38.777777777777779</v>
      </c>
      <c r="DH78" s="1">
        <f t="shared" si="141"/>
        <v>4</v>
      </c>
      <c r="DI78" s="1">
        <f t="shared" si="142"/>
        <v>3</v>
      </c>
      <c r="DJ78" s="1">
        <f t="shared" si="143"/>
        <v>0</v>
      </c>
      <c r="DK78" s="1">
        <f t="shared" si="144"/>
        <v>0.88571428571428568</v>
      </c>
      <c r="DL78" s="1">
        <f t="shared" si="145"/>
        <v>5.1818181818181817</v>
      </c>
      <c r="DM78" s="1">
        <f t="shared" si="146"/>
        <v>6.4444444444444446</v>
      </c>
      <c r="DN78" s="1">
        <f t="shared" si="147"/>
        <v>0.45614035087719296</v>
      </c>
      <c r="DO78" s="1">
        <f t="shared" si="148"/>
        <v>0.55172413793103448</v>
      </c>
      <c r="DP78" s="1">
        <f t="shared" si="149"/>
        <v>0.61111111111111116</v>
      </c>
      <c r="DQ78" s="1">
        <f t="shared" si="150"/>
        <v>0.55000000000000004</v>
      </c>
      <c r="DR78" s="2">
        <f t="shared" si="151"/>
        <v>4.2777777777777777</v>
      </c>
      <c r="DS78" s="2">
        <f t="shared" si="152"/>
        <v>8.1750000000000007</v>
      </c>
      <c r="DT78" s="1">
        <f t="shared" si="121"/>
        <v>7.75</v>
      </c>
      <c r="DU78" s="1">
        <f t="shared" si="122"/>
        <v>42</v>
      </c>
      <c r="DV78" s="1">
        <f t="shared" si="198"/>
        <v>77</v>
      </c>
      <c r="DW78" s="1">
        <f t="shared" si="199"/>
        <v>327</v>
      </c>
      <c r="DX78" s="1">
        <f t="shared" si="153"/>
        <v>5.0147492625368731E-2</v>
      </c>
      <c r="DY78" s="1">
        <f t="shared" si="154"/>
        <v>0.11838790931989925</v>
      </c>
      <c r="DZ78" s="1">
        <f t="shared" si="155"/>
        <v>1.5454545454545454</v>
      </c>
      <c r="EA78" s="1">
        <f t="shared" si="156"/>
        <v>5.2222222222222223</v>
      </c>
      <c r="EB78" s="1">
        <f t="shared" si="200"/>
        <v>95.178571428571416</v>
      </c>
      <c r="EC78" s="1">
        <f t="shared" si="201"/>
        <v>122.1813725490196</v>
      </c>
      <c r="EE78">
        <f t="shared" si="157"/>
        <v>100</v>
      </c>
      <c r="EF78">
        <f t="shared" si="158"/>
        <v>188</v>
      </c>
      <c r="EG78">
        <f t="shared" si="159"/>
        <v>73</v>
      </c>
      <c r="EH78">
        <f t="shared" si="160"/>
        <v>112</v>
      </c>
      <c r="EI78">
        <f t="shared" si="161"/>
        <v>105</v>
      </c>
      <c r="EJ78">
        <f t="shared" si="162"/>
        <v>95</v>
      </c>
      <c r="EK78">
        <f t="shared" si="163"/>
        <v>84</v>
      </c>
      <c r="EL78">
        <f t="shared" si="164"/>
        <v>185</v>
      </c>
      <c r="EM78">
        <f t="shared" si="165"/>
        <v>161</v>
      </c>
      <c r="EN78">
        <f t="shared" si="166"/>
        <v>188</v>
      </c>
      <c r="EO78">
        <f t="shared" si="167"/>
        <v>47</v>
      </c>
      <c r="EP78">
        <f t="shared" si="168"/>
        <v>182</v>
      </c>
      <c r="EQ78">
        <f t="shared" si="169"/>
        <v>87</v>
      </c>
      <c r="ER78">
        <f t="shared" si="170"/>
        <v>131</v>
      </c>
      <c r="ES78">
        <f t="shared" si="171"/>
        <v>14</v>
      </c>
      <c r="ET78">
        <f t="shared" si="172"/>
        <v>190</v>
      </c>
      <c r="EU78">
        <f t="shared" si="173"/>
        <v>184</v>
      </c>
      <c r="EV78">
        <f t="shared" si="174"/>
        <v>179</v>
      </c>
      <c r="EW78">
        <f t="shared" si="175"/>
        <v>93</v>
      </c>
      <c r="EX78">
        <f t="shared" si="176"/>
        <v>107</v>
      </c>
      <c r="EY78">
        <f t="shared" si="177"/>
        <v>191</v>
      </c>
      <c r="EZ78">
        <f t="shared" si="178"/>
        <v>157</v>
      </c>
      <c r="FA78">
        <f t="shared" si="179"/>
        <v>126</v>
      </c>
      <c r="FB78">
        <f t="shared" si="180"/>
        <v>160</v>
      </c>
      <c r="FC78">
        <f t="shared" si="181"/>
        <v>57</v>
      </c>
      <c r="FD78">
        <f t="shared" si="182"/>
        <v>119</v>
      </c>
      <c r="FE78">
        <f t="shared" si="183"/>
        <v>15</v>
      </c>
      <c r="FF78">
        <f t="shared" si="184"/>
        <v>165</v>
      </c>
      <c r="FG78">
        <f t="shared" si="185"/>
        <v>75</v>
      </c>
      <c r="FH78">
        <f t="shared" si="186"/>
        <v>198</v>
      </c>
      <c r="FI78">
        <f t="shared" si="187"/>
        <v>198</v>
      </c>
      <c r="FJ78">
        <f t="shared" si="188"/>
        <v>155</v>
      </c>
      <c r="FK78">
        <f t="shared" si="189"/>
        <v>140</v>
      </c>
      <c r="FL78">
        <f t="shared" si="190"/>
        <v>198</v>
      </c>
      <c r="FM78">
        <f t="shared" si="191"/>
        <v>149</v>
      </c>
      <c r="FN78">
        <f t="shared" si="192"/>
        <v>191</v>
      </c>
      <c r="FO78">
        <f t="shared" si="193"/>
        <v>136</v>
      </c>
      <c r="FP78">
        <f t="shared" si="194"/>
        <v>198</v>
      </c>
      <c r="FQ78">
        <f t="shared" si="195"/>
        <v>59</v>
      </c>
      <c r="FR78">
        <f t="shared" si="196"/>
        <v>180</v>
      </c>
    </row>
    <row r="79" spans="1:174">
      <c r="A79" t="s">
        <v>0</v>
      </c>
      <c r="B79" t="s">
        <v>23</v>
      </c>
      <c r="C79" t="s">
        <v>68</v>
      </c>
      <c r="D79">
        <v>27</v>
      </c>
      <c r="E79">
        <v>14</v>
      </c>
      <c r="F79">
        <v>2004</v>
      </c>
      <c r="G79" t="str">
        <f t="shared" si="197"/>
        <v>Eagles-DIV-2004</v>
      </c>
      <c r="H79">
        <v>1</v>
      </c>
      <c r="I79">
        <v>23</v>
      </c>
      <c r="J79">
        <v>11</v>
      </c>
      <c r="K79">
        <v>286</v>
      </c>
      <c r="L79">
        <v>21</v>
      </c>
      <c r="M79">
        <v>33</v>
      </c>
      <c r="N79">
        <v>2</v>
      </c>
      <c r="O79">
        <v>109</v>
      </c>
      <c r="P79">
        <v>25</v>
      </c>
      <c r="Q79">
        <v>0</v>
      </c>
      <c r="R79">
        <v>5</v>
      </c>
      <c r="S79">
        <v>11</v>
      </c>
      <c r="T79">
        <v>0</v>
      </c>
      <c r="U79">
        <v>0</v>
      </c>
      <c r="V79">
        <v>0</v>
      </c>
      <c r="W79">
        <v>1</v>
      </c>
      <c r="X79">
        <v>1</v>
      </c>
      <c r="Y79">
        <v>0</v>
      </c>
      <c r="Z79">
        <v>4</v>
      </c>
      <c r="AA79">
        <v>20</v>
      </c>
      <c r="AB79">
        <v>3</v>
      </c>
      <c r="AC79">
        <v>112</v>
      </c>
      <c r="AD79">
        <v>7</v>
      </c>
      <c r="AE79">
        <v>6</v>
      </c>
      <c r="AF79">
        <v>3</v>
      </c>
      <c r="AG79">
        <v>2</v>
      </c>
      <c r="AH79">
        <v>10</v>
      </c>
      <c r="AI79">
        <v>14</v>
      </c>
      <c r="AJ79">
        <v>3</v>
      </c>
      <c r="AK79">
        <v>9</v>
      </c>
      <c r="AL79">
        <v>0</v>
      </c>
      <c r="AM79">
        <v>2</v>
      </c>
      <c r="AN79">
        <v>0</v>
      </c>
      <c r="AO79">
        <v>0</v>
      </c>
      <c r="AP79">
        <v>6</v>
      </c>
      <c r="AQ79">
        <v>13</v>
      </c>
      <c r="AR79">
        <v>13</v>
      </c>
      <c r="AS79">
        <v>25</v>
      </c>
      <c r="AT79">
        <v>11</v>
      </c>
      <c r="AU79">
        <v>406</v>
      </c>
      <c r="AV79">
        <v>3</v>
      </c>
      <c r="AW79">
        <v>27</v>
      </c>
      <c r="AX79">
        <v>35</v>
      </c>
      <c r="AY79" s="8">
        <v>21</v>
      </c>
      <c r="AZ79">
        <v>10</v>
      </c>
      <c r="BA79">
        <v>288</v>
      </c>
      <c r="BB79">
        <v>24</v>
      </c>
      <c r="BC79">
        <v>47</v>
      </c>
      <c r="BD79">
        <v>1</v>
      </c>
      <c r="BE79">
        <v>97</v>
      </c>
      <c r="BF79">
        <v>21</v>
      </c>
      <c r="BG79">
        <v>1</v>
      </c>
      <c r="BH79">
        <v>7</v>
      </c>
      <c r="BI79">
        <v>17</v>
      </c>
      <c r="BJ79">
        <v>3</v>
      </c>
      <c r="BK79">
        <v>5</v>
      </c>
      <c r="BL79">
        <v>2</v>
      </c>
      <c r="BM79">
        <v>0</v>
      </c>
      <c r="BN79">
        <v>3</v>
      </c>
      <c r="BO79">
        <v>28</v>
      </c>
      <c r="BP79">
        <v>7</v>
      </c>
      <c r="BQ79">
        <v>108</v>
      </c>
      <c r="BR79">
        <v>4</v>
      </c>
      <c r="BS79">
        <v>139</v>
      </c>
      <c r="BT79">
        <v>7</v>
      </c>
      <c r="BU79">
        <v>3</v>
      </c>
      <c r="BV79">
        <v>1</v>
      </c>
      <c r="BW79">
        <v>0</v>
      </c>
      <c r="BX79">
        <v>6</v>
      </c>
      <c r="BY79">
        <v>10</v>
      </c>
      <c r="BZ79">
        <v>4</v>
      </c>
      <c r="CA79">
        <v>7</v>
      </c>
      <c r="CB79">
        <v>2</v>
      </c>
      <c r="CC79">
        <v>3</v>
      </c>
      <c r="CD79">
        <v>1</v>
      </c>
      <c r="CE79">
        <v>1</v>
      </c>
      <c r="CF79">
        <v>1</v>
      </c>
      <c r="CG79">
        <v>1</v>
      </c>
      <c r="CH79">
        <v>13</v>
      </c>
      <c r="CI79">
        <v>21</v>
      </c>
      <c r="CJ79">
        <v>10</v>
      </c>
      <c r="CK79">
        <v>262</v>
      </c>
      <c r="CL79">
        <v>3</v>
      </c>
      <c r="CM79">
        <v>32</v>
      </c>
      <c r="CN79">
        <v>25</v>
      </c>
      <c r="CP79" s="1">
        <f t="shared" si="123"/>
        <v>0.73529411764705888</v>
      </c>
      <c r="CQ79" s="1">
        <f t="shared" si="124"/>
        <v>0.74193548387096775</v>
      </c>
      <c r="CR79" s="1">
        <f t="shared" si="125"/>
        <v>9.5882352941176467</v>
      </c>
      <c r="CS79" s="1">
        <f t="shared" si="126"/>
        <v>4.3600000000000003</v>
      </c>
      <c r="CT79" s="1">
        <f t="shared" si="127"/>
        <v>1</v>
      </c>
      <c r="CU79" s="1">
        <f t="shared" si="128"/>
        <v>2</v>
      </c>
      <c r="CV79" s="1">
        <f t="shared" si="129"/>
        <v>35.909090909090907</v>
      </c>
      <c r="CW79" s="1">
        <f t="shared" si="130"/>
        <v>38.5</v>
      </c>
      <c r="CX79" s="2">
        <f t="shared" si="131"/>
        <v>2.5075757575757573</v>
      </c>
      <c r="CY79" s="2">
        <f t="shared" si="132"/>
        <v>3.2416666666666663</v>
      </c>
      <c r="CZ79" s="1">
        <f t="shared" si="133"/>
        <v>6.6949152542372881</v>
      </c>
      <c r="DA79" s="1">
        <f t="shared" si="134"/>
        <v>5.422535211267606</v>
      </c>
      <c r="DB79" s="1">
        <f t="shared" si="135"/>
        <v>2.0909090909090908</v>
      </c>
      <c r="DC79" s="1">
        <f t="shared" si="136"/>
        <v>2.1</v>
      </c>
      <c r="DD79" s="1">
        <f t="shared" si="137"/>
        <v>0.45454545454545453</v>
      </c>
      <c r="DE79" s="1">
        <f t="shared" si="138"/>
        <v>0.45454545454545453</v>
      </c>
      <c r="DF79" s="1">
        <f t="shared" si="139"/>
        <v>36.909090909090907</v>
      </c>
      <c r="DG79" s="1">
        <f t="shared" si="140"/>
        <v>26.2</v>
      </c>
      <c r="DH79" s="1">
        <f t="shared" si="141"/>
        <v>3</v>
      </c>
      <c r="DI79" s="1">
        <f t="shared" si="142"/>
        <v>3</v>
      </c>
      <c r="DJ79" s="1">
        <f t="shared" si="143"/>
        <v>0.6428571428571429</v>
      </c>
      <c r="DK79" s="1">
        <f t="shared" si="144"/>
        <v>0.33333333333333331</v>
      </c>
      <c r="DL79" s="1">
        <f t="shared" si="145"/>
        <v>5.3636363636363633</v>
      </c>
      <c r="DM79" s="1">
        <f t="shared" si="146"/>
        <v>7.1</v>
      </c>
      <c r="DN79" s="1">
        <f t="shared" si="147"/>
        <v>0.33898305084745761</v>
      </c>
      <c r="DO79" s="1">
        <f t="shared" si="148"/>
        <v>1.5211267605633803</v>
      </c>
      <c r="DP79" s="1">
        <f t="shared" si="149"/>
        <v>0.52</v>
      </c>
      <c r="DQ79" s="1">
        <f t="shared" si="150"/>
        <v>0.61904761904761907</v>
      </c>
      <c r="DR79" s="2">
        <f t="shared" si="151"/>
        <v>4.3600000000000003</v>
      </c>
      <c r="DS79" s="2">
        <f t="shared" si="152"/>
        <v>4.6190476190476186</v>
      </c>
      <c r="DT79" s="1">
        <f t="shared" si="121"/>
        <v>35</v>
      </c>
      <c r="DU79" s="1">
        <f t="shared" si="122"/>
        <v>33</v>
      </c>
      <c r="DV79" s="1">
        <f t="shared" si="198"/>
        <v>109</v>
      </c>
      <c r="DW79" s="1">
        <f t="shared" si="199"/>
        <v>97</v>
      </c>
      <c r="DX79" s="1">
        <f t="shared" si="153"/>
        <v>6.8354430379746839E-2</v>
      </c>
      <c r="DY79" s="1">
        <f t="shared" si="154"/>
        <v>3.6363636363636362E-2</v>
      </c>
      <c r="DZ79" s="1">
        <f t="shared" si="155"/>
        <v>2.4545454545454546</v>
      </c>
      <c r="EA79" s="1">
        <f t="shared" si="156"/>
        <v>1.4</v>
      </c>
      <c r="EB79" s="1">
        <f t="shared" si="200"/>
        <v>111.42676767676767</v>
      </c>
      <c r="EC79" s="1">
        <f t="shared" si="201"/>
        <v>59.530141843971627</v>
      </c>
      <c r="EE79">
        <f t="shared" si="157"/>
        <v>70</v>
      </c>
      <c r="EF79">
        <f t="shared" si="158"/>
        <v>131</v>
      </c>
      <c r="EG79">
        <f t="shared" si="159"/>
        <v>21</v>
      </c>
      <c r="EH79">
        <f t="shared" si="160"/>
        <v>65</v>
      </c>
      <c r="EI79">
        <f t="shared" si="161"/>
        <v>37</v>
      </c>
      <c r="EJ79">
        <f t="shared" si="162"/>
        <v>57</v>
      </c>
      <c r="EK79">
        <f t="shared" si="163"/>
        <v>45</v>
      </c>
      <c r="EL79">
        <f t="shared" si="164"/>
        <v>169</v>
      </c>
      <c r="EM79">
        <f t="shared" si="165"/>
        <v>122</v>
      </c>
      <c r="EN79">
        <f t="shared" si="166"/>
        <v>162</v>
      </c>
      <c r="EO79">
        <f t="shared" si="167"/>
        <v>23</v>
      </c>
      <c r="EP79">
        <f t="shared" si="168"/>
        <v>120</v>
      </c>
      <c r="EQ79">
        <f t="shared" si="169"/>
        <v>51</v>
      </c>
      <c r="ER79">
        <f t="shared" si="170"/>
        <v>149</v>
      </c>
      <c r="ES79">
        <f t="shared" si="171"/>
        <v>68</v>
      </c>
      <c r="ET79">
        <f t="shared" si="172"/>
        <v>130</v>
      </c>
      <c r="EU79">
        <f t="shared" si="173"/>
        <v>34</v>
      </c>
      <c r="EV79">
        <f t="shared" si="174"/>
        <v>35</v>
      </c>
      <c r="EW79">
        <f t="shared" si="175"/>
        <v>55</v>
      </c>
      <c r="EX79">
        <f t="shared" si="176"/>
        <v>107</v>
      </c>
      <c r="EY79">
        <f t="shared" si="177"/>
        <v>121</v>
      </c>
      <c r="EZ79">
        <f t="shared" si="178"/>
        <v>17</v>
      </c>
      <c r="FA79">
        <f t="shared" si="179"/>
        <v>113</v>
      </c>
      <c r="FB79">
        <f t="shared" si="180"/>
        <v>182</v>
      </c>
      <c r="FC79">
        <f t="shared" si="181"/>
        <v>36</v>
      </c>
      <c r="FD79">
        <f t="shared" si="182"/>
        <v>7</v>
      </c>
      <c r="FE79">
        <f t="shared" si="183"/>
        <v>50</v>
      </c>
      <c r="FF79">
        <f t="shared" si="184"/>
        <v>189</v>
      </c>
      <c r="FG79">
        <f t="shared" si="185"/>
        <v>68</v>
      </c>
      <c r="FH79">
        <f t="shared" si="186"/>
        <v>150</v>
      </c>
      <c r="FI79">
        <f t="shared" si="187"/>
        <v>135</v>
      </c>
      <c r="FJ79">
        <f t="shared" si="188"/>
        <v>38</v>
      </c>
      <c r="FK79">
        <f t="shared" si="189"/>
        <v>85</v>
      </c>
      <c r="FL79">
        <f t="shared" si="190"/>
        <v>93</v>
      </c>
      <c r="FM79">
        <f t="shared" si="191"/>
        <v>91</v>
      </c>
      <c r="FN79">
        <f t="shared" si="192"/>
        <v>24</v>
      </c>
      <c r="FO79">
        <f t="shared" si="193"/>
        <v>55</v>
      </c>
      <c r="FP79">
        <f t="shared" si="194"/>
        <v>51</v>
      </c>
      <c r="FQ79">
        <f t="shared" si="195"/>
        <v>31</v>
      </c>
      <c r="FR79">
        <f t="shared" si="196"/>
        <v>51</v>
      </c>
    </row>
    <row r="80" spans="1:174">
      <c r="A80" t="s">
        <v>23</v>
      </c>
      <c r="B80" t="s">
        <v>0</v>
      </c>
      <c r="C80" t="s">
        <v>68</v>
      </c>
      <c r="D80">
        <v>14</v>
      </c>
      <c r="E80">
        <v>27</v>
      </c>
      <c r="F80">
        <v>2004</v>
      </c>
      <c r="G80" t="str">
        <f t="shared" si="197"/>
        <v>Vikings-DIV-2004</v>
      </c>
      <c r="H80">
        <v>0</v>
      </c>
      <c r="I80">
        <v>21</v>
      </c>
      <c r="J80">
        <v>10</v>
      </c>
      <c r="K80">
        <v>288</v>
      </c>
      <c r="L80">
        <v>24</v>
      </c>
      <c r="M80">
        <v>47</v>
      </c>
      <c r="N80">
        <v>1</v>
      </c>
      <c r="O80">
        <v>97</v>
      </c>
      <c r="P80">
        <v>21</v>
      </c>
      <c r="Q80">
        <v>1</v>
      </c>
      <c r="R80">
        <v>7</v>
      </c>
      <c r="S80">
        <v>17</v>
      </c>
      <c r="T80">
        <v>3</v>
      </c>
      <c r="U80">
        <v>5</v>
      </c>
      <c r="V80">
        <v>2</v>
      </c>
      <c r="W80">
        <v>0</v>
      </c>
      <c r="X80">
        <v>3</v>
      </c>
      <c r="Y80">
        <v>28</v>
      </c>
      <c r="Z80">
        <v>7</v>
      </c>
      <c r="AA80">
        <v>108</v>
      </c>
      <c r="AB80">
        <v>4</v>
      </c>
      <c r="AC80">
        <v>139</v>
      </c>
      <c r="AD80">
        <v>7</v>
      </c>
      <c r="AE80">
        <v>3</v>
      </c>
      <c r="AF80">
        <v>1</v>
      </c>
      <c r="AG80">
        <v>0</v>
      </c>
      <c r="AH80">
        <v>6</v>
      </c>
      <c r="AI80">
        <v>10</v>
      </c>
      <c r="AJ80">
        <v>4</v>
      </c>
      <c r="AK80">
        <v>7</v>
      </c>
      <c r="AL80">
        <v>2</v>
      </c>
      <c r="AM80">
        <v>3</v>
      </c>
      <c r="AN80">
        <v>1</v>
      </c>
      <c r="AO80">
        <v>1</v>
      </c>
      <c r="AP80">
        <v>1</v>
      </c>
      <c r="AQ80">
        <v>1</v>
      </c>
      <c r="AR80">
        <v>13</v>
      </c>
      <c r="AS80">
        <v>21</v>
      </c>
      <c r="AT80">
        <v>10</v>
      </c>
      <c r="AU80">
        <v>262</v>
      </c>
      <c r="AV80">
        <v>3</v>
      </c>
      <c r="AW80">
        <v>32</v>
      </c>
      <c r="AX80">
        <v>25</v>
      </c>
      <c r="AY80" s="8">
        <v>23</v>
      </c>
      <c r="AZ80">
        <v>11</v>
      </c>
      <c r="BA80">
        <v>286</v>
      </c>
      <c r="BB80">
        <v>21</v>
      </c>
      <c r="BC80">
        <v>33</v>
      </c>
      <c r="BD80">
        <v>2</v>
      </c>
      <c r="BE80">
        <v>109</v>
      </c>
      <c r="BF80">
        <v>25</v>
      </c>
      <c r="BG80">
        <v>0</v>
      </c>
      <c r="BH80">
        <v>5</v>
      </c>
      <c r="BI80">
        <v>11</v>
      </c>
      <c r="BJ80">
        <v>0</v>
      </c>
      <c r="BK80">
        <v>0</v>
      </c>
      <c r="BL80">
        <v>0</v>
      </c>
      <c r="BM80">
        <v>1</v>
      </c>
      <c r="BN80">
        <v>1</v>
      </c>
      <c r="BO80">
        <v>0</v>
      </c>
      <c r="BP80">
        <v>4</v>
      </c>
      <c r="BQ80">
        <v>20</v>
      </c>
      <c r="BR80">
        <v>3</v>
      </c>
      <c r="BS80">
        <v>112</v>
      </c>
      <c r="BT80">
        <v>7</v>
      </c>
      <c r="BU80">
        <v>6</v>
      </c>
      <c r="BV80">
        <v>3</v>
      </c>
      <c r="BW80">
        <v>2</v>
      </c>
      <c r="BX80">
        <v>10</v>
      </c>
      <c r="BY80">
        <v>14</v>
      </c>
      <c r="BZ80">
        <v>3</v>
      </c>
      <c r="CA80">
        <v>9</v>
      </c>
      <c r="CB80">
        <v>0</v>
      </c>
      <c r="CC80">
        <v>2</v>
      </c>
      <c r="CD80">
        <v>0</v>
      </c>
      <c r="CE80">
        <v>0</v>
      </c>
      <c r="CF80">
        <v>6</v>
      </c>
      <c r="CG80">
        <v>13</v>
      </c>
      <c r="CH80">
        <v>13</v>
      </c>
      <c r="CI80">
        <v>25</v>
      </c>
      <c r="CJ80">
        <v>11</v>
      </c>
      <c r="CK80">
        <v>406</v>
      </c>
      <c r="CL80">
        <v>3</v>
      </c>
      <c r="CM80">
        <v>27</v>
      </c>
      <c r="CN80">
        <v>35</v>
      </c>
      <c r="CP80" s="1">
        <f t="shared" si="123"/>
        <v>0.74193548387096775</v>
      </c>
      <c r="CQ80" s="1">
        <f t="shared" si="124"/>
        <v>0.73529411764705888</v>
      </c>
      <c r="CR80" s="1">
        <f t="shared" si="125"/>
        <v>4.3600000000000003</v>
      </c>
      <c r="CS80" s="1">
        <f t="shared" si="126"/>
        <v>9.5882352941176467</v>
      </c>
      <c r="CT80" s="1">
        <f t="shared" si="127"/>
        <v>2</v>
      </c>
      <c r="CU80" s="1">
        <f t="shared" si="128"/>
        <v>1</v>
      </c>
      <c r="CV80" s="1">
        <f t="shared" si="129"/>
        <v>38.5</v>
      </c>
      <c r="CW80" s="1">
        <f t="shared" si="130"/>
        <v>35.909090909090907</v>
      </c>
      <c r="CX80" s="2">
        <f t="shared" si="131"/>
        <v>3.2416666666666663</v>
      </c>
      <c r="CY80" s="2">
        <f t="shared" si="132"/>
        <v>2.5075757575757573</v>
      </c>
      <c r="CZ80" s="1">
        <f t="shared" si="133"/>
        <v>5.422535211267606</v>
      </c>
      <c r="DA80" s="1">
        <f t="shared" si="134"/>
        <v>6.6949152542372881</v>
      </c>
      <c r="DB80" s="1">
        <f t="shared" si="135"/>
        <v>2.1</v>
      </c>
      <c r="DC80" s="1">
        <f t="shared" si="136"/>
        <v>2.0909090909090908</v>
      </c>
      <c r="DD80" s="1">
        <f t="shared" si="137"/>
        <v>0.45454545454545453</v>
      </c>
      <c r="DE80" s="1">
        <f t="shared" si="138"/>
        <v>0.45454545454545453</v>
      </c>
      <c r="DF80" s="1">
        <f t="shared" si="139"/>
        <v>26.2</v>
      </c>
      <c r="DG80" s="1">
        <f t="shared" si="140"/>
        <v>36.909090909090907</v>
      </c>
      <c r="DH80" s="1">
        <f t="shared" si="141"/>
        <v>3</v>
      </c>
      <c r="DI80" s="1">
        <f t="shared" si="142"/>
        <v>3</v>
      </c>
      <c r="DJ80" s="1">
        <f t="shared" si="143"/>
        <v>0.33333333333333331</v>
      </c>
      <c r="DK80" s="1">
        <f t="shared" si="144"/>
        <v>0.6428571428571429</v>
      </c>
      <c r="DL80" s="1">
        <f t="shared" si="145"/>
        <v>7.1</v>
      </c>
      <c r="DM80" s="1">
        <f t="shared" si="146"/>
        <v>5.3636363636363633</v>
      </c>
      <c r="DN80" s="1">
        <f t="shared" si="147"/>
        <v>1.5211267605633803</v>
      </c>
      <c r="DO80" s="1">
        <f t="shared" si="148"/>
        <v>0.33898305084745761</v>
      </c>
      <c r="DP80" s="1">
        <f t="shared" si="149"/>
        <v>0.61904761904761907</v>
      </c>
      <c r="DQ80" s="1">
        <f t="shared" si="150"/>
        <v>0.52</v>
      </c>
      <c r="DR80" s="2">
        <f t="shared" si="151"/>
        <v>4.6190476190476186</v>
      </c>
      <c r="DS80" s="2">
        <f t="shared" si="152"/>
        <v>4.3600000000000003</v>
      </c>
      <c r="DT80" s="1">
        <f t="shared" si="121"/>
        <v>33</v>
      </c>
      <c r="DU80" s="1">
        <f t="shared" si="122"/>
        <v>35</v>
      </c>
      <c r="DV80" s="1">
        <f t="shared" si="198"/>
        <v>97</v>
      </c>
      <c r="DW80" s="1">
        <f t="shared" si="199"/>
        <v>109</v>
      </c>
      <c r="DX80" s="1">
        <f t="shared" si="153"/>
        <v>3.6363636363636362E-2</v>
      </c>
      <c r="DY80" s="1">
        <f t="shared" si="154"/>
        <v>6.8354430379746839E-2</v>
      </c>
      <c r="DZ80" s="1">
        <f t="shared" si="155"/>
        <v>1.4</v>
      </c>
      <c r="EA80" s="1">
        <f t="shared" si="156"/>
        <v>2.4545454545454546</v>
      </c>
      <c r="EB80" s="1">
        <f t="shared" si="200"/>
        <v>59.530141843971627</v>
      </c>
      <c r="EC80" s="1">
        <f t="shared" si="201"/>
        <v>111.42676767676767</v>
      </c>
      <c r="EE80">
        <f t="shared" si="157"/>
        <v>68</v>
      </c>
      <c r="EF80">
        <f t="shared" si="158"/>
        <v>128</v>
      </c>
      <c r="EG80">
        <f t="shared" si="159"/>
        <v>134</v>
      </c>
      <c r="EH80">
        <f t="shared" si="160"/>
        <v>177</v>
      </c>
      <c r="EI80">
        <f t="shared" si="161"/>
        <v>105</v>
      </c>
      <c r="EJ80">
        <f t="shared" si="162"/>
        <v>95</v>
      </c>
      <c r="EK80">
        <f t="shared" si="163"/>
        <v>30</v>
      </c>
      <c r="EL80">
        <f t="shared" si="164"/>
        <v>154</v>
      </c>
      <c r="EM80">
        <f t="shared" si="165"/>
        <v>37</v>
      </c>
      <c r="EN80">
        <f t="shared" si="166"/>
        <v>77</v>
      </c>
      <c r="EO80">
        <f t="shared" si="167"/>
        <v>79</v>
      </c>
      <c r="EP80">
        <f t="shared" si="168"/>
        <v>176</v>
      </c>
      <c r="EQ80">
        <f t="shared" si="169"/>
        <v>49</v>
      </c>
      <c r="ER80">
        <f t="shared" si="170"/>
        <v>146</v>
      </c>
      <c r="ES80">
        <f t="shared" si="171"/>
        <v>68</v>
      </c>
      <c r="ET80">
        <f t="shared" si="172"/>
        <v>130</v>
      </c>
      <c r="EU80">
        <f t="shared" si="173"/>
        <v>163</v>
      </c>
      <c r="EV80">
        <f t="shared" si="174"/>
        <v>165</v>
      </c>
      <c r="EW80">
        <f t="shared" si="175"/>
        <v>55</v>
      </c>
      <c r="EX80">
        <f t="shared" si="176"/>
        <v>107</v>
      </c>
      <c r="EY80">
        <f t="shared" si="177"/>
        <v>180</v>
      </c>
      <c r="EZ80">
        <f t="shared" si="178"/>
        <v>78</v>
      </c>
      <c r="FA80">
        <f t="shared" si="179"/>
        <v>16</v>
      </c>
      <c r="FB80">
        <f t="shared" si="180"/>
        <v>81</v>
      </c>
      <c r="FC80">
        <f t="shared" si="181"/>
        <v>192</v>
      </c>
      <c r="FD80">
        <f t="shared" si="182"/>
        <v>163</v>
      </c>
      <c r="FE80">
        <f t="shared" si="183"/>
        <v>10</v>
      </c>
      <c r="FF80">
        <f t="shared" si="184"/>
        <v>147</v>
      </c>
      <c r="FG80">
        <f t="shared" si="185"/>
        <v>48</v>
      </c>
      <c r="FH80">
        <f t="shared" si="186"/>
        <v>131</v>
      </c>
      <c r="FI80">
        <f t="shared" si="187"/>
        <v>158</v>
      </c>
      <c r="FJ80">
        <f t="shared" si="188"/>
        <v>58</v>
      </c>
      <c r="FK80">
        <f t="shared" si="189"/>
        <v>103</v>
      </c>
      <c r="FL80">
        <f t="shared" si="190"/>
        <v>113</v>
      </c>
      <c r="FM80">
        <f t="shared" si="191"/>
        <v>175</v>
      </c>
      <c r="FN80">
        <f t="shared" si="192"/>
        <v>108</v>
      </c>
      <c r="FO80">
        <f t="shared" si="193"/>
        <v>146</v>
      </c>
      <c r="FP80">
        <f t="shared" si="194"/>
        <v>140</v>
      </c>
      <c r="FQ80">
        <f t="shared" si="195"/>
        <v>148</v>
      </c>
      <c r="FR80">
        <f t="shared" si="196"/>
        <v>168</v>
      </c>
    </row>
    <row r="81" spans="1:174">
      <c r="A81" t="s">
        <v>9</v>
      </c>
      <c r="B81" t="s">
        <v>12</v>
      </c>
      <c r="C81" t="s">
        <v>68</v>
      </c>
      <c r="D81">
        <v>20</v>
      </c>
      <c r="E81">
        <v>3</v>
      </c>
      <c r="F81">
        <v>2004</v>
      </c>
      <c r="G81" t="str">
        <f t="shared" si="197"/>
        <v>Patriots-DIV-2004</v>
      </c>
      <c r="H81">
        <v>1</v>
      </c>
      <c r="I81">
        <v>21</v>
      </c>
      <c r="J81">
        <v>9</v>
      </c>
      <c r="K81">
        <v>115</v>
      </c>
      <c r="L81">
        <v>18</v>
      </c>
      <c r="M81">
        <v>27</v>
      </c>
      <c r="N81">
        <v>1</v>
      </c>
      <c r="O81">
        <v>210</v>
      </c>
      <c r="P81">
        <v>39</v>
      </c>
      <c r="Q81">
        <v>1</v>
      </c>
      <c r="R81">
        <v>8</v>
      </c>
      <c r="S81">
        <v>15</v>
      </c>
      <c r="T81">
        <v>0</v>
      </c>
      <c r="U81">
        <v>0</v>
      </c>
      <c r="V81">
        <v>0</v>
      </c>
      <c r="W81">
        <v>0</v>
      </c>
      <c r="X81">
        <v>3</v>
      </c>
      <c r="Y81">
        <v>29</v>
      </c>
      <c r="Z81">
        <v>5</v>
      </c>
      <c r="AA81">
        <v>35</v>
      </c>
      <c r="AB81">
        <v>5</v>
      </c>
      <c r="AC81">
        <v>195</v>
      </c>
      <c r="AD81">
        <v>0</v>
      </c>
      <c r="AE81">
        <v>4</v>
      </c>
      <c r="AF81">
        <v>2</v>
      </c>
      <c r="AG81">
        <v>2</v>
      </c>
      <c r="AH81">
        <v>12</v>
      </c>
      <c r="AI81">
        <v>19</v>
      </c>
      <c r="AJ81">
        <v>8</v>
      </c>
      <c r="AK81">
        <v>14</v>
      </c>
      <c r="AL81">
        <v>3</v>
      </c>
      <c r="AM81">
        <v>5</v>
      </c>
      <c r="AN81">
        <v>0</v>
      </c>
      <c r="AO81">
        <v>0</v>
      </c>
      <c r="AP81">
        <v>9</v>
      </c>
      <c r="AQ81">
        <v>15</v>
      </c>
      <c r="AR81">
        <v>23</v>
      </c>
      <c r="AS81">
        <v>38</v>
      </c>
      <c r="AT81">
        <v>10</v>
      </c>
      <c r="AU81">
        <v>313</v>
      </c>
      <c r="AV81">
        <v>3</v>
      </c>
      <c r="AW81">
        <v>37</v>
      </c>
      <c r="AX81">
        <v>43</v>
      </c>
      <c r="AY81" s="8">
        <v>18</v>
      </c>
      <c r="AZ81">
        <v>10</v>
      </c>
      <c r="BA81">
        <v>230</v>
      </c>
      <c r="BB81">
        <v>27</v>
      </c>
      <c r="BC81">
        <v>42</v>
      </c>
      <c r="BD81">
        <v>0</v>
      </c>
      <c r="BE81">
        <v>46</v>
      </c>
      <c r="BF81">
        <v>15</v>
      </c>
      <c r="BG81">
        <v>0</v>
      </c>
      <c r="BH81">
        <v>6</v>
      </c>
      <c r="BI81">
        <v>12</v>
      </c>
      <c r="BJ81">
        <v>0</v>
      </c>
      <c r="BK81">
        <v>0</v>
      </c>
      <c r="BL81">
        <v>1</v>
      </c>
      <c r="BM81">
        <v>2</v>
      </c>
      <c r="BN81">
        <v>1</v>
      </c>
      <c r="BO81">
        <v>8</v>
      </c>
      <c r="BP81">
        <v>4</v>
      </c>
      <c r="BQ81">
        <v>44</v>
      </c>
      <c r="BR81">
        <v>6</v>
      </c>
      <c r="BS81">
        <v>244</v>
      </c>
      <c r="BT81">
        <v>28</v>
      </c>
      <c r="BU81">
        <v>1</v>
      </c>
      <c r="BV81">
        <v>0</v>
      </c>
      <c r="BW81">
        <v>1</v>
      </c>
      <c r="BX81">
        <v>3</v>
      </c>
      <c r="BY81">
        <v>10</v>
      </c>
      <c r="BZ81">
        <v>3</v>
      </c>
      <c r="CA81">
        <v>5</v>
      </c>
      <c r="CB81">
        <v>0</v>
      </c>
      <c r="CC81">
        <v>0</v>
      </c>
      <c r="CD81">
        <v>0</v>
      </c>
      <c r="CE81">
        <v>0</v>
      </c>
      <c r="CF81">
        <v>1</v>
      </c>
      <c r="CG81">
        <v>1</v>
      </c>
      <c r="CH81">
        <v>6</v>
      </c>
      <c r="CI81">
        <v>15</v>
      </c>
      <c r="CJ81">
        <v>10</v>
      </c>
      <c r="CK81">
        <v>231</v>
      </c>
      <c r="CL81">
        <v>4</v>
      </c>
      <c r="CM81">
        <v>22</v>
      </c>
      <c r="CN81">
        <v>17</v>
      </c>
      <c r="CP81" s="1">
        <f t="shared" si="123"/>
        <v>0.76666666666666672</v>
      </c>
      <c r="CQ81" s="1">
        <f t="shared" si="124"/>
        <v>0.6428571428571429</v>
      </c>
      <c r="CR81" s="1">
        <f t="shared" si="125"/>
        <v>4.5</v>
      </c>
      <c r="CS81" s="1">
        <f t="shared" si="126"/>
        <v>4.3023255813953485</v>
      </c>
      <c r="CT81" s="1">
        <f t="shared" si="127"/>
        <v>0</v>
      </c>
      <c r="CU81" s="1">
        <f t="shared" si="128"/>
        <v>3</v>
      </c>
      <c r="CV81" s="1">
        <f t="shared" si="129"/>
        <v>36.111111111111114</v>
      </c>
      <c r="CW81" s="1">
        <f t="shared" si="130"/>
        <v>27.6</v>
      </c>
      <c r="CX81" s="2">
        <f t="shared" si="131"/>
        <v>4.1907407407407407</v>
      </c>
      <c r="CY81" s="2">
        <f t="shared" si="132"/>
        <v>2.2283333333333335</v>
      </c>
      <c r="CZ81" s="1">
        <f t="shared" si="133"/>
        <v>4.7101449275362315</v>
      </c>
      <c r="DA81" s="1">
        <f t="shared" si="134"/>
        <v>4.7586206896551726</v>
      </c>
      <c r="DB81" s="1">
        <f t="shared" si="135"/>
        <v>2.3333333333333335</v>
      </c>
      <c r="DC81" s="1">
        <f t="shared" si="136"/>
        <v>1.8</v>
      </c>
      <c r="DD81" s="1">
        <f t="shared" si="137"/>
        <v>0.53333333333333333</v>
      </c>
      <c r="DE81" s="1">
        <f t="shared" si="138"/>
        <v>0.5</v>
      </c>
      <c r="DF81" s="1">
        <f t="shared" si="139"/>
        <v>31.3</v>
      </c>
      <c r="DG81" s="1">
        <f t="shared" si="140"/>
        <v>23.1</v>
      </c>
      <c r="DH81" s="1">
        <f t="shared" si="141"/>
        <v>3</v>
      </c>
      <c r="DI81" s="1">
        <f t="shared" si="142"/>
        <v>4</v>
      </c>
      <c r="DJ81" s="1">
        <f t="shared" si="143"/>
        <v>0.7142857142857143</v>
      </c>
      <c r="DK81" s="1">
        <f t="shared" si="144"/>
        <v>0.42857142857142855</v>
      </c>
      <c r="DL81" s="1">
        <f t="shared" si="145"/>
        <v>7.666666666666667</v>
      </c>
      <c r="DM81" s="1">
        <f t="shared" si="146"/>
        <v>5.8</v>
      </c>
      <c r="DN81" s="1">
        <f t="shared" si="147"/>
        <v>0.50724637681159424</v>
      </c>
      <c r="DO81" s="1">
        <f t="shared" si="148"/>
        <v>0.75862068965517238</v>
      </c>
      <c r="DP81" s="1">
        <f t="shared" si="149"/>
        <v>0.60526315789473684</v>
      </c>
      <c r="DQ81" s="1">
        <f t="shared" si="150"/>
        <v>0.4</v>
      </c>
      <c r="DR81" s="2">
        <f t="shared" si="151"/>
        <v>5.384615384615385</v>
      </c>
      <c r="DS81" s="2">
        <f t="shared" si="152"/>
        <v>3.0666666666666669</v>
      </c>
      <c r="DT81" s="1">
        <f t="shared" si="121"/>
        <v>39</v>
      </c>
      <c r="DU81" s="1">
        <f t="shared" si="122"/>
        <v>36</v>
      </c>
      <c r="DV81" s="1">
        <f t="shared" si="198"/>
        <v>210</v>
      </c>
      <c r="DW81" s="1">
        <f t="shared" si="199"/>
        <v>46</v>
      </c>
      <c r="DX81" s="1">
        <f t="shared" si="153"/>
        <v>6.1538461538461542E-2</v>
      </c>
      <c r="DY81" s="1">
        <f t="shared" si="154"/>
        <v>1.0869565217391304E-2</v>
      </c>
      <c r="DZ81" s="1">
        <f t="shared" si="155"/>
        <v>2.2222222222222223</v>
      </c>
      <c r="EA81" s="1">
        <f t="shared" si="156"/>
        <v>0.3</v>
      </c>
      <c r="EB81" s="1">
        <f t="shared" si="200"/>
        <v>87.731481481481481</v>
      </c>
      <c r="EC81" s="1">
        <f t="shared" si="201"/>
        <v>68.551587301587318</v>
      </c>
      <c r="EE81">
        <f t="shared" si="157"/>
        <v>49</v>
      </c>
      <c r="EF81">
        <f t="shared" si="158"/>
        <v>56</v>
      </c>
      <c r="EG81">
        <f t="shared" si="159"/>
        <v>132</v>
      </c>
      <c r="EH81">
        <f t="shared" si="160"/>
        <v>64</v>
      </c>
      <c r="EI81">
        <f t="shared" si="161"/>
        <v>1</v>
      </c>
      <c r="EJ81">
        <f t="shared" si="162"/>
        <v>32</v>
      </c>
      <c r="EK81">
        <f t="shared" si="163"/>
        <v>43</v>
      </c>
      <c r="EL81">
        <f t="shared" si="164"/>
        <v>83</v>
      </c>
      <c r="EM81">
        <f t="shared" si="165"/>
        <v>7</v>
      </c>
      <c r="EN81">
        <f t="shared" si="166"/>
        <v>40</v>
      </c>
      <c r="EO81">
        <f t="shared" si="167"/>
        <v>137</v>
      </c>
      <c r="EP81">
        <f t="shared" si="168"/>
        <v>69</v>
      </c>
      <c r="EQ81">
        <f t="shared" si="169"/>
        <v>30</v>
      </c>
      <c r="ER81">
        <f t="shared" si="170"/>
        <v>117</v>
      </c>
      <c r="ES81">
        <f t="shared" si="171"/>
        <v>32</v>
      </c>
      <c r="ET81">
        <f t="shared" si="172"/>
        <v>149</v>
      </c>
      <c r="EU81">
        <f t="shared" si="173"/>
        <v>93</v>
      </c>
      <c r="EV81">
        <f t="shared" si="174"/>
        <v>17</v>
      </c>
      <c r="EW81">
        <f t="shared" si="175"/>
        <v>55</v>
      </c>
      <c r="EX81">
        <f t="shared" si="176"/>
        <v>72</v>
      </c>
      <c r="EY81">
        <f t="shared" si="177"/>
        <v>75</v>
      </c>
      <c r="EZ81">
        <f t="shared" si="178"/>
        <v>22</v>
      </c>
      <c r="FA81">
        <f t="shared" si="179"/>
        <v>10</v>
      </c>
      <c r="FB81">
        <f t="shared" si="180"/>
        <v>115</v>
      </c>
      <c r="FC81">
        <f t="shared" si="181"/>
        <v>68</v>
      </c>
      <c r="FD81">
        <f t="shared" si="182"/>
        <v>81</v>
      </c>
      <c r="FE81">
        <f t="shared" si="183"/>
        <v>16</v>
      </c>
      <c r="FF81">
        <f t="shared" si="184"/>
        <v>59</v>
      </c>
      <c r="FG81">
        <f t="shared" si="185"/>
        <v>21</v>
      </c>
      <c r="FH81">
        <f t="shared" si="186"/>
        <v>51</v>
      </c>
      <c r="FI81">
        <f t="shared" si="187"/>
        <v>74</v>
      </c>
      <c r="FJ81">
        <f t="shared" si="188"/>
        <v>74</v>
      </c>
      <c r="FK81">
        <f t="shared" si="189"/>
        <v>8</v>
      </c>
      <c r="FL81">
        <f t="shared" si="190"/>
        <v>16</v>
      </c>
      <c r="FM81">
        <f t="shared" si="191"/>
        <v>116</v>
      </c>
      <c r="FN81">
        <f t="shared" si="192"/>
        <v>5</v>
      </c>
      <c r="FO81">
        <f t="shared" si="193"/>
        <v>77</v>
      </c>
      <c r="FP81">
        <f t="shared" si="194"/>
        <v>6</v>
      </c>
      <c r="FQ81">
        <f t="shared" si="195"/>
        <v>78</v>
      </c>
      <c r="FR81">
        <f t="shared" si="196"/>
        <v>66</v>
      </c>
    </row>
    <row r="82" spans="1:174">
      <c r="A82" t="s">
        <v>12</v>
      </c>
      <c r="B82" t="s">
        <v>9</v>
      </c>
      <c r="C82" t="s">
        <v>68</v>
      </c>
      <c r="D82">
        <v>3</v>
      </c>
      <c r="E82">
        <v>20</v>
      </c>
      <c r="F82">
        <v>2004</v>
      </c>
      <c r="G82" t="str">
        <f t="shared" si="197"/>
        <v>Colts-DIV-2004</v>
      </c>
      <c r="H82">
        <v>0</v>
      </c>
      <c r="I82">
        <v>18</v>
      </c>
      <c r="J82">
        <v>10</v>
      </c>
      <c r="K82">
        <v>230</v>
      </c>
      <c r="L82">
        <v>27</v>
      </c>
      <c r="M82">
        <v>42</v>
      </c>
      <c r="N82">
        <v>0</v>
      </c>
      <c r="O82">
        <v>46</v>
      </c>
      <c r="P82">
        <v>15</v>
      </c>
      <c r="Q82">
        <v>0</v>
      </c>
      <c r="R82">
        <v>6</v>
      </c>
      <c r="S82">
        <v>12</v>
      </c>
      <c r="T82">
        <v>0</v>
      </c>
      <c r="U82">
        <v>0</v>
      </c>
      <c r="V82">
        <v>1</v>
      </c>
      <c r="W82">
        <v>2</v>
      </c>
      <c r="X82">
        <v>1</v>
      </c>
      <c r="Y82">
        <v>8</v>
      </c>
      <c r="Z82">
        <v>4</v>
      </c>
      <c r="AA82">
        <v>44</v>
      </c>
      <c r="AB82">
        <v>6</v>
      </c>
      <c r="AC82">
        <v>244</v>
      </c>
      <c r="AD82">
        <v>28</v>
      </c>
      <c r="AE82">
        <v>1</v>
      </c>
      <c r="AF82">
        <v>0</v>
      </c>
      <c r="AG82">
        <v>1</v>
      </c>
      <c r="AH82">
        <v>3</v>
      </c>
      <c r="AI82">
        <v>10</v>
      </c>
      <c r="AJ82">
        <v>3</v>
      </c>
      <c r="AK82">
        <v>5</v>
      </c>
      <c r="AL82">
        <v>0</v>
      </c>
      <c r="AM82">
        <v>0</v>
      </c>
      <c r="AN82">
        <v>0</v>
      </c>
      <c r="AO82">
        <v>0</v>
      </c>
      <c r="AP82">
        <v>1</v>
      </c>
      <c r="AQ82">
        <v>1</v>
      </c>
      <c r="AR82">
        <v>6</v>
      </c>
      <c r="AS82">
        <v>15</v>
      </c>
      <c r="AT82">
        <v>10</v>
      </c>
      <c r="AU82">
        <v>231</v>
      </c>
      <c r="AV82">
        <v>4</v>
      </c>
      <c r="AW82">
        <v>22</v>
      </c>
      <c r="AX82">
        <v>17</v>
      </c>
      <c r="AY82" s="8">
        <v>21</v>
      </c>
      <c r="AZ82">
        <v>9</v>
      </c>
      <c r="BA82">
        <v>115</v>
      </c>
      <c r="BB82">
        <v>18</v>
      </c>
      <c r="BC82">
        <v>27</v>
      </c>
      <c r="BD82">
        <v>1</v>
      </c>
      <c r="BE82">
        <v>210</v>
      </c>
      <c r="BF82">
        <v>39</v>
      </c>
      <c r="BG82">
        <v>1</v>
      </c>
      <c r="BH82">
        <v>8</v>
      </c>
      <c r="BI82">
        <v>15</v>
      </c>
      <c r="BJ82">
        <v>0</v>
      </c>
      <c r="BK82">
        <v>0</v>
      </c>
      <c r="BL82">
        <v>0</v>
      </c>
      <c r="BM82">
        <v>0</v>
      </c>
      <c r="BN82">
        <v>3</v>
      </c>
      <c r="BO82">
        <v>29</v>
      </c>
      <c r="BP82">
        <v>5</v>
      </c>
      <c r="BQ82">
        <v>35</v>
      </c>
      <c r="BR82">
        <v>5</v>
      </c>
      <c r="BS82">
        <v>195</v>
      </c>
      <c r="BT82">
        <v>0</v>
      </c>
      <c r="BU82">
        <v>4</v>
      </c>
      <c r="BV82">
        <v>2</v>
      </c>
      <c r="BW82">
        <v>2</v>
      </c>
      <c r="BX82">
        <v>12</v>
      </c>
      <c r="BY82">
        <v>19</v>
      </c>
      <c r="BZ82">
        <v>8</v>
      </c>
      <c r="CA82">
        <v>14</v>
      </c>
      <c r="CB82">
        <v>3</v>
      </c>
      <c r="CC82">
        <v>5</v>
      </c>
      <c r="CD82">
        <v>0</v>
      </c>
      <c r="CE82">
        <v>0</v>
      </c>
      <c r="CF82">
        <v>9</v>
      </c>
      <c r="CG82">
        <v>15</v>
      </c>
      <c r="CH82">
        <v>23</v>
      </c>
      <c r="CI82">
        <v>38</v>
      </c>
      <c r="CJ82">
        <v>10</v>
      </c>
      <c r="CK82">
        <v>313</v>
      </c>
      <c r="CL82">
        <v>3</v>
      </c>
      <c r="CM82">
        <v>37</v>
      </c>
      <c r="CN82">
        <v>43</v>
      </c>
      <c r="CP82" s="1">
        <f t="shared" si="123"/>
        <v>0.6428571428571429</v>
      </c>
      <c r="CQ82" s="1">
        <f t="shared" si="124"/>
        <v>0.76666666666666672</v>
      </c>
      <c r="CR82" s="1">
        <f t="shared" si="125"/>
        <v>4.3023255813953485</v>
      </c>
      <c r="CS82" s="1">
        <f t="shared" si="126"/>
        <v>4.5</v>
      </c>
      <c r="CT82" s="1">
        <f t="shared" si="127"/>
        <v>3</v>
      </c>
      <c r="CU82" s="1">
        <f t="shared" si="128"/>
        <v>0</v>
      </c>
      <c r="CV82" s="1">
        <f t="shared" si="129"/>
        <v>27.6</v>
      </c>
      <c r="CW82" s="1">
        <f t="shared" si="130"/>
        <v>36.111111111111114</v>
      </c>
      <c r="CX82" s="2">
        <f t="shared" si="131"/>
        <v>2.2283333333333335</v>
      </c>
      <c r="CY82" s="2">
        <f t="shared" si="132"/>
        <v>4.1907407407407407</v>
      </c>
      <c r="CZ82" s="1">
        <f t="shared" si="133"/>
        <v>4.7586206896551726</v>
      </c>
      <c r="DA82" s="1">
        <f t="shared" si="134"/>
        <v>4.7101449275362315</v>
      </c>
      <c r="DB82" s="1">
        <f t="shared" si="135"/>
        <v>1.8</v>
      </c>
      <c r="DC82" s="1">
        <f t="shared" si="136"/>
        <v>2.3333333333333335</v>
      </c>
      <c r="DD82" s="1">
        <f t="shared" si="137"/>
        <v>0.5</v>
      </c>
      <c r="DE82" s="1">
        <f t="shared" si="138"/>
        <v>0.53333333333333333</v>
      </c>
      <c r="DF82" s="1">
        <f t="shared" si="139"/>
        <v>23.1</v>
      </c>
      <c r="DG82" s="1">
        <f t="shared" si="140"/>
        <v>31.3</v>
      </c>
      <c r="DH82" s="1">
        <f t="shared" si="141"/>
        <v>4</v>
      </c>
      <c r="DI82" s="1">
        <f t="shared" si="142"/>
        <v>3</v>
      </c>
      <c r="DJ82" s="1">
        <f t="shared" si="143"/>
        <v>0.42857142857142855</v>
      </c>
      <c r="DK82" s="1">
        <f t="shared" si="144"/>
        <v>0.7142857142857143</v>
      </c>
      <c r="DL82" s="1">
        <f t="shared" si="145"/>
        <v>5.8</v>
      </c>
      <c r="DM82" s="1">
        <f t="shared" si="146"/>
        <v>7.666666666666667</v>
      </c>
      <c r="DN82" s="1">
        <f t="shared" si="147"/>
        <v>0.75862068965517238</v>
      </c>
      <c r="DO82" s="1">
        <f t="shared" si="148"/>
        <v>0.50724637681159424</v>
      </c>
      <c r="DP82" s="1">
        <f t="shared" si="149"/>
        <v>0.4</v>
      </c>
      <c r="DQ82" s="1">
        <f t="shared" si="150"/>
        <v>0.60526315789473684</v>
      </c>
      <c r="DR82" s="2">
        <f t="shared" si="151"/>
        <v>3.0666666666666669</v>
      </c>
      <c r="DS82" s="2">
        <f t="shared" si="152"/>
        <v>5.384615384615385</v>
      </c>
      <c r="DT82" s="1">
        <f t="shared" si="121"/>
        <v>36</v>
      </c>
      <c r="DU82" s="1">
        <f t="shared" si="122"/>
        <v>39</v>
      </c>
      <c r="DV82" s="1">
        <f t="shared" si="198"/>
        <v>46</v>
      </c>
      <c r="DW82" s="1">
        <f t="shared" si="199"/>
        <v>210</v>
      </c>
      <c r="DX82" s="1">
        <f t="shared" si="153"/>
        <v>1.0869565217391304E-2</v>
      </c>
      <c r="DY82" s="1">
        <f t="shared" si="154"/>
        <v>6.1538461538461542E-2</v>
      </c>
      <c r="DZ82" s="1">
        <f t="shared" si="155"/>
        <v>0.3</v>
      </c>
      <c r="EA82" s="1">
        <f t="shared" si="156"/>
        <v>2.2222222222222223</v>
      </c>
      <c r="EB82" s="1">
        <f t="shared" si="200"/>
        <v>68.551587301587318</v>
      </c>
      <c r="EC82" s="1">
        <f t="shared" si="201"/>
        <v>87.731481481481481</v>
      </c>
      <c r="EE82">
        <f t="shared" si="157"/>
        <v>141</v>
      </c>
      <c r="EF82">
        <f t="shared" si="158"/>
        <v>150</v>
      </c>
      <c r="EG82">
        <f t="shared" si="159"/>
        <v>135</v>
      </c>
      <c r="EH82">
        <f t="shared" si="160"/>
        <v>66</v>
      </c>
      <c r="EI82">
        <f t="shared" si="161"/>
        <v>143</v>
      </c>
      <c r="EJ82">
        <f t="shared" si="162"/>
        <v>163</v>
      </c>
      <c r="EK82">
        <f t="shared" si="163"/>
        <v>116</v>
      </c>
      <c r="EL82">
        <f t="shared" si="164"/>
        <v>156</v>
      </c>
      <c r="EM82">
        <f t="shared" si="165"/>
        <v>159</v>
      </c>
      <c r="EN82">
        <f t="shared" si="166"/>
        <v>192</v>
      </c>
      <c r="EO82">
        <f t="shared" si="167"/>
        <v>130</v>
      </c>
      <c r="EP82">
        <f t="shared" si="168"/>
        <v>62</v>
      </c>
      <c r="EQ82">
        <f t="shared" si="169"/>
        <v>80</v>
      </c>
      <c r="ER82">
        <f t="shared" si="170"/>
        <v>169</v>
      </c>
      <c r="ES82">
        <f t="shared" si="171"/>
        <v>40</v>
      </c>
      <c r="ET82">
        <f t="shared" si="172"/>
        <v>163</v>
      </c>
      <c r="EU82">
        <f t="shared" si="173"/>
        <v>182</v>
      </c>
      <c r="EV82">
        <f t="shared" si="174"/>
        <v>106</v>
      </c>
      <c r="EW82">
        <f t="shared" si="175"/>
        <v>93</v>
      </c>
      <c r="EX82">
        <f t="shared" si="176"/>
        <v>107</v>
      </c>
      <c r="EY82">
        <f t="shared" si="177"/>
        <v>162</v>
      </c>
      <c r="EZ82">
        <f t="shared" si="178"/>
        <v>97</v>
      </c>
      <c r="FA82">
        <f t="shared" si="179"/>
        <v>82</v>
      </c>
      <c r="FB82">
        <f t="shared" si="180"/>
        <v>188</v>
      </c>
      <c r="FC82">
        <f t="shared" si="181"/>
        <v>118</v>
      </c>
      <c r="FD82">
        <f t="shared" si="182"/>
        <v>129</v>
      </c>
      <c r="FE82">
        <f t="shared" si="183"/>
        <v>131</v>
      </c>
      <c r="FF82">
        <f t="shared" si="184"/>
        <v>183</v>
      </c>
      <c r="FG82">
        <f t="shared" si="185"/>
        <v>147</v>
      </c>
      <c r="FH82">
        <f t="shared" si="186"/>
        <v>178</v>
      </c>
      <c r="FI82">
        <f t="shared" si="187"/>
        <v>120</v>
      </c>
      <c r="FJ82">
        <f t="shared" si="188"/>
        <v>120</v>
      </c>
      <c r="FK82">
        <f t="shared" si="189"/>
        <v>182</v>
      </c>
      <c r="FL82">
        <f t="shared" si="190"/>
        <v>190</v>
      </c>
      <c r="FM82">
        <f t="shared" si="191"/>
        <v>194</v>
      </c>
      <c r="FN82">
        <f t="shared" si="192"/>
        <v>83</v>
      </c>
      <c r="FO82">
        <f t="shared" si="193"/>
        <v>191</v>
      </c>
      <c r="FP82">
        <f t="shared" si="194"/>
        <v>121</v>
      </c>
      <c r="FQ82">
        <f t="shared" si="195"/>
        <v>133</v>
      </c>
      <c r="FR82">
        <f t="shared" si="196"/>
        <v>121</v>
      </c>
    </row>
    <row r="83" spans="1:174">
      <c r="A83" t="s">
        <v>0</v>
      </c>
      <c r="B83" t="s">
        <v>13</v>
      </c>
      <c r="C83" t="s">
        <v>69</v>
      </c>
      <c r="D83">
        <v>27</v>
      </c>
      <c r="E83">
        <v>10</v>
      </c>
      <c r="F83">
        <v>2004</v>
      </c>
      <c r="G83" t="str">
        <f t="shared" si="197"/>
        <v>Eagles-CC-2004</v>
      </c>
      <c r="H83">
        <v>1</v>
      </c>
      <c r="I83">
        <v>22</v>
      </c>
      <c r="J83">
        <v>9</v>
      </c>
      <c r="K83">
        <v>170</v>
      </c>
      <c r="L83">
        <v>18</v>
      </c>
      <c r="M83">
        <v>27</v>
      </c>
      <c r="N83">
        <v>2</v>
      </c>
      <c r="O83">
        <v>156</v>
      </c>
      <c r="P83">
        <v>33</v>
      </c>
      <c r="Q83">
        <v>1</v>
      </c>
      <c r="R83">
        <v>7</v>
      </c>
      <c r="S83">
        <v>14</v>
      </c>
      <c r="T83">
        <v>0</v>
      </c>
      <c r="U83">
        <v>1</v>
      </c>
      <c r="V83">
        <v>0</v>
      </c>
      <c r="W83">
        <v>0</v>
      </c>
      <c r="X83">
        <v>2</v>
      </c>
      <c r="Y83">
        <v>13</v>
      </c>
      <c r="Z83">
        <v>6</v>
      </c>
      <c r="AA83">
        <v>59</v>
      </c>
      <c r="AB83">
        <v>3</v>
      </c>
      <c r="AC83">
        <v>115</v>
      </c>
      <c r="AD83">
        <v>20</v>
      </c>
      <c r="AE83">
        <v>5</v>
      </c>
      <c r="AF83">
        <v>3</v>
      </c>
      <c r="AG83">
        <v>2</v>
      </c>
      <c r="AH83">
        <v>8</v>
      </c>
      <c r="AI83">
        <v>18</v>
      </c>
      <c r="AJ83">
        <v>5</v>
      </c>
      <c r="AK83">
        <v>8</v>
      </c>
      <c r="AL83">
        <v>4</v>
      </c>
      <c r="AM83">
        <v>6</v>
      </c>
      <c r="AN83">
        <v>0</v>
      </c>
      <c r="AO83">
        <v>0</v>
      </c>
      <c r="AP83">
        <v>6</v>
      </c>
      <c r="AQ83">
        <v>13</v>
      </c>
      <c r="AR83">
        <v>17</v>
      </c>
      <c r="AS83">
        <v>32</v>
      </c>
      <c r="AT83">
        <v>10</v>
      </c>
      <c r="AU83">
        <v>388</v>
      </c>
      <c r="AV83">
        <v>2</v>
      </c>
      <c r="AW83">
        <v>33</v>
      </c>
      <c r="AX83">
        <v>15</v>
      </c>
      <c r="AY83" s="8">
        <v>14</v>
      </c>
      <c r="AZ83">
        <v>10</v>
      </c>
      <c r="BA83">
        <v>103</v>
      </c>
      <c r="BB83">
        <v>11</v>
      </c>
      <c r="BC83">
        <v>24</v>
      </c>
      <c r="BD83">
        <v>0</v>
      </c>
      <c r="BE83">
        <v>99</v>
      </c>
      <c r="BF83">
        <v>26</v>
      </c>
      <c r="BG83">
        <v>1</v>
      </c>
      <c r="BH83">
        <v>2</v>
      </c>
      <c r="BI83">
        <v>11</v>
      </c>
      <c r="BJ83">
        <v>2</v>
      </c>
      <c r="BK83">
        <v>3</v>
      </c>
      <c r="BL83">
        <v>1</v>
      </c>
      <c r="BM83">
        <v>0</v>
      </c>
      <c r="BN83">
        <v>4</v>
      </c>
      <c r="BO83">
        <v>33</v>
      </c>
      <c r="BP83">
        <v>5</v>
      </c>
      <c r="BQ83">
        <v>24</v>
      </c>
      <c r="BR83">
        <v>5</v>
      </c>
      <c r="BS83">
        <v>130</v>
      </c>
      <c r="BT83">
        <v>-4</v>
      </c>
      <c r="BU83">
        <v>2</v>
      </c>
      <c r="BV83">
        <v>1</v>
      </c>
      <c r="BW83">
        <v>1</v>
      </c>
      <c r="BX83">
        <v>4</v>
      </c>
      <c r="BY83">
        <v>11</v>
      </c>
      <c r="BZ83">
        <v>5</v>
      </c>
      <c r="CA83">
        <v>10</v>
      </c>
      <c r="CB83">
        <v>1</v>
      </c>
      <c r="CC83">
        <v>4</v>
      </c>
      <c r="CD83">
        <v>1</v>
      </c>
      <c r="CE83">
        <v>1</v>
      </c>
      <c r="CF83">
        <v>0</v>
      </c>
      <c r="CG83">
        <v>1</v>
      </c>
      <c r="CH83">
        <v>11</v>
      </c>
      <c r="CI83">
        <v>26</v>
      </c>
      <c r="CJ83">
        <v>10</v>
      </c>
      <c r="CK83">
        <v>263</v>
      </c>
      <c r="CL83">
        <v>4</v>
      </c>
      <c r="CM83">
        <v>26</v>
      </c>
      <c r="CN83">
        <v>45</v>
      </c>
      <c r="CP83" s="1">
        <f t="shared" si="123"/>
        <v>0.80645161290322576</v>
      </c>
      <c r="CQ83" s="1">
        <f t="shared" si="124"/>
        <v>0.625</v>
      </c>
      <c r="CR83" s="1">
        <f t="shared" si="125"/>
        <v>7.2413793103448274</v>
      </c>
      <c r="CS83" s="1">
        <f t="shared" si="126"/>
        <v>2.0714285714285716</v>
      </c>
      <c r="CT83" s="1">
        <f t="shared" si="127"/>
        <v>0</v>
      </c>
      <c r="CU83" s="1">
        <f t="shared" si="128"/>
        <v>1</v>
      </c>
      <c r="CV83" s="1">
        <f t="shared" si="129"/>
        <v>36.222222222222221</v>
      </c>
      <c r="CW83" s="1">
        <f t="shared" si="130"/>
        <v>20.2</v>
      </c>
      <c r="CX83" s="2">
        <f t="shared" si="131"/>
        <v>3.6944444444444446</v>
      </c>
      <c r="CY83" s="2">
        <f t="shared" si="132"/>
        <v>2.6749999999999998</v>
      </c>
      <c r="CZ83" s="1">
        <f t="shared" si="133"/>
        <v>5.258064516129032</v>
      </c>
      <c r="DA83" s="1">
        <f t="shared" si="134"/>
        <v>3.7407407407407409</v>
      </c>
      <c r="DB83" s="1">
        <f t="shared" si="135"/>
        <v>2.4444444444444446</v>
      </c>
      <c r="DC83" s="1">
        <f t="shared" si="136"/>
        <v>1.4</v>
      </c>
      <c r="DD83" s="1">
        <f t="shared" si="137"/>
        <v>0.46666666666666667</v>
      </c>
      <c r="DE83" s="1">
        <f t="shared" si="138"/>
        <v>0.2857142857142857</v>
      </c>
      <c r="DF83" s="1">
        <f t="shared" si="139"/>
        <v>38.799999999999997</v>
      </c>
      <c r="DG83" s="1">
        <f t="shared" si="140"/>
        <v>26.3</v>
      </c>
      <c r="DH83" s="1">
        <f t="shared" si="141"/>
        <v>2</v>
      </c>
      <c r="DI83" s="1">
        <f t="shared" si="142"/>
        <v>4</v>
      </c>
      <c r="DJ83" s="1">
        <f t="shared" si="143"/>
        <v>0.77142857142857146</v>
      </c>
      <c r="DK83" s="1">
        <f t="shared" si="144"/>
        <v>0.7142857142857143</v>
      </c>
      <c r="DL83" s="1">
        <f t="shared" si="145"/>
        <v>6.8888888888888893</v>
      </c>
      <c r="DM83" s="1">
        <f t="shared" si="146"/>
        <v>5.4</v>
      </c>
      <c r="DN83" s="1">
        <f t="shared" si="147"/>
        <v>0.95161290322580649</v>
      </c>
      <c r="DO83" s="1">
        <f t="shared" si="148"/>
        <v>0.44444444444444442</v>
      </c>
      <c r="DP83" s="1">
        <f t="shared" si="149"/>
        <v>0.53125</v>
      </c>
      <c r="DQ83" s="1">
        <f t="shared" si="150"/>
        <v>0.42307692307692307</v>
      </c>
      <c r="DR83" s="2">
        <f t="shared" si="151"/>
        <v>4.7272727272727275</v>
      </c>
      <c r="DS83" s="2">
        <f t="shared" si="152"/>
        <v>3.8076923076923075</v>
      </c>
      <c r="DT83" s="1">
        <f t="shared" si="121"/>
        <v>31.666666666666668</v>
      </c>
      <c r="DU83" s="1">
        <f t="shared" si="122"/>
        <v>26.8</v>
      </c>
      <c r="DV83" s="1">
        <f t="shared" si="198"/>
        <v>156</v>
      </c>
      <c r="DW83" s="1">
        <f t="shared" si="199"/>
        <v>99</v>
      </c>
      <c r="DX83" s="1">
        <f t="shared" si="153"/>
        <v>8.2822085889570546E-2</v>
      </c>
      <c r="DY83" s="1">
        <f t="shared" si="154"/>
        <v>4.9504950495049507E-2</v>
      </c>
      <c r="DZ83" s="1">
        <f t="shared" si="155"/>
        <v>3</v>
      </c>
      <c r="EA83" s="1">
        <f t="shared" si="156"/>
        <v>1</v>
      </c>
      <c r="EB83" s="1">
        <f t="shared" si="200"/>
        <v>108.56481481481481</v>
      </c>
      <c r="EC83" s="1">
        <f t="shared" si="201"/>
        <v>40.798611111111107</v>
      </c>
      <c r="EE83">
        <f t="shared" si="157"/>
        <v>19</v>
      </c>
      <c r="EF83">
        <f t="shared" si="158"/>
        <v>48</v>
      </c>
      <c r="EG83">
        <f t="shared" si="159"/>
        <v>61</v>
      </c>
      <c r="EH83">
        <f t="shared" si="160"/>
        <v>25</v>
      </c>
      <c r="EI83">
        <f t="shared" si="161"/>
        <v>1</v>
      </c>
      <c r="EJ83">
        <f t="shared" si="162"/>
        <v>95</v>
      </c>
      <c r="EK83">
        <f t="shared" si="163"/>
        <v>41</v>
      </c>
      <c r="EL83">
        <f t="shared" si="164"/>
        <v>26</v>
      </c>
      <c r="EM83">
        <f t="shared" si="165"/>
        <v>16</v>
      </c>
      <c r="EN83">
        <f t="shared" si="166"/>
        <v>96</v>
      </c>
      <c r="EO83">
        <f t="shared" si="167"/>
        <v>92</v>
      </c>
      <c r="EP83">
        <f t="shared" si="168"/>
        <v>11</v>
      </c>
      <c r="EQ83">
        <f t="shared" si="169"/>
        <v>26</v>
      </c>
      <c r="ER83">
        <f t="shared" si="170"/>
        <v>62</v>
      </c>
      <c r="ES83">
        <f t="shared" si="171"/>
        <v>54</v>
      </c>
      <c r="ET83">
        <f t="shared" si="172"/>
        <v>39</v>
      </c>
      <c r="EU83">
        <f t="shared" si="173"/>
        <v>19</v>
      </c>
      <c r="EV83">
        <f t="shared" si="174"/>
        <v>37</v>
      </c>
      <c r="EW83">
        <f t="shared" si="175"/>
        <v>23</v>
      </c>
      <c r="EX83">
        <f t="shared" si="176"/>
        <v>72</v>
      </c>
      <c r="EY83">
        <f t="shared" si="177"/>
        <v>63</v>
      </c>
      <c r="EZ83">
        <f t="shared" si="178"/>
        <v>97</v>
      </c>
      <c r="FA83">
        <f t="shared" si="179"/>
        <v>23</v>
      </c>
      <c r="FB83">
        <f t="shared" si="180"/>
        <v>88</v>
      </c>
      <c r="FC83">
        <f t="shared" si="181"/>
        <v>154</v>
      </c>
      <c r="FD83">
        <f t="shared" si="182"/>
        <v>145</v>
      </c>
      <c r="FE83">
        <f t="shared" si="183"/>
        <v>43</v>
      </c>
      <c r="FF83">
        <f t="shared" si="184"/>
        <v>82</v>
      </c>
      <c r="FG83">
        <f t="shared" si="185"/>
        <v>42</v>
      </c>
      <c r="FH83">
        <f t="shared" si="186"/>
        <v>92</v>
      </c>
      <c r="FI83">
        <f t="shared" si="187"/>
        <v>167</v>
      </c>
      <c r="FJ83">
        <f t="shared" si="188"/>
        <v>11</v>
      </c>
      <c r="FK83">
        <f t="shared" si="189"/>
        <v>34</v>
      </c>
      <c r="FL83">
        <f t="shared" si="190"/>
        <v>98</v>
      </c>
      <c r="FM83">
        <f t="shared" si="191"/>
        <v>57</v>
      </c>
      <c r="FN83">
        <f t="shared" si="192"/>
        <v>48</v>
      </c>
      <c r="FO83">
        <f t="shared" si="193"/>
        <v>28</v>
      </c>
      <c r="FP83">
        <f t="shared" si="194"/>
        <v>27</v>
      </c>
      <c r="FQ83">
        <f t="shared" si="195"/>
        <v>36</v>
      </c>
      <c r="FR83">
        <f t="shared" si="196"/>
        <v>17</v>
      </c>
    </row>
    <row r="84" spans="1:174">
      <c r="A84" t="s">
        <v>13</v>
      </c>
      <c r="B84" t="s">
        <v>0</v>
      </c>
      <c r="C84" t="s">
        <v>69</v>
      </c>
      <c r="D84">
        <v>10</v>
      </c>
      <c r="E84">
        <v>27</v>
      </c>
      <c r="F84">
        <v>2004</v>
      </c>
      <c r="G84" t="str">
        <f t="shared" si="197"/>
        <v>Falcons-CC-2004</v>
      </c>
      <c r="H84">
        <v>0</v>
      </c>
      <c r="I84">
        <v>14</v>
      </c>
      <c r="J84">
        <v>10</v>
      </c>
      <c r="K84">
        <v>103</v>
      </c>
      <c r="L84">
        <v>11</v>
      </c>
      <c r="M84">
        <v>24</v>
      </c>
      <c r="N84">
        <v>0</v>
      </c>
      <c r="O84">
        <v>99</v>
      </c>
      <c r="P84">
        <v>26</v>
      </c>
      <c r="Q84">
        <v>1</v>
      </c>
      <c r="R84">
        <v>2</v>
      </c>
      <c r="S84">
        <v>11</v>
      </c>
      <c r="T84">
        <v>2</v>
      </c>
      <c r="U84">
        <v>3</v>
      </c>
      <c r="V84">
        <v>1</v>
      </c>
      <c r="W84">
        <v>0</v>
      </c>
      <c r="X84">
        <v>4</v>
      </c>
      <c r="Y84">
        <v>33</v>
      </c>
      <c r="Z84">
        <v>5</v>
      </c>
      <c r="AA84">
        <v>24</v>
      </c>
      <c r="AB84">
        <v>5</v>
      </c>
      <c r="AC84">
        <v>130</v>
      </c>
      <c r="AD84">
        <v>-4</v>
      </c>
      <c r="AE84">
        <v>2</v>
      </c>
      <c r="AF84">
        <v>1</v>
      </c>
      <c r="AG84">
        <v>1</v>
      </c>
      <c r="AH84">
        <v>4</v>
      </c>
      <c r="AI84">
        <v>11</v>
      </c>
      <c r="AJ84">
        <v>5</v>
      </c>
      <c r="AK84">
        <v>10</v>
      </c>
      <c r="AL84">
        <v>1</v>
      </c>
      <c r="AM84">
        <v>4</v>
      </c>
      <c r="AN84">
        <v>1</v>
      </c>
      <c r="AO84">
        <v>1</v>
      </c>
      <c r="AP84">
        <v>0</v>
      </c>
      <c r="AQ84">
        <v>1</v>
      </c>
      <c r="AR84">
        <v>11</v>
      </c>
      <c r="AS84">
        <v>26</v>
      </c>
      <c r="AT84">
        <v>10</v>
      </c>
      <c r="AU84">
        <v>263</v>
      </c>
      <c r="AV84">
        <v>4</v>
      </c>
      <c r="AW84">
        <v>26</v>
      </c>
      <c r="AX84">
        <v>45</v>
      </c>
      <c r="AY84" s="8">
        <v>22</v>
      </c>
      <c r="AZ84">
        <v>9</v>
      </c>
      <c r="BA84">
        <v>170</v>
      </c>
      <c r="BB84">
        <v>18</v>
      </c>
      <c r="BC84">
        <v>27</v>
      </c>
      <c r="BD84">
        <v>2</v>
      </c>
      <c r="BE84">
        <v>156</v>
      </c>
      <c r="BF84">
        <v>33</v>
      </c>
      <c r="BG84">
        <v>1</v>
      </c>
      <c r="BH84">
        <v>7</v>
      </c>
      <c r="BI84">
        <v>14</v>
      </c>
      <c r="BJ84">
        <v>0</v>
      </c>
      <c r="BK84">
        <v>1</v>
      </c>
      <c r="BL84">
        <v>0</v>
      </c>
      <c r="BM84">
        <v>0</v>
      </c>
      <c r="BN84">
        <v>2</v>
      </c>
      <c r="BO84">
        <v>13</v>
      </c>
      <c r="BP84">
        <v>6</v>
      </c>
      <c r="BQ84">
        <v>59</v>
      </c>
      <c r="BR84">
        <v>3</v>
      </c>
      <c r="BS84">
        <v>115</v>
      </c>
      <c r="BT84">
        <v>20</v>
      </c>
      <c r="BU84">
        <v>5</v>
      </c>
      <c r="BV84">
        <v>3</v>
      </c>
      <c r="BW84">
        <v>2</v>
      </c>
      <c r="BX84">
        <v>8</v>
      </c>
      <c r="BY84">
        <v>18</v>
      </c>
      <c r="BZ84">
        <v>5</v>
      </c>
      <c r="CA84">
        <v>8</v>
      </c>
      <c r="CB84">
        <v>4</v>
      </c>
      <c r="CC84">
        <v>6</v>
      </c>
      <c r="CD84">
        <v>0</v>
      </c>
      <c r="CE84">
        <v>0</v>
      </c>
      <c r="CF84">
        <v>6</v>
      </c>
      <c r="CG84">
        <v>13</v>
      </c>
      <c r="CH84">
        <v>17</v>
      </c>
      <c r="CI84">
        <v>32</v>
      </c>
      <c r="CJ84">
        <v>10</v>
      </c>
      <c r="CK84">
        <v>388</v>
      </c>
      <c r="CL84">
        <v>2</v>
      </c>
      <c r="CM84">
        <v>33</v>
      </c>
      <c r="CN84">
        <v>15</v>
      </c>
      <c r="CP84" s="1">
        <f t="shared" si="123"/>
        <v>0.625</v>
      </c>
      <c r="CQ84" s="1">
        <f t="shared" si="124"/>
        <v>0.80645161290322576</v>
      </c>
      <c r="CR84" s="1">
        <f t="shared" si="125"/>
        <v>2.0714285714285716</v>
      </c>
      <c r="CS84" s="1">
        <f t="shared" si="126"/>
        <v>7.2413793103448274</v>
      </c>
      <c r="CT84" s="1">
        <f t="shared" si="127"/>
        <v>1</v>
      </c>
      <c r="CU84" s="1">
        <f t="shared" si="128"/>
        <v>0</v>
      </c>
      <c r="CV84" s="1">
        <f t="shared" si="129"/>
        <v>20.2</v>
      </c>
      <c r="CW84" s="1">
        <f t="shared" si="130"/>
        <v>36.222222222222221</v>
      </c>
      <c r="CX84" s="2">
        <f t="shared" si="131"/>
        <v>2.6749999999999998</v>
      </c>
      <c r="CY84" s="2">
        <f t="shared" si="132"/>
        <v>3.6944444444444446</v>
      </c>
      <c r="CZ84" s="1">
        <f t="shared" si="133"/>
        <v>3.7407407407407409</v>
      </c>
      <c r="DA84" s="1">
        <f t="shared" si="134"/>
        <v>5.258064516129032</v>
      </c>
      <c r="DB84" s="1">
        <f t="shared" si="135"/>
        <v>1.4</v>
      </c>
      <c r="DC84" s="1">
        <f t="shared" si="136"/>
        <v>2.4444444444444446</v>
      </c>
      <c r="DD84" s="1">
        <f t="shared" si="137"/>
        <v>0.2857142857142857</v>
      </c>
      <c r="DE84" s="1">
        <f t="shared" si="138"/>
        <v>0.46666666666666667</v>
      </c>
      <c r="DF84" s="1">
        <f t="shared" si="139"/>
        <v>26.3</v>
      </c>
      <c r="DG84" s="1">
        <f t="shared" si="140"/>
        <v>38.799999999999997</v>
      </c>
      <c r="DH84" s="1">
        <f t="shared" si="141"/>
        <v>4</v>
      </c>
      <c r="DI84" s="1">
        <f t="shared" si="142"/>
        <v>2</v>
      </c>
      <c r="DJ84" s="1">
        <f t="shared" si="143"/>
        <v>0.7142857142857143</v>
      </c>
      <c r="DK84" s="1">
        <f t="shared" si="144"/>
        <v>0.77142857142857146</v>
      </c>
      <c r="DL84" s="1">
        <f t="shared" si="145"/>
        <v>5.4</v>
      </c>
      <c r="DM84" s="1">
        <f t="shared" si="146"/>
        <v>6.8888888888888893</v>
      </c>
      <c r="DN84" s="1">
        <f t="shared" si="147"/>
        <v>0.44444444444444442</v>
      </c>
      <c r="DO84" s="1">
        <f t="shared" si="148"/>
        <v>0.95161290322580649</v>
      </c>
      <c r="DP84" s="1">
        <f t="shared" si="149"/>
        <v>0.42307692307692307</v>
      </c>
      <c r="DQ84" s="1">
        <f t="shared" si="150"/>
        <v>0.53125</v>
      </c>
      <c r="DR84" s="2">
        <f t="shared" si="151"/>
        <v>3.8076923076923075</v>
      </c>
      <c r="DS84" s="2">
        <f t="shared" si="152"/>
        <v>4.7272727272727275</v>
      </c>
      <c r="DT84" s="1">
        <f t="shared" si="121"/>
        <v>26.8</v>
      </c>
      <c r="DU84" s="1">
        <f t="shared" si="122"/>
        <v>31.666666666666668</v>
      </c>
      <c r="DV84" s="1">
        <f t="shared" si="198"/>
        <v>99</v>
      </c>
      <c r="DW84" s="1">
        <f t="shared" si="199"/>
        <v>156</v>
      </c>
      <c r="DX84" s="1">
        <f t="shared" si="153"/>
        <v>4.9504950495049507E-2</v>
      </c>
      <c r="DY84" s="1">
        <f t="shared" si="154"/>
        <v>8.2822085889570546E-2</v>
      </c>
      <c r="DZ84" s="1">
        <f t="shared" si="155"/>
        <v>1</v>
      </c>
      <c r="EA84" s="1">
        <f t="shared" si="156"/>
        <v>3</v>
      </c>
      <c r="EB84" s="1">
        <f t="shared" si="200"/>
        <v>40.798611111111107</v>
      </c>
      <c r="EC84" s="1">
        <f t="shared" si="201"/>
        <v>108.56481481481481</v>
      </c>
      <c r="EE84">
        <f t="shared" si="157"/>
        <v>151</v>
      </c>
      <c r="EF84">
        <f t="shared" si="158"/>
        <v>177</v>
      </c>
      <c r="EG84">
        <f t="shared" si="159"/>
        <v>174</v>
      </c>
      <c r="EH84">
        <f t="shared" si="160"/>
        <v>138</v>
      </c>
      <c r="EI84">
        <f t="shared" si="161"/>
        <v>37</v>
      </c>
      <c r="EJ84">
        <f t="shared" si="162"/>
        <v>163</v>
      </c>
      <c r="EK84">
        <f t="shared" si="163"/>
        <v>173</v>
      </c>
      <c r="EL84">
        <f t="shared" si="164"/>
        <v>158</v>
      </c>
      <c r="EM84">
        <f t="shared" si="165"/>
        <v>103</v>
      </c>
      <c r="EN84">
        <f t="shared" si="166"/>
        <v>183</v>
      </c>
      <c r="EO84">
        <f t="shared" si="167"/>
        <v>188</v>
      </c>
      <c r="EP84">
        <f t="shared" si="168"/>
        <v>107</v>
      </c>
      <c r="EQ84">
        <f t="shared" si="169"/>
        <v>133</v>
      </c>
      <c r="ER84">
        <f t="shared" si="170"/>
        <v>172</v>
      </c>
      <c r="ES84">
        <f t="shared" si="171"/>
        <v>157</v>
      </c>
      <c r="ET84">
        <f t="shared" si="172"/>
        <v>138</v>
      </c>
      <c r="EU84">
        <f t="shared" si="173"/>
        <v>162</v>
      </c>
      <c r="EV84">
        <f t="shared" si="174"/>
        <v>180</v>
      </c>
      <c r="EW84">
        <f t="shared" si="175"/>
        <v>93</v>
      </c>
      <c r="EX84">
        <f t="shared" si="176"/>
        <v>145</v>
      </c>
      <c r="EY84">
        <f t="shared" si="177"/>
        <v>75</v>
      </c>
      <c r="EZ84">
        <f t="shared" si="178"/>
        <v>129</v>
      </c>
      <c r="FA84">
        <f t="shared" si="179"/>
        <v>110</v>
      </c>
      <c r="FB84">
        <f t="shared" si="180"/>
        <v>176</v>
      </c>
      <c r="FC84">
        <f t="shared" si="181"/>
        <v>54</v>
      </c>
      <c r="FD84">
        <f t="shared" si="182"/>
        <v>45</v>
      </c>
      <c r="FE84">
        <f t="shared" si="183"/>
        <v>117</v>
      </c>
      <c r="FF84">
        <f t="shared" si="184"/>
        <v>155</v>
      </c>
      <c r="FG84">
        <f t="shared" si="185"/>
        <v>107</v>
      </c>
      <c r="FH84">
        <f t="shared" si="186"/>
        <v>156</v>
      </c>
      <c r="FI84">
        <f t="shared" si="187"/>
        <v>188</v>
      </c>
      <c r="FJ84">
        <f t="shared" si="188"/>
        <v>32</v>
      </c>
      <c r="FK84">
        <f t="shared" si="189"/>
        <v>98</v>
      </c>
      <c r="FL84">
        <f t="shared" si="190"/>
        <v>164</v>
      </c>
      <c r="FM84">
        <f t="shared" si="191"/>
        <v>151</v>
      </c>
      <c r="FN84">
        <f t="shared" si="192"/>
        <v>142</v>
      </c>
      <c r="FO84">
        <f t="shared" si="193"/>
        <v>168</v>
      </c>
      <c r="FP84">
        <f t="shared" si="194"/>
        <v>169</v>
      </c>
      <c r="FQ84">
        <f t="shared" si="195"/>
        <v>182</v>
      </c>
      <c r="FR84">
        <f t="shared" si="196"/>
        <v>163</v>
      </c>
    </row>
    <row r="85" spans="1:174">
      <c r="A85" t="s">
        <v>10</v>
      </c>
      <c r="B85" t="s">
        <v>9</v>
      </c>
      <c r="C85" t="s">
        <v>69</v>
      </c>
      <c r="D85">
        <v>27</v>
      </c>
      <c r="E85">
        <v>41</v>
      </c>
      <c r="F85">
        <v>2004</v>
      </c>
      <c r="G85" t="str">
        <f t="shared" si="197"/>
        <v>Steelers-CC-2004</v>
      </c>
      <c r="H85">
        <v>1</v>
      </c>
      <c r="I85">
        <v>19</v>
      </c>
      <c r="J85">
        <v>12</v>
      </c>
      <c r="K85">
        <v>225</v>
      </c>
      <c r="L85">
        <v>14</v>
      </c>
      <c r="M85">
        <v>24</v>
      </c>
      <c r="N85">
        <v>2</v>
      </c>
      <c r="O85">
        <v>163</v>
      </c>
      <c r="P85">
        <v>37</v>
      </c>
      <c r="Q85">
        <v>1</v>
      </c>
      <c r="R85">
        <v>4</v>
      </c>
      <c r="S85">
        <v>12</v>
      </c>
      <c r="T85">
        <v>1</v>
      </c>
      <c r="U85">
        <v>2</v>
      </c>
      <c r="V85">
        <v>3</v>
      </c>
      <c r="W85">
        <v>1</v>
      </c>
      <c r="X85">
        <v>1</v>
      </c>
      <c r="Y85">
        <v>1</v>
      </c>
      <c r="Z85">
        <v>2</v>
      </c>
      <c r="AA85">
        <v>20</v>
      </c>
      <c r="AB85">
        <v>3</v>
      </c>
      <c r="AC85">
        <v>129</v>
      </c>
      <c r="AD85">
        <v>6</v>
      </c>
      <c r="AE85">
        <v>4</v>
      </c>
      <c r="AF85">
        <v>2</v>
      </c>
      <c r="AG85">
        <v>1</v>
      </c>
      <c r="AH85">
        <v>14</v>
      </c>
      <c r="AI85">
        <v>21</v>
      </c>
      <c r="AJ85">
        <v>1</v>
      </c>
      <c r="AK85">
        <v>10</v>
      </c>
      <c r="AL85">
        <v>3</v>
      </c>
      <c r="AM85">
        <v>5</v>
      </c>
      <c r="AN85">
        <v>0</v>
      </c>
      <c r="AO85">
        <v>1</v>
      </c>
      <c r="AP85">
        <v>3</v>
      </c>
      <c r="AQ85">
        <v>5</v>
      </c>
      <c r="AR85">
        <v>18</v>
      </c>
      <c r="AS85">
        <v>37</v>
      </c>
      <c r="AT85">
        <v>12</v>
      </c>
      <c r="AU85">
        <v>396</v>
      </c>
      <c r="AV85">
        <v>3</v>
      </c>
      <c r="AW85">
        <v>31</v>
      </c>
      <c r="AX85">
        <v>31</v>
      </c>
      <c r="AY85" s="8">
        <v>18</v>
      </c>
      <c r="AZ85">
        <v>11</v>
      </c>
      <c r="BA85">
        <v>196</v>
      </c>
      <c r="BB85">
        <v>14</v>
      </c>
      <c r="BC85">
        <v>21</v>
      </c>
      <c r="BD85">
        <v>2</v>
      </c>
      <c r="BE85">
        <v>126</v>
      </c>
      <c r="BF85">
        <v>32</v>
      </c>
      <c r="BG85">
        <v>2</v>
      </c>
      <c r="BH85">
        <v>5</v>
      </c>
      <c r="BI85">
        <v>12</v>
      </c>
      <c r="BJ85">
        <v>1</v>
      </c>
      <c r="BK85">
        <v>1</v>
      </c>
      <c r="BL85">
        <v>0</v>
      </c>
      <c r="BM85">
        <v>0</v>
      </c>
      <c r="BN85">
        <v>2</v>
      </c>
      <c r="BO85">
        <v>11</v>
      </c>
      <c r="BP85">
        <v>1</v>
      </c>
      <c r="BQ85">
        <v>5</v>
      </c>
      <c r="BR85">
        <v>4</v>
      </c>
      <c r="BS85">
        <v>161</v>
      </c>
      <c r="BT85">
        <v>40</v>
      </c>
      <c r="BU85">
        <v>2</v>
      </c>
      <c r="BV85">
        <v>1</v>
      </c>
      <c r="BW85">
        <v>1</v>
      </c>
      <c r="BX85">
        <v>5</v>
      </c>
      <c r="BY85">
        <v>16</v>
      </c>
      <c r="BZ85">
        <v>4</v>
      </c>
      <c r="CA85">
        <v>13</v>
      </c>
      <c r="CB85">
        <v>1</v>
      </c>
      <c r="CC85">
        <v>2</v>
      </c>
      <c r="CD85">
        <v>1</v>
      </c>
      <c r="CE85">
        <v>1</v>
      </c>
      <c r="CF85">
        <v>6</v>
      </c>
      <c r="CG85">
        <v>16</v>
      </c>
      <c r="CH85">
        <v>11</v>
      </c>
      <c r="CI85">
        <v>32</v>
      </c>
      <c r="CJ85">
        <v>12</v>
      </c>
      <c r="CK85">
        <v>417</v>
      </c>
      <c r="CL85">
        <v>4</v>
      </c>
      <c r="CM85">
        <v>28</v>
      </c>
      <c r="CN85">
        <v>29</v>
      </c>
      <c r="CP85" s="1">
        <f t="shared" si="123"/>
        <v>0.70967741935483875</v>
      </c>
      <c r="CQ85" s="1">
        <f t="shared" si="124"/>
        <v>0.75862068965517238</v>
      </c>
      <c r="CR85" s="1">
        <f t="shared" si="125"/>
        <v>5.2</v>
      </c>
      <c r="CS85" s="1">
        <f t="shared" si="126"/>
        <v>10.260869565217391</v>
      </c>
      <c r="CT85" s="1">
        <f t="shared" si="127"/>
        <v>4</v>
      </c>
      <c r="CU85" s="1">
        <f t="shared" si="128"/>
        <v>0</v>
      </c>
      <c r="CV85" s="1">
        <f t="shared" si="129"/>
        <v>32.333333333333336</v>
      </c>
      <c r="CW85" s="1">
        <f t="shared" si="130"/>
        <v>29.272727272727273</v>
      </c>
      <c r="CX85" s="2">
        <f t="shared" si="131"/>
        <v>2.6263888888888887</v>
      </c>
      <c r="CY85" s="2">
        <f t="shared" si="132"/>
        <v>2.5893939393939394</v>
      </c>
      <c r="CZ85" s="1">
        <f t="shared" si="133"/>
        <v>6.258064516129032</v>
      </c>
      <c r="DA85" s="1">
        <f t="shared" si="134"/>
        <v>5.8545454545454545</v>
      </c>
      <c r="DB85" s="1">
        <f t="shared" si="135"/>
        <v>1.5833333333333333</v>
      </c>
      <c r="DC85" s="1">
        <f t="shared" si="136"/>
        <v>1.6363636363636365</v>
      </c>
      <c r="DD85" s="1">
        <f t="shared" si="137"/>
        <v>0.35714285714285715</v>
      </c>
      <c r="DE85" s="1">
        <f t="shared" si="138"/>
        <v>0.46153846153846156</v>
      </c>
      <c r="DF85" s="1">
        <f t="shared" si="139"/>
        <v>33</v>
      </c>
      <c r="DG85" s="1">
        <f t="shared" si="140"/>
        <v>34.75</v>
      </c>
      <c r="DH85" s="1">
        <f t="shared" si="141"/>
        <v>3</v>
      </c>
      <c r="DI85" s="1">
        <f t="shared" si="142"/>
        <v>4</v>
      </c>
      <c r="DJ85" s="1">
        <f t="shared" si="143"/>
        <v>0.6071428571428571</v>
      </c>
      <c r="DK85" s="1">
        <f t="shared" si="144"/>
        <v>0.7142857142857143</v>
      </c>
      <c r="DL85" s="1">
        <f t="shared" si="145"/>
        <v>5.166666666666667</v>
      </c>
      <c r="DM85" s="1">
        <f t="shared" si="146"/>
        <v>5</v>
      </c>
      <c r="DN85" s="1">
        <f t="shared" si="147"/>
        <v>0.32258064516129031</v>
      </c>
      <c r="DO85" s="1">
        <f t="shared" si="148"/>
        <v>9.0909090909090912E-2</v>
      </c>
      <c r="DP85" s="1">
        <f t="shared" si="149"/>
        <v>0.48648648648648651</v>
      </c>
      <c r="DQ85" s="1">
        <f t="shared" si="150"/>
        <v>0.34375</v>
      </c>
      <c r="DR85" s="2">
        <f t="shared" si="151"/>
        <v>4.4054054054054053</v>
      </c>
      <c r="DS85" s="2">
        <f t="shared" si="152"/>
        <v>3.9375</v>
      </c>
      <c r="DT85" s="1">
        <f t="shared" si="121"/>
        <v>41</v>
      </c>
      <c r="DU85" s="1">
        <f t="shared" si="122"/>
        <v>30.25</v>
      </c>
      <c r="DV85" s="1">
        <f t="shared" si="198"/>
        <v>163</v>
      </c>
      <c r="DW85" s="1">
        <f t="shared" si="199"/>
        <v>126</v>
      </c>
      <c r="DX85" s="1">
        <f t="shared" si="153"/>
        <v>6.9587628865979384E-2</v>
      </c>
      <c r="DY85" s="1">
        <f t="shared" si="154"/>
        <v>0.12732919254658384</v>
      </c>
      <c r="DZ85" s="1">
        <f t="shared" si="155"/>
        <v>2.25</v>
      </c>
      <c r="EA85" s="1">
        <f t="shared" si="156"/>
        <v>3.7272727272727271</v>
      </c>
      <c r="EB85" s="1">
        <f t="shared" si="200"/>
        <v>77.9513888888889</v>
      </c>
      <c r="EC85" s="1">
        <f t="shared" si="201"/>
        <v>128.27380952380952</v>
      </c>
      <c r="EE85">
        <f t="shared" si="157"/>
        <v>91</v>
      </c>
      <c r="EF85">
        <f t="shared" si="158"/>
        <v>145</v>
      </c>
      <c r="EG85">
        <f t="shared" si="159"/>
        <v>118</v>
      </c>
      <c r="EH85">
        <f t="shared" si="160"/>
        <v>186</v>
      </c>
      <c r="EI85">
        <f t="shared" si="161"/>
        <v>168</v>
      </c>
      <c r="EJ85">
        <f t="shared" si="162"/>
        <v>163</v>
      </c>
      <c r="EK85">
        <f t="shared" si="163"/>
        <v>71</v>
      </c>
      <c r="EL85">
        <f t="shared" si="164"/>
        <v>102</v>
      </c>
      <c r="EM85">
        <f t="shared" si="165"/>
        <v>107</v>
      </c>
      <c r="EN85">
        <f t="shared" si="166"/>
        <v>88</v>
      </c>
      <c r="EO85">
        <f t="shared" si="167"/>
        <v>34</v>
      </c>
      <c r="EP85">
        <f t="shared" si="168"/>
        <v>146</v>
      </c>
      <c r="EQ85">
        <f t="shared" si="169"/>
        <v>107</v>
      </c>
      <c r="ER85">
        <f t="shared" si="170"/>
        <v>97</v>
      </c>
      <c r="ES85">
        <f t="shared" si="171"/>
        <v>124</v>
      </c>
      <c r="ET85">
        <f t="shared" si="172"/>
        <v>132</v>
      </c>
      <c r="EU85">
        <f t="shared" si="173"/>
        <v>71</v>
      </c>
      <c r="EV85">
        <f t="shared" si="174"/>
        <v>144</v>
      </c>
      <c r="EW85">
        <f t="shared" si="175"/>
        <v>55</v>
      </c>
      <c r="EX85">
        <f t="shared" si="176"/>
        <v>72</v>
      </c>
      <c r="EY85">
        <f t="shared" si="177"/>
        <v>127</v>
      </c>
      <c r="EZ85">
        <f t="shared" si="178"/>
        <v>97</v>
      </c>
      <c r="FA85">
        <f t="shared" si="179"/>
        <v>130</v>
      </c>
      <c r="FB85">
        <f t="shared" si="180"/>
        <v>48</v>
      </c>
      <c r="FC85">
        <f t="shared" si="181"/>
        <v>33</v>
      </c>
      <c r="FD85">
        <f t="shared" si="182"/>
        <v>192</v>
      </c>
      <c r="FE85">
        <f t="shared" si="183"/>
        <v>72</v>
      </c>
      <c r="FF85">
        <f t="shared" si="184"/>
        <v>39</v>
      </c>
      <c r="FG85">
        <f t="shared" si="185"/>
        <v>65</v>
      </c>
      <c r="FH85">
        <f t="shared" si="186"/>
        <v>100</v>
      </c>
      <c r="FI85">
        <f t="shared" si="187"/>
        <v>54</v>
      </c>
      <c r="FJ85">
        <f t="shared" si="188"/>
        <v>24</v>
      </c>
      <c r="FK85">
        <f t="shared" si="189"/>
        <v>31</v>
      </c>
      <c r="FL85">
        <f t="shared" si="190"/>
        <v>136</v>
      </c>
      <c r="FM85">
        <f t="shared" si="191"/>
        <v>88</v>
      </c>
      <c r="FN85">
        <f t="shared" si="192"/>
        <v>194</v>
      </c>
      <c r="FO85">
        <f t="shared" si="193"/>
        <v>74</v>
      </c>
      <c r="FP85">
        <f t="shared" si="194"/>
        <v>182</v>
      </c>
      <c r="FQ85">
        <f t="shared" si="195"/>
        <v>107</v>
      </c>
      <c r="FR85">
        <f t="shared" si="196"/>
        <v>184</v>
      </c>
    </row>
    <row r="86" spans="1:174">
      <c r="A86" t="s">
        <v>9</v>
      </c>
      <c r="B86" t="s">
        <v>10</v>
      </c>
      <c r="C86" t="s">
        <v>69</v>
      </c>
      <c r="D86">
        <v>41</v>
      </c>
      <c r="E86">
        <v>27</v>
      </c>
      <c r="F86">
        <v>2004</v>
      </c>
      <c r="G86" t="str">
        <f t="shared" si="197"/>
        <v>Patriots-CC-2004</v>
      </c>
      <c r="H86">
        <v>0</v>
      </c>
      <c r="I86">
        <v>18</v>
      </c>
      <c r="J86">
        <v>11</v>
      </c>
      <c r="K86">
        <v>196</v>
      </c>
      <c r="L86">
        <v>14</v>
      </c>
      <c r="M86">
        <v>21</v>
      </c>
      <c r="N86">
        <v>2</v>
      </c>
      <c r="O86">
        <v>126</v>
      </c>
      <c r="P86">
        <v>32</v>
      </c>
      <c r="Q86">
        <v>2</v>
      </c>
      <c r="R86">
        <v>5</v>
      </c>
      <c r="S86">
        <v>12</v>
      </c>
      <c r="T86">
        <v>1</v>
      </c>
      <c r="U86">
        <v>1</v>
      </c>
      <c r="V86">
        <v>0</v>
      </c>
      <c r="W86">
        <v>0</v>
      </c>
      <c r="X86">
        <v>2</v>
      </c>
      <c r="Y86">
        <v>11</v>
      </c>
      <c r="Z86">
        <v>1</v>
      </c>
      <c r="AA86">
        <v>5</v>
      </c>
      <c r="AB86">
        <v>4</v>
      </c>
      <c r="AC86">
        <v>161</v>
      </c>
      <c r="AD86">
        <v>40</v>
      </c>
      <c r="AE86">
        <v>2</v>
      </c>
      <c r="AF86">
        <v>1</v>
      </c>
      <c r="AG86">
        <v>1</v>
      </c>
      <c r="AH86">
        <v>5</v>
      </c>
      <c r="AI86">
        <v>16</v>
      </c>
      <c r="AJ86">
        <v>4</v>
      </c>
      <c r="AK86">
        <v>13</v>
      </c>
      <c r="AL86">
        <v>1</v>
      </c>
      <c r="AM86">
        <v>2</v>
      </c>
      <c r="AN86">
        <v>1</v>
      </c>
      <c r="AO86">
        <v>1</v>
      </c>
      <c r="AP86">
        <v>6</v>
      </c>
      <c r="AQ86">
        <v>16</v>
      </c>
      <c r="AR86">
        <v>11</v>
      </c>
      <c r="AS86">
        <v>32</v>
      </c>
      <c r="AT86">
        <v>12</v>
      </c>
      <c r="AU86">
        <v>417</v>
      </c>
      <c r="AV86">
        <v>4</v>
      </c>
      <c r="AW86">
        <v>28</v>
      </c>
      <c r="AX86">
        <v>29</v>
      </c>
      <c r="AY86" s="8">
        <v>19</v>
      </c>
      <c r="AZ86">
        <v>12</v>
      </c>
      <c r="BA86">
        <v>225</v>
      </c>
      <c r="BB86">
        <v>14</v>
      </c>
      <c r="BC86">
        <v>24</v>
      </c>
      <c r="BD86">
        <v>2</v>
      </c>
      <c r="BE86">
        <v>163</v>
      </c>
      <c r="BF86">
        <v>37</v>
      </c>
      <c r="BG86">
        <v>1</v>
      </c>
      <c r="BH86">
        <v>4</v>
      </c>
      <c r="BI86">
        <v>12</v>
      </c>
      <c r="BJ86">
        <v>1</v>
      </c>
      <c r="BK86">
        <v>2</v>
      </c>
      <c r="BL86">
        <v>3</v>
      </c>
      <c r="BM86">
        <v>1</v>
      </c>
      <c r="BN86">
        <v>1</v>
      </c>
      <c r="BO86">
        <v>1</v>
      </c>
      <c r="BP86">
        <v>2</v>
      </c>
      <c r="BQ86">
        <v>20</v>
      </c>
      <c r="BR86">
        <v>3</v>
      </c>
      <c r="BS86">
        <v>129</v>
      </c>
      <c r="BT86">
        <v>6</v>
      </c>
      <c r="BU86">
        <v>4</v>
      </c>
      <c r="BV86">
        <v>2</v>
      </c>
      <c r="BW86">
        <v>1</v>
      </c>
      <c r="BX86">
        <v>14</v>
      </c>
      <c r="BY86">
        <v>21</v>
      </c>
      <c r="BZ86">
        <v>1</v>
      </c>
      <c r="CA86">
        <v>10</v>
      </c>
      <c r="CB86">
        <v>3</v>
      </c>
      <c r="CC86">
        <v>5</v>
      </c>
      <c r="CD86">
        <v>0</v>
      </c>
      <c r="CE86">
        <v>1</v>
      </c>
      <c r="CF86">
        <v>3</v>
      </c>
      <c r="CG86">
        <v>5</v>
      </c>
      <c r="CH86">
        <v>18</v>
      </c>
      <c r="CI86">
        <v>37</v>
      </c>
      <c r="CJ86">
        <v>12</v>
      </c>
      <c r="CK86">
        <v>396</v>
      </c>
      <c r="CL86">
        <v>3</v>
      </c>
      <c r="CM86">
        <v>31</v>
      </c>
      <c r="CN86">
        <v>31</v>
      </c>
      <c r="CP86" s="1">
        <f t="shared" si="123"/>
        <v>0.75862068965517238</v>
      </c>
      <c r="CQ86" s="1">
        <f t="shared" si="124"/>
        <v>0.70967741935483875</v>
      </c>
      <c r="CR86" s="1">
        <f t="shared" si="125"/>
        <v>10.260869565217391</v>
      </c>
      <c r="CS86" s="1">
        <f t="shared" si="126"/>
        <v>5.2</v>
      </c>
      <c r="CT86" s="1">
        <f t="shared" si="127"/>
        <v>0</v>
      </c>
      <c r="CU86" s="1">
        <f t="shared" si="128"/>
        <v>4</v>
      </c>
      <c r="CV86" s="1">
        <f t="shared" si="129"/>
        <v>29.272727272727273</v>
      </c>
      <c r="CW86" s="1">
        <f t="shared" si="130"/>
        <v>32.333333333333336</v>
      </c>
      <c r="CX86" s="2">
        <f t="shared" si="131"/>
        <v>2.5893939393939394</v>
      </c>
      <c r="CY86" s="2">
        <f t="shared" si="132"/>
        <v>2.6263888888888887</v>
      </c>
      <c r="CZ86" s="1">
        <f t="shared" si="133"/>
        <v>5.8545454545454545</v>
      </c>
      <c r="DA86" s="1">
        <f t="shared" si="134"/>
        <v>6.258064516129032</v>
      </c>
      <c r="DB86" s="1">
        <f t="shared" si="135"/>
        <v>1.6363636363636365</v>
      </c>
      <c r="DC86" s="1">
        <f t="shared" si="136"/>
        <v>1.5833333333333333</v>
      </c>
      <c r="DD86" s="1">
        <f t="shared" si="137"/>
        <v>0.46153846153846156</v>
      </c>
      <c r="DE86" s="1">
        <f t="shared" si="138"/>
        <v>0.35714285714285715</v>
      </c>
      <c r="DF86" s="1">
        <f t="shared" si="139"/>
        <v>34.75</v>
      </c>
      <c r="DG86" s="1">
        <f t="shared" si="140"/>
        <v>33</v>
      </c>
      <c r="DH86" s="1">
        <f t="shared" si="141"/>
        <v>4</v>
      </c>
      <c r="DI86" s="1">
        <f t="shared" si="142"/>
        <v>3</v>
      </c>
      <c r="DJ86" s="1">
        <f t="shared" si="143"/>
        <v>0.7142857142857143</v>
      </c>
      <c r="DK86" s="1">
        <f t="shared" si="144"/>
        <v>0.6071428571428571</v>
      </c>
      <c r="DL86" s="1">
        <f t="shared" si="145"/>
        <v>5</v>
      </c>
      <c r="DM86" s="1">
        <f t="shared" si="146"/>
        <v>5.166666666666667</v>
      </c>
      <c r="DN86" s="1">
        <f t="shared" si="147"/>
        <v>9.0909090909090912E-2</v>
      </c>
      <c r="DO86" s="1">
        <f t="shared" si="148"/>
        <v>0.32258064516129031</v>
      </c>
      <c r="DP86" s="1">
        <f t="shared" si="149"/>
        <v>0.34375</v>
      </c>
      <c r="DQ86" s="1">
        <f t="shared" si="150"/>
        <v>0.48648648648648651</v>
      </c>
      <c r="DR86" s="2">
        <f t="shared" si="151"/>
        <v>3.9375</v>
      </c>
      <c r="DS86" s="2">
        <f t="shared" si="152"/>
        <v>4.4054054054054053</v>
      </c>
      <c r="DT86" s="1">
        <f t="shared" si="121"/>
        <v>30.25</v>
      </c>
      <c r="DU86" s="1">
        <f t="shared" si="122"/>
        <v>41</v>
      </c>
      <c r="DV86" s="1">
        <f t="shared" si="198"/>
        <v>126</v>
      </c>
      <c r="DW86" s="1">
        <f t="shared" si="199"/>
        <v>163</v>
      </c>
      <c r="DX86" s="1">
        <f t="shared" si="153"/>
        <v>0.12732919254658384</v>
      </c>
      <c r="DY86" s="1">
        <f t="shared" si="154"/>
        <v>6.9587628865979384E-2</v>
      </c>
      <c r="DZ86" s="1">
        <f t="shared" si="155"/>
        <v>3.7272727272727271</v>
      </c>
      <c r="EA86" s="1">
        <f t="shared" si="156"/>
        <v>2.25</v>
      </c>
      <c r="EB86" s="1">
        <f t="shared" si="200"/>
        <v>128.27380952380952</v>
      </c>
      <c r="EC86" s="1">
        <f t="shared" si="201"/>
        <v>77.9513888888889</v>
      </c>
      <c r="EE86">
        <f t="shared" si="157"/>
        <v>52</v>
      </c>
      <c r="EF86">
        <f t="shared" si="158"/>
        <v>108</v>
      </c>
      <c r="EG86">
        <f t="shared" si="159"/>
        <v>13</v>
      </c>
      <c r="EH86">
        <f t="shared" si="160"/>
        <v>81</v>
      </c>
      <c r="EI86">
        <f t="shared" si="161"/>
        <v>1</v>
      </c>
      <c r="EJ86">
        <f t="shared" si="162"/>
        <v>12</v>
      </c>
      <c r="EK86">
        <f t="shared" si="163"/>
        <v>97</v>
      </c>
      <c r="EL86">
        <f t="shared" si="164"/>
        <v>127</v>
      </c>
      <c r="EM86">
        <f t="shared" si="165"/>
        <v>111</v>
      </c>
      <c r="EN86">
        <f t="shared" si="166"/>
        <v>92</v>
      </c>
      <c r="EO86">
        <f t="shared" si="167"/>
        <v>53</v>
      </c>
      <c r="EP86">
        <f t="shared" si="168"/>
        <v>165</v>
      </c>
      <c r="EQ86">
        <f t="shared" si="169"/>
        <v>99</v>
      </c>
      <c r="ER86">
        <f t="shared" si="170"/>
        <v>89</v>
      </c>
      <c r="ES86">
        <f t="shared" si="171"/>
        <v>62</v>
      </c>
      <c r="ET86">
        <f t="shared" si="172"/>
        <v>71</v>
      </c>
      <c r="EU86">
        <f t="shared" si="173"/>
        <v>55</v>
      </c>
      <c r="EV86">
        <f t="shared" si="174"/>
        <v>127</v>
      </c>
      <c r="EW86">
        <f t="shared" si="175"/>
        <v>93</v>
      </c>
      <c r="EX86">
        <f t="shared" si="176"/>
        <v>107</v>
      </c>
      <c r="EY86">
        <f t="shared" si="177"/>
        <v>75</v>
      </c>
      <c r="EZ86">
        <f t="shared" si="178"/>
        <v>67</v>
      </c>
      <c r="FA86">
        <f t="shared" si="179"/>
        <v>145</v>
      </c>
      <c r="FB86">
        <f t="shared" si="180"/>
        <v>65</v>
      </c>
      <c r="FC86">
        <f t="shared" si="181"/>
        <v>7</v>
      </c>
      <c r="FD86">
        <f t="shared" si="182"/>
        <v>165</v>
      </c>
      <c r="FE86">
        <f t="shared" si="183"/>
        <v>159</v>
      </c>
      <c r="FF86">
        <f t="shared" si="184"/>
        <v>127</v>
      </c>
      <c r="FG86">
        <f t="shared" si="185"/>
        <v>99</v>
      </c>
      <c r="FH86">
        <f t="shared" si="186"/>
        <v>134</v>
      </c>
      <c r="FI86">
        <f t="shared" si="187"/>
        <v>175</v>
      </c>
      <c r="FJ86">
        <f t="shared" si="188"/>
        <v>141</v>
      </c>
      <c r="FK86">
        <f t="shared" si="189"/>
        <v>62</v>
      </c>
      <c r="FL86">
        <f t="shared" si="190"/>
        <v>168</v>
      </c>
      <c r="FM86">
        <f t="shared" si="191"/>
        <v>5</v>
      </c>
      <c r="FN86">
        <f t="shared" si="192"/>
        <v>111</v>
      </c>
      <c r="FO86">
        <f t="shared" si="193"/>
        <v>16</v>
      </c>
      <c r="FP86">
        <f t="shared" si="194"/>
        <v>125</v>
      </c>
      <c r="FQ86">
        <f t="shared" si="195"/>
        <v>15</v>
      </c>
      <c r="FR86">
        <f t="shared" si="196"/>
        <v>92</v>
      </c>
    </row>
    <row r="87" spans="1:174">
      <c r="A87" t="s">
        <v>0</v>
      </c>
      <c r="B87" t="s">
        <v>9</v>
      </c>
      <c r="C87" t="s">
        <v>70</v>
      </c>
      <c r="D87">
        <v>21</v>
      </c>
      <c r="E87">
        <v>24</v>
      </c>
      <c r="F87">
        <v>2004</v>
      </c>
      <c r="G87" t="str">
        <f t="shared" si="197"/>
        <v>Eagles-SB-2004</v>
      </c>
      <c r="H87">
        <v>1</v>
      </c>
      <c r="I87">
        <v>24</v>
      </c>
      <c r="J87">
        <v>13</v>
      </c>
      <c r="K87">
        <v>324</v>
      </c>
      <c r="L87">
        <v>30</v>
      </c>
      <c r="M87">
        <v>51</v>
      </c>
      <c r="N87">
        <v>3</v>
      </c>
      <c r="O87">
        <v>45</v>
      </c>
      <c r="P87">
        <v>17</v>
      </c>
      <c r="Q87">
        <v>0</v>
      </c>
      <c r="R87">
        <v>9</v>
      </c>
      <c r="S87">
        <v>16</v>
      </c>
      <c r="T87">
        <v>0</v>
      </c>
      <c r="U87">
        <v>0</v>
      </c>
      <c r="V87">
        <v>3</v>
      </c>
      <c r="W87">
        <v>1</v>
      </c>
      <c r="X87">
        <v>4</v>
      </c>
      <c r="Y87">
        <v>33</v>
      </c>
      <c r="Z87">
        <v>3</v>
      </c>
      <c r="AA87">
        <v>35</v>
      </c>
      <c r="AB87">
        <v>5</v>
      </c>
      <c r="AC87">
        <v>214</v>
      </c>
      <c r="AD87">
        <v>26</v>
      </c>
      <c r="AE87">
        <v>3</v>
      </c>
      <c r="AF87">
        <v>2</v>
      </c>
      <c r="AG87">
        <v>0</v>
      </c>
      <c r="AH87">
        <v>2</v>
      </c>
      <c r="AI87">
        <v>10</v>
      </c>
      <c r="AJ87">
        <v>3</v>
      </c>
      <c r="AK87">
        <v>6</v>
      </c>
      <c r="AL87">
        <v>0</v>
      </c>
      <c r="AM87">
        <v>1</v>
      </c>
      <c r="AN87">
        <v>0</v>
      </c>
      <c r="AO87">
        <v>0</v>
      </c>
      <c r="AP87">
        <v>0</v>
      </c>
      <c r="AQ87">
        <v>3</v>
      </c>
      <c r="AR87">
        <v>5</v>
      </c>
      <c r="AS87">
        <v>17</v>
      </c>
      <c r="AT87">
        <v>13</v>
      </c>
      <c r="AU87">
        <v>312</v>
      </c>
      <c r="AV87">
        <v>6</v>
      </c>
      <c r="AW87">
        <v>28</v>
      </c>
      <c r="AX87">
        <v>23</v>
      </c>
      <c r="AY87" s="8">
        <v>21</v>
      </c>
      <c r="AZ87">
        <v>13</v>
      </c>
      <c r="BA87">
        <v>219</v>
      </c>
      <c r="BB87">
        <v>23</v>
      </c>
      <c r="BC87">
        <v>33</v>
      </c>
      <c r="BD87">
        <v>2</v>
      </c>
      <c r="BE87">
        <v>112</v>
      </c>
      <c r="BF87">
        <v>28</v>
      </c>
      <c r="BG87">
        <v>1</v>
      </c>
      <c r="BH87">
        <v>4</v>
      </c>
      <c r="BI87">
        <v>12</v>
      </c>
      <c r="BJ87">
        <v>0</v>
      </c>
      <c r="BK87">
        <v>0</v>
      </c>
      <c r="BL87">
        <v>0</v>
      </c>
      <c r="BM87">
        <v>1</v>
      </c>
      <c r="BN87">
        <v>2</v>
      </c>
      <c r="BO87">
        <v>17</v>
      </c>
      <c r="BP87">
        <v>7</v>
      </c>
      <c r="BQ87">
        <v>47</v>
      </c>
      <c r="BR87">
        <v>7</v>
      </c>
      <c r="BS87">
        <v>316</v>
      </c>
      <c r="BT87">
        <v>19</v>
      </c>
      <c r="BU87">
        <v>5</v>
      </c>
      <c r="BV87">
        <v>3</v>
      </c>
      <c r="BW87">
        <v>1</v>
      </c>
      <c r="BX87">
        <v>9</v>
      </c>
      <c r="BY87">
        <v>16</v>
      </c>
      <c r="BZ87">
        <v>3</v>
      </c>
      <c r="CA87">
        <v>7</v>
      </c>
      <c r="CB87">
        <v>1</v>
      </c>
      <c r="CC87">
        <v>4</v>
      </c>
      <c r="CD87">
        <v>0</v>
      </c>
      <c r="CE87">
        <v>0</v>
      </c>
      <c r="CF87">
        <v>5</v>
      </c>
      <c r="CG87">
        <v>12</v>
      </c>
      <c r="CH87">
        <v>13</v>
      </c>
      <c r="CI87">
        <v>27</v>
      </c>
      <c r="CJ87">
        <v>13</v>
      </c>
      <c r="CK87">
        <v>464</v>
      </c>
      <c r="CL87">
        <v>7</v>
      </c>
      <c r="CM87">
        <v>31</v>
      </c>
      <c r="CN87">
        <v>37</v>
      </c>
      <c r="CP87" s="1">
        <f t="shared" si="123"/>
        <v>0.72972972972972971</v>
      </c>
      <c r="CQ87" s="1">
        <f t="shared" si="124"/>
        <v>0.70588235294117652</v>
      </c>
      <c r="CR87" s="1">
        <f t="shared" si="125"/>
        <v>4.5272727272727273</v>
      </c>
      <c r="CS87" s="1">
        <f t="shared" si="126"/>
        <v>7.4</v>
      </c>
      <c r="CT87" s="1">
        <f t="shared" si="127"/>
        <v>4</v>
      </c>
      <c r="CU87" s="1">
        <f t="shared" si="128"/>
        <v>1</v>
      </c>
      <c r="CV87" s="1">
        <f t="shared" si="129"/>
        <v>28.384615384615383</v>
      </c>
      <c r="CW87" s="1">
        <f t="shared" si="130"/>
        <v>25.46153846153846</v>
      </c>
      <c r="CX87" s="2">
        <f t="shared" si="131"/>
        <v>2.1833333333333331</v>
      </c>
      <c r="CY87" s="2">
        <f t="shared" si="132"/>
        <v>2.4320512820512823</v>
      </c>
      <c r="CZ87" s="1">
        <f t="shared" si="133"/>
        <v>5.125</v>
      </c>
      <c r="DA87" s="1">
        <f t="shared" si="134"/>
        <v>5.253968253968254</v>
      </c>
      <c r="DB87" s="1">
        <f t="shared" si="135"/>
        <v>1.8461538461538463</v>
      </c>
      <c r="DC87" s="1">
        <f t="shared" si="136"/>
        <v>1.6153846153846154</v>
      </c>
      <c r="DD87" s="1">
        <f t="shared" si="137"/>
        <v>0.5625</v>
      </c>
      <c r="DE87" s="1">
        <f t="shared" si="138"/>
        <v>0.33333333333333331</v>
      </c>
      <c r="DF87" s="1">
        <f t="shared" si="139"/>
        <v>24</v>
      </c>
      <c r="DG87" s="1">
        <f t="shared" si="140"/>
        <v>35.692307692307693</v>
      </c>
      <c r="DH87" s="1">
        <f t="shared" si="141"/>
        <v>6</v>
      </c>
      <c r="DI87" s="1">
        <f t="shared" si="142"/>
        <v>7</v>
      </c>
      <c r="DJ87" s="1">
        <f t="shared" si="143"/>
        <v>0.66666666666666663</v>
      </c>
      <c r="DK87" s="1">
        <f t="shared" si="144"/>
        <v>0.68571428571428572</v>
      </c>
      <c r="DL87" s="1">
        <f t="shared" si="145"/>
        <v>5.5384615384615383</v>
      </c>
      <c r="DM87" s="1">
        <f t="shared" si="146"/>
        <v>4.8461538461538458</v>
      </c>
      <c r="DN87" s="1">
        <f t="shared" si="147"/>
        <v>0.4861111111111111</v>
      </c>
      <c r="DO87" s="1">
        <f t="shared" si="148"/>
        <v>0.74603174603174605</v>
      </c>
      <c r="DP87" s="1">
        <f t="shared" si="149"/>
        <v>0.29411764705882354</v>
      </c>
      <c r="DQ87" s="1">
        <f t="shared" si="150"/>
        <v>0.48148148148148145</v>
      </c>
      <c r="DR87" s="2">
        <f t="shared" si="151"/>
        <v>2.6470588235294117</v>
      </c>
      <c r="DS87" s="2">
        <f t="shared" si="152"/>
        <v>4</v>
      </c>
      <c r="DT87" s="1">
        <f t="shared" si="121"/>
        <v>37.6</v>
      </c>
      <c r="DU87" s="1">
        <f t="shared" si="122"/>
        <v>42.428571428571431</v>
      </c>
      <c r="DV87" s="1">
        <f t="shared" si="198"/>
        <v>45</v>
      </c>
      <c r="DW87" s="1">
        <f t="shared" si="199"/>
        <v>112</v>
      </c>
      <c r="DX87" s="1">
        <f t="shared" si="153"/>
        <v>5.6910569105691054E-2</v>
      </c>
      <c r="DY87" s="1">
        <f t="shared" si="154"/>
        <v>7.2507552870090641E-2</v>
      </c>
      <c r="DZ87" s="1">
        <f t="shared" si="155"/>
        <v>1.6153846153846154</v>
      </c>
      <c r="EA87" s="1">
        <f t="shared" si="156"/>
        <v>1.8461538461538463</v>
      </c>
      <c r="EB87" s="1">
        <f t="shared" si="200"/>
        <v>72.671568627450981</v>
      </c>
      <c r="EC87" s="1">
        <f t="shared" si="201"/>
        <v>108.01767676767678</v>
      </c>
      <c r="EE87">
        <f t="shared" si="157"/>
        <v>75</v>
      </c>
      <c r="EF87">
        <f t="shared" si="158"/>
        <v>103</v>
      </c>
      <c r="EG87">
        <f t="shared" si="159"/>
        <v>131</v>
      </c>
      <c r="EH87">
        <f t="shared" si="160"/>
        <v>140</v>
      </c>
      <c r="EI87">
        <f t="shared" si="161"/>
        <v>168</v>
      </c>
      <c r="EJ87">
        <f t="shared" si="162"/>
        <v>95</v>
      </c>
      <c r="EK87">
        <f t="shared" si="163"/>
        <v>104</v>
      </c>
      <c r="EL87">
        <f t="shared" si="164"/>
        <v>61</v>
      </c>
      <c r="EM87">
        <f t="shared" si="165"/>
        <v>168</v>
      </c>
      <c r="EN87">
        <f t="shared" si="166"/>
        <v>68</v>
      </c>
      <c r="EO87">
        <f t="shared" si="167"/>
        <v>105</v>
      </c>
      <c r="EP87">
        <f t="shared" si="168"/>
        <v>105</v>
      </c>
      <c r="EQ87">
        <f t="shared" si="169"/>
        <v>77</v>
      </c>
      <c r="ER87">
        <f t="shared" si="170"/>
        <v>93</v>
      </c>
      <c r="ES87">
        <f t="shared" si="171"/>
        <v>22</v>
      </c>
      <c r="ET87">
        <f t="shared" si="172"/>
        <v>58</v>
      </c>
      <c r="EU87">
        <f t="shared" si="173"/>
        <v>176</v>
      </c>
      <c r="EV87">
        <f t="shared" si="174"/>
        <v>151</v>
      </c>
      <c r="EW87">
        <f t="shared" si="175"/>
        <v>161</v>
      </c>
      <c r="EX87">
        <f t="shared" si="176"/>
        <v>6</v>
      </c>
      <c r="EY87">
        <f t="shared" si="177"/>
        <v>109</v>
      </c>
      <c r="EZ87">
        <f t="shared" si="178"/>
        <v>91</v>
      </c>
      <c r="FA87">
        <f t="shared" si="179"/>
        <v>100</v>
      </c>
      <c r="FB87">
        <f t="shared" si="180"/>
        <v>38</v>
      </c>
      <c r="FC87">
        <f t="shared" si="181"/>
        <v>62</v>
      </c>
      <c r="FD87">
        <f t="shared" si="182"/>
        <v>84</v>
      </c>
      <c r="FE87">
        <f t="shared" si="183"/>
        <v>177</v>
      </c>
      <c r="FF87">
        <f t="shared" si="184"/>
        <v>123</v>
      </c>
      <c r="FG87">
        <f t="shared" si="185"/>
        <v>171</v>
      </c>
      <c r="FH87">
        <f t="shared" si="186"/>
        <v>103</v>
      </c>
      <c r="FI87">
        <f t="shared" si="187"/>
        <v>93</v>
      </c>
      <c r="FJ87">
        <f t="shared" si="188"/>
        <v>160</v>
      </c>
      <c r="FK87">
        <f t="shared" si="189"/>
        <v>184</v>
      </c>
      <c r="FL87">
        <f t="shared" si="190"/>
        <v>119</v>
      </c>
      <c r="FM87">
        <f t="shared" si="191"/>
        <v>130</v>
      </c>
      <c r="FN87">
        <f t="shared" si="192"/>
        <v>118</v>
      </c>
      <c r="FO87">
        <f t="shared" si="193"/>
        <v>131</v>
      </c>
      <c r="FP87">
        <f t="shared" si="194"/>
        <v>89</v>
      </c>
      <c r="FQ87">
        <f t="shared" si="195"/>
        <v>123</v>
      </c>
      <c r="FR87">
        <f t="shared" si="196"/>
        <v>162</v>
      </c>
    </row>
    <row r="88" spans="1:174">
      <c r="A88" t="s">
        <v>9</v>
      </c>
      <c r="B88" t="s">
        <v>0</v>
      </c>
      <c r="C88" t="s">
        <v>70</v>
      </c>
      <c r="D88">
        <v>24</v>
      </c>
      <c r="E88">
        <v>21</v>
      </c>
      <c r="F88">
        <v>2004</v>
      </c>
      <c r="G88" t="str">
        <f t="shared" si="197"/>
        <v>Patriots-SB-2004</v>
      </c>
      <c r="H88">
        <v>0</v>
      </c>
      <c r="I88">
        <v>21</v>
      </c>
      <c r="J88">
        <v>13</v>
      </c>
      <c r="K88">
        <v>219</v>
      </c>
      <c r="L88">
        <v>23</v>
      </c>
      <c r="M88">
        <v>33</v>
      </c>
      <c r="N88">
        <v>2</v>
      </c>
      <c r="O88">
        <v>112</v>
      </c>
      <c r="P88">
        <v>28</v>
      </c>
      <c r="Q88">
        <v>1</v>
      </c>
      <c r="R88">
        <v>4</v>
      </c>
      <c r="S88">
        <v>12</v>
      </c>
      <c r="T88">
        <v>0</v>
      </c>
      <c r="U88">
        <v>0</v>
      </c>
      <c r="V88">
        <v>0</v>
      </c>
      <c r="W88">
        <v>1</v>
      </c>
      <c r="X88">
        <v>2</v>
      </c>
      <c r="Y88">
        <v>17</v>
      </c>
      <c r="Z88">
        <v>7</v>
      </c>
      <c r="AA88">
        <v>47</v>
      </c>
      <c r="AB88">
        <v>7</v>
      </c>
      <c r="AC88">
        <v>316</v>
      </c>
      <c r="AD88">
        <v>19</v>
      </c>
      <c r="AE88">
        <v>5</v>
      </c>
      <c r="AF88">
        <v>3</v>
      </c>
      <c r="AG88">
        <v>1</v>
      </c>
      <c r="AH88">
        <v>9</v>
      </c>
      <c r="AI88">
        <v>16</v>
      </c>
      <c r="AJ88">
        <v>3</v>
      </c>
      <c r="AK88">
        <v>7</v>
      </c>
      <c r="AL88">
        <v>1</v>
      </c>
      <c r="AM88">
        <v>4</v>
      </c>
      <c r="AN88">
        <v>0</v>
      </c>
      <c r="AO88">
        <v>0</v>
      </c>
      <c r="AP88">
        <v>5</v>
      </c>
      <c r="AQ88">
        <v>12</v>
      </c>
      <c r="AR88">
        <v>13</v>
      </c>
      <c r="AS88">
        <v>27</v>
      </c>
      <c r="AT88">
        <v>13</v>
      </c>
      <c r="AU88">
        <v>464</v>
      </c>
      <c r="AV88">
        <v>7</v>
      </c>
      <c r="AW88">
        <v>31</v>
      </c>
      <c r="AX88">
        <v>37</v>
      </c>
      <c r="AY88" s="8">
        <v>24</v>
      </c>
      <c r="AZ88">
        <v>13</v>
      </c>
      <c r="BA88">
        <v>324</v>
      </c>
      <c r="BB88">
        <v>30</v>
      </c>
      <c r="BC88">
        <v>51</v>
      </c>
      <c r="BD88">
        <v>3</v>
      </c>
      <c r="BE88">
        <v>45</v>
      </c>
      <c r="BF88">
        <v>17</v>
      </c>
      <c r="BG88">
        <v>0</v>
      </c>
      <c r="BH88">
        <v>9</v>
      </c>
      <c r="BI88">
        <v>16</v>
      </c>
      <c r="BJ88">
        <v>0</v>
      </c>
      <c r="BK88">
        <v>0</v>
      </c>
      <c r="BL88">
        <v>3</v>
      </c>
      <c r="BM88">
        <v>1</v>
      </c>
      <c r="BN88">
        <v>4</v>
      </c>
      <c r="BO88">
        <v>33</v>
      </c>
      <c r="BP88">
        <v>3</v>
      </c>
      <c r="BQ88">
        <v>35</v>
      </c>
      <c r="BR88">
        <v>5</v>
      </c>
      <c r="BS88">
        <v>214</v>
      </c>
      <c r="BT88">
        <v>26</v>
      </c>
      <c r="BU88">
        <v>3</v>
      </c>
      <c r="BV88">
        <v>2</v>
      </c>
      <c r="BW88">
        <v>0</v>
      </c>
      <c r="BX88">
        <v>2</v>
      </c>
      <c r="BY88">
        <v>10</v>
      </c>
      <c r="BZ88">
        <v>3</v>
      </c>
      <c r="CA88">
        <v>6</v>
      </c>
      <c r="CB88">
        <v>0</v>
      </c>
      <c r="CC88">
        <v>1</v>
      </c>
      <c r="CD88">
        <v>0</v>
      </c>
      <c r="CE88">
        <v>0</v>
      </c>
      <c r="CF88">
        <v>0</v>
      </c>
      <c r="CG88">
        <v>3</v>
      </c>
      <c r="CH88">
        <v>5</v>
      </c>
      <c r="CI88">
        <v>17</v>
      </c>
      <c r="CJ88">
        <v>13</v>
      </c>
      <c r="CK88">
        <v>312</v>
      </c>
      <c r="CL88">
        <v>6</v>
      </c>
      <c r="CM88">
        <v>28</v>
      </c>
      <c r="CN88">
        <v>23</v>
      </c>
      <c r="CP88" s="1">
        <f t="shared" si="123"/>
        <v>0.70588235294117652</v>
      </c>
      <c r="CQ88" s="1">
        <f t="shared" si="124"/>
        <v>0.72972972972972971</v>
      </c>
      <c r="CR88" s="1">
        <f t="shared" si="125"/>
        <v>7.4</v>
      </c>
      <c r="CS88" s="1">
        <f t="shared" si="126"/>
        <v>4.5272727272727273</v>
      </c>
      <c r="CT88" s="1">
        <f t="shared" si="127"/>
        <v>1</v>
      </c>
      <c r="CU88" s="1">
        <f t="shared" si="128"/>
        <v>4</v>
      </c>
      <c r="CV88" s="1">
        <f t="shared" si="129"/>
        <v>25.46153846153846</v>
      </c>
      <c r="CW88" s="1">
        <f t="shared" si="130"/>
        <v>28.384615384615383</v>
      </c>
      <c r="CX88" s="2">
        <f t="shared" si="131"/>
        <v>2.4320512820512823</v>
      </c>
      <c r="CY88" s="2">
        <f t="shared" si="132"/>
        <v>2.1833333333333331</v>
      </c>
      <c r="CZ88" s="1">
        <f t="shared" si="133"/>
        <v>5.253968253968254</v>
      </c>
      <c r="DA88" s="1">
        <f t="shared" si="134"/>
        <v>5.125</v>
      </c>
      <c r="DB88" s="1">
        <f t="shared" si="135"/>
        <v>1.6153846153846154</v>
      </c>
      <c r="DC88" s="1">
        <f t="shared" si="136"/>
        <v>1.8461538461538463</v>
      </c>
      <c r="DD88" s="1">
        <f t="shared" si="137"/>
        <v>0.33333333333333331</v>
      </c>
      <c r="DE88" s="1">
        <f t="shared" si="138"/>
        <v>0.5625</v>
      </c>
      <c r="DF88" s="1">
        <f t="shared" si="139"/>
        <v>35.692307692307693</v>
      </c>
      <c r="DG88" s="1">
        <f t="shared" si="140"/>
        <v>24</v>
      </c>
      <c r="DH88" s="1">
        <f t="shared" si="141"/>
        <v>7</v>
      </c>
      <c r="DI88" s="1">
        <f t="shared" si="142"/>
        <v>6</v>
      </c>
      <c r="DJ88" s="1">
        <f t="shared" si="143"/>
        <v>0.68571428571428572</v>
      </c>
      <c r="DK88" s="1">
        <f t="shared" si="144"/>
        <v>0.66666666666666663</v>
      </c>
      <c r="DL88" s="1">
        <f t="shared" si="145"/>
        <v>4.8461538461538458</v>
      </c>
      <c r="DM88" s="1">
        <f t="shared" si="146"/>
        <v>5.5384615384615383</v>
      </c>
      <c r="DN88" s="1">
        <f t="shared" si="147"/>
        <v>0.74603174603174605</v>
      </c>
      <c r="DO88" s="1">
        <f t="shared" si="148"/>
        <v>0.4861111111111111</v>
      </c>
      <c r="DP88" s="1">
        <f t="shared" si="149"/>
        <v>0.48148148148148145</v>
      </c>
      <c r="DQ88" s="1">
        <f t="shared" si="150"/>
        <v>0.29411764705882354</v>
      </c>
      <c r="DR88" s="2">
        <f t="shared" si="151"/>
        <v>4</v>
      </c>
      <c r="DS88" s="2">
        <f t="shared" si="152"/>
        <v>2.6470588235294117</v>
      </c>
      <c r="DT88" s="1">
        <f t="shared" si="121"/>
        <v>42.428571428571431</v>
      </c>
      <c r="DU88" s="1">
        <f t="shared" si="122"/>
        <v>37.6</v>
      </c>
      <c r="DV88" s="1">
        <f t="shared" si="198"/>
        <v>112</v>
      </c>
      <c r="DW88" s="1">
        <f t="shared" si="199"/>
        <v>45</v>
      </c>
      <c r="DX88" s="1">
        <f t="shared" si="153"/>
        <v>7.2507552870090641E-2</v>
      </c>
      <c r="DY88" s="1">
        <f t="shared" si="154"/>
        <v>5.6910569105691054E-2</v>
      </c>
      <c r="DZ88" s="1">
        <f t="shared" si="155"/>
        <v>1.8461538461538463</v>
      </c>
      <c r="EA88" s="1">
        <f t="shared" si="156"/>
        <v>1.6153846153846154</v>
      </c>
      <c r="EB88" s="1">
        <f t="shared" si="200"/>
        <v>108.01767676767678</v>
      </c>
      <c r="EC88" s="1">
        <f t="shared" si="201"/>
        <v>72.671568627450981</v>
      </c>
      <c r="EE88">
        <f t="shared" si="157"/>
        <v>93</v>
      </c>
      <c r="EF88">
        <f t="shared" si="158"/>
        <v>124</v>
      </c>
      <c r="EG88">
        <f t="shared" si="159"/>
        <v>59</v>
      </c>
      <c r="EH88">
        <f t="shared" si="160"/>
        <v>68</v>
      </c>
      <c r="EI88">
        <f t="shared" si="161"/>
        <v>37</v>
      </c>
      <c r="EJ88">
        <f t="shared" si="162"/>
        <v>12</v>
      </c>
      <c r="EK88">
        <f t="shared" si="163"/>
        <v>138</v>
      </c>
      <c r="EL88">
        <f t="shared" si="164"/>
        <v>95</v>
      </c>
      <c r="EM88">
        <f t="shared" si="165"/>
        <v>131</v>
      </c>
      <c r="EN88">
        <f t="shared" si="166"/>
        <v>31</v>
      </c>
      <c r="EO88">
        <f t="shared" si="167"/>
        <v>94</v>
      </c>
      <c r="EP88">
        <f t="shared" si="168"/>
        <v>94</v>
      </c>
      <c r="EQ88">
        <f t="shared" si="169"/>
        <v>103</v>
      </c>
      <c r="ER88">
        <f t="shared" si="170"/>
        <v>121</v>
      </c>
      <c r="ES88">
        <f t="shared" si="171"/>
        <v>130</v>
      </c>
      <c r="ET88">
        <f t="shared" si="172"/>
        <v>174</v>
      </c>
      <c r="EU88">
        <f t="shared" si="173"/>
        <v>48</v>
      </c>
      <c r="EV88">
        <f t="shared" si="174"/>
        <v>22</v>
      </c>
      <c r="EW88">
        <f t="shared" si="175"/>
        <v>182</v>
      </c>
      <c r="EX88">
        <f t="shared" si="176"/>
        <v>18</v>
      </c>
      <c r="EY88">
        <f t="shared" si="177"/>
        <v>103</v>
      </c>
      <c r="EZ88">
        <f t="shared" si="178"/>
        <v>81</v>
      </c>
      <c r="FA88">
        <f t="shared" si="179"/>
        <v>158</v>
      </c>
      <c r="FB88">
        <f t="shared" si="180"/>
        <v>99</v>
      </c>
      <c r="FC88">
        <f t="shared" si="181"/>
        <v>115</v>
      </c>
      <c r="FD88">
        <f t="shared" si="182"/>
        <v>136</v>
      </c>
      <c r="FE88">
        <f t="shared" si="183"/>
        <v>75</v>
      </c>
      <c r="FF88">
        <f t="shared" si="184"/>
        <v>22</v>
      </c>
      <c r="FG88">
        <f t="shared" si="185"/>
        <v>95</v>
      </c>
      <c r="FH88">
        <f t="shared" si="186"/>
        <v>28</v>
      </c>
      <c r="FI88">
        <f t="shared" si="187"/>
        <v>39</v>
      </c>
      <c r="FJ88">
        <f t="shared" si="188"/>
        <v>105</v>
      </c>
      <c r="FK88">
        <f t="shared" si="189"/>
        <v>78</v>
      </c>
      <c r="FL88">
        <f t="shared" si="190"/>
        <v>14</v>
      </c>
      <c r="FM88">
        <f t="shared" si="191"/>
        <v>81</v>
      </c>
      <c r="FN88">
        <f t="shared" si="192"/>
        <v>69</v>
      </c>
      <c r="FO88">
        <f t="shared" si="193"/>
        <v>109</v>
      </c>
      <c r="FP88">
        <f t="shared" si="194"/>
        <v>67</v>
      </c>
      <c r="FQ88">
        <f t="shared" si="195"/>
        <v>37</v>
      </c>
      <c r="FR88">
        <f t="shared" si="196"/>
        <v>76</v>
      </c>
    </row>
    <row r="89" spans="1:174">
      <c r="A89" t="s">
        <v>1</v>
      </c>
      <c r="B89" t="s">
        <v>24</v>
      </c>
      <c r="C89" t="s">
        <v>67</v>
      </c>
      <c r="D89">
        <v>10</v>
      </c>
      <c r="E89">
        <v>17</v>
      </c>
      <c r="F89">
        <v>2005</v>
      </c>
      <c r="G89" t="str">
        <f t="shared" si="197"/>
        <v>Buccaneers-WC-2005</v>
      </c>
      <c r="H89">
        <v>1</v>
      </c>
      <c r="I89">
        <v>17</v>
      </c>
      <c r="J89">
        <v>12</v>
      </c>
      <c r="K89">
        <v>168</v>
      </c>
      <c r="L89">
        <v>25</v>
      </c>
      <c r="M89">
        <v>38</v>
      </c>
      <c r="N89">
        <v>0</v>
      </c>
      <c r="O89">
        <v>75</v>
      </c>
      <c r="P89">
        <v>25</v>
      </c>
      <c r="Q89">
        <v>1</v>
      </c>
      <c r="R89">
        <v>5</v>
      </c>
      <c r="S89">
        <v>14</v>
      </c>
      <c r="T89">
        <v>0</v>
      </c>
      <c r="U89">
        <v>2</v>
      </c>
      <c r="V89">
        <v>2</v>
      </c>
      <c r="W89">
        <v>1</v>
      </c>
      <c r="X89">
        <v>3</v>
      </c>
      <c r="Y89">
        <v>30</v>
      </c>
      <c r="Z89">
        <v>3</v>
      </c>
      <c r="AA89">
        <v>30</v>
      </c>
      <c r="AB89">
        <v>5</v>
      </c>
      <c r="AC89">
        <v>197</v>
      </c>
      <c r="AD89">
        <v>19</v>
      </c>
      <c r="AE89">
        <v>3</v>
      </c>
      <c r="AF89">
        <v>1</v>
      </c>
      <c r="AG89">
        <v>1</v>
      </c>
      <c r="AH89">
        <v>9</v>
      </c>
      <c r="AI89">
        <v>16</v>
      </c>
      <c r="AJ89">
        <v>2</v>
      </c>
      <c r="AK89">
        <v>5</v>
      </c>
      <c r="AL89">
        <v>2</v>
      </c>
      <c r="AM89">
        <v>4</v>
      </c>
      <c r="AN89">
        <v>0</v>
      </c>
      <c r="AO89">
        <v>0</v>
      </c>
      <c r="AP89">
        <v>4</v>
      </c>
      <c r="AQ89">
        <v>6</v>
      </c>
      <c r="AR89">
        <v>13</v>
      </c>
      <c r="AS89">
        <v>25</v>
      </c>
      <c r="AT89">
        <v>12</v>
      </c>
      <c r="AU89">
        <v>393</v>
      </c>
      <c r="AV89">
        <v>6</v>
      </c>
      <c r="AW89">
        <v>34</v>
      </c>
      <c r="AX89">
        <v>29</v>
      </c>
      <c r="AY89" s="8">
        <v>9</v>
      </c>
      <c r="AZ89">
        <v>10</v>
      </c>
      <c r="BA89">
        <v>25</v>
      </c>
      <c r="BB89">
        <v>7</v>
      </c>
      <c r="BC89">
        <v>16</v>
      </c>
      <c r="BD89">
        <v>0</v>
      </c>
      <c r="BE89">
        <v>95</v>
      </c>
      <c r="BF89">
        <v>31</v>
      </c>
      <c r="BG89">
        <v>1</v>
      </c>
      <c r="BH89">
        <v>4</v>
      </c>
      <c r="BI89">
        <v>13</v>
      </c>
      <c r="BJ89">
        <v>0</v>
      </c>
      <c r="BK89">
        <v>0</v>
      </c>
      <c r="BL89">
        <v>1</v>
      </c>
      <c r="BM89">
        <v>0</v>
      </c>
      <c r="BN89">
        <v>2</v>
      </c>
      <c r="BO89">
        <v>16</v>
      </c>
      <c r="BP89">
        <v>4</v>
      </c>
      <c r="BQ89">
        <v>30</v>
      </c>
      <c r="BR89">
        <v>7</v>
      </c>
      <c r="BS89">
        <v>268</v>
      </c>
      <c r="BT89">
        <v>37</v>
      </c>
      <c r="BU89">
        <v>1</v>
      </c>
      <c r="BV89">
        <v>1</v>
      </c>
      <c r="BW89">
        <v>0</v>
      </c>
      <c r="BX89">
        <v>6</v>
      </c>
      <c r="BY89">
        <v>15</v>
      </c>
      <c r="BZ89">
        <v>3</v>
      </c>
      <c r="CA89">
        <v>12</v>
      </c>
      <c r="CB89">
        <v>1</v>
      </c>
      <c r="CC89">
        <v>4</v>
      </c>
      <c r="CD89">
        <v>0</v>
      </c>
      <c r="CE89">
        <v>0</v>
      </c>
      <c r="CF89">
        <v>2</v>
      </c>
      <c r="CG89">
        <v>11</v>
      </c>
      <c r="CH89">
        <v>10</v>
      </c>
      <c r="CI89">
        <v>31</v>
      </c>
      <c r="CJ89">
        <v>12</v>
      </c>
      <c r="CK89">
        <v>436</v>
      </c>
      <c r="CL89">
        <v>5</v>
      </c>
      <c r="CM89">
        <v>25</v>
      </c>
      <c r="CN89">
        <v>31</v>
      </c>
      <c r="CP89" s="1">
        <f t="shared" si="123"/>
        <v>0.62068965517241381</v>
      </c>
      <c r="CQ89" s="1">
        <f t="shared" si="124"/>
        <v>0.52631578947368418</v>
      </c>
      <c r="CR89" s="1">
        <f t="shared" si="125"/>
        <v>1.9024390243902438</v>
      </c>
      <c r="CS89" s="1">
        <f t="shared" si="126"/>
        <v>-1.1111111111111112</v>
      </c>
      <c r="CT89" s="1">
        <f t="shared" si="127"/>
        <v>3</v>
      </c>
      <c r="CU89" s="1">
        <f t="shared" si="128"/>
        <v>1</v>
      </c>
      <c r="CV89" s="1">
        <f t="shared" si="129"/>
        <v>20.25</v>
      </c>
      <c r="CW89" s="1">
        <f t="shared" si="130"/>
        <v>12</v>
      </c>
      <c r="CX89" s="2">
        <f t="shared" si="131"/>
        <v>2.8736111111111113</v>
      </c>
      <c r="CY89" s="2">
        <f t="shared" si="132"/>
        <v>2.5516666666666667</v>
      </c>
      <c r="CZ89" s="1">
        <f t="shared" si="133"/>
        <v>3.6818181818181817</v>
      </c>
      <c r="DA89" s="1">
        <f t="shared" si="134"/>
        <v>2.4489795918367347</v>
      </c>
      <c r="DB89" s="1">
        <f t="shared" si="135"/>
        <v>1.4166666666666667</v>
      </c>
      <c r="DC89" s="1">
        <f t="shared" si="136"/>
        <v>0.9</v>
      </c>
      <c r="DD89" s="1">
        <f t="shared" si="137"/>
        <v>0.3125</v>
      </c>
      <c r="DE89" s="1">
        <f t="shared" si="138"/>
        <v>0.30769230769230771</v>
      </c>
      <c r="DF89" s="1">
        <f t="shared" si="139"/>
        <v>32.75</v>
      </c>
      <c r="DG89" s="1">
        <f t="shared" si="140"/>
        <v>36.333333333333336</v>
      </c>
      <c r="DH89" s="1">
        <f t="shared" si="141"/>
        <v>6</v>
      </c>
      <c r="DI89" s="1">
        <f t="shared" si="142"/>
        <v>5</v>
      </c>
      <c r="DJ89" s="1">
        <f t="shared" si="143"/>
        <v>0.47619047619047616</v>
      </c>
      <c r="DK89" s="1">
        <f t="shared" si="144"/>
        <v>1</v>
      </c>
      <c r="DL89" s="1">
        <f t="shared" si="145"/>
        <v>5.5</v>
      </c>
      <c r="DM89" s="1">
        <f t="shared" si="146"/>
        <v>4.9000000000000004</v>
      </c>
      <c r="DN89" s="1">
        <f t="shared" si="147"/>
        <v>0.45454545454545453</v>
      </c>
      <c r="DO89" s="1">
        <f t="shared" si="148"/>
        <v>0.61224489795918369</v>
      </c>
      <c r="DP89" s="1">
        <f t="shared" si="149"/>
        <v>0.52</v>
      </c>
      <c r="DQ89" s="1">
        <f t="shared" si="150"/>
        <v>0.32258064516129031</v>
      </c>
      <c r="DR89" s="2">
        <f t="shared" si="151"/>
        <v>3</v>
      </c>
      <c r="DS89" s="2">
        <f t="shared" si="152"/>
        <v>3.064516129032258</v>
      </c>
      <c r="DT89" s="1">
        <f t="shared" si="121"/>
        <v>35.6</v>
      </c>
      <c r="DU89" s="1">
        <f t="shared" si="122"/>
        <v>33</v>
      </c>
      <c r="DV89" s="1">
        <f t="shared" si="198"/>
        <v>75</v>
      </c>
      <c r="DW89" s="1">
        <f t="shared" si="199"/>
        <v>95</v>
      </c>
      <c r="DX89" s="1">
        <f t="shared" si="153"/>
        <v>4.1152263374485597E-2</v>
      </c>
      <c r="DY89" s="1">
        <f t="shared" si="154"/>
        <v>0.14166666666666666</v>
      </c>
      <c r="DZ89" s="1">
        <f t="shared" si="155"/>
        <v>0.83333333333333337</v>
      </c>
      <c r="EA89" s="1">
        <f t="shared" si="156"/>
        <v>1.7</v>
      </c>
      <c r="EB89" s="1">
        <f t="shared" si="200"/>
        <v>53.399122807017548</v>
      </c>
      <c r="EC89" s="1">
        <f t="shared" si="201"/>
        <v>25</v>
      </c>
      <c r="EE89">
        <f t="shared" si="157"/>
        <v>152</v>
      </c>
      <c r="EF89">
        <f t="shared" si="158"/>
        <v>15</v>
      </c>
      <c r="EG89">
        <f t="shared" si="159"/>
        <v>177</v>
      </c>
      <c r="EH89">
        <f t="shared" si="160"/>
        <v>3</v>
      </c>
      <c r="EI89">
        <f t="shared" si="161"/>
        <v>143</v>
      </c>
      <c r="EJ89">
        <f t="shared" si="162"/>
        <v>95</v>
      </c>
      <c r="EK89">
        <f t="shared" si="163"/>
        <v>172</v>
      </c>
      <c r="EL89">
        <f t="shared" si="164"/>
        <v>3</v>
      </c>
      <c r="EM89">
        <f t="shared" si="165"/>
        <v>69</v>
      </c>
      <c r="EN89">
        <f t="shared" si="166"/>
        <v>84</v>
      </c>
      <c r="EO89">
        <f t="shared" si="167"/>
        <v>191</v>
      </c>
      <c r="EP89">
        <f t="shared" si="168"/>
        <v>1</v>
      </c>
      <c r="EQ89">
        <f t="shared" si="169"/>
        <v>130</v>
      </c>
      <c r="ER89">
        <f t="shared" si="170"/>
        <v>10</v>
      </c>
      <c r="ES89">
        <f t="shared" si="171"/>
        <v>144</v>
      </c>
      <c r="ET89">
        <f t="shared" si="172"/>
        <v>49</v>
      </c>
      <c r="EU89">
        <f t="shared" si="173"/>
        <v>73</v>
      </c>
      <c r="EV89">
        <f t="shared" si="174"/>
        <v>158</v>
      </c>
      <c r="EW89">
        <f t="shared" si="175"/>
        <v>161</v>
      </c>
      <c r="EX89">
        <f t="shared" si="176"/>
        <v>39</v>
      </c>
      <c r="EY89">
        <f t="shared" si="177"/>
        <v>149</v>
      </c>
      <c r="EZ89">
        <f t="shared" si="178"/>
        <v>164</v>
      </c>
      <c r="FA89">
        <f t="shared" si="179"/>
        <v>101</v>
      </c>
      <c r="FB89">
        <f t="shared" si="180"/>
        <v>44</v>
      </c>
      <c r="FC89">
        <f t="shared" si="181"/>
        <v>56</v>
      </c>
      <c r="FD89">
        <f t="shared" si="182"/>
        <v>107</v>
      </c>
      <c r="FE89">
        <f t="shared" si="183"/>
        <v>50</v>
      </c>
      <c r="FF89">
        <f t="shared" si="184"/>
        <v>32</v>
      </c>
      <c r="FG89">
        <f t="shared" si="185"/>
        <v>151</v>
      </c>
      <c r="FH89">
        <f t="shared" si="186"/>
        <v>50</v>
      </c>
      <c r="FI89">
        <f t="shared" si="187"/>
        <v>127</v>
      </c>
      <c r="FJ89">
        <f t="shared" si="188"/>
        <v>38</v>
      </c>
      <c r="FK89">
        <f t="shared" si="189"/>
        <v>144</v>
      </c>
      <c r="FL89">
        <f t="shared" si="190"/>
        <v>90</v>
      </c>
      <c r="FM89">
        <f t="shared" si="191"/>
        <v>168</v>
      </c>
      <c r="FN89">
        <f t="shared" si="192"/>
        <v>197</v>
      </c>
      <c r="FO89">
        <f t="shared" si="193"/>
        <v>174</v>
      </c>
      <c r="FP89">
        <f t="shared" si="194"/>
        <v>74</v>
      </c>
      <c r="FQ89">
        <f t="shared" si="195"/>
        <v>164</v>
      </c>
      <c r="FR89">
        <f t="shared" si="196"/>
        <v>6</v>
      </c>
    </row>
    <row r="90" spans="1:174">
      <c r="A90" t="s">
        <v>24</v>
      </c>
      <c r="B90" t="s">
        <v>1</v>
      </c>
      <c r="C90" t="s">
        <v>67</v>
      </c>
      <c r="D90">
        <v>17</v>
      </c>
      <c r="E90">
        <v>10</v>
      </c>
      <c r="F90">
        <v>2005</v>
      </c>
      <c r="G90" t="str">
        <f t="shared" si="197"/>
        <v>Redskins-WC-2005</v>
      </c>
      <c r="H90">
        <v>0</v>
      </c>
      <c r="I90">
        <v>9</v>
      </c>
      <c r="J90">
        <v>10</v>
      </c>
      <c r="K90">
        <v>25</v>
      </c>
      <c r="L90">
        <v>7</v>
      </c>
      <c r="M90">
        <v>16</v>
      </c>
      <c r="N90">
        <v>0</v>
      </c>
      <c r="O90">
        <v>95</v>
      </c>
      <c r="P90">
        <v>31</v>
      </c>
      <c r="Q90">
        <v>1</v>
      </c>
      <c r="R90">
        <v>4</v>
      </c>
      <c r="S90">
        <v>13</v>
      </c>
      <c r="T90">
        <v>0</v>
      </c>
      <c r="U90">
        <v>0</v>
      </c>
      <c r="V90">
        <v>1</v>
      </c>
      <c r="W90">
        <v>0</v>
      </c>
      <c r="X90">
        <v>2</v>
      </c>
      <c r="Y90">
        <v>16</v>
      </c>
      <c r="Z90">
        <v>4</v>
      </c>
      <c r="AA90">
        <v>30</v>
      </c>
      <c r="AB90">
        <v>7</v>
      </c>
      <c r="AC90">
        <v>268</v>
      </c>
      <c r="AD90">
        <v>37</v>
      </c>
      <c r="AE90">
        <v>1</v>
      </c>
      <c r="AF90">
        <v>1</v>
      </c>
      <c r="AG90">
        <v>0</v>
      </c>
      <c r="AH90">
        <v>6</v>
      </c>
      <c r="AI90">
        <v>15</v>
      </c>
      <c r="AJ90">
        <v>3</v>
      </c>
      <c r="AK90">
        <v>12</v>
      </c>
      <c r="AL90">
        <v>1</v>
      </c>
      <c r="AM90">
        <v>4</v>
      </c>
      <c r="AN90">
        <v>0</v>
      </c>
      <c r="AO90">
        <v>0</v>
      </c>
      <c r="AP90">
        <v>2</v>
      </c>
      <c r="AQ90">
        <v>11</v>
      </c>
      <c r="AR90">
        <v>10</v>
      </c>
      <c r="AS90">
        <v>31</v>
      </c>
      <c r="AT90">
        <v>12</v>
      </c>
      <c r="AU90">
        <v>436</v>
      </c>
      <c r="AV90">
        <v>5</v>
      </c>
      <c r="AW90">
        <v>25</v>
      </c>
      <c r="AX90">
        <v>31</v>
      </c>
      <c r="AY90" s="8">
        <v>17</v>
      </c>
      <c r="AZ90">
        <v>12</v>
      </c>
      <c r="BA90">
        <v>168</v>
      </c>
      <c r="BB90">
        <v>25</v>
      </c>
      <c r="BC90">
        <v>38</v>
      </c>
      <c r="BD90">
        <v>0</v>
      </c>
      <c r="BE90">
        <v>75</v>
      </c>
      <c r="BF90">
        <v>25</v>
      </c>
      <c r="BG90">
        <v>1</v>
      </c>
      <c r="BH90">
        <v>5</v>
      </c>
      <c r="BI90">
        <v>14</v>
      </c>
      <c r="BJ90">
        <v>0</v>
      </c>
      <c r="BK90">
        <v>2</v>
      </c>
      <c r="BL90">
        <v>2</v>
      </c>
      <c r="BM90">
        <v>1</v>
      </c>
      <c r="BN90">
        <v>3</v>
      </c>
      <c r="BO90">
        <v>30</v>
      </c>
      <c r="BP90">
        <v>3</v>
      </c>
      <c r="BQ90">
        <v>30</v>
      </c>
      <c r="BR90">
        <v>5</v>
      </c>
      <c r="BS90">
        <v>197</v>
      </c>
      <c r="BT90">
        <v>19</v>
      </c>
      <c r="BU90">
        <v>3</v>
      </c>
      <c r="BV90">
        <v>1</v>
      </c>
      <c r="BW90">
        <v>1</v>
      </c>
      <c r="BX90">
        <v>9</v>
      </c>
      <c r="BY90">
        <v>16</v>
      </c>
      <c r="BZ90">
        <v>2</v>
      </c>
      <c r="CA90">
        <v>5</v>
      </c>
      <c r="CB90">
        <v>2</v>
      </c>
      <c r="CC90">
        <v>4</v>
      </c>
      <c r="CD90">
        <v>0</v>
      </c>
      <c r="CE90">
        <v>0</v>
      </c>
      <c r="CF90">
        <v>4</v>
      </c>
      <c r="CG90">
        <v>6</v>
      </c>
      <c r="CH90">
        <v>13</v>
      </c>
      <c r="CI90">
        <v>25</v>
      </c>
      <c r="CJ90">
        <v>12</v>
      </c>
      <c r="CK90">
        <v>393</v>
      </c>
      <c r="CL90">
        <v>6</v>
      </c>
      <c r="CM90">
        <v>34</v>
      </c>
      <c r="CN90">
        <v>29</v>
      </c>
      <c r="CP90" s="1">
        <f t="shared" si="123"/>
        <v>0.52631578947368418</v>
      </c>
      <c r="CQ90" s="1">
        <f t="shared" si="124"/>
        <v>0.62068965517241381</v>
      </c>
      <c r="CR90" s="1">
        <f t="shared" si="125"/>
        <v>-1.1111111111111112</v>
      </c>
      <c r="CS90" s="1">
        <f t="shared" si="126"/>
        <v>1.9024390243902438</v>
      </c>
      <c r="CT90" s="1">
        <f t="shared" si="127"/>
        <v>1</v>
      </c>
      <c r="CU90" s="1">
        <f t="shared" si="128"/>
        <v>3</v>
      </c>
      <c r="CV90" s="1">
        <f t="shared" si="129"/>
        <v>12</v>
      </c>
      <c r="CW90" s="1">
        <f t="shared" si="130"/>
        <v>20.25</v>
      </c>
      <c r="CX90" s="2">
        <f t="shared" si="131"/>
        <v>2.5516666666666667</v>
      </c>
      <c r="CY90" s="2">
        <f t="shared" si="132"/>
        <v>2.8736111111111113</v>
      </c>
      <c r="CZ90" s="1">
        <f t="shared" si="133"/>
        <v>2.4489795918367347</v>
      </c>
      <c r="DA90" s="1">
        <f t="shared" si="134"/>
        <v>3.6818181818181817</v>
      </c>
      <c r="DB90" s="1">
        <f t="shared" si="135"/>
        <v>0.9</v>
      </c>
      <c r="DC90" s="1">
        <f t="shared" si="136"/>
        <v>1.4166666666666667</v>
      </c>
      <c r="DD90" s="1">
        <f t="shared" si="137"/>
        <v>0.30769230769230771</v>
      </c>
      <c r="DE90" s="1">
        <f t="shared" si="138"/>
        <v>0.3125</v>
      </c>
      <c r="DF90" s="1">
        <f t="shared" si="139"/>
        <v>36.333333333333336</v>
      </c>
      <c r="DG90" s="1">
        <f t="shared" si="140"/>
        <v>32.75</v>
      </c>
      <c r="DH90" s="1">
        <f t="shared" si="141"/>
        <v>5</v>
      </c>
      <c r="DI90" s="1">
        <f t="shared" si="142"/>
        <v>6</v>
      </c>
      <c r="DJ90" s="1">
        <f t="shared" si="143"/>
        <v>1</v>
      </c>
      <c r="DK90" s="1">
        <f t="shared" si="144"/>
        <v>0.47619047619047616</v>
      </c>
      <c r="DL90" s="1">
        <f t="shared" si="145"/>
        <v>4.9000000000000004</v>
      </c>
      <c r="DM90" s="1">
        <f t="shared" si="146"/>
        <v>5.5</v>
      </c>
      <c r="DN90" s="1">
        <f t="shared" si="147"/>
        <v>0.61224489795918369</v>
      </c>
      <c r="DO90" s="1">
        <f t="shared" si="148"/>
        <v>0.45454545454545453</v>
      </c>
      <c r="DP90" s="1">
        <f t="shared" si="149"/>
        <v>0.32258064516129031</v>
      </c>
      <c r="DQ90" s="1">
        <f t="shared" si="150"/>
        <v>0.52</v>
      </c>
      <c r="DR90" s="2">
        <f t="shared" si="151"/>
        <v>3.064516129032258</v>
      </c>
      <c r="DS90" s="2">
        <f t="shared" si="152"/>
        <v>3</v>
      </c>
      <c r="DT90" s="1">
        <f t="shared" si="121"/>
        <v>33</v>
      </c>
      <c r="DU90" s="1">
        <f t="shared" si="122"/>
        <v>35.6</v>
      </c>
      <c r="DV90" s="1">
        <f t="shared" si="198"/>
        <v>95</v>
      </c>
      <c r="DW90" s="1">
        <f t="shared" si="199"/>
        <v>75</v>
      </c>
      <c r="DX90" s="1">
        <f t="shared" si="153"/>
        <v>0.14166666666666666</v>
      </c>
      <c r="DY90" s="1">
        <f t="shared" si="154"/>
        <v>4.1152263374485597E-2</v>
      </c>
      <c r="DZ90" s="1">
        <f t="shared" si="155"/>
        <v>1.7</v>
      </c>
      <c r="EA90" s="1">
        <f t="shared" si="156"/>
        <v>0.83333333333333337</v>
      </c>
      <c r="EB90" s="1">
        <f t="shared" si="200"/>
        <v>25</v>
      </c>
      <c r="EC90" s="1">
        <f t="shared" si="201"/>
        <v>53.399122807017548</v>
      </c>
      <c r="EE90">
        <f t="shared" si="157"/>
        <v>183</v>
      </c>
      <c r="EF90">
        <f t="shared" si="158"/>
        <v>43</v>
      </c>
      <c r="EG90">
        <f t="shared" si="159"/>
        <v>196</v>
      </c>
      <c r="EH90">
        <f t="shared" si="160"/>
        <v>22</v>
      </c>
      <c r="EI90">
        <f t="shared" si="161"/>
        <v>37</v>
      </c>
      <c r="EJ90">
        <f t="shared" si="162"/>
        <v>32</v>
      </c>
      <c r="EK90">
        <f t="shared" si="163"/>
        <v>196</v>
      </c>
      <c r="EL90">
        <f t="shared" si="164"/>
        <v>27</v>
      </c>
      <c r="EM90">
        <f t="shared" si="165"/>
        <v>115</v>
      </c>
      <c r="EN90">
        <f t="shared" si="166"/>
        <v>130</v>
      </c>
      <c r="EO90">
        <f t="shared" si="167"/>
        <v>198</v>
      </c>
      <c r="EP90">
        <f t="shared" si="168"/>
        <v>8</v>
      </c>
      <c r="EQ90">
        <f t="shared" si="169"/>
        <v>188</v>
      </c>
      <c r="ER90">
        <f t="shared" si="170"/>
        <v>67</v>
      </c>
      <c r="ES90">
        <f t="shared" si="171"/>
        <v>145</v>
      </c>
      <c r="ET90">
        <f t="shared" si="172"/>
        <v>55</v>
      </c>
      <c r="EU90">
        <f t="shared" si="173"/>
        <v>40</v>
      </c>
      <c r="EV90">
        <f t="shared" si="174"/>
        <v>126</v>
      </c>
      <c r="EW90">
        <f t="shared" si="175"/>
        <v>128</v>
      </c>
      <c r="EX90">
        <f t="shared" si="176"/>
        <v>18</v>
      </c>
      <c r="EY90">
        <f t="shared" si="177"/>
        <v>1</v>
      </c>
      <c r="EZ90">
        <f t="shared" si="178"/>
        <v>41</v>
      </c>
      <c r="FA90">
        <f t="shared" si="179"/>
        <v>155</v>
      </c>
      <c r="FB90">
        <f t="shared" si="180"/>
        <v>96</v>
      </c>
      <c r="FC90">
        <f t="shared" si="181"/>
        <v>92</v>
      </c>
      <c r="FD90">
        <f t="shared" si="182"/>
        <v>143</v>
      </c>
      <c r="FE90">
        <f t="shared" si="183"/>
        <v>167</v>
      </c>
      <c r="FF90">
        <f t="shared" si="184"/>
        <v>147</v>
      </c>
      <c r="FG90">
        <f t="shared" si="185"/>
        <v>149</v>
      </c>
      <c r="FH90">
        <f t="shared" si="186"/>
        <v>46</v>
      </c>
      <c r="FI90">
        <f t="shared" si="187"/>
        <v>158</v>
      </c>
      <c r="FJ90">
        <f t="shared" si="188"/>
        <v>71</v>
      </c>
      <c r="FK90">
        <f t="shared" si="189"/>
        <v>109</v>
      </c>
      <c r="FL90">
        <f t="shared" si="190"/>
        <v>53</v>
      </c>
      <c r="FM90">
        <f t="shared" si="191"/>
        <v>2</v>
      </c>
      <c r="FN90">
        <f t="shared" si="192"/>
        <v>31</v>
      </c>
      <c r="FO90">
        <f t="shared" si="193"/>
        <v>122</v>
      </c>
      <c r="FP90">
        <f t="shared" si="194"/>
        <v>21</v>
      </c>
      <c r="FQ90">
        <f t="shared" si="195"/>
        <v>193</v>
      </c>
      <c r="FR90">
        <f t="shared" si="196"/>
        <v>35</v>
      </c>
    </row>
    <row r="91" spans="1:174">
      <c r="A91" t="s">
        <v>9</v>
      </c>
      <c r="B91" t="s">
        <v>25</v>
      </c>
      <c r="C91" t="s">
        <v>67</v>
      </c>
      <c r="D91">
        <v>28</v>
      </c>
      <c r="E91">
        <v>3</v>
      </c>
      <c r="F91">
        <v>2005</v>
      </c>
      <c r="G91" t="str">
        <f t="shared" si="197"/>
        <v>Patriots-WC-2005</v>
      </c>
      <c r="H91">
        <v>1</v>
      </c>
      <c r="I91">
        <v>17</v>
      </c>
      <c r="J91">
        <v>11</v>
      </c>
      <c r="K91">
        <v>189</v>
      </c>
      <c r="L91">
        <v>15</v>
      </c>
      <c r="M91">
        <v>27</v>
      </c>
      <c r="N91">
        <v>3</v>
      </c>
      <c r="O91">
        <v>118</v>
      </c>
      <c r="P91">
        <v>28</v>
      </c>
      <c r="Q91">
        <v>0</v>
      </c>
      <c r="R91">
        <v>7</v>
      </c>
      <c r="S91">
        <v>14</v>
      </c>
      <c r="T91">
        <v>0</v>
      </c>
      <c r="U91">
        <v>1</v>
      </c>
      <c r="V91">
        <v>0</v>
      </c>
      <c r="W91">
        <v>0</v>
      </c>
      <c r="X91">
        <v>4</v>
      </c>
      <c r="Y91">
        <v>12</v>
      </c>
      <c r="Z91">
        <v>4</v>
      </c>
      <c r="AA91">
        <v>32</v>
      </c>
      <c r="AB91">
        <v>5</v>
      </c>
      <c r="AC91">
        <v>196</v>
      </c>
      <c r="AD91">
        <v>12</v>
      </c>
      <c r="AE91">
        <v>2</v>
      </c>
      <c r="AF91">
        <v>2</v>
      </c>
      <c r="AG91">
        <v>0</v>
      </c>
      <c r="AH91">
        <v>5</v>
      </c>
      <c r="AI91">
        <v>14</v>
      </c>
      <c r="AJ91">
        <v>3</v>
      </c>
      <c r="AK91">
        <v>11</v>
      </c>
      <c r="AL91">
        <v>1</v>
      </c>
      <c r="AM91">
        <v>2</v>
      </c>
      <c r="AN91">
        <v>0</v>
      </c>
      <c r="AO91">
        <v>0</v>
      </c>
      <c r="AP91">
        <v>1</v>
      </c>
      <c r="AQ91">
        <v>7</v>
      </c>
      <c r="AR91">
        <v>9</v>
      </c>
      <c r="AS91">
        <v>27</v>
      </c>
      <c r="AT91">
        <v>11</v>
      </c>
      <c r="AU91">
        <v>382</v>
      </c>
      <c r="AV91">
        <v>4</v>
      </c>
      <c r="AW91">
        <v>30</v>
      </c>
      <c r="AX91">
        <v>26</v>
      </c>
      <c r="AY91" s="8">
        <v>15</v>
      </c>
      <c r="AZ91">
        <v>11</v>
      </c>
      <c r="BA91">
        <v>205</v>
      </c>
      <c r="BB91">
        <v>21</v>
      </c>
      <c r="BC91">
        <v>39</v>
      </c>
      <c r="BD91">
        <v>0</v>
      </c>
      <c r="BE91">
        <v>87</v>
      </c>
      <c r="BF91">
        <v>17</v>
      </c>
      <c r="BG91">
        <v>0</v>
      </c>
      <c r="BH91">
        <v>1</v>
      </c>
      <c r="BI91">
        <v>12</v>
      </c>
      <c r="BJ91">
        <v>1</v>
      </c>
      <c r="BK91">
        <v>4</v>
      </c>
      <c r="BL91">
        <v>1</v>
      </c>
      <c r="BM91">
        <v>1</v>
      </c>
      <c r="BN91">
        <v>6</v>
      </c>
      <c r="BO91">
        <v>42</v>
      </c>
      <c r="BP91">
        <v>8</v>
      </c>
      <c r="BQ91">
        <v>40</v>
      </c>
      <c r="BR91">
        <v>5</v>
      </c>
      <c r="BS91">
        <v>209</v>
      </c>
      <c r="BT91">
        <v>31</v>
      </c>
      <c r="BU91">
        <v>3</v>
      </c>
      <c r="BV91">
        <v>0</v>
      </c>
      <c r="BW91">
        <v>1</v>
      </c>
      <c r="BX91">
        <v>5</v>
      </c>
      <c r="BY91">
        <v>9</v>
      </c>
      <c r="BZ91">
        <v>2</v>
      </c>
      <c r="CA91">
        <v>5</v>
      </c>
      <c r="CB91">
        <v>0</v>
      </c>
      <c r="CC91">
        <v>2</v>
      </c>
      <c r="CD91">
        <v>0</v>
      </c>
      <c r="CE91">
        <v>0</v>
      </c>
      <c r="CF91">
        <v>2</v>
      </c>
      <c r="CG91">
        <v>6</v>
      </c>
      <c r="CH91">
        <v>7</v>
      </c>
      <c r="CI91">
        <v>16</v>
      </c>
      <c r="CJ91">
        <v>11</v>
      </c>
      <c r="CK91">
        <v>301</v>
      </c>
      <c r="CL91">
        <v>5</v>
      </c>
      <c r="CM91">
        <v>29</v>
      </c>
      <c r="CN91">
        <v>34</v>
      </c>
      <c r="CP91" s="1">
        <f t="shared" si="123"/>
        <v>0.7142857142857143</v>
      </c>
      <c r="CQ91" s="1">
        <f t="shared" si="124"/>
        <v>0.57692307692307687</v>
      </c>
      <c r="CR91" s="1">
        <f t="shared" si="125"/>
        <v>8.0322580645161299</v>
      </c>
      <c r="CS91" s="1">
        <f t="shared" si="126"/>
        <v>3.5555555555555554</v>
      </c>
      <c r="CT91" s="1">
        <f t="shared" si="127"/>
        <v>0</v>
      </c>
      <c r="CU91" s="1">
        <f t="shared" si="128"/>
        <v>2</v>
      </c>
      <c r="CV91" s="1">
        <f t="shared" si="129"/>
        <v>27.90909090909091</v>
      </c>
      <c r="CW91" s="1">
        <f t="shared" si="130"/>
        <v>26.545454545454547</v>
      </c>
      <c r="CX91" s="2">
        <f t="shared" si="131"/>
        <v>2.7666666666666666</v>
      </c>
      <c r="CY91" s="2">
        <f t="shared" si="132"/>
        <v>2.687878787878788</v>
      </c>
      <c r="CZ91" s="1">
        <f t="shared" si="133"/>
        <v>5.2033898305084749</v>
      </c>
      <c r="DA91" s="1">
        <f t="shared" si="134"/>
        <v>4.709677419354839</v>
      </c>
      <c r="DB91" s="1">
        <f t="shared" si="135"/>
        <v>1.5454545454545454</v>
      </c>
      <c r="DC91" s="1">
        <f t="shared" si="136"/>
        <v>1.3636363636363635</v>
      </c>
      <c r="DD91" s="1">
        <f t="shared" si="137"/>
        <v>0.46666666666666667</v>
      </c>
      <c r="DE91" s="1">
        <f t="shared" si="138"/>
        <v>0.125</v>
      </c>
      <c r="DF91" s="1">
        <f t="shared" si="139"/>
        <v>34.727272727272727</v>
      </c>
      <c r="DG91" s="1">
        <f t="shared" si="140"/>
        <v>27.363636363636363</v>
      </c>
      <c r="DH91" s="1">
        <f t="shared" si="141"/>
        <v>4</v>
      </c>
      <c r="DI91" s="1">
        <f t="shared" si="142"/>
        <v>5</v>
      </c>
      <c r="DJ91" s="1">
        <f t="shared" si="143"/>
        <v>1</v>
      </c>
      <c r="DK91" s="1">
        <f t="shared" si="144"/>
        <v>0.14285714285714285</v>
      </c>
      <c r="DL91" s="1">
        <f t="shared" si="145"/>
        <v>5.3636363636363633</v>
      </c>
      <c r="DM91" s="1">
        <f t="shared" si="146"/>
        <v>5.6363636363636367</v>
      </c>
      <c r="DN91" s="1">
        <f t="shared" si="147"/>
        <v>0.5423728813559322</v>
      </c>
      <c r="DO91" s="1">
        <f t="shared" si="148"/>
        <v>0.64516129032258063</v>
      </c>
      <c r="DP91" s="1">
        <f t="shared" si="149"/>
        <v>0.33333333333333331</v>
      </c>
      <c r="DQ91" s="1">
        <f t="shared" si="150"/>
        <v>0.4375</v>
      </c>
      <c r="DR91" s="2">
        <f t="shared" si="151"/>
        <v>4.2142857142857144</v>
      </c>
      <c r="DS91" s="2">
        <f t="shared" si="152"/>
        <v>5.117647058823529</v>
      </c>
      <c r="DT91" s="1">
        <f t="shared" si="121"/>
        <v>36.799999999999997</v>
      </c>
      <c r="DU91" s="1">
        <f t="shared" si="122"/>
        <v>35.6</v>
      </c>
      <c r="DV91" s="1">
        <f t="shared" si="198"/>
        <v>118</v>
      </c>
      <c r="DW91" s="1">
        <f t="shared" si="199"/>
        <v>87</v>
      </c>
      <c r="DX91" s="1">
        <f t="shared" si="153"/>
        <v>9.1205211726384364E-2</v>
      </c>
      <c r="DY91" s="1">
        <f t="shared" si="154"/>
        <v>1.0273972602739725E-2</v>
      </c>
      <c r="DZ91" s="1">
        <f t="shared" si="155"/>
        <v>2.5454545454545454</v>
      </c>
      <c r="EA91" s="1">
        <f t="shared" si="156"/>
        <v>0.27272727272727271</v>
      </c>
      <c r="EB91" s="1">
        <f t="shared" si="200"/>
        <v>114.58333333333333</v>
      </c>
      <c r="EC91" s="1">
        <f t="shared" si="201"/>
        <v>58.173076923076927</v>
      </c>
      <c r="EE91">
        <f t="shared" si="157"/>
        <v>86</v>
      </c>
      <c r="EF91">
        <f t="shared" si="158"/>
        <v>23</v>
      </c>
      <c r="EG91">
        <f t="shared" si="159"/>
        <v>42</v>
      </c>
      <c r="EH91">
        <f t="shared" si="160"/>
        <v>48</v>
      </c>
      <c r="EI91">
        <f t="shared" si="161"/>
        <v>1</v>
      </c>
      <c r="EJ91">
        <f t="shared" si="162"/>
        <v>57</v>
      </c>
      <c r="EK91">
        <f t="shared" si="163"/>
        <v>109</v>
      </c>
      <c r="EL91">
        <f t="shared" si="164"/>
        <v>72</v>
      </c>
      <c r="EM91">
        <f t="shared" si="165"/>
        <v>88</v>
      </c>
      <c r="EN91">
        <f t="shared" si="166"/>
        <v>97</v>
      </c>
      <c r="EO91">
        <f t="shared" si="167"/>
        <v>97</v>
      </c>
      <c r="EP91">
        <f t="shared" si="168"/>
        <v>61</v>
      </c>
      <c r="EQ91">
        <f t="shared" si="169"/>
        <v>112</v>
      </c>
      <c r="ER91">
        <f t="shared" si="170"/>
        <v>53</v>
      </c>
      <c r="ES91">
        <f t="shared" si="171"/>
        <v>54</v>
      </c>
      <c r="ET91">
        <f t="shared" si="172"/>
        <v>4</v>
      </c>
      <c r="EU91">
        <f t="shared" si="173"/>
        <v>56</v>
      </c>
      <c r="EV91">
        <f t="shared" si="174"/>
        <v>52</v>
      </c>
      <c r="EW91">
        <f t="shared" si="175"/>
        <v>93</v>
      </c>
      <c r="EX91">
        <f t="shared" si="176"/>
        <v>39</v>
      </c>
      <c r="EY91">
        <f t="shared" si="177"/>
        <v>1</v>
      </c>
      <c r="EZ91">
        <f t="shared" si="178"/>
        <v>9</v>
      </c>
      <c r="FA91">
        <f t="shared" si="179"/>
        <v>113</v>
      </c>
      <c r="FB91">
        <f t="shared" si="180"/>
        <v>103</v>
      </c>
      <c r="FC91">
        <f t="shared" si="181"/>
        <v>76</v>
      </c>
      <c r="FD91">
        <f t="shared" si="182"/>
        <v>102</v>
      </c>
      <c r="FE91">
        <f t="shared" si="183"/>
        <v>162</v>
      </c>
      <c r="FF91">
        <f t="shared" si="184"/>
        <v>93</v>
      </c>
      <c r="FG91">
        <f t="shared" si="185"/>
        <v>79</v>
      </c>
      <c r="FH91">
        <f t="shared" si="186"/>
        <v>171</v>
      </c>
      <c r="FI91">
        <f t="shared" si="187"/>
        <v>107</v>
      </c>
      <c r="FJ91">
        <f t="shared" si="188"/>
        <v>71</v>
      </c>
      <c r="FK91">
        <f t="shared" si="189"/>
        <v>73</v>
      </c>
      <c r="FL91">
        <f t="shared" si="190"/>
        <v>71</v>
      </c>
      <c r="FM91">
        <f t="shared" si="191"/>
        <v>38</v>
      </c>
      <c r="FN91">
        <f t="shared" si="192"/>
        <v>3</v>
      </c>
      <c r="FO91">
        <f t="shared" si="193"/>
        <v>48</v>
      </c>
      <c r="FP91">
        <f t="shared" si="194"/>
        <v>4</v>
      </c>
      <c r="FQ91">
        <f t="shared" si="195"/>
        <v>25</v>
      </c>
      <c r="FR91">
        <f t="shared" si="196"/>
        <v>47</v>
      </c>
    </row>
    <row r="92" spans="1:174">
      <c r="A92" t="s">
        <v>25</v>
      </c>
      <c r="B92" t="s">
        <v>9</v>
      </c>
      <c r="C92" t="s">
        <v>67</v>
      </c>
      <c r="D92">
        <v>3</v>
      </c>
      <c r="E92">
        <v>28</v>
      </c>
      <c r="F92">
        <v>2005</v>
      </c>
      <c r="G92" t="str">
        <f t="shared" si="197"/>
        <v>Jaguars-WC-2005</v>
      </c>
      <c r="H92">
        <v>0</v>
      </c>
      <c r="I92">
        <v>15</v>
      </c>
      <c r="J92">
        <v>11</v>
      </c>
      <c r="K92">
        <v>205</v>
      </c>
      <c r="L92">
        <v>21</v>
      </c>
      <c r="M92">
        <v>39</v>
      </c>
      <c r="N92">
        <v>0</v>
      </c>
      <c r="O92">
        <v>87</v>
      </c>
      <c r="P92">
        <v>17</v>
      </c>
      <c r="Q92">
        <v>0</v>
      </c>
      <c r="R92">
        <v>1</v>
      </c>
      <c r="S92">
        <v>12</v>
      </c>
      <c r="T92">
        <v>1</v>
      </c>
      <c r="U92">
        <v>4</v>
      </c>
      <c r="V92">
        <v>1</v>
      </c>
      <c r="W92">
        <v>1</v>
      </c>
      <c r="X92">
        <v>6</v>
      </c>
      <c r="Y92">
        <v>42</v>
      </c>
      <c r="Z92">
        <v>8</v>
      </c>
      <c r="AA92">
        <v>40</v>
      </c>
      <c r="AB92">
        <v>5</v>
      </c>
      <c r="AC92">
        <v>209</v>
      </c>
      <c r="AD92">
        <v>31</v>
      </c>
      <c r="AE92">
        <v>3</v>
      </c>
      <c r="AF92">
        <v>0</v>
      </c>
      <c r="AG92">
        <v>1</v>
      </c>
      <c r="AH92">
        <v>5</v>
      </c>
      <c r="AI92">
        <v>9</v>
      </c>
      <c r="AJ92">
        <v>2</v>
      </c>
      <c r="AK92">
        <v>5</v>
      </c>
      <c r="AL92">
        <v>0</v>
      </c>
      <c r="AM92">
        <v>2</v>
      </c>
      <c r="AN92">
        <v>0</v>
      </c>
      <c r="AO92">
        <v>0</v>
      </c>
      <c r="AP92">
        <v>2</v>
      </c>
      <c r="AQ92">
        <v>6</v>
      </c>
      <c r="AR92">
        <v>7</v>
      </c>
      <c r="AS92">
        <v>16</v>
      </c>
      <c r="AT92">
        <v>11</v>
      </c>
      <c r="AU92">
        <v>301</v>
      </c>
      <c r="AV92">
        <v>5</v>
      </c>
      <c r="AW92">
        <v>29</v>
      </c>
      <c r="AX92">
        <v>34</v>
      </c>
      <c r="AY92" s="8">
        <v>17</v>
      </c>
      <c r="AZ92">
        <v>11</v>
      </c>
      <c r="BA92">
        <v>189</v>
      </c>
      <c r="BB92">
        <v>15</v>
      </c>
      <c r="BC92">
        <v>27</v>
      </c>
      <c r="BD92">
        <v>3</v>
      </c>
      <c r="BE92">
        <v>118</v>
      </c>
      <c r="BF92">
        <v>28</v>
      </c>
      <c r="BG92">
        <v>0</v>
      </c>
      <c r="BH92">
        <v>7</v>
      </c>
      <c r="BI92">
        <v>14</v>
      </c>
      <c r="BJ92">
        <v>0</v>
      </c>
      <c r="BK92">
        <v>1</v>
      </c>
      <c r="BL92">
        <v>0</v>
      </c>
      <c r="BM92">
        <v>0</v>
      </c>
      <c r="BN92">
        <v>4</v>
      </c>
      <c r="BO92">
        <v>12</v>
      </c>
      <c r="BP92">
        <v>4</v>
      </c>
      <c r="BQ92">
        <v>32</v>
      </c>
      <c r="BR92">
        <v>5</v>
      </c>
      <c r="BS92">
        <v>196</v>
      </c>
      <c r="BT92">
        <v>12</v>
      </c>
      <c r="BU92">
        <v>2</v>
      </c>
      <c r="BV92">
        <v>2</v>
      </c>
      <c r="BW92">
        <v>0</v>
      </c>
      <c r="BX92">
        <v>5</v>
      </c>
      <c r="BY92">
        <v>14</v>
      </c>
      <c r="BZ92">
        <v>3</v>
      </c>
      <c r="CA92">
        <v>11</v>
      </c>
      <c r="CB92">
        <v>1</v>
      </c>
      <c r="CC92">
        <v>2</v>
      </c>
      <c r="CD92">
        <v>0</v>
      </c>
      <c r="CE92">
        <v>0</v>
      </c>
      <c r="CF92">
        <v>1</v>
      </c>
      <c r="CG92">
        <v>7</v>
      </c>
      <c r="CH92">
        <v>9</v>
      </c>
      <c r="CI92">
        <v>27</v>
      </c>
      <c r="CJ92">
        <v>11</v>
      </c>
      <c r="CK92">
        <v>382</v>
      </c>
      <c r="CL92">
        <v>4</v>
      </c>
      <c r="CM92">
        <v>30</v>
      </c>
      <c r="CN92">
        <v>26</v>
      </c>
      <c r="CP92" s="1">
        <f t="shared" si="123"/>
        <v>0.57692307692307687</v>
      </c>
      <c r="CQ92" s="1">
        <f t="shared" si="124"/>
        <v>0.7142857142857143</v>
      </c>
      <c r="CR92" s="1">
        <f t="shared" si="125"/>
        <v>3.5555555555555554</v>
      </c>
      <c r="CS92" s="1">
        <f t="shared" si="126"/>
        <v>8.0322580645161299</v>
      </c>
      <c r="CT92" s="1">
        <f t="shared" si="127"/>
        <v>2</v>
      </c>
      <c r="CU92" s="1">
        <f t="shared" si="128"/>
        <v>0</v>
      </c>
      <c r="CV92" s="1">
        <f t="shared" si="129"/>
        <v>26.545454545454547</v>
      </c>
      <c r="CW92" s="1">
        <f t="shared" si="130"/>
        <v>27.90909090909091</v>
      </c>
      <c r="CX92" s="2">
        <f t="shared" si="131"/>
        <v>2.687878787878788</v>
      </c>
      <c r="CY92" s="2">
        <f t="shared" si="132"/>
        <v>2.7666666666666666</v>
      </c>
      <c r="CZ92" s="1">
        <f t="shared" si="133"/>
        <v>4.709677419354839</v>
      </c>
      <c r="DA92" s="1">
        <f t="shared" si="134"/>
        <v>5.2033898305084749</v>
      </c>
      <c r="DB92" s="1">
        <f t="shared" si="135"/>
        <v>1.3636363636363635</v>
      </c>
      <c r="DC92" s="1">
        <f t="shared" si="136"/>
        <v>1.5454545454545454</v>
      </c>
      <c r="DD92" s="1">
        <f t="shared" si="137"/>
        <v>0.125</v>
      </c>
      <c r="DE92" s="1">
        <f t="shared" si="138"/>
        <v>0.46666666666666667</v>
      </c>
      <c r="DF92" s="1">
        <f t="shared" si="139"/>
        <v>27.363636363636363</v>
      </c>
      <c r="DG92" s="1">
        <f t="shared" si="140"/>
        <v>34.727272727272727</v>
      </c>
      <c r="DH92" s="1">
        <f t="shared" si="141"/>
        <v>5</v>
      </c>
      <c r="DI92" s="1">
        <f t="shared" si="142"/>
        <v>4</v>
      </c>
      <c r="DJ92" s="1">
        <f t="shared" si="143"/>
        <v>0.14285714285714285</v>
      </c>
      <c r="DK92" s="1">
        <f t="shared" si="144"/>
        <v>1</v>
      </c>
      <c r="DL92" s="1">
        <f t="shared" si="145"/>
        <v>5.6363636363636367</v>
      </c>
      <c r="DM92" s="1">
        <f t="shared" si="146"/>
        <v>5.3636363636363633</v>
      </c>
      <c r="DN92" s="1">
        <f t="shared" si="147"/>
        <v>0.64516129032258063</v>
      </c>
      <c r="DO92" s="1">
        <f t="shared" si="148"/>
        <v>0.5423728813559322</v>
      </c>
      <c r="DP92" s="1">
        <f t="shared" si="149"/>
        <v>0.4375</v>
      </c>
      <c r="DQ92" s="1">
        <f t="shared" si="150"/>
        <v>0.33333333333333331</v>
      </c>
      <c r="DR92" s="2">
        <f t="shared" si="151"/>
        <v>5.117647058823529</v>
      </c>
      <c r="DS92" s="2">
        <f t="shared" si="152"/>
        <v>4.2142857142857144</v>
      </c>
      <c r="DT92" s="1">
        <f t="shared" si="121"/>
        <v>35.6</v>
      </c>
      <c r="DU92" s="1">
        <f t="shared" si="122"/>
        <v>36.799999999999997</v>
      </c>
      <c r="DV92" s="1">
        <f t="shared" si="198"/>
        <v>87</v>
      </c>
      <c r="DW92" s="1">
        <f t="shared" si="199"/>
        <v>118</v>
      </c>
      <c r="DX92" s="1">
        <f t="shared" si="153"/>
        <v>1.0273972602739725E-2</v>
      </c>
      <c r="DY92" s="1">
        <f t="shared" si="154"/>
        <v>9.1205211726384364E-2</v>
      </c>
      <c r="DZ92" s="1">
        <f t="shared" si="155"/>
        <v>0.27272727272727271</v>
      </c>
      <c r="EA92" s="1">
        <f t="shared" si="156"/>
        <v>2.5454545454545454</v>
      </c>
      <c r="EB92" s="1">
        <f t="shared" si="200"/>
        <v>58.173076923076927</v>
      </c>
      <c r="EC92" s="1">
        <f t="shared" si="201"/>
        <v>114.58333333333333</v>
      </c>
      <c r="EE92">
        <f t="shared" si="157"/>
        <v>173</v>
      </c>
      <c r="EF92">
        <f t="shared" si="158"/>
        <v>109</v>
      </c>
      <c r="EG92">
        <f t="shared" si="159"/>
        <v>151</v>
      </c>
      <c r="EH92">
        <f t="shared" si="160"/>
        <v>157</v>
      </c>
      <c r="EI92">
        <f t="shared" si="161"/>
        <v>105</v>
      </c>
      <c r="EJ92">
        <f t="shared" si="162"/>
        <v>163</v>
      </c>
      <c r="EK92">
        <f t="shared" si="163"/>
        <v>127</v>
      </c>
      <c r="EL92">
        <f t="shared" si="164"/>
        <v>90</v>
      </c>
      <c r="EM92">
        <f t="shared" si="165"/>
        <v>102</v>
      </c>
      <c r="EN92">
        <f t="shared" si="166"/>
        <v>111</v>
      </c>
      <c r="EO92">
        <f t="shared" si="167"/>
        <v>138</v>
      </c>
      <c r="EP92">
        <f t="shared" si="168"/>
        <v>102</v>
      </c>
      <c r="EQ92">
        <f t="shared" si="169"/>
        <v>139</v>
      </c>
      <c r="ER92">
        <f t="shared" si="170"/>
        <v>83</v>
      </c>
      <c r="ES92">
        <f t="shared" si="171"/>
        <v>195</v>
      </c>
      <c r="ET92">
        <f t="shared" si="172"/>
        <v>138</v>
      </c>
      <c r="EU92">
        <f t="shared" si="173"/>
        <v>147</v>
      </c>
      <c r="EV92">
        <f t="shared" si="174"/>
        <v>143</v>
      </c>
      <c r="EW92">
        <f t="shared" si="175"/>
        <v>128</v>
      </c>
      <c r="EX92">
        <f t="shared" si="176"/>
        <v>72</v>
      </c>
      <c r="EY92">
        <f t="shared" si="177"/>
        <v>187</v>
      </c>
      <c r="EZ92">
        <f t="shared" si="178"/>
        <v>164</v>
      </c>
      <c r="FA92">
        <f t="shared" si="179"/>
        <v>96</v>
      </c>
      <c r="FB92">
        <f t="shared" si="180"/>
        <v>81</v>
      </c>
      <c r="FC92">
        <f t="shared" si="181"/>
        <v>97</v>
      </c>
      <c r="FD92">
        <f t="shared" si="182"/>
        <v>123</v>
      </c>
      <c r="FE92">
        <f t="shared" si="183"/>
        <v>104</v>
      </c>
      <c r="FF92">
        <f t="shared" si="184"/>
        <v>33</v>
      </c>
      <c r="FG92">
        <f t="shared" si="185"/>
        <v>28</v>
      </c>
      <c r="FH92">
        <f t="shared" si="186"/>
        <v>120</v>
      </c>
      <c r="FI92">
        <f t="shared" si="187"/>
        <v>127</v>
      </c>
      <c r="FJ92">
        <f t="shared" si="188"/>
        <v>91</v>
      </c>
      <c r="FK92">
        <f t="shared" si="189"/>
        <v>126</v>
      </c>
      <c r="FL92">
        <f t="shared" si="190"/>
        <v>125</v>
      </c>
      <c r="FM92">
        <f t="shared" si="191"/>
        <v>196</v>
      </c>
      <c r="FN92">
        <f t="shared" si="192"/>
        <v>161</v>
      </c>
      <c r="FO92">
        <f t="shared" si="193"/>
        <v>194</v>
      </c>
      <c r="FP92">
        <f t="shared" si="194"/>
        <v>151</v>
      </c>
      <c r="FQ92">
        <f t="shared" si="195"/>
        <v>152</v>
      </c>
      <c r="FR92">
        <f t="shared" si="196"/>
        <v>174</v>
      </c>
    </row>
    <row r="93" spans="1:174">
      <c r="A93" t="s">
        <v>15</v>
      </c>
      <c r="B93" t="s">
        <v>17</v>
      </c>
      <c r="C93" t="s">
        <v>67</v>
      </c>
      <c r="D93">
        <v>0</v>
      </c>
      <c r="E93">
        <v>23</v>
      </c>
      <c r="F93">
        <v>2005</v>
      </c>
      <c r="G93" t="str">
        <f t="shared" si="197"/>
        <v>Giants-WC-2005</v>
      </c>
      <c r="H93">
        <v>1</v>
      </c>
      <c r="I93">
        <v>9</v>
      </c>
      <c r="J93">
        <v>9</v>
      </c>
      <c r="K93">
        <v>91</v>
      </c>
      <c r="L93">
        <v>10</v>
      </c>
      <c r="M93">
        <v>18</v>
      </c>
      <c r="N93">
        <v>0</v>
      </c>
      <c r="O93">
        <v>41</v>
      </c>
      <c r="P93">
        <v>13</v>
      </c>
      <c r="Q93">
        <v>0</v>
      </c>
      <c r="R93">
        <v>1</v>
      </c>
      <c r="S93">
        <v>7</v>
      </c>
      <c r="T93">
        <v>0</v>
      </c>
      <c r="U93">
        <v>0</v>
      </c>
      <c r="V93">
        <v>3</v>
      </c>
      <c r="W93">
        <v>2</v>
      </c>
      <c r="X93">
        <v>4</v>
      </c>
      <c r="Y93">
        <v>22</v>
      </c>
      <c r="Z93">
        <v>2</v>
      </c>
      <c r="AA93">
        <v>15</v>
      </c>
      <c r="AB93">
        <v>4</v>
      </c>
      <c r="AC93">
        <v>155</v>
      </c>
      <c r="AD93">
        <v>0</v>
      </c>
      <c r="AE93">
        <v>0</v>
      </c>
      <c r="AF93">
        <v>0</v>
      </c>
      <c r="AG93">
        <v>0</v>
      </c>
      <c r="AH93">
        <v>3</v>
      </c>
      <c r="AI93">
        <v>9</v>
      </c>
      <c r="AJ93">
        <v>1</v>
      </c>
      <c r="AK93">
        <v>4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</v>
      </c>
      <c r="AR93">
        <v>4</v>
      </c>
      <c r="AS93">
        <v>13</v>
      </c>
      <c r="AT93">
        <v>9</v>
      </c>
      <c r="AU93">
        <v>227</v>
      </c>
      <c r="AV93">
        <v>2</v>
      </c>
      <c r="AW93">
        <v>17</v>
      </c>
      <c r="AX93">
        <v>15</v>
      </c>
      <c r="AY93" s="8">
        <v>23</v>
      </c>
      <c r="AZ93">
        <v>9</v>
      </c>
      <c r="BA93">
        <v>112</v>
      </c>
      <c r="BB93">
        <v>15</v>
      </c>
      <c r="BC93">
        <v>22</v>
      </c>
      <c r="BD93">
        <v>1</v>
      </c>
      <c r="BE93">
        <v>223</v>
      </c>
      <c r="BF93">
        <v>45</v>
      </c>
      <c r="BG93">
        <v>1</v>
      </c>
      <c r="BH93">
        <v>7</v>
      </c>
      <c r="BI93">
        <v>15</v>
      </c>
      <c r="BJ93">
        <v>0</v>
      </c>
      <c r="BK93">
        <v>0</v>
      </c>
      <c r="BL93">
        <v>0</v>
      </c>
      <c r="BM93">
        <v>0</v>
      </c>
      <c r="BN93">
        <v>4</v>
      </c>
      <c r="BO93">
        <v>28</v>
      </c>
      <c r="BP93">
        <v>7</v>
      </c>
      <c r="BQ93">
        <v>52</v>
      </c>
      <c r="BR93">
        <v>4</v>
      </c>
      <c r="BS93">
        <v>151</v>
      </c>
      <c r="BT93">
        <v>5</v>
      </c>
      <c r="BU93">
        <v>4</v>
      </c>
      <c r="BV93">
        <v>1</v>
      </c>
      <c r="BW93">
        <v>3</v>
      </c>
      <c r="BX93">
        <v>13</v>
      </c>
      <c r="BY93">
        <v>22</v>
      </c>
      <c r="BZ93">
        <v>8</v>
      </c>
      <c r="CA93">
        <v>16</v>
      </c>
      <c r="CB93">
        <v>3</v>
      </c>
      <c r="CC93">
        <v>7</v>
      </c>
      <c r="CD93">
        <v>0</v>
      </c>
      <c r="CE93">
        <v>0</v>
      </c>
      <c r="CF93">
        <v>5</v>
      </c>
      <c r="CG93">
        <v>13</v>
      </c>
      <c r="CH93">
        <v>24</v>
      </c>
      <c r="CI93">
        <v>45</v>
      </c>
      <c r="CJ93">
        <v>10</v>
      </c>
      <c r="CK93">
        <v>377</v>
      </c>
      <c r="CL93">
        <v>1</v>
      </c>
      <c r="CM93">
        <v>42</v>
      </c>
      <c r="CN93">
        <v>45</v>
      </c>
      <c r="CP93" s="1">
        <f t="shared" si="123"/>
        <v>0.5</v>
      </c>
      <c r="CQ93" s="1">
        <f t="shared" si="124"/>
        <v>0.78125</v>
      </c>
      <c r="CR93" s="1">
        <f t="shared" si="125"/>
        <v>-2</v>
      </c>
      <c r="CS93" s="1">
        <f t="shared" si="126"/>
        <v>5.0769230769230766</v>
      </c>
      <c r="CT93" s="1">
        <f t="shared" si="127"/>
        <v>5</v>
      </c>
      <c r="CU93" s="1">
        <f t="shared" si="128"/>
        <v>0</v>
      </c>
      <c r="CV93" s="1">
        <f t="shared" si="129"/>
        <v>14.666666666666666</v>
      </c>
      <c r="CW93" s="1">
        <f t="shared" si="130"/>
        <v>37.222222222222221</v>
      </c>
      <c r="CX93" s="2">
        <f t="shared" si="131"/>
        <v>1.9166666666666667</v>
      </c>
      <c r="CY93" s="2">
        <f t="shared" si="132"/>
        <v>4.75</v>
      </c>
      <c r="CZ93" s="1">
        <f t="shared" si="133"/>
        <v>3.7714285714285714</v>
      </c>
      <c r="DA93" s="1">
        <f t="shared" si="134"/>
        <v>4.71830985915493</v>
      </c>
      <c r="DB93" s="1">
        <f t="shared" si="135"/>
        <v>1</v>
      </c>
      <c r="DC93" s="1">
        <f t="shared" si="136"/>
        <v>2.5555555555555554</v>
      </c>
      <c r="DD93" s="1">
        <f t="shared" si="137"/>
        <v>0.14285714285714285</v>
      </c>
      <c r="DE93" s="1">
        <f t="shared" si="138"/>
        <v>0.46666666666666667</v>
      </c>
      <c r="DF93" s="1">
        <f t="shared" si="139"/>
        <v>25.222222222222221</v>
      </c>
      <c r="DG93" s="1">
        <f t="shared" si="140"/>
        <v>37.700000000000003</v>
      </c>
      <c r="DH93" s="1">
        <f t="shared" si="141"/>
        <v>2</v>
      </c>
      <c r="DI93" s="1">
        <f t="shared" si="142"/>
        <v>1</v>
      </c>
      <c r="DJ93" s="1">
        <f t="shared" si="143"/>
        <v>0</v>
      </c>
      <c r="DK93" s="1">
        <f t="shared" si="144"/>
        <v>0.5714285714285714</v>
      </c>
      <c r="DL93" s="1">
        <f t="shared" si="145"/>
        <v>3.8888888888888888</v>
      </c>
      <c r="DM93" s="1">
        <f t="shared" si="146"/>
        <v>7.8888888888888893</v>
      </c>
      <c r="DN93" s="1">
        <f t="shared" si="147"/>
        <v>0.42857142857142855</v>
      </c>
      <c r="DO93" s="1">
        <f t="shared" si="148"/>
        <v>0.73239436619718312</v>
      </c>
      <c r="DP93" s="1">
        <f t="shared" si="149"/>
        <v>0.30769230769230771</v>
      </c>
      <c r="DQ93" s="1">
        <f t="shared" si="150"/>
        <v>0.53333333333333333</v>
      </c>
      <c r="DR93" s="2">
        <f t="shared" si="151"/>
        <v>3.1538461538461537</v>
      </c>
      <c r="DS93" s="2">
        <f t="shared" si="152"/>
        <v>4.9555555555555557</v>
      </c>
      <c r="DT93" s="1">
        <f t="shared" si="121"/>
        <v>38.75</v>
      </c>
      <c r="DU93" s="1">
        <f t="shared" si="122"/>
        <v>36.5</v>
      </c>
      <c r="DV93" s="1">
        <f t="shared" si="198"/>
        <v>41</v>
      </c>
      <c r="DW93" s="1">
        <f t="shared" si="199"/>
        <v>223</v>
      </c>
      <c r="DX93" s="1">
        <f t="shared" si="153"/>
        <v>0</v>
      </c>
      <c r="DY93" s="1">
        <f t="shared" si="154"/>
        <v>6.8656716417910449E-2</v>
      </c>
      <c r="DZ93" s="1">
        <f t="shared" si="155"/>
        <v>0</v>
      </c>
      <c r="EA93" s="1">
        <f t="shared" si="156"/>
        <v>2.5555555555555554</v>
      </c>
      <c r="EB93" s="1">
        <f t="shared" si="200"/>
        <v>29.861111111111111</v>
      </c>
      <c r="EC93" s="1">
        <f t="shared" si="201"/>
        <v>95.265151515151516</v>
      </c>
      <c r="EE93">
        <f t="shared" si="157"/>
        <v>189</v>
      </c>
      <c r="EF93">
        <f t="shared" si="158"/>
        <v>155</v>
      </c>
      <c r="EG93">
        <f t="shared" si="159"/>
        <v>197</v>
      </c>
      <c r="EH93">
        <f t="shared" si="160"/>
        <v>78</v>
      </c>
      <c r="EI93">
        <f t="shared" si="161"/>
        <v>188</v>
      </c>
      <c r="EJ93">
        <f t="shared" si="162"/>
        <v>163</v>
      </c>
      <c r="EK93">
        <f t="shared" si="163"/>
        <v>194</v>
      </c>
      <c r="EL93">
        <f t="shared" si="164"/>
        <v>164</v>
      </c>
      <c r="EM93">
        <f t="shared" si="165"/>
        <v>184</v>
      </c>
      <c r="EN93">
        <f t="shared" si="166"/>
        <v>197</v>
      </c>
      <c r="EO93">
        <f t="shared" si="167"/>
        <v>186</v>
      </c>
      <c r="EP93">
        <f t="shared" si="168"/>
        <v>63</v>
      </c>
      <c r="EQ93">
        <f t="shared" si="169"/>
        <v>184</v>
      </c>
      <c r="ER93">
        <f t="shared" si="170"/>
        <v>179</v>
      </c>
      <c r="ES93">
        <f t="shared" si="171"/>
        <v>194</v>
      </c>
      <c r="ET93">
        <f t="shared" si="172"/>
        <v>138</v>
      </c>
      <c r="EU93">
        <f t="shared" si="173"/>
        <v>166</v>
      </c>
      <c r="EV93">
        <f t="shared" si="174"/>
        <v>170</v>
      </c>
      <c r="EW93">
        <f t="shared" si="175"/>
        <v>23</v>
      </c>
      <c r="EX93">
        <f t="shared" si="176"/>
        <v>177</v>
      </c>
      <c r="EY93">
        <f t="shared" si="177"/>
        <v>191</v>
      </c>
      <c r="EZ93">
        <f t="shared" si="178"/>
        <v>63</v>
      </c>
      <c r="FA93">
        <f t="shared" si="179"/>
        <v>196</v>
      </c>
      <c r="FB93">
        <f t="shared" si="180"/>
        <v>192</v>
      </c>
      <c r="FC93">
        <f t="shared" si="181"/>
        <v>50</v>
      </c>
      <c r="FD93">
        <f t="shared" si="182"/>
        <v>88</v>
      </c>
      <c r="FE93">
        <f t="shared" si="183"/>
        <v>172</v>
      </c>
      <c r="FF93">
        <f t="shared" si="184"/>
        <v>157</v>
      </c>
      <c r="FG93">
        <f t="shared" si="185"/>
        <v>142</v>
      </c>
      <c r="FH93">
        <f t="shared" si="186"/>
        <v>163</v>
      </c>
      <c r="FI93">
        <f t="shared" si="187"/>
        <v>80</v>
      </c>
      <c r="FJ93">
        <f t="shared" si="188"/>
        <v>83</v>
      </c>
      <c r="FK93">
        <f t="shared" si="189"/>
        <v>190</v>
      </c>
      <c r="FL93">
        <f t="shared" si="190"/>
        <v>194</v>
      </c>
      <c r="FM93">
        <f t="shared" si="191"/>
        <v>197</v>
      </c>
      <c r="FN93">
        <f t="shared" si="192"/>
        <v>109</v>
      </c>
      <c r="FO93">
        <f t="shared" si="193"/>
        <v>197</v>
      </c>
      <c r="FP93">
        <f t="shared" si="194"/>
        <v>152</v>
      </c>
      <c r="FQ93">
        <f t="shared" si="195"/>
        <v>191</v>
      </c>
      <c r="FR93">
        <f t="shared" si="196"/>
        <v>141</v>
      </c>
    </row>
    <row r="94" spans="1:174">
      <c r="A94" t="s">
        <v>17</v>
      </c>
      <c r="B94" t="s">
        <v>15</v>
      </c>
      <c r="C94" t="s">
        <v>67</v>
      </c>
      <c r="D94">
        <v>23</v>
      </c>
      <c r="E94">
        <v>0</v>
      </c>
      <c r="F94">
        <v>2005</v>
      </c>
      <c r="G94" t="str">
        <f t="shared" si="197"/>
        <v>Panthers-WC-2005</v>
      </c>
      <c r="H94">
        <v>0</v>
      </c>
      <c r="I94">
        <v>23</v>
      </c>
      <c r="J94">
        <v>9</v>
      </c>
      <c r="K94">
        <v>112</v>
      </c>
      <c r="L94">
        <v>15</v>
      </c>
      <c r="M94">
        <v>22</v>
      </c>
      <c r="N94">
        <v>1</v>
      </c>
      <c r="O94">
        <v>223</v>
      </c>
      <c r="P94">
        <v>45</v>
      </c>
      <c r="Q94">
        <v>1</v>
      </c>
      <c r="R94">
        <v>7</v>
      </c>
      <c r="S94">
        <v>15</v>
      </c>
      <c r="T94">
        <v>0</v>
      </c>
      <c r="U94">
        <v>0</v>
      </c>
      <c r="V94">
        <v>0</v>
      </c>
      <c r="W94">
        <v>0</v>
      </c>
      <c r="X94">
        <v>4</v>
      </c>
      <c r="Y94">
        <v>28</v>
      </c>
      <c r="Z94">
        <v>7</v>
      </c>
      <c r="AA94">
        <v>52</v>
      </c>
      <c r="AB94">
        <v>4</v>
      </c>
      <c r="AC94">
        <v>151</v>
      </c>
      <c r="AD94">
        <v>5</v>
      </c>
      <c r="AE94">
        <v>4</v>
      </c>
      <c r="AF94">
        <v>1</v>
      </c>
      <c r="AG94">
        <v>3</v>
      </c>
      <c r="AH94">
        <v>13</v>
      </c>
      <c r="AI94">
        <v>22</v>
      </c>
      <c r="AJ94">
        <v>8</v>
      </c>
      <c r="AK94">
        <v>16</v>
      </c>
      <c r="AL94">
        <v>3</v>
      </c>
      <c r="AM94">
        <v>7</v>
      </c>
      <c r="AN94">
        <v>0</v>
      </c>
      <c r="AO94">
        <v>0</v>
      </c>
      <c r="AP94">
        <v>5</v>
      </c>
      <c r="AQ94">
        <v>13</v>
      </c>
      <c r="AR94">
        <v>24</v>
      </c>
      <c r="AS94">
        <v>45</v>
      </c>
      <c r="AT94">
        <v>10</v>
      </c>
      <c r="AU94">
        <v>377</v>
      </c>
      <c r="AV94">
        <v>1</v>
      </c>
      <c r="AW94">
        <v>42</v>
      </c>
      <c r="AX94">
        <v>45</v>
      </c>
      <c r="AY94" s="8">
        <v>9</v>
      </c>
      <c r="AZ94">
        <v>9</v>
      </c>
      <c r="BA94">
        <v>91</v>
      </c>
      <c r="BB94">
        <v>10</v>
      </c>
      <c r="BC94">
        <v>18</v>
      </c>
      <c r="BD94">
        <v>0</v>
      </c>
      <c r="BE94">
        <v>41</v>
      </c>
      <c r="BF94">
        <v>13</v>
      </c>
      <c r="BG94">
        <v>0</v>
      </c>
      <c r="BH94">
        <v>1</v>
      </c>
      <c r="BI94">
        <v>7</v>
      </c>
      <c r="BJ94">
        <v>0</v>
      </c>
      <c r="BK94">
        <v>0</v>
      </c>
      <c r="BL94">
        <v>3</v>
      </c>
      <c r="BM94">
        <v>2</v>
      </c>
      <c r="BN94">
        <v>4</v>
      </c>
      <c r="BO94">
        <v>22</v>
      </c>
      <c r="BP94">
        <v>2</v>
      </c>
      <c r="BQ94">
        <v>15</v>
      </c>
      <c r="BR94">
        <v>4</v>
      </c>
      <c r="BS94">
        <v>155</v>
      </c>
      <c r="BT94">
        <v>0</v>
      </c>
      <c r="BU94">
        <v>0</v>
      </c>
      <c r="BV94">
        <v>0</v>
      </c>
      <c r="BW94">
        <v>0</v>
      </c>
      <c r="BX94">
        <v>3</v>
      </c>
      <c r="BY94">
        <v>9</v>
      </c>
      <c r="BZ94">
        <v>1</v>
      </c>
      <c r="CA94">
        <v>4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1</v>
      </c>
      <c r="CH94">
        <v>4</v>
      </c>
      <c r="CI94">
        <v>13</v>
      </c>
      <c r="CJ94">
        <v>9</v>
      </c>
      <c r="CK94">
        <v>227</v>
      </c>
      <c r="CL94">
        <v>2</v>
      </c>
      <c r="CM94">
        <v>17</v>
      </c>
      <c r="CN94">
        <v>15</v>
      </c>
      <c r="CP94" s="1">
        <f t="shared" si="123"/>
        <v>0.78125</v>
      </c>
      <c r="CQ94" s="1">
        <f t="shared" si="124"/>
        <v>0.5</v>
      </c>
      <c r="CR94" s="1">
        <f t="shared" si="125"/>
        <v>5.0769230769230766</v>
      </c>
      <c r="CS94" s="1">
        <f t="shared" si="126"/>
        <v>-2</v>
      </c>
      <c r="CT94" s="1">
        <f t="shared" si="127"/>
        <v>0</v>
      </c>
      <c r="CU94" s="1">
        <f t="shared" si="128"/>
        <v>5</v>
      </c>
      <c r="CV94" s="1">
        <f t="shared" si="129"/>
        <v>37.222222222222221</v>
      </c>
      <c r="CW94" s="1">
        <f t="shared" si="130"/>
        <v>14.666666666666666</v>
      </c>
      <c r="CX94" s="2">
        <f t="shared" si="131"/>
        <v>4.75</v>
      </c>
      <c r="CY94" s="2">
        <f t="shared" si="132"/>
        <v>1.9166666666666667</v>
      </c>
      <c r="CZ94" s="1">
        <f t="shared" si="133"/>
        <v>4.71830985915493</v>
      </c>
      <c r="DA94" s="1">
        <f t="shared" si="134"/>
        <v>3.7714285714285714</v>
      </c>
      <c r="DB94" s="1">
        <f t="shared" si="135"/>
        <v>2.5555555555555554</v>
      </c>
      <c r="DC94" s="1">
        <f t="shared" si="136"/>
        <v>1</v>
      </c>
      <c r="DD94" s="1">
        <f t="shared" si="137"/>
        <v>0.46666666666666667</v>
      </c>
      <c r="DE94" s="1">
        <f t="shared" si="138"/>
        <v>0.14285714285714285</v>
      </c>
      <c r="DF94" s="1">
        <f t="shared" si="139"/>
        <v>37.700000000000003</v>
      </c>
      <c r="DG94" s="1">
        <f t="shared" si="140"/>
        <v>25.222222222222221</v>
      </c>
      <c r="DH94" s="1">
        <f t="shared" si="141"/>
        <v>1</v>
      </c>
      <c r="DI94" s="1">
        <f t="shared" si="142"/>
        <v>2</v>
      </c>
      <c r="DJ94" s="1">
        <f t="shared" si="143"/>
        <v>0.5714285714285714</v>
      </c>
      <c r="DK94" s="1">
        <f t="shared" si="144"/>
        <v>0</v>
      </c>
      <c r="DL94" s="1">
        <f t="shared" si="145"/>
        <v>7.8888888888888893</v>
      </c>
      <c r="DM94" s="1">
        <f t="shared" si="146"/>
        <v>3.8888888888888888</v>
      </c>
      <c r="DN94" s="1">
        <f t="shared" si="147"/>
        <v>0.73239436619718312</v>
      </c>
      <c r="DO94" s="1">
        <f t="shared" si="148"/>
        <v>0.42857142857142855</v>
      </c>
      <c r="DP94" s="1">
        <f t="shared" si="149"/>
        <v>0.53333333333333333</v>
      </c>
      <c r="DQ94" s="1">
        <f t="shared" si="150"/>
        <v>0.30769230769230771</v>
      </c>
      <c r="DR94" s="2">
        <f t="shared" si="151"/>
        <v>4.9555555555555557</v>
      </c>
      <c r="DS94" s="2">
        <f t="shared" si="152"/>
        <v>3.1538461538461537</v>
      </c>
      <c r="DT94" s="1">
        <f t="shared" si="121"/>
        <v>36.5</v>
      </c>
      <c r="DU94" s="1">
        <f t="shared" si="122"/>
        <v>38.75</v>
      </c>
      <c r="DV94" s="1">
        <f t="shared" si="198"/>
        <v>223</v>
      </c>
      <c r="DW94" s="1">
        <f t="shared" si="199"/>
        <v>41</v>
      </c>
      <c r="DX94" s="1">
        <f t="shared" si="153"/>
        <v>6.8656716417910449E-2</v>
      </c>
      <c r="DY94" s="1">
        <f t="shared" si="154"/>
        <v>0</v>
      </c>
      <c r="DZ94" s="1">
        <f t="shared" si="155"/>
        <v>2.5555555555555554</v>
      </c>
      <c r="EA94" s="1">
        <f t="shared" si="156"/>
        <v>0</v>
      </c>
      <c r="EB94" s="1">
        <f t="shared" si="200"/>
        <v>95.265151515151516</v>
      </c>
      <c r="EC94" s="1">
        <f t="shared" si="201"/>
        <v>29.861111111111111</v>
      </c>
      <c r="EE94">
        <f t="shared" si="157"/>
        <v>42</v>
      </c>
      <c r="EF94">
        <f t="shared" si="158"/>
        <v>4</v>
      </c>
      <c r="EG94">
        <f t="shared" si="159"/>
        <v>121</v>
      </c>
      <c r="EH94">
        <f t="shared" si="160"/>
        <v>2</v>
      </c>
      <c r="EI94">
        <f t="shared" si="161"/>
        <v>1</v>
      </c>
      <c r="EJ94">
        <f t="shared" si="162"/>
        <v>3</v>
      </c>
      <c r="EK94">
        <f t="shared" si="163"/>
        <v>35</v>
      </c>
      <c r="EL94">
        <f t="shared" si="164"/>
        <v>5</v>
      </c>
      <c r="EM94">
        <f t="shared" si="165"/>
        <v>2</v>
      </c>
      <c r="EN94">
        <f t="shared" si="166"/>
        <v>15</v>
      </c>
      <c r="EO94">
        <f t="shared" si="167"/>
        <v>136</v>
      </c>
      <c r="EP94">
        <f t="shared" si="168"/>
        <v>13</v>
      </c>
      <c r="EQ94">
        <f t="shared" si="169"/>
        <v>18</v>
      </c>
      <c r="ER94">
        <f t="shared" si="170"/>
        <v>15</v>
      </c>
      <c r="ES94">
        <f t="shared" si="171"/>
        <v>54</v>
      </c>
      <c r="ET94">
        <f t="shared" si="172"/>
        <v>5</v>
      </c>
      <c r="EU94">
        <f t="shared" si="173"/>
        <v>29</v>
      </c>
      <c r="EV94">
        <f t="shared" si="174"/>
        <v>33</v>
      </c>
      <c r="EW94">
        <f t="shared" si="175"/>
        <v>6</v>
      </c>
      <c r="EX94">
        <f t="shared" si="176"/>
        <v>145</v>
      </c>
      <c r="EY94">
        <f t="shared" si="177"/>
        <v>133</v>
      </c>
      <c r="EZ94">
        <f t="shared" si="178"/>
        <v>1</v>
      </c>
      <c r="FA94">
        <f t="shared" si="179"/>
        <v>7</v>
      </c>
      <c r="FB94">
        <f t="shared" si="180"/>
        <v>3</v>
      </c>
      <c r="FC94">
        <f t="shared" si="181"/>
        <v>111</v>
      </c>
      <c r="FD94">
        <f t="shared" si="182"/>
        <v>148</v>
      </c>
      <c r="FE94">
        <f t="shared" si="183"/>
        <v>42</v>
      </c>
      <c r="FF94">
        <f t="shared" si="184"/>
        <v>27</v>
      </c>
      <c r="FG94">
        <f t="shared" si="185"/>
        <v>36</v>
      </c>
      <c r="FH94">
        <f t="shared" si="186"/>
        <v>57</v>
      </c>
      <c r="FI94">
        <f t="shared" si="187"/>
        <v>113</v>
      </c>
      <c r="FJ94">
        <f t="shared" si="188"/>
        <v>118</v>
      </c>
      <c r="FK94">
        <f t="shared" si="189"/>
        <v>5</v>
      </c>
      <c r="FL94">
        <f t="shared" si="190"/>
        <v>9</v>
      </c>
      <c r="FM94">
        <f t="shared" si="191"/>
        <v>90</v>
      </c>
      <c r="FN94">
        <f t="shared" si="192"/>
        <v>1</v>
      </c>
      <c r="FO94">
        <f t="shared" si="193"/>
        <v>47</v>
      </c>
      <c r="FP94">
        <f t="shared" si="194"/>
        <v>1</v>
      </c>
      <c r="FQ94">
        <f t="shared" si="195"/>
        <v>58</v>
      </c>
      <c r="FR94">
        <f t="shared" si="196"/>
        <v>8</v>
      </c>
    </row>
    <row r="95" spans="1:174">
      <c r="A95" t="s">
        <v>26</v>
      </c>
      <c r="B95" t="s">
        <v>10</v>
      </c>
      <c r="C95" t="s">
        <v>67</v>
      </c>
      <c r="D95">
        <v>17</v>
      </c>
      <c r="E95">
        <v>31</v>
      </c>
      <c r="F95">
        <v>2005</v>
      </c>
      <c r="G95" t="str">
        <f t="shared" si="197"/>
        <v>Bengals-WC-2005</v>
      </c>
      <c r="H95">
        <v>1</v>
      </c>
      <c r="I95">
        <v>19</v>
      </c>
      <c r="J95">
        <v>9</v>
      </c>
      <c r="K95">
        <v>243</v>
      </c>
      <c r="L95">
        <v>25</v>
      </c>
      <c r="M95">
        <v>41</v>
      </c>
      <c r="N95">
        <v>1</v>
      </c>
      <c r="O95">
        <v>84</v>
      </c>
      <c r="P95">
        <v>20</v>
      </c>
      <c r="Q95">
        <v>1</v>
      </c>
      <c r="R95">
        <v>9</v>
      </c>
      <c r="S95">
        <v>16</v>
      </c>
      <c r="T95">
        <v>0</v>
      </c>
      <c r="U95">
        <v>1</v>
      </c>
      <c r="V95">
        <v>2</v>
      </c>
      <c r="W95">
        <v>0</v>
      </c>
      <c r="X95">
        <v>4</v>
      </c>
      <c r="Y95">
        <v>20</v>
      </c>
      <c r="Z95">
        <v>7</v>
      </c>
      <c r="AA95">
        <v>90</v>
      </c>
      <c r="AB95">
        <v>3</v>
      </c>
      <c r="AC95">
        <v>131</v>
      </c>
      <c r="AD95">
        <v>21</v>
      </c>
      <c r="AE95">
        <v>3</v>
      </c>
      <c r="AF95">
        <v>1</v>
      </c>
      <c r="AG95">
        <v>1</v>
      </c>
      <c r="AH95">
        <v>6</v>
      </c>
      <c r="AI95">
        <v>15</v>
      </c>
      <c r="AJ95">
        <v>0</v>
      </c>
      <c r="AK95">
        <v>3</v>
      </c>
      <c r="AL95">
        <v>1</v>
      </c>
      <c r="AM95">
        <v>1</v>
      </c>
      <c r="AN95">
        <v>0</v>
      </c>
      <c r="AO95">
        <v>0</v>
      </c>
      <c r="AP95">
        <v>0</v>
      </c>
      <c r="AQ95">
        <v>1</v>
      </c>
      <c r="AR95">
        <v>7</v>
      </c>
      <c r="AS95">
        <v>19</v>
      </c>
      <c r="AT95">
        <v>9</v>
      </c>
      <c r="AU95">
        <v>244</v>
      </c>
      <c r="AV95">
        <v>2</v>
      </c>
      <c r="AW95">
        <v>31</v>
      </c>
      <c r="AX95">
        <v>3</v>
      </c>
      <c r="AY95" s="8">
        <v>19</v>
      </c>
      <c r="AZ95">
        <v>10</v>
      </c>
      <c r="BA95">
        <v>202</v>
      </c>
      <c r="BB95">
        <v>14</v>
      </c>
      <c r="BC95">
        <v>21</v>
      </c>
      <c r="BD95">
        <v>3</v>
      </c>
      <c r="BE95">
        <v>144</v>
      </c>
      <c r="BF95">
        <v>34</v>
      </c>
      <c r="BG95">
        <v>1</v>
      </c>
      <c r="BH95">
        <v>6</v>
      </c>
      <c r="BI95">
        <v>11</v>
      </c>
      <c r="BJ95">
        <v>0</v>
      </c>
      <c r="BK95">
        <v>0</v>
      </c>
      <c r="BL95">
        <v>0</v>
      </c>
      <c r="BM95">
        <v>0</v>
      </c>
      <c r="BN95">
        <v>1</v>
      </c>
      <c r="BO95">
        <v>6</v>
      </c>
      <c r="BP95">
        <v>6</v>
      </c>
      <c r="BQ95">
        <v>39</v>
      </c>
      <c r="BR95">
        <v>3</v>
      </c>
      <c r="BS95">
        <v>141</v>
      </c>
      <c r="BT95">
        <v>15</v>
      </c>
      <c r="BU95">
        <v>5</v>
      </c>
      <c r="BV95">
        <v>3</v>
      </c>
      <c r="BW95">
        <v>1</v>
      </c>
      <c r="BX95">
        <v>8</v>
      </c>
      <c r="BY95">
        <v>19</v>
      </c>
      <c r="BZ95">
        <v>6</v>
      </c>
      <c r="CA95">
        <v>11</v>
      </c>
      <c r="CB95">
        <v>3</v>
      </c>
      <c r="CC95">
        <v>4</v>
      </c>
      <c r="CD95">
        <v>0</v>
      </c>
      <c r="CE95">
        <v>0</v>
      </c>
      <c r="CF95">
        <v>8</v>
      </c>
      <c r="CG95">
        <v>15</v>
      </c>
      <c r="CH95">
        <v>17</v>
      </c>
      <c r="CI95">
        <v>34</v>
      </c>
      <c r="CJ95">
        <v>10</v>
      </c>
      <c r="CK95">
        <v>352</v>
      </c>
      <c r="CL95">
        <v>1</v>
      </c>
      <c r="CM95">
        <v>28</v>
      </c>
      <c r="CN95">
        <v>57</v>
      </c>
      <c r="CP95" s="1">
        <f t="shared" si="123"/>
        <v>0.75</v>
      </c>
      <c r="CQ95" s="1">
        <f t="shared" si="124"/>
        <v>0.7931034482758621</v>
      </c>
      <c r="CR95" s="1">
        <f t="shared" si="125"/>
        <v>3.8444444444444446</v>
      </c>
      <c r="CS95" s="1">
        <f t="shared" si="126"/>
        <v>11.909090909090908</v>
      </c>
      <c r="CT95" s="1">
        <f t="shared" si="127"/>
        <v>2</v>
      </c>
      <c r="CU95" s="1">
        <f t="shared" si="128"/>
        <v>0</v>
      </c>
      <c r="CV95" s="1">
        <f t="shared" si="129"/>
        <v>36.333333333333336</v>
      </c>
      <c r="CW95" s="1">
        <f t="shared" si="130"/>
        <v>34.6</v>
      </c>
      <c r="CX95" s="2">
        <f t="shared" si="131"/>
        <v>3.45</v>
      </c>
      <c r="CY95" s="2">
        <f t="shared" si="132"/>
        <v>2.895</v>
      </c>
      <c r="CZ95" s="1">
        <f t="shared" si="133"/>
        <v>5.0307692307692307</v>
      </c>
      <c r="DA95" s="1">
        <f t="shared" si="134"/>
        <v>6.1785714285714288</v>
      </c>
      <c r="DB95" s="1">
        <f t="shared" si="135"/>
        <v>2.1111111111111112</v>
      </c>
      <c r="DC95" s="1">
        <f t="shared" si="136"/>
        <v>1.9</v>
      </c>
      <c r="DD95" s="1">
        <f t="shared" si="137"/>
        <v>0.52941176470588236</v>
      </c>
      <c r="DE95" s="1">
        <f t="shared" si="138"/>
        <v>0.54545454545454541</v>
      </c>
      <c r="DF95" s="1">
        <f t="shared" si="139"/>
        <v>27.111111111111111</v>
      </c>
      <c r="DG95" s="1">
        <f t="shared" si="140"/>
        <v>35.200000000000003</v>
      </c>
      <c r="DH95" s="1">
        <f t="shared" si="141"/>
        <v>2</v>
      </c>
      <c r="DI95" s="1">
        <f t="shared" si="142"/>
        <v>1</v>
      </c>
      <c r="DJ95" s="1">
        <f t="shared" si="143"/>
        <v>0.47619047619047616</v>
      </c>
      <c r="DK95" s="1">
        <f t="shared" si="144"/>
        <v>0.68571428571428572</v>
      </c>
      <c r="DL95" s="1">
        <f t="shared" si="145"/>
        <v>7.2222222222222223</v>
      </c>
      <c r="DM95" s="1">
        <f t="shared" si="146"/>
        <v>5.6</v>
      </c>
      <c r="DN95" s="1">
        <f t="shared" si="147"/>
        <v>1.3846153846153846</v>
      </c>
      <c r="DO95" s="1">
        <f t="shared" si="148"/>
        <v>0.6964285714285714</v>
      </c>
      <c r="DP95" s="1">
        <f t="shared" si="149"/>
        <v>0.36842105263157893</v>
      </c>
      <c r="DQ95" s="1">
        <f t="shared" si="150"/>
        <v>0.5</v>
      </c>
      <c r="DR95" s="2">
        <f t="shared" si="151"/>
        <v>4.2</v>
      </c>
      <c r="DS95" s="2">
        <f t="shared" si="152"/>
        <v>4.2352941176470589</v>
      </c>
      <c r="DT95" s="1">
        <f t="shared" si="121"/>
        <v>36.666666666666664</v>
      </c>
      <c r="DU95" s="1">
        <f t="shared" si="122"/>
        <v>42</v>
      </c>
      <c r="DV95" s="1">
        <f t="shared" si="198"/>
        <v>84</v>
      </c>
      <c r="DW95" s="1">
        <f t="shared" si="199"/>
        <v>144</v>
      </c>
      <c r="DX95" s="1">
        <f t="shared" si="153"/>
        <v>5.1987767584097858E-2</v>
      </c>
      <c r="DY95" s="1">
        <f t="shared" si="154"/>
        <v>8.9595375722543349E-2</v>
      </c>
      <c r="DZ95" s="1">
        <f t="shared" si="155"/>
        <v>1.8888888888888888</v>
      </c>
      <c r="EA95" s="1">
        <f t="shared" si="156"/>
        <v>3.1</v>
      </c>
      <c r="EB95" s="1">
        <f t="shared" si="200"/>
        <v>65.396341463414629</v>
      </c>
      <c r="EC95" s="1">
        <f t="shared" si="201"/>
        <v>137.30158730158729</v>
      </c>
      <c r="EE95">
        <f t="shared" si="157"/>
        <v>60</v>
      </c>
      <c r="EF95">
        <f t="shared" si="158"/>
        <v>169</v>
      </c>
      <c r="EG95">
        <f t="shared" si="159"/>
        <v>141</v>
      </c>
      <c r="EH95">
        <f t="shared" si="160"/>
        <v>193</v>
      </c>
      <c r="EI95">
        <f t="shared" si="161"/>
        <v>105</v>
      </c>
      <c r="EJ95">
        <f t="shared" si="162"/>
        <v>163</v>
      </c>
      <c r="EK95">
        <f t="shared" si="163"/>
        <v>40</v>
      </c>
      <c r="EL95">
        <f t="shared" si="164"/>
        <v>142</v>
      </c>
      <c r="EM95">
        <f t="shared" si="165"/>
        <v>25</v>
      </c>
      <c r="EN95">
        <f t="shared" si="166"/>
        <v>132</v>
      </c>
      <c r="EO95">
        <f t="shared" si="167"/>
        <v>112</v>
      </c>
      <c r="EP95">
        <f t="shared" si="168"/>
        <v>159</v>
      </c>
      <c r="EQ95">
        <f t="shared" si="169"/>
        <v>47</v>
      </c>
      <c r="ER95">
        <f t="shared" si="170"/>
        <v>124</v>
      </c>
      <c r="ES95">
        <f t="shared" si="171"/>
        <v>37</v>
      </c>
      <c r="ET95">
        <f t="shared" si="172"/>
        <v>170</v>
      </c>
      <c r="EU95">
        <f t="shared" si="173"/>
        <v>152</v>
      </c>
      <c r="EV95">
        <f t="shared" si="174"/>
        <v>149</v>
      </c>
      <c r="EW95">
        <f t="shared" si="175"/>
        <v>23</v>
      </c>
      <c r="EX95">
        <f t="shared" si="176"/>
        <v>177</v>
      </c>
      <c r="EY95">
        <f t="shared" si="177"/>
        <v>149</v>
      </c>
      <c r="EZ95">
        <f t="shared" si="178"/>
        <v>91</v>
      </c>
      <c r="FA95">
        <f t="shared" si="179"/>
        <v>15</v>
      </c>
      <c r="FB95">
        <f t="shared" si="180"/>
        <v>101</v>
      </c>
      <c r="FC95">
        <f t="shared" si="181"/>
        <v>186</v>
      </c>
      <c r="FD95">
        <f t="shared" si="182"/>
        <v>93</v>
      </c>
      <c r="FE95">
        <f t="shared" si="183"/>
        <v>153</v>
      </c>
      <c r="FF95">
        <f t="shared" si="184"/>
        <v>129</v>
      </c>
      <c r="FG95">
        <f t="shared" si="185"/>
        <v>81</v>
      </c>
      <c r="FH95">
        <f t="shared" si="186"/>
        <v>122</v>
      </c>
      <c r="FI95">
        <f t="shared" si="187"/>
        <v>110</v>
      </c>
      <c r="FJ95">
        <f t="shared" si="188"/>
        <v>155</v>
      </c>
      <c r="FK95">
        <f t="shared" si="189"/>
        <v>132</v>
      </c>
      <c r="FL95">
        <f t="shared" si="190"/>
        <v>149</v>
      </c>
      <c r="FM95">
        <f t="shared" si="191"/>
        <v>142</v>
      </c>
      <c r="FN95">
        <f t="shared" si="192"/>
        <v>159</v>
      </c>
      <c r="FO95">
        <f t="shared" si="193"/>
        <v>106</v>
      </c>
      <c r="FP95">
        <f t="shared" si="194"/>
        <v>173</v>
      </c>
      <c r="FQ95">
        <f t="shared" si="195"/>
        <v>141</v>
      </c>
      <c r="FR95">
        <f t="shared" si="196"/>
        <v>190</v>
      </c>
    </row>
    <row r="96" spans="1:174">
      <c r="A96" t="s">
        <v>10</v>
      </c>
      <c r="B96" t="s">
        <v>26</v>
      </c>
      <c r="C96" t="s">
        <v>67</v>
      </c>
      <c r="D96">
        <v>31</v>
      </c>
      <c r="E96">
        <v>17</v>
      </c>
      <c r="F96">
        <v>2005</v>
      </c>
      <c r="G96" t="str">
        <f t="shared" si="197"/>
        <v>Steelers-WC-2005</v>
      </c>
      <c r="H96">
        <v>0</v>
      </c>
      <c r="I96">
        <v>19</v>
      </c>
      <c r="J96">
        <v>10</v>
      </c>
      <c r="K96">
        <v>202</v>
      </c>
      <c r="L96">
        <v>14</v>
      </c>
      <c r="M96">
        <v>21</v>
      </c>
      <c r="N96">
        <v>3</v>
      </c>
      <c r="O96">
        <v>144</v>
      </c>
      <c r="P96">
        <v>34</v>
      </c>
      <c r="Q96">
        <v>1</v>
      </c>
      <c r="R96">
        <v>6</v>
      </c>
      <c r="S96">
        <v>11</v>
      </c>
      <c r="T96">
        <v>0</v>
      </c>
      <c r="U96">
        <v>0</v>
      </c>
      <c r="V96">
        <v>0</v>
      </c>
      <c r="W96">
        <v>0</v>
      </c>
      <c r="X96">
        <v>1</v>
      </c>
      <c r="Y96">
        <v>6</v>
      </c>
      <c r="Z96">
        <v>6</v>
      </c>
      <c r="AA96">
        <v>39</v>
      </c>
      <c r="AB96">
        <v>3</v>
      </c>
      <c r="AC96">
        <v>141</v>
      </c>
      <c r="AD96">
        <v>15</v>
      </c>
      <c r="AE96">
        <v>5</v>
      </c>
      <c r="AF96">
        <v>3</v>
      </c>
      <c r="AG96">
        <v>1</v>
      </c>
      <c r="AH96">
        <v>8</v>
      </c>
      <c r="AI96">
        <v>19</v>
      </c>
      <c r="AJ96">
        <v>6</v>
      </c>
      <c r="AK96">
        <v>11</v>
      </c>
      <c r="AL96">
        <v>3</v>
      </c>
      <c r="AM96">
        <v>4</v>
      </c>
      <c r="AN96">
        <v>0</v>
      </c>
      <c r="AO96">
        <v>0</v>
      </c>
      <c r="AP96">
        <v>8</v>
      </c>
      <c r="AQ96">
        <v>15</v>
      </c>
      <c r="AR96">
        <v>17</v>
      </c>
      <c r="AS96">
        <v>34</v>
      </c>
      <c r="AT96">
        <v>10</v>
      </c>
      <c r="AU96">
        <v>352</v>
      </c>
      <c r="AV96">
        <v>1</v>
      </c>
      <c r="AW96">
        <v>28</v>
      </c>
      <c r="AX96">
        <v>57</v>
      </c>
      <c r="AY96" s="8">
        <v>19</v>
      </c>
      <c r="AZ96">
        <v>9</v>
      </c>
      <c r="BA96">
        <v>243</v>
      </c>
      <c r="BB96">
        <v>25</v>
      </c>
      <c r="BC96">
        <v>41</v>
      </c>
      <c r="BD96">
        <v>1</v>
      </c>
      <c r="BE96">
        <v>84</v>
      </c>
      <c r="BF96">
        <v>20</v>
      </c>
      <c r="BG96">
        <v>1</v>
      </c>
      <c r="BH96">
        <v>9</v>
      </c>
      <c r="BI96">
        <v>16</v>
      </c>
      <c r="BJ96">
        <v>0</v>
      </c>
      <c r="BK96">
        <v>1</v>
      </c>
      <c r="BL96">
        <v>2</v>
      </c>
      <c r="BM96">
        <v>0</v>
      </c>
      <c r="BN96">
        <v>4</v>
      </c>
      <c r="BO96">
        <v>20</v>
      </c>
      <c r="BP96">
        <v>7</v>
      </c>
      <c r="BQ96">
        <v>90</v>
      </c>
      <c r="BR96">
        <v>3</v>
      </c>
      <c r="BS96">
        <v>131</v>
      </c>
      <c r="BT96">
        <v>21</v>
      </c>
      <c r="BU96">
        <v>3</v>
      </c>
      <c r="BV96">
        <v>1</v>
      </c>
      <c r="BW96">
        <v>1</v>
      </c>
      <c r="BX96">
        <v>6</v>
      </c>
      <c r="BY96">
        <v>15</v>
      </c>
      <c r="BZ96">
        <v>0</v>
      </c>
      <c r="CA96">
        <v>3</v>
      </c>
      <c r="CB96">
        <v>1</v>
      </c>
      <c r="CC96">
        <v>1</v>
      </c>
      <c r="CD96">
        <v>0</v>
      </c>
      <c r="CE96">
        <v>0</v>
      </c>
      <c r="CF96">
        <v>0</v>
      </c>
      <c r="CG96">
        <v>1</v>
      </c>
      <c r="CH96">
        <v>7</v>
      </c>
      <c r="CI96">
        <v>19</v>
      </c>
      <c r="CJ96">
        <v>9</v>
      </c>
      <c r="CK96">
        <v>244</v>
      </c>
      <c r="CL96">
        <v>2</v>
      </c>
      <c r="CM96">
        <v>31</v>
      </c>
      <c r="CN96">
        <v>3</v>
      </c>
      <c r="CP96" s="1">
        <f t="shared" si="123"/>
        <v>0.7931034482758621</v>
      </c>
      <c r="CQ96" s="1">
        <f t="shared" si="124"/>
        <v>0.75</v>
      </c>
      <c r="CR96" s="1">
        <f t="shared" si="125"/>
        <v>11.909090909090908</v>
      </c>
      <c r="CS96" s="1">
        <f t="shared" si="126"/>
        <v>3.8444444444444446</v>
      </c>
      <c r="CT96" s="1">
        <f t="shared" si="127"/>
        <v>0</v>
      </c>
      <c r="CU96" s="1">
        <f t="shared" si="128"/>
        <v>2</v>
      </c>
      <c r="CV96" s="1">
        <f t="shared" si="129"/>
        <v>34.6</v>
      </c>
      <c r="CW96" s="1">
        <f t="shared" si="130"/>
        <v>36.333333333333336</v>
      </c>
      <c r="CX96" s="2">
        <f t="shared" si="131"/>
        <v>2.895</v>
      </c>
      <c r="CY96" s="2">
        <f t="shared" si="132"/>
        <v>3.45</v>
      </c>
      <c r="CZ96" s="1">
        <f t="shared" si="133"/>
        <v>6.1785714285714288</v>
      </c>
      <c r="DA96" s="1">
        <f t="shared" si="134"/>
        <v>5.0307692307692307</v>
      </c>
      <c r="DB96" s="1">
        <f t="shared" si="135"/>
        <v>1.9</v>
      </c>
      <c r="DC96" s="1">
        <f t="shared" si="136"/>
        <v>2.1111111111111112</v>
      </c>
      <c r="DD96" s="1">
        <f t="shared" si="137"/>
        <v>0.54545454545454541</v>
      </c>
      <c r="DE96" s="1">
        <f t="shared" si="138"/>
        <v>0.52941176470588236</v>
      </c>
      <c r="DF96" s="1">
        <f t="shared" si="139"/>
        <v>35.200000000000003</v>
      </c>
      <c r="DG96" s="1">
        <f t="shared" si="140"/>
        <v>27.111111111111111</v>
      </c>
      <c r="DH96" s="1">
        <f t="shared" si="141"/>
        <v>1</v>
      </c>
      <c r="DI96" s="1">
        <f t="shared" si="142"/>
        <v>2</v>
      </c>
      <c r="DJ96" s="1">
        <f t="shared" si="143"/>
        <v>0.68571428571428572</v>
      </c>
      <c r="DK96" s="1">
        <f t="shared" si="144"/>
        <v>0.47619047619047616</v>
      </c>
      <c r="DL96" s="1">
        <f t="shared" si="145"/>
        <v>5.6</v>
      </c>
      <c r="DM96" s="1">
        <f t="shared" si="146"/>
        <v>7.2222222222222223</v>
      </c>
      <c r="DN96" s="1">
        <f t="shared" si="147"/>
        <v>0.6964285714285714</v>
      </c>
      <c r="DO96" s="1">
        <f t="shared" si="148"/>
        <v>1.3846153846153846</v>
      </c>
      <c r="DP96" s="1">
        <f t="shared" si="149"/>
        <v>0.5</v>
      </c>
      <c r="DQ96" s="1">
        <f t="shared" si="150"/>
        <v>0.36842105263157893</v>
      </c>
      <c r="DR96" s="2">
        <f t="shared" si="151"/>
        <v>4.2352941176470589</v>
      </c>
      <c r="DS96" s="2">
        <f t="shared" si="152"/>
        <v>4.2</v>
      </c>
      <c r="DT96" s="1">
        <f t="shared" si="121"/>
        <v>42</v>
      </c>
      <c r="DU96" s="1">
        <f t="shared" si="122"/>
        <v>36.666666666666664</v>
      </c>
      <c r="DV96" s="1">
        <f t="shared" si="198"/>
        <v>144</v>
      </c>
      <c r="DW96" s="1">
        <f t="shared" si="199"/>
        <v>84</v>
      </c>
      <c r="DX96" s="1">
        <f t="shared" si="153"/>
        <v>8.9595375722543349E-2</v>
      </c>
      <c r="DY96" s="1">
        <f t="shared" si="154"/>
        <v>5.1987767584097858E-2</v>
      </c>
      <c r="DZ96" s="1">
        <f t="shared" si="155"/>
        <v>3.1</v>
      </c>
      <c r="EA96" s="1">
        <f t="shared" si="156"/>
        <v>1.8888888888888888</v>
      </c>
      <c r="EB96" s="1">
        <f t="shared" si="200"/>
        <v>137.30158730158729</v>
      </c>
      <c r="EC96" s="1">
        <f t="shared" si="201"/>
        <v>65.396341463414629</v>
      </c>
      <c r="EE96">
        <f t="shared" si="157"/>
        <v>30</v>
      </c>
      <c r="EF96">
        <f t="shared" si="158"/>
        <v>133</v>
      </c>
      <c r="EG96">
        <f t="shared" si="159"/>
        <v>6</v>
      </c>
      <c r="EH96">
        <f t="shared" si="160"/>
        <v>58</v>
      </c>
      <c r="EI96">
        <f t="shared" si="161"/>
        <v>1</v>
      </c>
      <c r="EJ96">
        <f t="shared" si="162"/>
        <v>57</v>
      </c>
      <c r="EK96">
        <f t="shared" si="163"/>
        <v>57</v>
      </c>
      <c r="EL96">
        <f t="shared" si="164"/>
        <v>159</v>
      </c>
      <c r="EM96">
        <f t="shared" si="165"/>
        <v>67</v>
      </c>
      <c r="EN96">
        <f t="shared" si="166"/>
        <v>174</v>
      </c>
      <c r="EO96">
        <f t="shared" si="167"/>
        <v>40</v>
      </c>
      <c r="EP96">
        <f t="shared" si="168"/>
        <v>87</v>
      </c>
      <c r="EQ96">
        <f t="shared" si="169"/>
        <v>75</v>
      </c>
      <c r="ER96">
        <f t="shared" si="170"/>
        <v>151</v>
      </c>
      <c r="ES96">
        <f t="shared" si="171"/>
        <v>27</v>
      </c>
      <c r="ET96">
        <f t="shared" si="172"/>
        <v>160</v>
      </c>
      <c r="EU96">
        <f t="shared" si="173"/>
        <v>49</v>
      </c>
      <c r="EV96">
        <f t="shared" si="174"/>
        <v>47</v>
      </c>
      <c r="EW96">
        <f t="shared" si="175"/>
        <v>6</v>
      </c>
      <c r="EX96">
        <f t="shared" si="176"/>
        <v>145</v>
      </c>
      <c r="EY96">
        <f t="shared" si="177"/>
        <v>103</v>
      </c>
      <c r="EZ96">
        <f t="shared" si="178"/>
        <v>41</v>
      </c>
      <c r="FA96">
        <f t="shared" si="179"/>
        <v>98</v>
      </c>
      <c r="FB96">
        <f t="shared" si="180"/>
        <v>184</v>
      </c>
      <c r="FC96">
        <f t="shared" si="181"/>
        <v>106</v>
      </c>
      <c r="FD96">
        <f t="shared" si="182"/>
        <v>13</v>
      </c>
      <c r="FE96">
        <f t="shared" si="183"/>
        <v>56</v>
      </c>
      <c r="FF96">
        <f t="shared" si="184"/>
        <v>46</v>
      </c>
      <c r="FG96">
        <f t="shared" si="185"/>
        <v>77</v>
      </c>
      <c r="FH96">
        <f t="shared" si="186"/>
        <v>118</v>
      </c>
      <c r="FI96">
        <f t="shared" si="187"/>
        <v>41</v>
      </c>
      <c r="FJ96">
        <f t="shared" si="188"/>
        <v>88</v>
      </c>
      <c r="FK96">
        <f t="shared" si="189"/>
        <v>50</v>
      </c>
      <c r="FL96">
        <f t="shared" si="190"/>
        <v>67</v>
      </c>
      <c r="FM96">
        <f t="shared" si="191"/>
        <v>40</v>
      </c>
      <c r="FN96">
        <f t="shared" si="192"/>
        <v>57</v>
      </c>
      <c r="FO96">
        <f t="shared" si="193"/>
        <v>26</v>
      </c>
      <c r="FP96">
        <f t="shared" si="194"/>
        <v>91</v>
      </c>
      <c r="FQ96">
        <f t="shared" si="195"/>
        <v>9</v>
      </c>
      <c r="FR96">
        <f t="shared" si="196"/>
        <v>58</v>
      </c>
    </row>
    <row r="97" spans="1:174">
      <c r="A97" t="s">
        <v>19</v>
      </c>
      <c r="B97" t="s">
        <v>24</v>
      </c>
      <c r="C97" t="s">
        <v>68</v>
      </c>
      <c r="D97">
        <v>20</v>
      </c>
      <c r="E97">
        <v>10</v>
      </c>
      <c r="F97">
        <v>2005</v>
      </c>
      <c r="G97" t="str">
        <f t="shared" si="197"/>
        <v>Seahawks-DIV-2005</v>
      </c>
      <c r="H97">
        <v>1</v>
      </c>
      <c r="I97">
        <v>15</v>
      </c>
      <c r="J97">
        <v>10</v>
      </c>
      <c r="K97">
        <v>215</v>
      </c>
      <c r="L97">
        <v>16</v>
      </c>
      <c r="M97">
        <v>26</v>
      </c>
      <c r="N97">
        <v>1</v>
      </c>
      <c r="O97">
        <v>119</v>
      </c>
      <c r="P97">
        <v>33</v>
      </c>
      <c r="Q97">
        <v>1</v>
      </c>
      <c r="R97">
        <v>7</v>
      </c>
      <c r="S97">
        <v>14</v>
      </c>
      <c r="T97">
        <v>0</v>
      </c>
      <c r="U97">
        <v>0</v>
      </c>
      <c r="V97">
        <v>0</v>
      </c>
      <c r="W97">
        <v>3</v>
      </c>
      <c r="X97">
        <v>0</v>
      </c>
      <c r="Y97">
        <v>0</v>
      </c>
      <c r="Z97">
        <v>2</v>
      </c>
      <c r="AA97">
        <v>10</v>
      </c>
      <c r="AB97">
        <v>5</v>
      </c>
      <c r="AC97">
        <v>212</v>
      </c>
      <c r="AD97">
        <v>3</v>
      </c>
      <c r="AE97">
        <v>4</v>
      </c>
      <c r="AF97">
        <v>1</v>
      </c>
      <c r="AG97">
        <v>2</v>
      </c>
      <c r="AH97">
        <v>4</v>
      </c>
      <c r="AI97">
        <v>12</v>
      </c>
      <c r="AJ97">
        <v>5</v>
      </c>
      <c r="AK97">
        <v>13</v>
      </c>
      <c r="AL97">
        <v>4</v>
      </c>
      <c r="AM97">
        <v>8</v>
      </c>
      <c r="AN97">
        <v>0</v>
      </c>
      <c r="AO97">
        <v>0</v>
      </c>
      <c r="AP97">
        <v>2</v>
      </c>
      <c r="AQ97">
        <v>9</v>
      </c>
      <c r="AR97">
        <v>13</v>
      </c>
      <c r="AS97">
        <v>33</v>
      </c>
      <c r="AT97">
        <v>11</v>
      </c>
      <c r="AU97">
        <v>363</v>
      </c>
      <c r="AV97">
        <v>5</v>
      </c>
      <c r="AW97">
        <v>27</v>
      </c>
      <c r="AX97">
        <v>45</v>
      </c>
      <c r="AY97" s="8">
        <v>11</v>
      </c>
      <c r="AZ97">
        <v>13</v>
      </c>
      <c r="BA97">
        <v>230</v>
      </c>
      <c r="BB97">
        <v>22</v>
      </c>
      <c r="BC97">
        <v>38</v>
      </c>
      <c r="BD97">
        <v>1</v>
      </c>
      <c r="BE97">
        <v>59</v>
      </c>
      <c r="BF97">
        <v>25</v>
      </c>
      <c r="BG97">
        <v>0</v>
      </c>
      <c r="BH97">
        <v>5</v>
      </c>
      <c r="BI97">
        <v>19</v>
      </c>
      <c r="BJ97">
        <v>2</v>
      </c>
      <c r="BK97">
        <v>4</v>
      </c>
      <c r="BL97">
        <v>0</v>
      </c>
      <c r="BM97">
        <v>1</v>
      </c>
      <c r="BN97">
        <v>2</v>
      </c>
      <c r="BO97">
        <v>12</v>
      </c>
      <c r="BP97">
        <v>7</v>
      </c>
      <c r="BQ97">
        <v>50</v>
      </c>
      <c r="BR97">
        <v>7</v>
      </c>
      <c r="BS97">
        <v>299</v>
      </c>
      <c r="BT97">
        <v>-1</v>
      </c>
      <c r="BU97">
        <v>2</v>
      </c>
      <c r="BV97">
        <v>0</v>
      </c>
      <c r="BW97">
        <v>1</v>
      </c>
      <c r="BX97">
        <v>2</v>
      </c>
      <c r="BY97">
        <v>8</v>
      </c>
      <c r="BZ97">
        <v>1</v>
      </c>
      <c r="CA97">
        <v>10</v>
      </c>
      <c r="CB97">
        <v>2</v>
      </c>
      <c r="CC97">
        <v>6</v>
      </c>
      <c r="CD97">
        <v>1</v>
      </c>
      <c r="CE97">
        <v>1</v>
      </c>
      <c r="CF97">
        <v>1</v>
      </c>
      <c r="CG97">
        <v>3</v>
      </c>
      <c r="CH97">
        <v>6</v>
      </c>
      <c r="CI97">
        <v>25</v>
      </c>
      <c r="CJ97">
        <v>13</v>
      </c>
      <c r="CK97">
        <v>346</v>
      </c>
      <c r="CL97">
        <v>7</v>
      </c>
      <c r="CM97">
        <v>32</v>
      </c>
      <c r="CN97">
        <v>15</v>
      </c>
      <c r="CP97" s="1">
        <f t="shared" si="123"/>
        <v>0.68</v>
      </c>
      <c r="CQ97" s="1">
        <f t="shared" si="124"/>
        <v>0.5</v>
      </c>
      <c r="CR97" s="1">
        <f t="shared" si="125"/>
        <v>9.0384615384615383</v>
      </c>
      <c r="CS97" s="1">
        <f t="shared" si="126"/>
        <v>6.25</v>
      </c>
      <c r="CT97" s="1">
        <f t="shared" si="127"/>
        <v>3</v>
      </c>
      <c r="CU97" s="1">
        <f t="shared" si="128"/>
        <v>1</v>
      </c>
      <c r="CV97" s="1">
        <f t="shared" si="129"/>
        <v>33.4</v>
      </c>
      <c r="CW97" s="1">
        <f t="shared" si="130"/>
        <v>22.23076923076923</v>
      </c>
      <c r="CX97" s="2">
        <f t="shared" si="131"/>
        <v>2.7749999999999999</v>
      </c>
      <c r="CY97" s="2">
        <f t="shared" si="132"/>
        <v>2.4807692307692308</v>
      </c>
      <c r="CZ97" s="1">
        <f t="shared" si="133"/>
        <v>5.6610169491525424</v>
      </c>
      <c r="DA97" s="1">
        <f t="shared" si="134"/>
        <v>4.4461538461538463</v>
      </c>
      <c r="DB97" s="1">
        <f t="shared" si="135"/>
        <v>1.5</v>
      </c>
      <c r="DC97" s="1">
        <f t="shared" si="136"/>
        <v>0.84615384615384615</v>
      </c>
      <c r="DD97" s="1">
        <f t="shared" si="137"/>
        <v>0.5</v>
      </c>
      <c r="DE97" s="1">
        <f t="shared" si="138"/>
        <v>0.30434782608695654</v>
      </c>
      <c r="DF97" s="1">
        <f t="shared" si="139"/>
        <v>33</v>
      </c>
      <c r="DG97" s="1">
        <f t="shared" si="140"/>
        <v>26.615384615384617</v>
      </c>
      <c r="DH97" s="1">
        <f t="shared" si="141"/>
        <v>5</v>
      </c>
      <c r="DI97" s="1">
        <f t="shared" si="142"/>
        <v>7</v>
      </c>
      <c r="DJ97" s="1">
        <f t="shared" si="143"/>
        <v>0.4642857142857143</v>
      </c>
      <c r="DK97" s="1">
        <f t="shared" si="144"/>
        <v>0.21428571428571427</v>
      </c>
      <c r="DL97" s="1">
        <f t="shared" si="145"/>
        <v>5.9</v>
      </c>
      <c r="DM97" s="1">
        <f t="shared" si="146"/>
        <v>5</v>
      </c>
      <c r="DN97" s="1">
        <f t="shared" si="147"/>
        <v>0.16949152542372881</v>
      </c>
      <c r="DO97" s="1">
        <f t="shared" si="148"/>
        <v>0.76923076923076927</v>
      </c>
      <c r="DP97" s="1">
        <f t="shared" si="149"/>
        <v>0.39393939393939392</v>
      </c>
      <c r="DQ97" s="1">
        <f t="shared" si="150"/>
        <v>0.24</v>
      </c>
      <c r="DR97" s="2">
        <f t="shared" si="151"/>
        <v>3.606060606060606</v>
      </c>
      <c r="DS97" s="2">
        <f t="shared" si="152"/>
        <v>2.36</v>
      </c>
      <c r="DT97" s="1">
        <f t="shared" si="121"/>
        <v>41.8</v>
      </c>
      <c r="DU97" s="1">
        <f t="shared" si="122"/>
        <v>42.857142857142854</v>
      </c>
      <c r="DV97" s="1">
        <f t="shared" si="198"/>
        <v>119</v>
      </c>
      <c r="DW97" s="1">
        <f t="shared" si="199"/>
        <v>59</v>
      </c>
      <c r="DX97" s="1">
        <f t="shared" si="153"/>
        <v>5.9880239520958084E-2</v>
      </c>
      <c r="DY97" s="1">
        <f t="shared" si="154"/>
        <v>3.4602076124567477E-2</v>
      </c>
      <c r="DZ97" s="1">
        <f t="shared" si="155"/>
        <v>2</v>
      </c>
      <c r="EA97" s="1">
        <f t="shared" si="156"/>
        <v>0.76923076923076927</v>
      </c>
      <c r="EB97" s="1">
        <f t="shared" si="200"/>
        <v>100.64102564102564</v>
      </c>
      <c r="EC97" s="1">
        <f t="shared" si="201"/>
        <v>84.320175438596493</v>
      </c>
      <c r="EE97">
        <f t="shared" ref="EE97:EE128" si="202">RANK(CP97,CP$1:CP$198,0)</f>
        <v>109</v>
      </c>
      <c r="EF97">
        <f t="shared" ref="EF97:EF128" si="203">RANK(CQ97,CQ$1:CQ$198,1)</f>
        <v>4</v>
      </c>
      <c r="EG97">
        <f t="shared" ref="EG97:EG128" si="204">RANK(CR97,CR$1:CR$198,0)</f>
        <v>26</v>
      </c>
      <c r="EH97">
        <f t="shared" ref="EH97:EH128" si="205">RANK(CS97,CS$1:CS$198,1)</f>
        <v>118</v>
      </c>
      <c r="EI97">
        <f t="shared" ref="EI97:EI128" si="206">RANK(CT97,CT$1:CT$198,1)</f>
        <v>143</v>
      </c>
      <c r="EJ97">
        <f t="shared" ref="EJ97:EJ128" si="207">RANK(CU97,CU$1:CU$198,0)</f>
        <v>95</v>
      </c>
      <c r="EK97">
        <f t="shared" ref="EK97:EK128" si="208">RANK(CV97,CV$1:CV$198,0)</f>
        <v>64</v>
      </c>
      <c r="EL97">
        <f t="shared" ref="EL97:EL128" si="209">RANK(CW97,CW$1:CW$198,1)</f>
        <v>39</v>
      </c>
      <c r="EM97">
        <f t="shared" ref="EM97:EM128" si="210">RANK(CX97,CX$1:CX$198,0)</f>
        <v>86</v>
      </c>
      <c r="EN97">
        <f t="shared" ref="EN97:EN128" si="211">RANK(CY97,CY$1:CY$198,1)</f>
        <v>74</v>
      </c>
      <c r="EO97">
        <f t="shared" ref="EO97:EO128" si="212">RANK(CZ97,CZ$1:CZ$198,0)</f>
        <v>67</v>
      </c>
      <c r="EP97">
        <f t="shared" ref="EP97:EP128" si="213">RANK(DA97,DA$1:DA$198,1)</f>
        <v>45</v>
      </c>
      <c r="EQ97">
        <f t="shared" ref="EQ97:EQ128" si="214">RANK(DB97,DB$1:DB$198,0)</f>
        <v>118</v>
      </c>
      <c r="ER97">
        <f t="shared" ref="ER97:ER128" si="215">RANK(DC97,DC$1:DC$198,1)</f>
        <v>6</v>
      </c>
      <c r="ES97">
        <f t="shared" ref="ES97:ES128" si="216">RANK(DD97,DD$1:DD$198,0)</f>
        <v>40</v>
      </c>
      <c r="ET97">
        <f t="shared" ref="ET97:ET128" si="217">RANK(DE97,DE$1:DE$198,1)</f>
        <v>48</v>
      </c>
      <c r="EU97">
        <f t="shared" ref="EU97:EU128" si="218">RANK(DF97,DF$1:DF$198,0)</f>
        <v>71</v>
      </c>
      <c r="EV97">
        <f t="shared" ref="EV97:EV128" si="219">RANK(DG97,DG$1:DG$198,1)</f>
        <v>40</v>
      </c>
      <c r="EW97">
        <f t="shared" ref="EW97:EW128" si="220">RANK(DH97,DH$1:DH$198,1)</f>
        <v>128</v>
      </c>
      <c r="EX97">
        <f t="shared" ref="EX97:EX128" si="221">RANK(DI97,DI$1:DI$198,0)</f>
        <v>6</v>
      </c>
      <c r="EY97">
        <f t="shared" ref="EY97:EY128" si="222">RANK(DJ97,DJ$1:DJ$198,0)</f>
        <v>159</v>
      </c>
      <c r="EZ97">
        <f t="shared" ref="EZ97:EZ128" si="223">RANK(DK97,DK$1:DK$198,1)</f>
        <v>13</v>
      </c>
      <c r="FA97">
        <f t="shared" ref="FA97:FA128" si="224">RANK(DL97,DL$1:DL$198,0)</f>
        <v>78</v>
      </c>
      <c r="FB97">
        <f t="shared" ref="FB97:FB128" si="225">RANK(DM97,DM$1:DM$198,1)</f>
        <v>48</v>
      </c>
      <c r="FC97">
        <f t="shared" ref="FC97:FC128" si="226">RANK(DN97,DN$1:DN$198,1)</f>
        <v>11</v>
      </c>
      <c r="FD97">
        <f t="shared" ref="FD97:FD128" si="227">RANK(DO97,DO$1:DO$198,0)</f>
        <v>75</v>
      </c>
      <c r="FE97">
        <f t="shared" ref="FE97:FE128" si="228">RANK(DP97,DP$1:DP$198,0)</f>
        <v>141</v>
      </c>
      <c r="FF97">
        <f t="shared" ref="FF97:FF128" si="229">RANK(DQ97,DQ$1:DQ$198,1)</f>
        <v>11</v>
      </c>
      <c r="FG97">
        <f t="shared" ref="FG97:FG128" si="230">RANK(DR97,DR$1:DR$198,0)</f>
        <v>121</v>
      </c>
      <c r="FH97">
        <f t="shared" ref="FH97:FH128" si="231">RANK(DS97,DS$1:DS$198,1)</f>
        <v>17</v>
      </c>
      <c r="FI97">
        <f t="shared" ref="FI97:FI128" si="232">RANK(DT97,DT$1:DT$198,0)</f>
        <v>45</v>
      </c>
      <c r="FJ97">
        <f t="shared" ref="FJ97:FJ128" si="233">RANK(DU97,DU$1:DU$198,1)</f>
        <v>164</v>
      </c>
      <c r="FK97">
        <f t="shared" ref="FK97:FK128" si="234">RANK(DV97,DV$1:DV$198,0)</f>
        <v>70</v>
      </c>
      <c r="FL97">
        <f t="shared" ref="FL97:FL128" si="235">RANK(DW97,DW$1:DW$198,1)</f>
        <v>33</v>
      </c>
      <c r="FM97">
        <f t="shared" ref="FM97:FM128" si="236">RANK(DX97,DX$1:DX$198,0)</f>
        <v>120</v>
      </c>
      <c r="FN97">
        <f t="shared" ref="FN97:FN128" si="237">RANK(DY97,DY$1:DY$198,1)</f>
        <v>20</v>
      </c>
      <c r="FO97">
        <f t="shared" ref="FO97:FO128" si="238">RANK(DZ97,DZ$1:DZ$198,0)</f>
        <v>93</v>
      </c>
      <c r="FP97">
        <f t="shared" ref="FP97:FP128" si="239">RANK(EA97,EA$1:EA$198,1)</f>
        <v>18</v>
      </c>
      <c r="FQ97">
        <f t="shared" ref="FQ97:FQ128" si="240">RANK(EB97,EB$1:EB$198,0)</f>
        <v>46</v>
      </c>
      <c r="FR97">
        <f t="shared" ref="FR97:FR128" si="241">RANK(EC97,EC$1:EC$198,1)</f>
        <v>109</v>
      </c>
    </row>
    <row r="98" spans="1:174">
      <c r="A98" t="s">
        <v>24</v>
      </c>
      <c r="B98" t="s">
        <v>19</v>
      </c>
      <c r="C98" t="s">
        <v>68</v>
      </c>
      <c r="D98">
        <v>10</v>
      </c>
      <c r="E98">
        <v>20</v>
      </c>
      <c r="F98">
        <v>2005</v>
      </c>
      <c r="G98" t="str">
        <f t="shared" si="197"/>
        <v>Redskins-DIV-2005</v>
      </c>
      <c r="H98">
        <v>0</v>
      </c>
      <c r="I98">
        <v>11</v>
      </c>
      <c r="J98">
        <v>13</v>
      </c>
      <c r="K98">
        <v>230</v>
      </c>
      <c r="L98">
        <v>22</v>
      </c>
      <c r="M98">
        <v>38</v>
      </c>
      <c r="N98">
        <v>1</v>
      </c>
      <c r="O98">
        <v>59</v>
      </c>
      <c r="P98">
        <v>25</v>
      </c>
      <c r="Q98">
        <v>0</v>
      </c>
      <c r="R98">
        <v>5</v>
      </c>
      <c r="S98">
        <v>19</v>
      </c>
      <c r="T98">
        <v>2</v>
      </c>
      <c r="U98">
        <v>4</v>
      </c>
      <c r="V98">
        <v>0</v>
      </c>
      <c r="W98">
        <v>1</v>
      </c>
      <c r="X98">
        <v>2</v>
      </c>
      <c r="Y98">
        <v>12</v>
      </c>
      <c r="Z98">
        <v>7</v>
      </c>
      <c r="AA98">
        <v>50</v>
      </c>
      <c r="AB98">
        <v>7</v>
      </c>
      <c r="AC98">
        <v>299</v>
      </c>
      <c r="AD98">
        <v>-1</v>
      </c>
      <c r="AE98">
        <v>2</v>
      </c>
      <c r="AF98">
        <v>0</v>
      </c>
      <c r="AG98">
        <v>1</v>
      </c>
      <c r="AH98">
        <v>2</v>
      </c>
      <c r="AI98">
        <v>8</v>
      </c>
      <c r="AJ98">
        <v>1</v>
      </c>
      <c r="AK98">
        <v>10</v>
      </c>
      <c r="AL98">
        <v>2</v>
      </c>
      <c r="AM98">
        <v>6</v>
      </c>
      <c r="AN98">
        <v>1</v>
      </c>
      <c r="AO98">
        <v>1</v>
      </c>
      <c r="AP98">
        <v>1</v>
      </c>
      <c r="AQ98">
        <v>3</v>
      </c>
      <c r="AR98">
        <v>6</v>
      </c>
      <c r="AS98">
        <v>25</v>
      </c>
      <c r="AT98">
        <v>13</v>
      </c>
      <c r="AU98">
        <v>346</v>
      </c>
      <c r="AV98">
        <v>7</v>
      </c>
      <c r="AW98">
        <v>32</v>
      </c>
      <c r="AX98">
        <v>15</v>
      </c>
      <c r="AY98" s="8">
        <v>15</v>
      </c>
      <c r="AZ98">
        <v>10</v>
      </c>
      <c r="BA98">
        <v>215</v>
      </c>
      <c r="BB98">
        <v>16</v>
      </c>
      <c r="BC98">
        <v>26</v>
      </c>
      <c r="BD98">
        <v>1</v>
      </c>
      <c r="BE98">
        <v>119</v>
      </c>
      <c r="BF98">
        <v>33</v>
      </c>
      <c r="BG98">
        <v>1</v>
      </c>
      <c r="BH98">
        <v>7</v>
      </c>
      <c r="BI98">
        <v>14</v>
      </c>
      <c r="BJ98">
        <v>0</v>
      </c>
      <c r="BK98">
        <v>0</v>
      </c>
      <c r="BL98">
        <v>0</v>
      </c>
      <c r="BM98">
        <v>3</v>
      </c>
      <c r="BN98">
        <v>0</v>
      </c>
      <c r="BO98">
        <v>0</v>
      </c>
      <c r="BP98">
        <v>2</v>
      </c>
      <c r="BQ98">
        <v>10</v>
      </c>
      <c r="BR98">
        <v>5</v>
      </c>
      <c r="BS98">
        <v>212</v>
      </c>
      <c r="BT98">
        <v>3</v>
      </c>
      <c r="BU98">
        <v>4</v>
      </c>
      <c r="BV98">
        <v>1</v>
      </c>
      <c r="BW98">
        <v>2</v>
      </c>
      <c r="BX98">
        <v>4</v>
      </c>
      <c r="BY98">
        <v>12</v>
      </c>
      <c r="BZ98">
        <v>5</v>
      </c>
      <c r="CA98">
        <v>13</v>
      </c>
      <c r="CB98">
        <v>4</v>
      </c>
      <c r="CC98">
        <v>8</v>
      </c>
      <c r="CD98">
        <v>0</v>
      </c>
      <c r="CE98">
        <v>0</v>
      </c>
      <c r="CF98">
        <v>2</v>
      </c>
      <c r="CG98">
        <v>9</v>
      </c>
      <c r="CH98">
        <v>13</v>
      </c>
      <c r="CI98">
        <v>33</v>
      </c>
      <c r="CJ98">
        <v>11</v>
      </c>
      <c r="CK98">
        <v>363</v>
      </c>
      <c r="CL98">
        <v>5</v>
      </c>
      <c r="CM98">
        <v>27</v>
      </c>
      <c r="CN98">
        <v>45</v>
      </c>
      <c r="CP98" s="1">
        <f t="shared" si="123"/>
        <v>0.5</v>
      </c>
      <c r="CQ98" s="1">
        <f t="shared" si="124"/>
        <v>0.68</v>
      </c>
      <c r="CR98" s="1">
        <f t="shared" si="125"/>
        <v>6.25</v>
      </c>
      <c r="CS98" s="1">
        <f t="shared" si="126"/>
        <v>9.0384615384615383</v>
      </c>
      <c r="CT98" s="1">
        <f t="shared" si="127"/>
        <v>1</v>
      </c>
      <c r="CU98" s="1">
        <f t="shared" si="128"/>
        <v>3</v>
      </c>
      <c r="CV98" s="1">
        <f t="shared" si="129"/>
        <v>22.23076923076923</v>
      </c>
      <c r="CW98" s="1">
        <f t="shared" si="130"/>
        <v>33.4</v>
      </c>
      <c r="CX98" s="2">
        <f t="shared" si="131"/>
        <v>2.4807692307692308</v>
      </c>
      <c r="CY98" s="2">
        <f t="shared" si="132"/>
        <v>2.7749999999999999</v>
      </c>
      <c r="CZ98" s="1">
        <f t="shared" si="133"/>
        <v>4.4461538461538463</v>
      </c>
      <c r="DA98" s="1">
        <f t="shared" si="134"/>
        <v>5.6610169491525424</v>
      </c>
      <c r="DB98" s="1">
        <f t="shared" si="135"/>
        <v>0.84615384615384615</v>
      </c>
      <c r="DC98" s="1">
        <f t="shared" si="136"/>
        <v>1.5</v>
      </c>
      <c r="DD98" s="1">
        <f t="shared" si="137"/>
        <v>0.30434782608695654</v>
      </c>
      <c r="DE98" s="1">
        <f t="shared" si="138"/>
        <v>0.5</v>
      </c>
      <c r="DF98" s="1">
        <f t="shared" si="139"/>
        <v>26.615384615384617</v>
      </c>
      <c r="DG98" s="1">
        <f t="shared" si="140"/>
        <v>33</v>
      </c>
      <c r="DH98" s="1">
        <f t="shared" si="141"/>
        <v>7</v>
      </c>
      <c r="DI98" s="1">
        <f t="shared" si="142"/>
        <v>5</v>
      </c>
      <c r="DJ98" s="1">
        <f t="shared" si="143"/>
        <v>0.21428571428571427</v>
      </c>
      <c r="DK98" s="1">
        <f t="shared" si="144"/>
        <v>0.4642857142857143</v>
      </c>
      <c r="DL98" s="1">
        <f t="shared" si="145"/>
        <v>5</v>
      </c>
      <c r="DM98" s="1">
        <f t="shared" si="146"/>
        <v>5.9</v>
      </c>
      <c r="DN98" s="1">
        <f t="shared" si="147"/>
        <v>0.76923076923076927</v>
      </c>
      <c r="DO98" s="1">
        <f t="shared" si="148"/>
        <v>0.16949152542372881</v>
      </c>
      <c r="DP98" s="1">
        <f t="shared" si="149"/>
        <v>0.24</v>
      </c>
      <c r="DQ98" s="1">
        <f t="shared" si="150"/>
        <v>0.39393939393939392</v>
      </c>
      <c r="DR98" s="2">
        <f t="shared" si="151"/>
        <v>2.36</v>
      </c>
      <c r="DS98" s="2">
        <f t="shared" si="152"/>
        <v>3.606060606060606</v>
      </c>
      <c r="DT98" s="1">
        <f t="shared" si="121"/>
        <v>42.857142857142854</v>
      </c>
      <c r="DU98" s="1">
        <f t="shared" si="122"/>
        <v>41.8</v>
      </c>
      <c r="DV98" s="1">
        <f t="shared" si="198"/>
        <v>59</v>
      </c>
      <c r="DW98" s="1">
        <f t="shared" si="199"/>
        <v>119</v>
      </c>
      <c r="DX98" s="1">
        <f t="shared" si="153"/>
        <v>3.4602076124567477E-2</v>
      </c>
      <c r="DY98" s="1">
        <f t="shared" si="154"/>
        <v>5.9880239520958084E-2</v>
      </c>
      <c r="DZ98" s="1">
        <f t="shared" si="155"/>
        <v>0.76923076923076927</v>
      </c>
      <c r="EA98" s="1">
        <f t="shared" si="156"/>
        <v>2</v>
      </c>
      <c r="EB98" s="1">
        <f t="shared" si="200"/>
        <v>84.320175438596493</v>
      </c>
      <c r="EC98" s="1">
        <f t="shared" si="201"/>
        <v>100.64102564102564</v>
      </c>
      <c r="EE98">
        <f t="shared" si="202"/>
        <v>189</v>
      </c>
      <c r="EF98">
        <f t="shared" si="203"/>
        <v>89</v>
      </c>
      <c r="EG98">
        <f t="shared" si="204"/>
        <v>81</v>
      </c>
      <c r="EH98">
        <f t="shared" si="205"/>
        <v>173</v>
      </c>
      <c r="EI98">
        <f t="shared" si="206"/>
        <v>37</v>
      </c>
      <c r="EJ98">
        <f t="shared" si="207"/>
        <v>32</v>
      </c>
      <c r="EK98">
        <f t="shared" si="208"/>
        <v>160</v>
      </c>
      <c r="EL98">
        <f t="shared" si="209"/>
        <v>135</v>
      </c>
      <c r="EM98">
        <f t="shared" si="210"/>
        <v>125</v>
      </c>
      <c r="EN98">
        <f t="shared" si="211"/>
        <v>113</v>
      </c>
      <c r="EO98">
        <f t="shared" si="212"/>
        <v>154</v>
      </c>
      <c r="EP98">
        <f t="shared" si="213"/>
        <v>132</v>
      </c>
      <c r="EQ98">
        <f t="shared" si="214"/>
        <v>190</v>
      </c>
      <c r="ER98">
        <f t="shared" si="215"/>
        <v>77</v>
      </c>
      <c r="ES98">
        <f t="shared" si="216"/>
        <v>151</v>
      </c>
      <c r="ET98">
        <f t="shared" si="217"/>
        <v>149</v>
      </c>
      <c r="EU98">
        <f t="shared" si="218"/>
        <v>159</v>
      </c>
      <c r="EV98">
        <f t="shared" si="219"/>
        <v>127</v>
      </c>
      <c r="EW98">
        <f t="shared" si="220"/>
        <v>182</v>
      </c>
      <c r="EX98">
        <f t="shared" si="221"/>
        <v>39</v>
      </c>
      <c r="EY98">
        <f t="shared" si="222"/>
        <v>183</v>
      </c>
      <c r="EZ98">
        <f t="shared" si="223"/>
        <v>39</v>
      </c>
      <c r="FA98">
        <f t="shared" si="224"/>
        <v>145</v>
      </c>
      <c r="FB98">
        <f t="shared" si="225"/>
        <v>120</v>
      </c>
      <c r="FC98">
        <f t="shared" si="226"/>
        <v>122</v>
      </c>
      <c r="FD98">
        <f t="shared" si="227"/>
        <v>188</v>
      </c>
      <c r="FE98">
        <f t="shared" si="228"/>
        <v>188</v>
      </c>
      <c r="FF98">
        <f t="shared" si="229"/>
        <v>58</v>
      </c>
      <c r="FG98">
        <f t="shared" si="230"/>
        <v>182</v>
      </c>
      <c r="FH98">
        <f t="shared" si="231"/>
        <v>78</v>
      </c>
      <c r="FI98">
        <f t="shared" si="232"/>
        <v>35</v>
      </c>
      <c r="FJ98">
        <f t="shared" si="233"/>
        <v>153</v>
      </c>
      <c r="FK98">
        <f t="shared" si="234"/>
        <v>165</v>
      </c>
      <c r="FL98">
        <f t="shared" si="235"/>
        <v>127</v>
      </c>
      <c r="FM98">
        <f t="shared" si="236"/>
        <v>179</v>
      </c>
      <c r="FN98">
        <f t="shared" si="237"/>
        <v>79</v>
      </c>
      <c r="FO98">
        <f t="shared" si="238"/>
        <v>180</v>
      </c>
      <c r="FP98">
        <f t="shared" si="239"/>
        <v>102</v>
      </c>
      <c r="FQ98">
        <f t="shared" si="240"/>
        <v>90</v>
      </c>
      <c r="FR98">
        <f t="shared" si="241"/>
        <v>153</v>
      </c>
    </row>
    <row r="99" spans="1:174">
      <c r="A99" t="s">
        <v>20</v>
      </c>
      <c r="B99" t="s">
        <v>9</v>
      </c>
      <c r="C99" t="s">
        <v>68</v>
      </c>
      <c r="D99">
        <v>27</v>
      </c>
      <c r="E99">
        <v>13</v>
      </c>
      <c r="F99">
        <v>2005</v>
      </c>
      <c r="G99" t="str">
        <f t="shared" si="197"/>
        <v>Broncos-DIV-2005</v>
      </c>
      <c r="H99">
        <v>1</v>
      </c>
      <c r="I99">
        <v>16</v>
      </c>
      <c r="J99">
        <v>14</v>
      </c>
      <c r="K99">
        <v>190</v>
      </c>
      <c r="L99">
        <v>15</v>
      </c>
      <c r="M99">
        <v>26</v>
      </c>
      <c r="N99">
        <v>1</v>
      </c>
      <c r="O99">
        <v>96</v>
      </c>
      <c r="P99">
        <v>32</v>
      </c>
      <c r="Q99">
        <v>2</v>
      </c>
      <c r="R99">
        <v>4</v>
      </c>
      <c r="S99">
        <v>14</v>
      </c>
      <c r="T99">
        <v>0</v>
      </c>
      <c r="U99">
        <v>1</v>
      </c>
      <c r="V99">
        <v>1</v>
      </c>
      <c r="W99">
        <v>0</v>
      </c>
      <c r="X99">
        <v>2</v>
      </c>
      <c r="Y99">
        <v>7</v>
      </c>
      <c r="Z99">
        <v>4</v>
      </c>
      <c r="AA99">
        <v>24</v>
      </c>
      <c r="AB99">
        <v>6</v>
      </c>
      <c r="AC99">
        <v>274</v>
      </c>
      <c r="AD99">
        <v>37</v>
      </c>
      <c r="AE99">
        <v>5</v>
      </c>
      <c r="AF99">
        <v>3</v>
      </c>
      <c r="AG99">
        <v>1</v>
      </c>
      <c r="AH99">
        <v>8</v>
      </c>
      <c r="AI99">
        <v>15</v>
      </c>
      <c r="AJ99">
        <v>5</v>
      </c>
      <c r="AK99">
        <v>12</v>
      </c>
      <c r="AL99">
        <v>1</v>
      </c>
      <c r="AM99">
        <v>5</v>
      </c>
      <c r="AN99">
        <v>0</v>
      </c>
      <c r="AO99">
        <v>0</v>
      </c>
      <c r="AP99">
        <v>9</v>
      </c>
      <c r="AQ99">
        <v>15</v>
      </c>
      <c r="AR99">
        <v>14</v>
      </c>
      <c r="AS99">
        <v>32</v>
      </c>
      <c r="AT99">
        <v>14</v>
      </c>
      <c r="AU99">
        <v>623</v>
      </c>
      <c r="AV99">
        <v>4</v>
      </c>
      <c r="AW99">
        <v>31</v>
      </c>
      <c r="AX99">
        <v>48</v>
      </c>
      <c r="AY99" s="8">
        <v>15</v>
      </c>
      <c r="AZ99">
        <v>11</v>
      </c>
      <c r="BA99">
        <v>341</v>
      </c>
      <c r="BB99">
        <v>20</v>
      </c>
      <c r="BC99">
        <v>36</v>
      </c>
      <c r="BD99">
        <v>1</v>
      </c>
      <c r="BE99">
        <v>79</v>
      </c>
      <c r="BF99">
        <v>21</v>
      </c>
      <c r="BG99">
        <v>0</v>
      </c>
      <c r="BH99">
        <v>3</v>
      </c>
      <c r="BI99">
        <v>11</v>
      </c>
      <c r="BJ99">
        <v>0</v>
      </c>
      <c r="BK99">
        <v>1</v>
      </c>
      <c r="BL99">
        <v>2</v>
      </c>
      <c r="BM99">
        <v>3</v>
      </c>
      <c r="BN99">
        <v>0</v>
      </c>
      <c r="BO99">
        <v>0</v>
      </c>
      <c r="BP99">
        <v>8</v>
      </c>
      <c r="BQ99">
        <v>82</v>
      </c>
      <c r="BR99">
        <v>3</v>
      </c>
      <c r="BS99">
        <v>146</v>
      </c>
      <c r="BT99">
        <v>10</v>
      </c>
      <c r="BU99">
        <v>3</v>
      </c>
      <c r="BV99">
        <v>1</v>
      </c>
      <c r="BW99">
        <v>1</v>
      </c>
      <c r="BX99">
        <v>2</v>
      </c>
      <c r="BY99">
        <v>8</v>
      </c>
      <c r="BZ99">
        <v>2</v>
      </c>
      <c r="CA99">
        <v>9</v>
      </c>
      <c r="CB99">
        <v>2</v>
      </c>
      <c r="CC99">
        <v>4</v>
      </c>
      <c r="CD99">
        <v>0</v>
      </c>
      <c r="CE99">
        <v>0</v>
      </c>
      <c r="CF99">
        <v>1</v>
      </c>
      <c r="CG99">
        <v>2</v>
      </c>
      <c r="CH99">
        <v>6</v>
      </c>
      <c r="CI99">
        <v>21</v>
      </c>
      <c r="CJ99">
        <v>12</v>
      </c>
      <c r="CK99">
        <v>209</v>
      </c>
      <c r="CL99">
        <v>3</v>
      </c>
      <c r="CM99">
        <v>28</v>
      </c>
      <c r="CN99">
        <v>12</v>
      </c>
      <c r="CP99" s="1">
        <f t="shared" si="123"/>
        <v>0.6333333333333333</v>
      </c>
      <c r="CQ99" s="1">
        <f t="shared" si="124"/>
        <v>0.61538461538461542</v>
      </c>
      <c r="CR99" s="1">
        <f t="shared" si="125"/>
        <v>5.8928571428571432</v>
      </c>
      <c r="CS99" s="1">
        <f t="shared" si="126"/>
        <v>7.5277777777777777</v>
      </c>
      <c r="CT99" s="1">
        <f t="shared" si="127"/>
        <v>1</v>
      </c>
      <c r="CU99" s="1">
        <f t="shared" si="128"/>
        <v>5</v>
      </c>
      <c r="CV99" s="1">
        <f t="shared" si="129"/>
        <v>20.428571428571427</v>
      </c>
      <c r="CW99" s="1">
        <f t="shared" si="130"/>
        <v>38.18181818181818</v>
      </c>
      <c r="CX99" s="2">
        <f t="shared" si="131"/>
        <v>2.2714285714285714</v>
      </c>
      <c r="CY99" s="2">
        <f t="shared" si="132"/>
        <v>2.5636363636363635</v>
      </c>
      <c r="CZ99" s="1">
        <f t="shared" si="133"/>
        <v>4.7666666666666666</v>
      </c>
      <c r="DA99" s="1">
        <f t="shared" si="134"/>
        <v>7.3684210526315788</v>
      </c>
      <c r="DB99" s="1">
        <f t="shared" si="135"/>
        <v>1.1428571428571428</v>
      </c>
      <c r="DC99" s="1">
        <f t="shared" si="136"/>
        <v>1.3636363636363635</v>
      </c>
      <c r="DD99" s="1">
        <f t="shared" si="137"/>
        <v>0.26666666666666666</v>
      </c>
      <c r="DE99" s="1">
        <f t="shared" si="138"/>
        <v>0.25</v>
      </c>
      <c r="DF99" s="1">
        <f t="shared" si="139"/>
        <v>44.5</v>
      </c>
      <c r="DG99" s="1">
        <f t="shared" si="140"/>
        <v>17.416666666666668</v>
      </c>
      <c r="DH99" s="1">
        <f t="shared" si="141"/>
        <v>4</v>
      </c>
      <c r="DI99" s="1">
        <f t="shared" si="142"/>
        <v>3</v>
      </c>
      <c r="DJ99" s="1">
        <f t="shared" si="143"/>
        <v>0.68571428571428572</v>
      </c>
      <c r="DK99" s="1">
        <f t="shared" si="144"/>
        <v>0.47619047619047616</v>
      </c>
      <c r="DL99" s="1">
        <f t="shared" si="145"/>
        <v>4.2857142857142856</v>
      </c>
      <c r="DM99" s="1">
        <f t="shared" si="146"/>
        <v>5.1818181818181817</v>
      </c>
      <c r="DN99" s="1">
        <f t="shared" si="147"/>
        <v>0.4</v>
      </c>
      <c r="DO99" s="1">
        <f t="shared" si="148"/>
        <v>1.4385964912280702</v>
      </c>
      <c r="DP99" s="1">
        <f t="shared" si="149"/>
        <v>0.4375</v>
      </c>
      <c r="DQ99" s="1">
        <f t="shared" si="150"/>
        <v>0.2857142857142857</v>
      </c>
      <c r="DR99" s="2">
        <f t="shared" si="151"/>
        <v>3</v>
      </c>
      <c r="DS99" s="2">
        <f t="shared" si="152"/>
        <v>3.7619047619047619</v>
      </c>
      <c r="DT99" s="1">
        <f t="shared" si="121"/>
        <v>39.5</v>
      </c>
      <c r="DU99" s="1">
        <f t="shared" si="122"/>
        <v>45.333333333333336</v>
      </c>
      <c r="DV99" s="1">
        <f t="shared" si="198"/>
        <v>96</v>
      </c>
      <c r="DW99" s="1">
        <f t="shared" si="199"/>
        <v>79</v>
      </c>
      <c r="DX99" s="1">
        <f t="shared" si="153"/>
        <v>9.4405594405594401E-2</v>
      </c>
      <c r="DY99" s="1">
        <f t="shared" si="154"/>
        <v>3.0952380952380953E-2</v>
      </c>
      <c r="DZ99" s="1">
        <f t="shared" si="155"/>
        <v>1.9285714285714286</v>
      </c>
      <c r="EA99" s="1">
        <f t="shared" si="156"/>
        <v>1.1818181818181819</v>
      </c>
      <c r="EB99" s="1">
        <f t="shared" si="200"/>
        <v>77.403846153846132</v>
      </c>
      <c r="EC99" s="1">
        <f t="shared" si="201"/>
        <v>73.958333333333343</v>
      </c>
      <c r="EE99">
        <f t="shared" si="202"/>
        <v>146</v>
      </c>
      <c r="EF99">
        <f t="shared" si="203"/>
        <v>40</v>
      </c>
      <c r="EG99">
        <f t="shared" si="204"/>
        <v>92</v>
      </c>
      <c r="EH99">
        <f t="shared" si="205"/>
        <v>144</v>
      </c>
      <c r="EI99">
        <f t="shared" si="206"/>
        <v>37</v>
      </c>
      <c r="EJ99">
        <f t="shared" si="207"/>
        <v>3</v>
      </c>
      <c r="EK99">
        <f t="shared" si="208"/>
        <v>169</v>
      </c>
      <c r="EL99">
        <f t="shared" si="209"/>
        <v>168</v>
      </c>
      <c r="EM99">
        <f t="shared" si="210"/>
        <v>156</v>
      </c>
      <c r="EN99">
        <f t="shared" si="211"/>
        <v>85</v>
      </c>
      <c r="EO99">
        <f t="shared" si="212"/>
        <v>129</v>
      </c>
      <c r="EP99">
        <f t="shared" si="213"/>
        <v>193</v>
      </c>
      <c r="EQ99">
        <f t="shared" si="214"/>
        <v>173</v>
      </c>
      <c r="ER99">
        <f t="shared" si="215"/>
        <v>53</v>
      </c>
      <c r="ES99">
        <f t="shared" si="216"/>
        <v>164</v>
      </c>
      <c r="ET99">
        <f t="shared" si="217"/>
        <v>21</v>
      </c>
      <c r="EU99">
        <f t="shared" si="218"/>
        <v>2</v>
      </c>
      <c r="EV99">
        <f t="shared" si="219"/>
        <v>3</v>
      </c>
      <c r="EW99">
        <f t="shared" si="220"/>
        <v>93</v>
      </c>
      <c r="EX99">
        <f t="shared" si="221"/>
        <v>107</v>
      </c>
      <c r="EY99">
        <f t="shared" si="222"/>
        <v>103</v>
      </c>
      <c r="EZ99">
        <f t="shared" si="223"/>
        <v>41</v>
      </c>
      <c r="FA99">
        <f t="shared" si="224"/>
        <v>180</v>
      </c>
      <c r="FB99">
        <f t="shared" si="225"/>
        <v>70</v>
      </c>
      <c r="FC99">
        <f t="shared" si="226"/>
        <v>44</v>
      </c>
      <c r="FD99">
        <f t="shared" si="227"/>
        <v>11</v>
      </c>
      <c r="FE99">
        <f t="shared" si="228"/>
        <v>104</v>
      </c>
      <c r="FF99">
        <f t="shared" si="229"/>
        <v>20</v>
      </c>
      <c r="FG99">
        <f t="shared" si="230"/>
        <v>151</v>
      </c>
      <c r="FH99">
        <f t="shared" si="231"/>
        <v>89</v>
      </c>
      <c r="FI99">
        <f t="shared" si="232"/>
        <v>68</v>
      </c>
      <c r="FJ99">
        <f t="shared" si="233"/>
        <v>183</v>
      </c>
      <c r="FK99">
        <f t="shared" si="234"/>
        <v>107</v>
      </c>
      <c r="FL99">
        <f t="shared" si="235"/>
        <v>62</v>
      </c>
      <c r="FM99">
        <f t="shared" si="236"/>
        <v>26</v>
      </c>
      <c r="FN99">
        <f t="shared" si="237"/>
        <v>16</v>
      </c>
      <c r="FO99">
        <f t="shared" si="238"/>
        <v>98</v>
      </c>
      <c r="FP99">
        <f t="shared" si="239"/>
        <v>43</v>
      </c>
      <c r="FQ99">
        <f t="shared" si="240"/>
        <v>109</v>
      </c>
      <c r="FR99">
        <f t="shared" si="241"/>
        <v>81</v>
      </c>
    </row>
    <row r="100" spans="1:174">
      <c r="A100" t="s">
        <v>9</v>
      </c>
      <c r="B100" t="s">
        <v>20</v>
      </c>
      <c r="C100" t="s">
        <v>68</v>
      </c>
      <c r="D100">
        <v>13</v>
      </c>
      <c r="E100">
        <v>27</v>
      </c>
      <c r="F100">
        <v>2005</v>
      </c>
      <c r="G100" t="str">
        <f t="shared" si="197"/>
        <v>Patriots-DIV-2005</v>
      </c>
      <c r="H100">
        <v>0</v>
      </c>
      <c r="I100">
        <v>15</v>
      </c>
      <c r="J100">
        <v>11</v>
      </c>
      <c r="K100">
        <v>341</v>
      </c>
      <c r="L100">
        <v>20</v>
      </c>
      <c r="M100">
        <v>36</v>
      </c>
      <c r="N100">
        <v>1</v>
      </c>
      <c r="O100">
        <v>79</v>
      </c>
      <c r="P100">
        <v>21</v>
      </c>
      <c r="Q100">
        <v>0</v>
      </c>
      <c r="R100">
        <v>3</v>
      </c>
      <c r="S100">
        <v>11</v>
      </c>
      <c r="T100">
        <v>0</v>
      </c>
      <c r="U100">
        <v>1</v>
      </c>
      <c r="V100">
        <v>2</v>
      </c>
      <c r="W100">
        <v>3</v>
      </c>
      <c r="X100">
        <v>0</v>
      </c>
      <c r="Y100">
        <v>0</v>
      </c>
      <c r="Z100">
        <v>8</v>
      </c>
      <c r="AA100">
        <v>82</v>
      </c>
      <c r="AB100">
        <v>3</v>
      </c>
      <c r="AC100">
        <v>146</v>
      </c>
      <c r="AD100">
        <v>10</v>
      </c>
      <c r="AE100">
        <v>3</v>
      </c>
      <c r="AF100">
        <v>1</v>
      </c>
      <c r="AG100">
        <v>1</v>
      </c>
      <c r="AH100">
        <v>2</v>
      </c>
      <c r="AI100">
        <v>8</v>
      </c>
      <c r="AJ100">
        <v>2</v>
      </c>
      <c r="AK100">
        <v>9</v>
      </c>
      <c r="AL100">
        <v>2</v>
      </c>
      <c r="AM100">
        <v>4</v>
      </c>
      <c r="AN100">
        <v>0</v>
      </c>
      <c r="AO100">
        <v>0</v>
      </c>
      <c r="AP100">
        <v>1</v>
      </c>
      <c r="AQ100">
        <v>2</v>
      </c>
      <c r="AR100">
        <v>6</v>
      </c>
      <c r="AS100">
        <v>21</v>
      </c>
      <c r="AT100">
        <v>12</v>
      </c>
      <c r="AU100">
        <v>209</v>
      </c>
      <c r="AV100">
        <v>3</v>
      </c>
      <c r="AW100">
        <v>28</v>
      </c>
      <c r="AX100">
        <v>12</v>
      </c>
      <c r="AY100" s="8">
        <v>16</v>
      </c>
      <c r="AZ100">
        <v>14</v>
      </c>
      <c r="BA100">
        <v>190</v>
      </c>
      <c r="BB100">
        <v>15</v>
      </c>
      <c r="BC100">
        <v>26</v>
      </c>
      <c r="BD100">
        <v>1</v>
      </c>
      <c r="BE100">
        <v>96</v>
      </c>
      <c r="BF100">
        <v>32</v>
      </c>
      <c r="BG100">
        <v>2</v>
      </c>
      <c r="BH100">
        <v>4</v>
      </c>
      <c r="BI100">
        <v>14</v>
      </c>
      <c r="BJ100">
        <v>0</v>
      </c>
      <c r="BK100">
        <v>1</v>
      </c>
      <c r="BL100">
        <v>1</v>
      </c>
      <c r="BM100">
        <v>0</v>
      </c>
      <c r="BN100">
        <v>2</v>
      </c>
      <c r="BO100">
        <v>7</v>
      </c>
      <c r="BP100">
        <v>4</v>
      </c>
      <c r="BQ100">
        <v>24</v>
      </c>
      <c r="BR100">
        <v>6</v>
      </c>
      <c r="BS100">
        <v>274</v>
      </c>
      <c r="BT100">
        <v>37</v>
      </c>
      <c r="BU100">
        <v>5</v>
      </c>
      <c r="BV100">
        <v>3</v>
      </c>
      <c r="BW100">
        <v>1</v>
      </c>
      <c r="BX100">
        <v>8</v>
      </c>
      <c r="BY100">
        <v>15</v>
      </c>
      <c r="BZ100">
        <v>5</v>
      </c>
      <c r="CA100">
        <v>12</v>
      </c>
      <c r="CB100">
        <v>1</v>
      </c>
      <c r="CC100">
        <v>5</v>
      </c>
      <c r="CD100">
        <v>0</v>
      </c>
      <c r="CE100">
        <v>0</v>
      </c>
      <c r="CF100">
        <v>9</v>
      </c>
      <c r="CG100">
        <v>15</v>
      </c>
      <c r="CH100">
        <v>14</v>
      </c>
      <c r="CI100">
        <v>32</v>
      </c>
      <c r="CJ100">
        <v>14</v>
      </c>
      <c r="CK100">
        <v>623</v>
      </c>
      <c r="CL100">
        <v>4</v>
      </c>
      <c r="CM100">
        <v>31</v>
      </c>
      <c r="CN100">
        <v>48</v>
      </c>
      <c r="CP100" s="1">
        <f t="shared" si="123"/>
        <v>0.61538461538461542</v>
      </c>
      <c r="CQ100" s="1">
        <f t="shared" si="124"/>
        <v>0.6333333333333333</v>
      </c>
      <c r="CR100" s="1">
        <f t="shared" si="125"/>
        <v>7.5277777777777777</v>
      </c>
      <c r="CS100" s="1">
        <f t="shared" si="126"/>
        <v>5.8928571428571432</v>
      </c>
      <c r="CT100" s="1">
        <f t="shared" si="127"/>
        <v>5</v>
      </c>
      <c r="CU100" s="1">
        <f t="shared" si="128"/>
        <v>1</v>
      </c>
      <c r="CV100" s="1">
        <f t="shared" si="129"/>
        <v>38.18181818181818</v>
      </c>
      <c r="CW100" s="1">
        <f t="shared" si="130"/>
        <v>20.428571428571427</v>
      </c>
      <c r="CX100" s="2">
        <f t="shared" si="131"/>
        <v>2.5636363636363635</v>
      </c>
      <c r="CY100" s="2">
        <f t="shared" si="132"/>
        <v>2.2714285714285714</v>
      </c>
      <c r="CZ100" s="1">
        <f t="shared" si="133"/>
        <v>7.3684210526315788</v>
      </c>
      <c r="DA100" s="1">
        <f t="shared" si="134"/>
        <v>4.7666666666666666</v>
      </c>
      <c r="DB100" s="1">
        <f t="shared" si="135"/>
        <v>1.3636363636363635</v>
      </c>
      <c r="DC100" s="1">
        <f t="shared" si="136"/>
        <v>1.1428571428571428</v>
      </c>
      <c r="DD100" s="1">
        <f t="shared" si="137"/>
        <v>0.25</v>
      </c>
      <c r="DE100" s="1">
        <f t="shared" si="138"/>
        <v>0.26666666666666666</v>
      </c>
      <c r="DF100" s="1">
        <f t="shared" si="139"/>
        <v>17.416666666666668</v>
      </c>
      <c r="DG100" s="1">
        <f t="shared" si="140"/>
        <v>44.5</v>
      </c>
      <c r="DH100" s="1">
        <f t="shared" si="141"/>
        <v>3</v>
      </c>
      <c r="DI100" s="1">
        <f t="shared" si="142"/>
        <v>4</v>
      </c>
      <c r="DJ100" s="1">
        <f t="shared" si="143"/>
        <v>0.47619047619047616</v>
      </c>
      <c r="DK100" s="1">
        <f t="shared" si="144"/>
        <v>0.68571428571428572</v>
      </c>
      <c r="DL100" s="1">
        <f t="shared" si="145"/>
        <v>5.1818181818181817</v>
      </c>
      <c r="DM100" s="1">
        <f t="shared" si="146"/>
        <v>4.2857142857142856</v>
      </c>
      <c r="DN100" s="1">
        <f t="shared" si="147"/>
        <v>1.4385964912280702</v>
      </c>
      <c r="DO100" s="1">
        <f t="shared" si="148"/>
        <v>0.4</v>
      </c>
      <c r="DP100" s="1">
        <f t="shared" si="149"/>
        <v>0.2857142857142857</v>
      </c>
      <c r="DQ100" s="1">
        <f t="shared" si="150"/>
        <v>0.4375</v>
      </c>
      <c r="DR100" s="2">
        <f t="shared" si="151"/>
        <v>3.7619047619047619</v>
      </c>
      <c r="DS100" s="2">
        <f t="shared" si="152"/>
        <v>3</v>
      </c>
      <c r="DT100" s="1">
        <f t="shared" si="121"/>
        <v>45.333333333333336</v>
      </c>
      <c r="DU100" s="1">
        <f t="shared" si="122"/>
        <v>39.5</v>
      </c>
      <c r="DV100" s="1">
        <f t="shared" si="198"/>
        <v>79</v>
      </c>
      <c r="DW100" s="1">
        <f t="shared" si="199"/>
        <v>96</v>
      </c>
      <c r="DX100" s="1">
        <f t="shared" si="153"/>
        <v>3.0952380952380953E-2</v>
      </c>
      <c r="DY100" s="1">
        <f t="shared" si="154"/>
        <v>9.4405594405594401E-2</v>
      </c>
      <c r="DZ100" s="1">
        <f t="shared" si="155"/>
        <v>1.1818181818181819</v>
      </c>
      <c r="EA100" s="1">
        <f t="shared" si="156"/>
        <v>1.9285714285714286</v>
      </c>
      <c r="EB100" s="1">
        <f t="shared" si="200"/>
        <v>73.958333333333343</v>
      </c>
      <c r="EC100" s="1">
        <f t="shared" si="201"/>
        <v>77.403846153846132</v>
      </c>
      <c r="EE100">
        <f t="shared" si="202"/>
        <v>158</v>
      </c>
      <c r="EF100">
        <f t="shared" si="203"/>
        <v>50</v>
      </c>
      <c r="EG100">
        <f t="shared" si="204"/>
        <v>55</v>
      </c>
      <c r="EH100">
        <f t="shared" si="205"/>
        <v>107</v>
      </c>
      <c r="EI100">
        <f t="shared" si="206"/>
        <v>188</v>
      </c>
      <c r="EJ100">
        <f t="shared" si="207"/>
        <v>95</v>
      </c>
      <c r="EK100">
        <f t="shared" si="208"/>
        <v>31</v>
      </c>
      <c r="EL100">
        <f t="shared" si="209"/>
        <v>30</v>
      </c>
      <c r="EM100">
        <f t="shared" si="210"/>
        <v>114</v>
      </c>
      <c r="EN100">
        <f t="shared" si="211"/>
        <v>43</v>
      </c>
      <c r="EO100">
        <f t="shared" si="212"/>
        <v>6</v>
      </c>
      <c r="EP100">
        <f t="shared" si="213"/>
        <v>70</v>
      </c>
      <c r="EQ100">
        <f t="shared" si="214"/>
        <v>139</v>
      </c>
      <c r="ER100">
        <f t="shared" si="215"/>
        <v>26</v>
      </c>
      <c r="ES100">
        <f t="shared" si="216"/>
        <v>170</v>
      </c>
      <c r="ET100">
        <f t="shared" si="217"/>
        <v>30</v>
      </c>
      <c r="EU100">
        <f t="shared" si="218"/>
        <v>196</v>
      </c>
      <c r="EV100">
        <f t="shared" si="219"/>
        <v>197</v>
      </c>
      <c r="EW100">
        <f t="shared" si="220"/>
        <v>55</v>
      </c>
      <c r="EX100">
        <f t="shared" si="221"/>
        <v>72</v>
      </c>
      <c r="EY100">
        <f t="shared" si="222"/>
        <v>149</v>
      </c>
      <c r="EZ100">
        <f t="shared" si="223"/>
        <v>91</v>
      </c>
      <c r="FA100">
        <f t="shared" si="224"/>
        <v>126</v>
      </c>
      <c r="FB100">
        <f t="shared" si="225"/>
        <v>18</v>
      </c>
      <c r="FC100">
        <f t="shared" si="226"/>
        <v>188</v>
      </c>
      <c r="FD100">
        <f t="shared" si="227"/>
        <v>153</v>
      </c>
      <c r="FE100">
        <f t="shared" si="228"/>
        <v>178</v>
      </c>
      <c r="FF100">
        <f t="shared" si="229"/>
        <v>93</v>
      </c>
      <c r="FG100">
        <f t="shared" si="230"/>
        <v>110</v>
      </c>
      <c r="FH100">
        <f t="shared" si="231"/>
        <v>46</v>
      </c>
      <c r="FI100">
        <f t="shared" si="232"/>
        <v>16</v>
      </c>
      <c r="FJ100">
        <f t="shared" si="233"/>
        <v>131</v>
      </c>
      <c r="FK100">
        <f t="shared" si="234"/>
        <v>137</v>
      </c>
      <c r="FL100">
        <f t="shared" si="235"/>
        <v>91</v>
      </c>
      <c r="FM100">
        <f t="shared" si="236"/>
        <v>183</v>
      </c>
      <c r="FN100">
        <f t="shared" si="237"/>
        <v>172</v>
      </c>
      <c r="FO100">
        <f t="shared" si="238"/>
        <v>155</v>
      </c>
      <c r="FP100">
        <f t="shared" si="239"/>
        <v>101</v>
      </c>
      <c r="FQ100">
        <f t="shared" si="240"/>
        <v>118</v>
      </c>
      <c r="FR100">
        <f t="shared" si="241"/>
        <v>90</v>
      </c>
    </row>
    <row r="101" spans="1:174">
      <c r="A101" t="s">
        <v>12</v>
      </c>
      <c r="B101" t="s">
        <v>10</v>
      </c>
      <c r="C101" t="s">
        <v>68</v>
      </c>
      <c r="D101">
        <v>18</v>
      </c>
      <c r="E101">
        <v>21</v>
      </c>
      <c r="F101">
        <v>2005</v>
      </c>
      <c r="G101" t="str">
        <f t="shared" si="197"/>
        <v>Colts-DIV-2005</v>
      </c>
      <c r="H101">
        <v>1</v>
      </c>
      <c r="I101">
        <v>15</v>
      </c>
      <c r="J101">
        <v>11</v>
      </c>
      <c r="K101">
        <v>247</v>
      </c>
      <c r="L101">
        <v>22</v>
      </c>
      <c r="M101">
        <v>38</v>
      </c>
      <c r="N101">
        <v>1</v>
      </c>
      <c r="O101">
        <v>58</v>
      </c>
      <c r="P101">
        <v>14</v>
      </c>
      <c r="Q101">
        <v>1</v>
      </c>
      <c r="R101">
        <v>3</v>
      </c>
      <c r="S101">
        <v>13</v>
      </c>
      <c r="T101">
        <v>1</v>
      </c>
      <c r="U101">
        <v>2</v>
      </c>
      <c r="V101">
        <v>0</v>
      </c>
      <c r="W101">
        <v>0</v>
      </c>
      <c r="X101">
        <v>5</v>
      </c>
      <c r="Y101">
        <v>43</v>
      </c>
      <c r="Z101">
        <v>9</v>
      </c>
      <c r="AA101">
        <v>67</v>
      </c>
      <c r="AB101">
        <v>6</v>
      </c>
      <c r="AC101">
        <v>272</v>
      </c>
      <c r="AD101">
        <v>50</v>
      </c>
      <c r="AE101">
        <v>2</v>
      </c>
      <c r="AF101">
        <v>1</v>
      </c>
      <c r="AG101">
        <v>1</v>
      </c>
      <c r="AH101">
        <v>3</v>
      </c>
      <c r="AI101">
        <v>9</v>
      </c>
      <c r="AJ101">
        <v>3</v>
      </c>
      <c r="AK101">
        <v>4</v>
      </c>
      <c r="AL101">
        <v>0</v>
      </c>
      <c r="AM101">
        <v>1</v>
      </c>
      <c r="AN101">
        <v>0</v>
      </c>
      <c r="AO101">
        <v>0</v>
      </c>
      <c r="AP101">
        <v>1</v>
      </c>
      <c r="AQ101">
        <v>1</v>
      </c>
      <c r="AR101">
        <v>6</v>
      </c>
      <c r="AS101">
        <v>14</v>
      </c>
      <c r="AT101">
        <v>11</v>
      </c>
      <c r="AU101">
        <v>227</v>
      </c>
      <c r="AV101">
        <v>5</v>
      </c>
      <c r="AW101">
        <v>25</v>
      </c>
      <c r="AX101">
        <v>8</v>
      </c>
      <c r="AY101" s="8">
        <v>21</v>
      </c>
      <c r="AZ101">
        <v>11</v>
      </c>
      <c r="BA101">
        <v>183</v>
      </c>
      <c r="BB101">
        <v>14</v>
      </c>
      <c r="BC101">
        <v>24</v>
      </c>
      <c r="BD101">
        <v>2</v>
      </c>
      <c r="BE101">
        <v>112</v>
      </c>
      <c r="BF101">
        <v>42</v>
      </c>
      <c r="BG101">
        <v>1</v>
      </c>
      <c r="BH101">
        <v>6</v>
      </c>
      <c r="BI101">
        <v>14</v>
      </c>
      <c r="BJ101">
        <v>2</v>
      </c>
      <c r="BK101">
        <v>2</v>
      </c>
      <c r="BL101">
        <v>1</v>
      </c>
      <c r="BM101">
        <v>1</v>
      </c>
      <c r="BN101">
        <v>2</v>
      </c>
      <c r="BO101">
        <v>14</v>
      </c>
      <c r="BP101">
        <v>2</v>
      </c>
      <c r="BQ101">
        <v>8</v>
      </c>
      <c r="BR101">
        <v>5</v>
      </c>
      <c r="BS101">
        <v>208</v>
      </c>
      <c r="BT101">
        <v>-2</v>
      </c>
      <c r="BU101">
        <v>4</v>
      </c>
      <c r="BV101">
        <v>3</v>
      </c>
      <c r="BW101">
        <v>0</v>
      </c>
      <c r="BX101">
        <v>8</v>
      </c>
      <c r="BY101">
        <v>21</v>
      </c>
      <c r="BZ101">
        <v>6</v>
      </c>
      <c r="CA101">
        <v>12</v>
      </c>
      <c r="CB101">
        <v>3</v>
      </c>
      <c r="CC101">
        <v>7</v>
      </c>
      <c r="CD101">
        <v>2</v>
      </c>
      <c r="CE101">
        <v>2</v>
      </c>
      <c r="CF101">
        <v>6</v>
      </c>
      <c r="CG101">
        <v>17</v>
      </c>
      <c r="CH101">
        <v>19</v>
      </c>
      <c r="CI101">
        <v>42</v>
      </c>
      <c r="CJ101">
        <v>12</v>
      </c>
      <c r="CK101">
        <v>460</v>
      </c>
      <c r="CL101">
        <v>3</v>
      </c>
      <c r="CM101">
        <v>34</v>
      </c>
      <c r="CN101">
        <v>52</v>
      </c>
      <c r="CP101" s="1">
        <f t="shared" si="123"/>
        <v>0.65384615384615385</v>
      </c>
      <c r="CQ101" s="1">
        <f t="shared" si="124"/>
        <v>0.75</v>
      </c>
      <c r="CR101" s="1">
        <f t="shared" si="125"/>
        <v>6.2093023255813957</v>
      </c>
      <c r="CS101" s="1">
        <f t="shared" si="126"/>
        <v>6.8461538461538458</v>
      </c>
      <c r="CT101" s="1">
        <f t="shared" si="127"/>
        <v>0</v>
      </c>
      <c r="CU101" s="1">
        <f t="shared" si="128"/>
        <v>2</v>
      </c>
      <c r="CV101" s="1">
        <f t="shared" si="129"/>
        <v>27.727272727272727</v>
      </c>
      <c r="CW101" s="1">
        <f t="shared" si="130"/>
        <v>26.818181818181817</v>
      </c>
      <c r="CX101" s="2">
        <f t="shared" si="131"/>
        <v>2.2848484848484847</v>
      </c>
      <c r="CY101" s="2">
        <f t="shared" si="132"/>
        <v>3.1696969696969699</v>
      </c>
      <c r="CZ101" s="1">
        <f t="shared" si="133"/>
        <v>5.3508771929824563</v>
      </c>
      <c r="DA101" s="1">
        <f t="shared" si="134"/>
        <v>4.3382352941176467</v>
      </c>
      <c r="DB101" s="1">
        <f t="shared" si="135"/>
        <v>1.3636363636363635</v>
      </c>
      <c r="DC101" s="1">
        <f t="shared" si="136"/>
        <v>1.9090909090909092</v>
      </c>
      <c r="DD101" s="1">
        <f t="shared" si="137"/>
        <v>0.26666666666666666</v>
      </c>
      <c r="DE101" s="1">
        <f t="shared" si="138"/>
        <v>0.5</v>
      </c>
      <c r="DF101" s="1">
        <f t="shared" si="139"/>
        <v>20.636363636363637</v>
      </c>
      <c r="DG101" s="1">
        <f t="shared" si="140"/>
        <v>38.333333333333336</v>
      </c>
      <c r="DH101" s="1">
        <f t="shared" si="141"/>
        <v>5</v>
      </c>
      <c r="DI101" s="1">
        <f t="shared" si="142"/>
        <v>3</v>
      </c>
      <c r="DJ101" s="1">
        <f t="shared" si="143"/>
        <v>0.7142857142857143</v>
      </c>
      <c r="DK101" s="1">
        <f t="shared" si="144"/>
        <v>0.75</v>
      </c>
      <c r="DL101" s="1">
        <f t="shared" si="145"/>
        <v>5.1818181818181817</v>
      </c>
      <c r="DM101" s="1">
        <f t="shared" si="146"/>
        <v>6.1818181818181817</v>
      </c>
      <c r="DN101" s="1">
        <f t="shared" si="147"/>
        <v>1.1754385964912282</v>
      </c>
      <c r="DO101" s="1">
        <f t="shared" si="148"/>
        <v>0.11764705882352941</v>
      </c>
      <c r="DP101" s="1">
        <f t="shared" si="149"/>
        <v>0.42857142857142855</v>
      </c>
      <c r="DQ101" s="1">
        <f t="shared" si="150"/>
        <v>0.45238095238095238</v>
      </c>
      <c r="DR101" s="2">
        <f t="shared" si="151"/>
        <v>4.1428571428571432</v>
      </c>
      <c r="DS101" s="2">
        <f t="shared" si="152"/>
        <v>2.6666666666666665</v>
      </c>
      <c r="DT101" s="1">
        <f t="shared" si="121"/>
        <v>37</v>
      </c>
      <c r="DU101" s="1">
        <f t="shared" si="122"/>
        <v>42</v>
      </c>
      <c r="DV101" s="1">
        <f t="shared" si="198"/>
        <v>58</v>
      </c>
      <c r="DW101" s="1">
        <f t="shared" si="199"/>
        <v>112</v>
      </c>
      <c r="DX101" s="1">
        <f t="shared" si="153"/>
        <v>5.9016393442622953E-2</v>
      </c>
      <c r="DY101" s="1">
        <f t="shared" si="154"/>
        <v>7.1186440677966104E-2</v>
      </c>
      <c r="DZ101" s="1">
        <f t="shared" si="155"/>
        <v>1.6363636363636365</v>
      </c>
      <c r="EA101" s="1">
        <f t="shared" si="156"/>
        <v>1.9090909090909092</v>
      </c>
      <c r="EB101" s="1">
        <f t="shared" si="200"/>
        <v>86.18421052631578</v>
      </c>
      <c r="EC101" s="1">
        <f t="shared" si="201"/>
        <v>92.881944444444457</v>
      </c>
      <c r="EE101">
        <f t="shared" si="202"/>
        <v>135</v>
      </c>
      <c r="EF101">
        <f t="shared" si="203"/>
        <v>133</v>
      </c>
      <c r="EG101">
        <f t="shared" si="204"/>
        <v>82</v>
      </c>
      <c r="EH101">
        <f t="shared" si="205"/>
        <v>129</v>
      </c>
      <c r="EI101">
        <f t="shared" si="206"/>
        <v>1</v>
      </c>
      <c r="EJ101">
        <f t="shared" si="207"/>
        <v>57</v>
      </c>
      <c r="EK101">
        <f t="shared" si="208"/>
        <v>111</v>
      </c>
      <c r="EL101">
        <f t="shared" si="209"/>
        <v>74</v>
      </c>
      <c r="EM101">
        <f t="shared" si="210"/>
        <v>154</v>
      </c>
      <c r="EN101">
        <f t="shared" si="211"/>
        <v>155</v>
      </c>
      <c r="EO101">
        <f t="shared" si="212"/>
        <v>87</v>
      </c>
      <c r="EP101">
        <f t="shared" si="213"/>
        <v>38</v>
      </c>
      <c r="EQ101">
        <f t="shared" si="214"/>
        <v>139</v>
      </c>
      <c r="ER101">
        <f t="shared" si="215"/>
        <v>125</v>
      </c>
      <c r="ES101">
        <f t="shared" si="216"/>
        <v>164</v>
      </c>
      <c r="ET101">
        <f t="shared" si="217"/>
        <v>149</v>
      </c>
      <c r="EU101">
        <f t="shared" si="218"/>
        <v>192</v>
      </c>
      <c r="EV101">
        <f t="shared" si="219"/>
        <v>175</v>
      </c>
      <c r="EW101">
        <f t="shared" si="220"/>
        <v>128</v>
      </c>
      <c r="EX101">
        <f t="shared" si="221"/>
        <v>107</v>
      </c>
      <c r="EY101">
        <f t="shared" si="222"/>
        <v>75</v>
      </c>
      <c r="EZ101">
        <f t="shared" si="223"/>
        <v>126</v>
      </c>
      <c r="FA101">
        <f t="shared" si="224"/>
        <v>126</v>
      </c>
      <c r="FB101">
        <f t="shared" si="225"/>
        <v>141</v>
      </c>
      <c r="FC101">
        <f t="shared" si="226"/>
        <v>172</v>
      </c>
      <c r="FD101">
        <f t="shared" si="227"/>
        <v>190</v>
      </c>
      <c r="FE101">
        <f t="shared" si="228"/>
        <v>110</v>
      </c>
      <c r="FF101">
        <f t="shared" si="229"/>
        <v>105</v>
      </c>
      <c r="FG101">
        <f t="shared" si="230"/>
        <v>86</v>
      </c>
      <c r="FH101">
        <f t="shared" si="231"/>
        <v>29</v>
      </c>
      <c r="FI101">
        <f t="shared" si="232"/>
        <v>100</v>
      </c>
      <c r="FJ101">
        <f t="shared" si="233"/>
        <v>155</v>
      </c>
      <c r="FK101">
        <f t="shared" si="234"/>
        <v>167</v>
      </c>
      <c r="FL101">
        <f t="shared" si="235"/>
        <v>119</v>
      </c>
      <c r="FM101">
        <f t="shared" si="236"/>
        <v>123</v>
      </c>
      <c r="FN101">
        <f t="shared" si="237"/>
        <v>115</v>
      </c>
      <c r="FO101">
        <f t="shared" si="238"/>
        <v>130</v>
      </c>
      <c r="FP101">
        <f t="shared" si="239"/>
        <v>94</v>
      </c>
      <c r="FQ101">
        <f t="shared" si="240"/>
        <v>85</v>
      </c>
      <c r="FR101">
        <f t="shared" si="241"/>
        <v>134</v>
      </c>
    </row>
    <row r="102" spans="1:174">
      <c r="A102" t="s">
        <v>10</v>
      </c>
      <c r="B102" t="s">
        <v>12</v>
      </c>
      <c r="C102" t="s">
        <v>68</v>
      </c>
      <c r="D102">
        <v>21</v>
      </c>
      <c r="E102">
        <v>18</v>
      </c>
      <c r="F102">
        <v>2005</v>
      </c>
      <c r="G102" t="str">
        <f t="shared" si="197"/>
        <v>Steelers-DIV-2005</v>
      </c>
      <c r="H102">
        <v>0</v>
      </c>
      <c r="I102">
        <v>21</v>
      </c>
      <c r="J102">
        <v>11</v>
      </c>
      <c r="K102">
        <v>183</v>
      </c>
      <c r="L102">
        <v>14</v>
      </c>
      <c r="M102">
        <v>24</v>
      </c>
      <c r="N102">
        <v>2</v>
      </c>
      <c r="O102">
        <v>112</v>
      </c>
      <c r="P102">
        <v>42</v>
      </c>
      <c r="Q102">
        <v>1</v>
      </c>
      <c r="R102">
        <v>6</v>
      </c>
      <c r="S102">
        <v>14</v>
      </c>
      <c r="T102">
        <v>2</v>
      </c>
      <c r="U102">
        <v>2</v>
      </c>
      <c r="V102">
        <v>1</v>
      </c>
      <c r="W102">
        <v>1</v>
      </c>
      <c r="X102">
        <v>2</v>
      </c>
      <c r="Y102">
        <v>14</v>
      </c>
      <c r="Z102">
        <v>2</v>
      </c>
      <c r="AA102">
        <v>8</v>
      </c>
      <c r="AB102">
        <v>5</v>
      </c>
      <c r="AC102">
        <v>208</v>
      </c>
      <c r="AD102">
        <v>-2</v>
      </c>
      <c r="AE102">
        <v>4</v>
      </c>
      <c r="AF102">
        <v>3</v>
      </c>
      <c r="AG102">
        <v>0</v>
      </c>
      <c r="AH102">
        <v>8</v>
      </c>
      <c r="AI102">
        <v>21</v>
      </c>
      <c r="AJ102">
        <v>6</v>
      </c>
      <c r="AK102">
        <v>12</v>
      </c>
      <c r="AL102">
        <v>3</v>
      </c>
      <c r="AM102">
        <v>7</v>
      </c>
      <c r="AN102">
        <v>2</v>
      </c>
      <c r="AO102">
        <v>2</v>
      </c>
      <c r="AP102">
        <v>6</v>
      </c>
      <c r="AQ102">
        <v>17</v>
      </c>
      <c r="AR102">
        <v>19</v>
      </c>
      <c r="AS102">
        <v>42</v>
      </c>
      <c r="AT102">
        <v>12</v>
      </c>
      <c r="AU102">
        <v>460</v>
      </c>
      <c r="AV102">
        <v>3</v>
      </c>
      <c r="AW102">
        <v>34</v>
      </c>
      <c r="AX102">
        <v>52</v>
      </c>
      <c r="AY102" s="8">
        <v>15</v>
      </c>
      <c r="AZ102">
        <v>11</v>
      </c>
      <c r="BA102">
        <v>247</v>
      </c>
      <c r="BB102">
        <v>22</v>
      </c>
      <c r="BC102">
        <v>38</v>
      </c>
      <c r="BD102">
        <v>1</v>
      </c>
      <c r="BE102">
        <v>58</v>
      </c>
      <c r="BF102">
        <v>14</v>
      </c>
      <c r="BG102">
        <v>1</v>
      </c>
      <c r="BH102">
        <v>3</v>
      </c>
      <c r="BI102">
        <v>13</v>
      </c>
      <c r="BJ102">
        <v>1</v>
      </c>
      <c r="BK102">
        <v>2</v>
      </c>
      <c r="BL102">
        <v>0</v>
      </c>
      <c r="BM102">
        <v>0</v>
      </c>
      <c r="BN102">
        <v>5</v>
      </c>
      <c r="BO102">
        <v>43</v>
      </c>
      <c r="BP102">
        <v>9</v>
      </c>
      <c r="BQ102">
        <v>67</v>
      </c>
      <c r="BR102">
        <v>6</v>
      </c>
      <c r="BS102">
        <v>272</v>
      </c>
      <c r="BT102">
        <v>50</v>
      </c>
      <c r="BU102">
        <v>2</v>
      </c>
      <c r="BV102">
        <v>1</v>
      </c>
      <c r="BW102">
        <v>1</v>
      </c>
      <c r="BX102">
        <v>3</v>
      </c>
      <c r="BY102">
        <v>9</v>
      </c>
      <c r="BZ102">
        <v>3</v>
      </c>
      <c r="CA102">
        <v>4</v>
      </c>
      <c r="CB102">
        <v>0</v>
      </c>
      <c r="CC102">
        <v>1</v>
      </c>
      <c r="CD102">
        <v>0</v>
      </c>
      <c r="CE102">
        <v>0</v>
      </c>
      <c r="CF102">
        <v>1</v>
      </c>
      <c r="CG102">
        <v>1</v>
      </c>
      <c r="CH102">
        <v>6</v>
      </c>
      <c r="CI102">
        <v>14</v>
      </c>
      <c r="CJ102">
        <v>11</v>
      </c>
      <c r="CK102">
        <v>227</v>
      </c>
      <c r="CL102">
        <v>5</v>
      </c>
      <c r="CM102">
        <v>25</v>
      </c>
      <c r="CN102">
        <v>8</v>
      </c>
      <c r="CP102" s="1">
        <f t="shared" si="123"/>
        <v>0.75</v>
      </c>
      <c r="CQ102" s="1">
        <f t="shared" si="124"/>
        <v>0.65384615384615385</v>
      </c>
      <c r="CR102" s="1">
        <f t="shared" si="125"/>
        <v>6.8461538461538458</v>
      </c>
      <c r="CS102" s="1">
        <f t="shared" si="126"/>
        <v>6.2093023255813957</v>
      </c>
      <c r="CT102" s="1">
        <f t="shared" si="127"/>
        <v>2</v>
      </c>
      <c r="CU102" s="1">
        <f t="shared" si="128"/>
        <v>0</v>
      </c>
      <c r="CV102" s="1">
        <f t="shared" si="129"/>
        <v>26.818181818181817</v>
      </c>
      <c r="CW102" s="1">
        <f t="shared" si="130"/>
        <v>27.727272727272727</v>
      </c>
      <c r="CX102" s="2">
        <f t="shared" si="131"/>
        <v>3.1696969696969699</v>
      </c>
      <c r="CY102" s="2">
        <f t="shared" si="132"/>
        <v>2.2848484848484847</v>
      </c>
      <c r="CZ102" s="1">
        <f t="shared" si="133"/>
        <v>4.3382352941176467</v>
      </c>
      <c r="DA102" s="1">
        <f t="shared" si="134"/>
        <v>5.3508771929824563</v>
      </c>
      <c r="DB102" s="1">
        <f t="shared" si="135"/>
        <v>1.9090909090909092</v>
      </c>
      <c r="DC102" s="1">
        <f t="shared" si="136"/>
        <v>1.3636363636363635</v>
      </c>
      <c r="DD102" s="1">
        <f t="shared" si="137"/>
        <v>0.5</v>
      </c>
      <c r="DE102" s="1">
        <f t="shared" si="138"/>
        <v>0.26666666666666666</v>
      </c>
      <c r="DF102" s="1">
        <f t="shared" si="139"/>
        <v>38.333333333333336</v>
      </c>
      <c r="DG102" s="1">
        <f t="shared" si="140"/>
        <v>20.636363636363637</v>
      </c>
      <c r="DH102" s="1">
        <f t="shared" si="141"/>
        <v>3</v>
      </c>
      <c r="DI102" s="1">
        <f t="shared" si="142"/>
        <v>5</v>
      </c>
      <c r="DJ102" s="1">
        <f t="shared" si="143"/>
        <v>0.75</v>
      </c>
      <c r="DK102" s="1">
        <f t="shared" si="144"/>
        <v>0.7142857142857143</v>
      </c>
      <c r="DL102" s="1">
        <f t="shared" si="145"/>
        <v>6.1818181818181817</v>
      </c>
      <c r="DM102" s="1">
        <f t="shared" si="146"/>
        <v>5.1818181818181817</v>
      </c>
      <c r="DN102" s="1">
        <f t="shared" si="147"/>
        <v>0.11764705882352941</v>
      </c>
      <c r="DO102" s="1">
        <f t="shared" si="148"/>
        <v>1.1754385964912282</v>
      </c>
      <c r="DP102" s="1">
        <f t="shared" si="149"/>
        <v>0.45238095238095238</v>
      </c>
      <c r="DQ102" s="1">
        <f t="shared" si="150"/>
        <v>0.42857142857142855</v>
      </c>
      <c r="DR102" s="2">
        <f t="shared" si="151"/>
        <v>2.6666666666666665</v>
      </c>
      <c r="DS102" s="2">
        <f t="shared" si="152"/>
        <v>4.1428571428571432</v>
      </c>
      <c r="DT102" s="1">
        <f t="shared" si="121"/>
        <v>42</v>
      </c>
      <c r="DU102" s="1">
        <f t="shared" si="122"/>
        <v>37</v>
      </c>
      <c r="DV102" s="1">
        <f t="shared" si="198"/>
        <v>112</v>
      </c>
      <c r="DW102" s="1">
        <f t="shared" si="199"/>
        <v>58</v>
      </c>
      <c r="DX102" s="1">
        <f t="shared" si="153"/>
        <v>7.1186440677966104E-2</v>
      </c>
      <c r="DY102" s="1">
        <f t="shared" si="154"/>
        <v>5.9016393442622953E-2</v>
      </c>
      <c r="DZ102" s="1">
        <f t="shared" si="155"/>
        <v>1.9090909090909092</v>
      </c>
      <c r="EA102" s="1">
        <f t="shared" si="156"/>
        <v>1.6363636363636365</v>
      </c>
      <c r="EB102" s="1">
        <f t="shared" si="200"/>
        <v>92.881944444444457</v>
      </c>
      <c r="EC102" s="1">
        <f t="shared" si="201"/>
        <v>86.18421052631578</v>
      </c>
      <c r="EE102">
        <f t="shared" si="202"/>
        <v>60</v>
      </c>
      <c r="EF102">
        <f t="shared" si="203"/>
        <v>61</v>
      </c>
      <c r="EG102">
        <f t="shared" si="204"/>
        <v>70</v>
      </c>
      <c r="EH102">
        <f t="shared" si="205"/>
        <v>117</v>
      </c>
      <c r="EI102">
        <f t="shared" si="206"/>
        <v>105</v>
      </c>
      <c r="EJ102">
        <f t="shared" si="207"/>
        <v>163</v>
      </c>
      <c r="EK102">
        <f t="shared" si="208"/>
        <v>125</v>
      </c>
      <c r="EL102">
        <f t="shared" si="209"/>
        <v>87</v>
      </c>
      <c r="EM102">
        <f t="shared" si="210"/>
        <v>44</v>
      </c>
      <c r="EN102">
        <f t="shared" si="211"/>
        <v>45</v>
      </c>
      <c r="EO102">
        <f t="shared" si="212"/>
        <v>161</v>
      </c>
      <c r="EP102">
        <f t="shared" si="213"/>
        <v>112</v>
      </c>
      <c r="EQ102">
        <f t="shared" si="214"/>
        <v>71</v>
      </c>
      <c r="ER102">
        <f t="shared" si="215"/>
        <v>53</v>
      </c>
      <c r="ES102">
        <f t="shared" si="216"/>
        <v>40</v>
      </c>
      <c r="ET102">
        <f t="shared" si="217"/>
        <v>30</v>
      </c>
      <c r="EU102">
        <f t="shared" si="218"/>
        <v>24</v>
      </c>
      <c r="EV102">
        <f t="shared" si="219"/>
        <v>7</v>
      </c>
      <c r="EW102">
        <f t="shared" si="220"/>
        <v>55</v>
      </c>
      <c r="EX102">
        <f t="shared" si="221"/>
        <v>39</v>
      </c>
      <c r="EY102">
        <f t="shared" si="222"/>
        <v>71</v>
      </c>
      <c r="EZ102">
        <f t="shared" si="223"/>
        <v>97</v>
      </c>
      <c r="FA102">
        <f t="shared" si="224"/>
        <v>58</v>
      </c>
      <c r="FB102">
        <f t="shared" si="225"/>
        <v>70</v>
      </c>
      <c r="FC102">
        <f t="shared" si="226"/>
        <v>9</v>
      </c>
      <c r="FD102">
        <f t="shared" si="227"/>
        <v>27</v>
      </c>
      <c r="FE102">
        <f t="shared" si="228"/>
        <v>94</v>
      </c>
      <c r="FF102">
        <f t="shared" si="229"/>
        <v>85</v>
      </c>
      <c r="FG102">
        <f t="shared" si="230"/>
        <v>170</v>
      </c>
      <c r="FH102">
        <f t="shared" si="231"/>
        <v>112</v>
      </c>
      <c r="FI102">
        <f t="shared" si="232"/>
        <v>41</v>
      </c>
      <c r="FJ102">
        <f t="shared" si="233"/>
        <v>93</v>
      </c>
      <c r="FK102">
        <f t="shared" si="234"/>
        <v>78</v>
      </c>
      <c r="FL102">
        <f t="shared" si="235"/>
        <v>30</v>
      </c>
      <c r="FM102">
        <f t="shared" si="236"/>
        <v>84</v>
      </c>
      <c r="FN102">
        <f t="shared" si="237"/>
        <v>76</v>
      </c>
      <c r="FO102">
        <f t="shared" si="238"/>
        <v>103</v>
      </c>
      <c r="FP102">
        <f t="shared" si="239"/>
        <v>69</v>
      </c>
      <c r="FQ102">
        <f t="shared" si="240"/>
        <v>65</v>
      </c>
      <c r="FR102">
        <f t="shared" si="241"/>
        <v>114</v>
      </c>
    </row>
    <row r="103" spans="1:174">
      <c r="A103" t="s">
        <v>8</v>
      </c>
      <c r="B103" t="s">
        <v>17</v>
      </c>
      <c r="C103" t="s">
        <v>68</v>
      </c>
      <c r="D103">
        <v>21</v>
      </c>
      <c r="E103">
        <v>29</v>
      </c>
      <c r="F103">
        <v>2005</v>
      </c>
      <c r="G103" t="str">
        <f t="shared" si="197"/>
        <v>Bears-DIV-2005</v>
      </c>
      <c r="H103">
        <v>1</v>
      </c>
      <c r="I103">
        <v>23</v>
      </c>
      <c r="J103">
        <v>12</v>
      </c>
      <c r="K103">
        <v>185</v>
      </c>
      <c r="L103">
        <v>17</v>
      </c>
      <c r="M103">
        <v>41</v>
      </c>
      <c r="N103">
        <v>1</v>
      </c>
      <c r="O103">
        <v>97</v>
      </c>
      <c r="P103">
        <v>27</v>
      </c>
      <c r="Q103">
        <v>2</v>
      </c>
      <c r="R103">
        <v>3</v>
      </c>
      <c r="S103">
        <v>13</v>
      </c>
      <c r="T103">
        <v>1</v>
      </c>
      <c r="U103">
        <v>2</v>
      </c>
      <c r="V103">
        <v>1</v>
      </c>
      <c r="W103">
        <v>0</v>
      </c>
      <c r="X103">
        <v>1</v>
      </c>
      <c r="Y103">
        <v>7</v>
      </c>
      <c r="Z103">
        <v>4</v>
      </c>
      <c r="AA103">
        <v>19</v>
      </c>
      <c r="AB103">
        <v>7</v>
      </c>
      <c r="AC103">
        <v>246</v>
      </c>
      <c r="AD103">
        <v>-1</v>
      </c>
      <c r="AE103">
        <v>3</v>
      </c>
      <c r="AF103">
        <v>3</v>
      </c>
      <c r="AG103">
        <v>0</v>
      </c>
      <c r="AH103">
        <v>5</v>
      </c>
      <c r="AI103">
        <v>15</v>
      </c>
      <c r="AJ103">
        <v>4</v>
      </c>
      <c r="AK103">
        <v>9</v>
      </c>
      <c r="AL103">
        <v>1</v>
      </c>
      <c r="AM103">
        <v>2</v>
      </c>
      <c r="AN103">
        <v>1</v>
      </c>
      <c r="AO103">
        <v>1</v>
      </c>
      <c r="AP103">
        <v>6</v>
      </c>
      <c r="AQ103">
        <v>10</v>
      </c>
      <c r="AR103">
        <v>11</v>
      </c>
      <c r="AS103">
        <v>27</v>
      </c>
      <c r="AT103">
        <v>12</v>
      </c>
      <c r="AU103">
        <v>267</v>
      </c>
      <c r="AV103">
        <v>6</v>
      </c>
      <c r="AW103">
        <v>26</v>
      </c>
      <c r="AX103">
        <v>35</v>
      </c>
      <c r="AY103" s="8">
        <v>21</v>
      </c>
      <c r="AZ103">
        <v>12</v>
      </c>
      <c r="BA103">
        <v>311</v>
      </c>
      <c r="BB103">
        <v>24</v>
      </c>
      <c r="BC103">
        <v>33</v>
      </c>
      <c r="BD103">
        <v>3</v>
      </c>
      <c r="BE103">
        <v>123</v>
      </c>
      <c r="BF103">
        <v>31</v>
      </c>
      <c r="BG103">
        <v>0</v>
      </c>
      <c r="BH103">
        <v>5</v>
      </c>
      <c r="BI103">
        <v>12</v>
      </c>
      <c r="BJ103">
        <v>0</v>
      </c>
      <c r="BK103">
        <v>0</v>
      </c>
      <c r="BL103">
        <v>1</v>
      </c>
      <c r="BM103">
        <v>0</v>
      </c>
      <c r="BN103">
        <v>1</v>
      </c>
      <c r="BO103">
        <v>8</v>
      </c>
      <c r="BP103">
        <v>9</v>
      </c>
      <c r="BQ103">
        <v>50</v>
      </c>
      <c r="BR103">
        <v>5</v>
      </c>
      <c r="BS103">
        <v>206</v>
      </c>
      <c r="BT103">
        <v>1</v>
      </c>
      <c r="BU103">
        <v>3</v>
      </c>
      <c r="BV103">
        <v>1</v>
      </c>
      <c r="BW103">
        <v>2</v>
      </c>
      <c r="BX103">
        <v>7</v>
      </c>
      <c r="BY103">
        <v>15</v>
      </c>
      <c r="BZ103">
        <v>4</v>
      </c>
      <c r="CA103">
        <v>11</v>
      </c>
      <c r="CB103">
        <v>1</v>
      </c>
      <c r="CC103">
        <v>5</v>
      </c>
      <c r="CD103">
        <v>0</v>
      </c>
      <c r="CE103">
        <v>0</v>
      </c>
      <c r="CF103">
        <v>5</v>
      </c>
      <c r="CG103">
        <v>10</v>
      </c>
      <c r="CH103">
        <v>12</v>
      </c>
      <c r="CI103">
        <v>31</v>
      </c>
      <c r="CJ103">
        <v>13</v>
      </c>
      <c r="CK103">
        <v>502</v>
      </c>
      <c r="CL103">
        <v>3</v>
      </c>
      <c r="CM103">
        <v>33</v>
      </c>
      <c r="CN103">
        <v>25</v>
      </c>
      <c r="CP103" s="1">
        <f t="shared" si="123"/>
        <v>0.74285714285714288</v>
      </c>
      <c r="CQ103" s="1">
        <f t="shared" si="124"/>
        <v>0.72727272727272729</v>
      </c>
      <c r="CR103" s="1">
        <f t="shared" si="125"/>
        <v>3.8095238095238093</v>
      </c>
      <c r="CS103" s="1">
        <f t="shared" si="126"/>
        <v>9.5882352941176467</v>
      </c>
      <c r="CT103" s="1">
        <f t="shared" si="127"/>
        <v>1</v>
      </c>
      <c r="CU103" s="1">
        <f t="shared" si="128"/>
        <v>1</v>
      </c>
      <c r="CV103" s="1">
        <f t="shared" si="129"/>
        <v>23.5</v>
      </c>
      <c r="CW103" s="1">
        <f t="shared" si="130"/>
        <v>36.166666666666664</v>
      </c>
      <c r="CX103" s="2">
        <f t="shared" si="131"/>
        <v>2.2152777777777777</v>
      </c>
      <c r="CY103" s="2">
        <f t="shared" si="132"/>
        <v>2.7847222222222219</v>
      </c>
      <c r="CZ103" s="1">
        <f t="shared" si="133"/>
        <v>4.0869565217391308</v>
      </c>
      <c r="DA103" s="1">
        <f t="shared" si="134"/>
        <v>6.6769230769230772</v>
      </c>
      <c r="DB103" s="1">
        <f t="shared" si="135"/>
        <v>1.9166666666666667</v>
      </c>
      <c r="DC103" s="1">
        <f t="shared" si="136"/>
        <v>1.75</v>
      </c>
      <c r="DD103" s="1">
        <f t="shared" si="137"/>
        <v>0.26666666666666666</v>
      </c>
      <c r="DE103" s="1">
        <f t="shared" si="138"/>
        <v>0.41666666666666669</v>
      </c>
      <c r="DF103" s="1">
        <f t="shared" si="139"/>
        <v>22.25</v>
      </c>
      <c r="DG103" s="1">
        <f t="shared" si="140"/>
        <v>38.615384615384613</v>
      </c>
      <c r="DH103" s="1">
        <f t="shared" si="141"/>
        <v>6</v>
      </c>
      <c r="DI103" s="1">
        <f t="shared" si="142"/>
        <v>3</v>
      </c>
      <c r="DJ103" s="1">
        <f t="shared" si="143"/>
        <v>1</v>
      </c>
      <c r="DK103" s="1">
        <f t="shared" si="144"/>
        <v>0.61904761904761907</v>
      </c>
      <c r="DL103" s="1">
        <f t="shared" si="145"/>
        <v>5.75</v>
      </c>
      <c r="DM103" s="1">
        <f t="shared" si="146"/>
        <v>5.416666666666667</v>
      </c>
      <c r="DN103" s="1">
        <f t="shared" si="147"/>
        <v>0.27536231884057971</v>
      </c>
      <c r="DO103" s="1">
        <f t="shared" si="148"/>
        <v>0.76923076923076927</v>
      </c>
      <c r="DP103" s="1">
        <f t="shared" si="149"/>
        <v>0.40740740740740738</v>
      </c>
      <c r="DQ103" s="1">
        <f t="shared" si="150"/>
        <v>0.38709677419354838</v>
      </c>
      <c r="DR103" s="2">
        <f t="shared" si="151"/>
        <v>3.5925925925925926</v>
      </c>
      <c r="DS103" s="2">
        <f t="shared" si="152"/>
        <v>3.967741935483871</v>
      </c>
      <c r="DT103" s="1">
        <f t="shared" si="121"/>
        <v>35.285714285714285</v>
      </c>
      <c r="DU103" s="1">
        <f t="shared" si="122"/>
        <v>41</v>
      </c>
      <c r="DV103" s="1">
        <f t="shared" si="198"/>
        <v>97</v>
      </c>
      <c r="DW103" s="1">
        <f t="shared" si="199"/>
        <v>123</v>
      </c>
      <c r="DX103" s="1">
        <f t="shared" si="153"/>
        <v>7.4468085106382975E-2</v>
      </c>
      <c r="DY103" s="1">
        <f t="shared" si="154"/>
        <v>6.6820276497695855E-2</v>
      </c>
      <c r="DZ103" s="1">
        <f t="shared" si="155"/>
        <v>1.75</v>
      </c>
      <c r="EA103" s="1">
        <f t="shared" si="156"/>
        <v>2.4166666666666665</v>
      </c>
      <c r="EB103" s="1">
        <f t="shared" si="200"/>
        <v>53.404471544715449</v>
      </c>
      <c r="EC103" s="1">
        <f t="shared" si="201"/>
        <v>119.63383838383838</v>
      </c>
      <c r="EE103">
        <f t="shared" si="202"/>
        <v>67</v>
      </c>
      <c r="EF103">
        <f t="shared" si="203"/>
        <v>121</v>
      </c>
      <c r="EG103">
        <f t="shared" si="204"/>
        <v>143</v>
      </c>
      <c r="EH103">
        <f t="shared" si="205"/>
        <v>177</v>
      </c>
      <c r="EI103">
        <f t="shared" si="206"/>
        <v>37</v>
      </c>
      <c r="EJ103">
        <f t="shared" si="207"/>
        <v>95</v>
      </c>
      <c r="EK103">
        <f t="shared" si="208"/>
        <v>149</v>
      </c>
      <c r="EL103">
        <f t="shared" si="209"/>
        <v>157</v>
      </c>
      <c r="EM103">
        <f t="shared" si="210"/>
        <v>162</v>
      </c>
      <c r="EN103">
        <f t="shared" si="211"/>
        <v>116</v>
      </c>
      <c r="EO103">
        <f t="shared" si="212"/>
        <v>170</v>
      </c>
      <c r="EP103">
        <f t="shared" si="213"/>
        <v>175</v>
      </c>
      <c r="EQ103">
        <f t="shared" si="214"/>
        <v>70</v>
      </c>
      <c r="ER103">
        <f t="shared" si="215"/>
        <v>113</v>
      </c>
      <c r="ES103">
        <f t="shared" si="216"/>
        <v>164</v>
      </c>
      <c r="ET103">
        <f t="shared" si="217"/>
        <v>103</v>
      </c>
      <c r="EU103">
        <f t="shared" si="218"/>
        <v>185</v>
      </c>
      <c r="EV103">
        <f t="shared" si="219"/>
        <v>178</v>
      </c>
      <c r="EW103">
        <f t="shared" si="220"/>
        <v>161</v>
      </c>
      <c r="EX103">
        <f t="shared" si="221"/>
        <v>107</v>
      </c>
      <c r="EY103">
        <f t="shared" si="222"/>
        <v>1</v>
      </c>
      <c r="EZ103">
        <f t="shared" si="223"/>
        <v>73</v>
      </c>
      <c r="FA103">
        <f t="shared" si="224"/>
        <v>88</v>
      </c>
      <c r="FB103">
        <f t="shared" si="225"/>
        <v>90</v>
      </c>
      <c r="FC103">
        <f t="shared" si="226"/>
        <v>26</v>
      </c>
      <c r="FD103">
        <f t="shared" si="227"/>
        <v>75</v>
      </c>
      <c r="FE103">
        <f t="shared" si="228"/>
        <v>127</v>
      </c>
      <c r="FF103">
        <f t="shared" si="229"/>
        <v>53</v>
      </c>
      <c r="FG103">
        <f t="shared" si="230"/>
        <v>122</v>
      </c>
      <c r="FH103">
        <f t="shared" si="231"/>
        <v>102</v>
      </c>
      <c r="FI103">
        <f t="shared" si="232"/>
        <v>131</v>
      </c>
      <c r="FJ103">
        <f t="shared" si="233"/>
        <v>141</v>
      </c>
      <c r="FK103">
        <f t="shared" si="234"/>
        <v>103</v>
      </c>
      <c r="FL103">
        <f t="shared" si="235"/>
        <v>133</v>
      </c>
      <c r="FM103">
        <f t="shared" si="236"/>
        <v>75</v>
      </c>
      <c r="FN103">
        <f t="shared" si="237"/>
        <v>101</v>
      </c>
      <c r="FO103">
        <f t="shared" si="238"/>
        <v>118</v>
      </c>
      <c r="FP103">
        <f t="shared" si="239"/>
        <v>137</v>
      </c>
      <c r="FQ103">
        <f t="shared" si="240"/>
        <v>163</v>
      </c>
      <c r="FR103">
        <f t="shared" si="241"/>
        <v>178</v>
      </c>
    </row>
    <row r="104" spans="1:174">
      <c r="A104" t="s">
        <v>17</v>
      </c>
      <c r="B104" t="s">
        <v>8</v>
      </c>
      <c r="C104" t="s">
        <v>68</v>
      </c>
      <c r="D104">
        <v>29</v>
      </c>
      <c r="E104">
        <v>21</v>
      </c>
      <c r="F104">
        <v>2005</v>
      </c>
      <c r="G104" t="str">
        <f t="shared" si="197"/>
        <v>Panthers-DIV-2005</v>
      </c>
      <c r="H104">
        <v>0</v>
      </c>
      <c r="I104">
        <v>21</v>
      </c>
      <c r="J104">
        <v>12</v>
      </c>
      <c r="K104">
        <v>311</v>
      </c>
      <c r="L104">
        <v>24</v>
      </c>
      <c r="M104">
        <v>33</v>
      </c>
      <c r="N104">
        <v>3</v>
      </c>
      <c r="O104">
        <v>123</v>
      </c>
      <c r="P104">
        <v>31</v>
      </c>
      <c r="Q104">
        <v>0</v>
      </c>
      <c r="R104">
        <v>5</v>
      </c>
      <c r="S104">
        <v>12</v>
      </c>
      <c r="T104">
        <v>0</v>
      </c>
      <c r="U104">
        <v>0</v>
      </c>
      <c r="V104">
        <v>1</v>
      </c>
      <c r="W104">
        <v>0</v>
      </c>
      <c r="X104">
        <v>1</v>
      </c>
      <c r="Y104">
        <v>8</v>
      </c>
      <c r="Z104">
        <v>9</v>
      </c>
      <c r="AA104">
        <v>50</v>
      </c>
      <c r="AB104">
        <v>5</v>
      </c>
      <c r="AC104">
        <v>206</v>
      </c>
      <c r="AD104">
        <v>1</v>
      </c>
      <c r="AE104">
        <v>3</v>
      </c>
      <c r="AF104">
        <v>1</v>
      </c>
      <c r="AG104">
        <v>2</v>
      </c>
      <c r="AH104">
        <v>7</v>
      </c>
      <c r="AI104">
        <v>15</v>
      </c>
      <c r="AJ104">
        <v>4</v>
      </c>
      <c r="AK104">
        <v>11</v>
      </c>
      <c r="AL104">
        <v>1</v>
      </c>
      <c r="AM104">
        <v>5</v>
      </c>
      <c r="AN104">
        <v>0</v>
      </c>
      <c r="AO104">
        <v>0</v>
      </c>
      <c r="AP104">
        <v>5</v>
      </c>
      <c r="AQ104">
        <v>10</v>
      </c>
      <c r="AR104">
        <v>12</v>
      </c>
      <c r="AS104">
        <v>31</v>
      </c>
      <c r="AT104">
        <v>13</v>
      </c>
      <c r="AU104">
        <v>502</v>
      </c>
      <c r="AV104">
        <v>3</v>
      </c>
      <c r="AW104">
        <v>33</v>
      </c>
      <c r="AX104">
        <v>25</v>
      </c>
      <c r="AY104" s="8">
        <v>23</v>
      </c>
      <c r="AZ104">
        <v>12</v>
      </c>
      <c r="BA104">
        <v>185</v>
      </c>
      <c r="BB104">
        <v>17</v>
      </c>
      <c r="BC104">
        <v>41</v>
      </c>
      <c r="BD104">
        <v>1</v>
      </c>
      <c r="BE104">
        <v>97</v>
      </c>
      <c r="BF104">
        <v>27</v>
      </c>
      <c r="BG104">
        <v>2</v>
      </c>
      <c r="BH104">
        <v>3</v>
      </c>
      <c r="BI104">
        <v>13</v>
      </c>
      <c r="BJ104">
        <v>1</v>
      </c>
      <c r="BK104">
        <v>2</v>
      </c>
      <c r="BL104">
        <v>1</v>
      </c>
      <c r="BM104">
        <v>0</v>
      </c>
      <c r="BN104">
        <v>1</v>
      </c>
      <c r="BO104">
        <v>7</v>
      </c>
      <c r="BP104">
        <v>4</v>
      </c>
      <c r="BQ104">
        <v>19</v>
      </c>
      <c r="BR104">
        <v>7</v>
      </c>
      <c r="BS104">
        <v>246</v>
      </c>
      <c r="BT104">
        <v>-1</v>
      </c>
      <c r="BU104">
        <v>3</v>
      </c>
      <c r="BV104">
        <v>3</v>
      </c>
      <c r="BW104">
        <v>0</v>
      </c>
      <c r="BX104">
        <v>5</v>
      </c>
      <c r="BY104">
        <v>15</v>
      </c>
      <c r="BZ104">
        <v>4</v>
      </c>
      <c r="CA104">
        <v>9</v>
      </c>
      <c r="CB104">
        <v>1</v>
      </c>
      <c r="CC104">
        <v>2</v>
      </c>
      <c r="CD104">
        <v>1</v>
      </c>
      <c r="CE104">
        <v>1</v>
      </c>
      <c r="CF104">
        <v>6</v>
      </c>
      <c r="CG104">
        <v>10</v>
      </c>
      <c r="CH104">
        <v>11</v>
      </c>
      <c r="CI104">
        <v>27</v>
      </c>
      <c r="CJ104">
        <v>12</v>
      </c>
      <c r="CK104">
        <v>267</v>
      </c>
      <c r="CL104">
        <v>6</v>
      </c>
      <c r="CM104">
        <v>26</v>
      </c>
      <c r="CN104">
        <v>35</v>
      </c>
      <c r="CP104" s="1">
        <f t="shared" si="123"/>
        <v>0.72727272727272729</v>
      </c>
      <c r="CQ104" s="1">
        <f t="shared" si="124"/>
        <v>0.74285714285714288</v>
      </c>
      <c r="CR104" s="1">
        <f t="shared" si="125"/>
        <v>9.5882352941176467</v>
      </c>
      <c r="CS104" s="1">
        <f t="shared" si="126"/>
        <v>3.8095238095238093</v>
      </c>
      <c r="CT104" s="1">
        <f t="shared" si="127"/>
        <v>1</v>
      </c>
      <c r="CU104" s="1">
        <f t="shared" si="128"/>
        <v>1</v>
      </c>
      <c r="CV104" s="1">
        <f t="shared" si="129"/>
        <v>36.166666666666664</v>
      </c>
      <c r="CW104" s="1">
        <f t="shared" si="130"/>
        <v>23.5</v>
      </c>
      <c r="CX104" s="2">
        <f t="shared" si="131"/>
        <v>2.7847222222222219</v>
      </c>
      <c r="CY104" s="2">
        <f t="shared" si="132"/>
        <v>2.2152777777777777</v>
      </c>
      <c r="CZ104" s="1">
        <f t="shared" si="133"/>
        <v>6.6769230769230772</v>
      </c>
      <c r="DA104" s="1">
        <f t="shared" si="134"/>
        <v>4.0869565217391308</v>
      </c>
      <c r="DB104" s="1">
        <f t="shared" si="135"/>
        <v>1.75</v>
      </c>
      <c r="DC104" s="1">
        <f t="shared" si="136"/>
        <v>1.9166666666666667</v>
      </c>
      <c r="DD104" s="1">
        <f t="shared" si="137"/>
        <v>0.41666666666666669</v>
      </c>
      <c r="DE104" s="1">
        <f t="shared" si="138"/>
        <v>0.26666666666666666</v>
      </c>
      <c r="DF104" s="1">
        <f t="shared" si="139"/>
        <v>38.615384615384613</v>
      </c>
      <c r="DG104" s="1">
        <f t="shared" si="140"/>
        <v>22.25</v>
      </c>
      <c r="DH104" s="1">
        <f t="shared" si="141"/>
        <v>3</v>
      </c>
      <c r="DI104" s="1">
        <f t="shared" si="142"/>
        <v>6</v>
      </c>
      <c r="DJ104" s="1">
        <f t="shared" si="143"/>
        <v>0.61904761904761907</v>
      </c>
      <c r="DK104" s="1">
        <f t="shared" si="144"/>
        <v>1</v>
      </c>
      <c r="DL104" s="1">
        <f t="shared" si="145"/>
        <v>5.416666666666667</v>
      </c>
      <c r="DM104" s="1">
        <f t="shared" si="146"/>
        <v>5.75</v>
      </c>
      <c r="DN104" s="1">
        <f t="shared" si="147"/>
        <v>0.76923076923076927</v>
      </c>
      <c r="DO104" s="1">
        <f t="shared" si="148"/>
        <v>0.27536231884057971</v>
      </c>
      <c r="DP104" s="1">
        <f t="shared" si="149"/>
        <v>0.38709677419354838</v>
      </c>
      <c r="DQ104" s="1">
        <f t="shared" si="150"/>
        <v>0.40740740740740738</v>
      </c>
      <c r="DR104" s="2">
        <f t="shared" si="151"/>
        <v>3.967741935483871</v>
      </c>
      <c r="DS104" s="2">
        <f t="shared" si="152"/>
        <v>3.5925925925925926</v>
      </c>
      <c r="DT104" s="1">
        <f t="shared" si="121"/>
        <v>41</v>
      </c>
      <c r="DU104" s="1">
        <f t="shared" si="122"/>
        <v>35.285714285714285</v>
      </c>
      <c r="DV104" s="1">
        <f t="shared" si="198"/>
        <v>123</v>
      </c>
      <c r="DW104" s="1">
        <f t="shared" si="199"/>
        <v>97</v>
      </c>
      <c r="DX104" s="1">
        <f t="shared" si="153"/>
        <v>6.6820276497695855E-2</v>
      </c>
      <c r="DY104" s="1">
        <f t="shared" si="154"/>
        <v>7.4468085106382975E-2</v>
      </c>
      <c r="DZ104" s="1">
        <f t="shared" si="155"/>
        <v>2.4166666666666665</v>
      </c>
      <c r="EA104" s="1">
        <f t="shared" si="156"/>
        <v>1.75</v>
      </c>
      <c r="EB104" s="1">
        <f t="shared" si="200"/>
        <v>119.63383838383838</v>
      </c>
      <c r="EC104" s="1">
        <f t="shared" si="201"/>
        <v>53.404471544715449</v>
      </c>
      <c r="EE104">
        <f t="shared" si="202"/>
        <v>76</v>
      </c>
      <c r="EF104">
        <f t="shared" si="203"/>
        <v>132</v>
      </c>
      <c r="EG104">
        <f t="shared" si="204"/>
        <v>21</v>
      </c>
      <c r="EH104">
        <f t="shared" si="205"/>
        <v>56</v>
      </c>
      <c r="EI104">
        <f t="shared" si="206"/>
        <v>37</v>
      </c>
      <c r="EJ104">
        <f t="shared" si="207"/>
        <v>95</v>
      </c>
      <c r="EK104">
        <f t="shared" si="208"/>
        <v>42</v>
      </c>
      <c r="EL104">
        <f t="shared" si="209"/>
        <v>50</v>
      </c>
      <c r="EM104">
        <f t="shared" si="210"/>
        <v>83</v>
      </c>
      <c r="EN104">
        <f t="shared" si="211"/>
        <v>37</v>
      </c>
      <c r="EO104">
        <f t="shared" si="212"/>
        <v>24</v>
      </c>
      <c r="EP104">
        <f t="shared" si="213"/>
        <v>29</v>
      </c>
      <c r="EQ104">
        <f t="shared" si="214"/>
        <v>84</v>
      </c>
      <c r="ER104">
        <f t="shared" si="215"/>
        <v>129</v>
      </c>
      <c r="ES104">
        <f t="shared" si="216"/>
        <v>91</v>
      </c>
      <c r="ET104">
        <f t="shared" si="217"/>
        <v>30</v>
      </c>
      <c r="EU104">
        <f t="shared" si="218"/>
        <v>21</v>
      </c>
      <c r="EV104">
        <f t="shared" si="219"/>
        <v>14</v>
      </c>
      <c r="EW104">
        <f t="shared" si="220"/>
        <v>55</v>
      </c>
      <c r="EX104">
        <f t="shared" si="221"/>
        <v>18</v>
      </c>
      <c r="EY104">
        <f t="shared" si="222"/>
        <v>122</v>
      </c>
      <c r="EZ104">
        <f t="shared" si="223"/>
        <v>164</v>
      </c>
      <c r="FA104">
        <f t="shared" si="224"/>
        <v>108</v>
      </c>
      <c r="FB104">
        <f t="shared" si="225"/>
        <v>110</v>
      </c>
      <c r="FC104">
        <f t="shared" si="226"/>
        <v>122</v>
      </c>
      <c r="FD104">
        <f t="shared" si="227"/>
        <v>173</v>
      </c>
      <c r="FE104">
        <f t="shared" si="228"/>
        <v>146</v>
      </c>
      <c r="FF104">
        <f t="shared" si="229"/>
        <v>71</v>
      </c>
      <c r="FG104">
        <f t="shared" si="230"/>
        <v>97</v>
      </c>
      <c r="FH104">
        <f t="shared" si="231"/>
        <v>77</v>
      </c>
      <c r="FI104">
        <f t="shared" si="232"/>
        <v>54</v>
      </c>
      <c r="FJ104">
        <f t="shared" si="233"/>
        <v>68</v>
      </c>
      <c r="FK104">
        <f t="shared" si="234"/>
        <v>65</v>
      </c>
      <c r="FL104">
        <f t="shared" si="235"/>
        <v>93</v>
      </c>
      <c r="FM104">
        <f t="shared" si="236"/>
        <v>98</v>
      </c>
      <c r="FN104">
        <f t="shared" si="237"/>
        <v>124</v>
      </c>
      <c r="FO104">
        <f t="shared" si="238"/>
        <v>61</v>
      </c>
      <c r="FP104">
        <f t="shared" si="239"/>
        <v>80</v>
      </c>
      <c r="FQ104">
        <f t="shared" si="240"/>
        <v>21</v>
      </c>
      <c r="FR104">
        <f t="shared" si="241"/>
        <v>36</v>
      </c>
    </row>
    <row r="105" spans="1:174">
      <c r="A105" t="s">
        <v>20</v>
      </c>
      <c r="B105" t="s">
        <v>10</v>
      </c>
      <c r="C105" t="s">
        <v>69</v>
      </c>
      <c r="D105">
        <v>17</v>
      </c>
      <c r="E105">
        <v>34</v>
      </c>
      <c r="F105">
        <v>2005</v>
      </c>
      <c r="G105" t="str">
        <f t="shared" si="197"/>
        <v>Broncos-CC-2005</v>
      </c>
      <c r="H105">
        <v>1</v>
      </c>
      <c r="I105">
        <v>16</v>
      </c>
      <c r="J105">
        <v>11</v>
      </c>
      <c r="K105">
        <v>211</v>
      </c>
      <c r="L105">
        <v>18</v>
      </c>
      <c r="M105">
        <v>30</v>
      </c>
      <c r="N105">
        <v>1</v>
      </c>
      <c r="O105">
        <v>97</v>
      </c>
      <c r="P105">
        <v>21</v>
      </c>
      <c r="Q105">
        <v>1</v>
      </c>
      <c r="R105">
        <v>5</v>
      </c>
      <c r="S105">
        <v>11</v>
      </c>
      <c r="T105">
        <v>2</v>
      </c>
      <c r="U105">
        <v>3</v>
      </c>
      <c r="V105">
        <v>2</v>
      </c>
      <c r="W105">
        <v>2</v>
      </c>
      <c r="X105">
        <v>3</v>
      </c>
      <c r="Y105">
        <v>12</v>
      </c>
      <c r="Z105">
        <v>4</v>
      </c>
      <c r="AA105">
        <v>20</v>
      </c>
      <c r="AB105">
        <v>2</v>
      </c>
      <c r="AC105">
        <v>87</v>
      </c>
      <c r="AD105">
        <v>13</v>
      </c>
      <c r="AE105">
        <v>2</v>
      </c>
      <c r="AF105">
        <v>1</v>
      </c>
      <c r="AG105">
        <v>1</v>
      </c>
      <c r="AH105">
        <v>4</v>
      </c>
      <c r="AI105">
        <v>8</v>
      </c>
      <c r="AJ105">
        <v>4</v>
      </c>
      <c r="AK105">
        <v>7</v>
      </c>
      <c r="AL105">
        <v>2</v>
      </c>
      <c r="AM105">
        <v>3</v>
      </c>
      <c r="AN105">
        <v>2</v>
      </c>
      <c r="AO105">
        <v>2</v>
      </c>
      <c r="AP105">
        <v>7</v>
      </c>
      <c r="AQ105">
        <v>9</v>
      </c>
      <c r="AR105">
        <v>12</v>
      </c>
      <c r="AS105">
        <v>20</v>
      </c>
      <c r="AT105">
        <v>11</v>
      </c>
      <c r="AU105">
        <v>291</v>
      </c>
      <c r="AV105">
        <v>5</v>
      </c>
      <c r="AW105">
        <v>23</v>
      </c>
      <c r="AX105">
        <v>53</v>
      </c>
      <c r="AY105" s="8">
        <v>20</v>
      </c>
      <c r="AZ105">
        <v>10</v>
      </c>
      <c r="BA105">
        <v>268</v>
      </c>
      <c r="BB105">
        <v>21</v>
      </c>
      <c r="BC105">
        <v>29</v>
      </c>
      <c r="BD105">
        <v>2</v>
      </c>
      <c r="BE105">
        <v>90</v>
      </c>
      <c r="BF105">
        <v>33</v>
      </c>
      <c r="BG105">
        <v>2</v>
      </c>
      <c r="BH105">
        <v>10</v>
      </c>
      <c r="BI105">
        <v>16</v>
      </c>
      <c r="BJ105">
        <v>0</v>
      </c>
      <c r="BK105">
        <v>0</v>
      </c>
      <c r="BL105">
        <v>0</v>
      </c>
      <c r="BM105">
        <v>0</v>
      </c>
      <c r="BN105">
        <v>2</v>
      </c>
      <c r="BO105">
        <v>7</v>
      </c>
      <c r="BP105">
        <v>8</v>
      </c>
      <c r="BQ105">
        <v>61</v>
      </c>
      <c r="BR105">
        <v>4</v>
      </c>
      <c r="BS105">
        <v>148</v>
      </c>
      <c r="BT105">
        <v>0</v>
      </c>
      <c r="BU105">
        <v>5</v>
      </c>
      <c r="BV105">
        <v>4</v>
      </c>
      <c r="BW105">
        <v>1</v>
      </c>
      <c r="BX105">
        <v>7</v>
      </c>
      <c r="BY105">
        <v>19</v>
      </c>
      <c r="BZ105">
        <v>3</v>
      </c>
      <c r="CA105">
        <v>13</v>
      </c>
      <c r="CB105">
        <v>1</v>
      </c>
      <c r="CC105">
        <v>1</v>
      </c>
      <c r="CD105">
        <v>0</v>
      </c>
      <c r="CE105">
        <v>0</v>
      </c>
      <c r="CF105">
        <v>5</v>
      </c>
      <c r="CG105">
        <v>9</v>
      </c>
      <c r="CH105">
        <v>11</v>
      </c>
      <c r="CI105">
        <v>33</v>
      </c>
      <c r="CJ105">
        <v>10</v>
      </c>
      <c r="CK105">
        <v>433</v>
      </c>
      <c r="CL105">
        <v>3</v>
      </c>
      <c r="CM105">
        <v>36</v>
      </c>
      <c r="CN105">
        <v>7</v>
      </c>
      <c r="CP105" s="1">
        <f t="shared" si="123"/>
        <v>0.66666666666666663</v>
      </c>
      <c r="CQ105" s="1">
        <f t="shared" si="124"/>
        <v>0.8</v>
      </c>
      <c r="CR105" s="1">
        <f t="shared" si="125"/>
        <v>4.2727272727272725</v>
      </c>
      <c r="CS105" s="1">
        <f t="shared" si="126"/>
        <v>9.935483870967742</v>
      </c>
      <c r="CT105" s="1">
        <f t="shared" si="127"/>
        <v>4</v>
      </c>
      <c r="CU105" s="1">
        <f t="shared" si="128"/>
        <v>0</v>
      </c>
      <c r="CV105" s="1">
        <f t="shared" si="129"/>
        <v>28</v>
      </c>
      <c r="CW105" s="1">
        <f t="shared" si="130"/>
        <v>35.799999999999997</v>
      </c>
      <c r="CX105" s="2">
        <f t="shared" si="131"/>
        <v>2.1712121212121214</v>
      </c>
      <c r="CY105" s="2">
        <f t="shared" si="132"/>
        <v>3.6116666666666668</v>
      </c>
      <c r="CZ105" s="1">
        <f t="shared" si="133"/>
        <v>5.7037037037037033</v>
      </c>
      <c r="DA105" s="1">
        <f t="shared" si="134"/>
        <v>5.59375</v>
      </c>
      <c r="DB105" s="1">
        <f t="shared" si="135"/>
        <v>1.4545454545454546</v>
      </c>
      <c r="DC105" s="1">
        <f t="shared" si="136"/>
        <v>2</v>
      </c>
      <c r="DD105" s="1">
        <f t="shared" si="137"/>
        <v>0.5</v>
      </c>
      <c r="DE105" s="1">
        <f t="shared" si="138"/>
        <v>0.625</v>
      </c>
      <c r="DF105" s="1">
        <f t="shared" si="139"/>
        <v>26.454545454545453</v>
      </c>
      <c r="DG105" s="1">
        <f t="shared" si="140"/>
        <v>43.3</v>
      </c>
      <c r="DH105" s="1">
        <f t="shared" si="141"/>
        <v>5</v>
      </c>
      <c r="DI105" s="1">
        <f t="shared" si="142"/>
        <v>3</v>
      </c>
      <c r="DJ105" s="1">
        <f t="shared" si="143"/>
        <v>0.7142857142857143</v>
      </c>
      <c r="DK105" s="1">
        <f t="shared" si="144"/>
        <v>0.88571428571428568</v>
      </c>
      <c r="DL105" s="1">
        <f t="shared" si="145"/>
        <v>4.9090909090909092</v>
      </c>
      <c r="DM105" s="1">
        <f t="shared" si="146"/>
        <v>6.4</v>
      </c>
      <c r="DN105" s="1">
        <f t="shared" si="147"/>
        <v>0.37037037037037035</v>
      </c>
      <c r="DO105" s="1">
        <f t="shared" si="148"/>
        <v>0.953125</v>
      </c>
      <c r="DP105" s="1">
        <f t="shared" si="149"/>
        <v>0.6</v>
      </c>
      <c r="DQ105" s="1">
        <f t="shared" si="150"/>
        <v>0.33333333333333331</v>
      </c>
      <c r="DR105" s="2">
        <f t="shared" si="151"/>
        <v>4.6190476190476186</v>
      </c>
      <c r="DS105" s="2">
        <f t="shared" si="152"/>
        <v>2.7272727272727271</v>
      </c>
      <c r="DT105" s="1">
        <f t="shared" si="121"/>
        <v>37</v>
      </c>
      <c r="DU105" s="1">
        <f t="shared" si="122"/>
        <v>37</v>
      </c>
      <c r="DV105" s="1">
        <f t="shared" si="198"/>
        <v>97</v>
      </c>
      <c r="DW105" s="1">
        <f t="shared" si="199"/>
        <v>90</v>
      </c>
      <c r="DX105" s="1">
        <f t="shared" si="153"/>
        <v>5.5194805194805192E-2</v>
      </c>
      <c r="DY105" s="1">
        <f t="shared" si="154"/>
        <v>9.4972067039106142E-2</v>
      </c>
      <c r="DZ105" s="1">
        <f t="shared" si="155"/>
        <v>1.5454545454545454</v>
      </c>
      <c r="EA105" s="1">
        <f t="shared" si="156"/>
        <v>3.4</v>
      </c>
      <c r="EB105" s="1">
        <f t="shared" si="200"/>
        <v>64.722222222222214</v>
      </c>
      <c r="EC105" s="1">
        <f t="shared" si="201"/>
        <v>123.92241379310344</v>
      </c>
      <c r="EE105">
        <f t="shared" si="202"/>
        <v>118</v>
      </c>
      <c r="EF105">
        <f t="shared" si="203"/>
        <v>174</v>
      </c>
      <c r="EG105">
        <f t="shared" si="204"/>
        <v>137</v>
      </c>
      <c r="EH105">
        <f t="shared" si="205"/>
        <v>183</v>
      </c>
      <c r="EI105">
        <f t="shared" si="206"/>
        <v>168</v>
      </c>
      <c r="EJ105">
        <f t="shared" si="207"/>
        <v>163</v>
      </c>
      <c r="EK105">
        <f t="shared" si="208"/>
        <v>107</v>
      </c>
      <c r="EL105">
        <f t="shared" si="209"/>
        <v>152</v>
      </c>
      <c r="EM105">
        <f t="shared" si="210"/>
        <v>169</v>
      </c>
      <c r="EN105">
        <f t="shared" si="211"/>
        <v>180</v>
      </c>
      <c r="EO105">
        <f t="shared" si="212"/>
        <v>64</v>
      </c>
      <c r="EP105">
        <f t="shared" si="213"/>
        <v>128</v>
      </c>
      <c r="EQ105">
        <f t="shared" si="214"/>
        <v>124</v>
      </c>
      <c r="ER105">
        <f t="shared" si="215"/>
        <v>131</v>
      </c>
      <c r="ES105">
        <f t="shared" si="216"/>
        <v>40</v>
      </c>
      <c r="ET105">
        <f t="shared" si="217"/>
        <v>186</v>
      </c>
      <c r="EU105">
        <f t="shared" si="218"/>
        <v>161</v>
      </c>
      <c r="EV105">
        <f t="shared" si="219"/>
        <v>195</v>
      </c>
      <c r="EW105">
        <f t="shared" si="220"/>
        <v>128</v>
      </c>
      <c r="EX105">
        <f t="shared" si="221"/>
        <v>107</v>
      </c>
      <c r="EY105">
        <f t="shared" si="222"/>
        <v>75</v>
      </c>
      <c r="EZ105">
        <f t="shared" si="223"/>
        <v>157</v>
      </c>
      <c r="FA105">
        <f t="shared" si="224"/>
        <v>153</v>
      </c>
      <c r="FB105">
        <f t="shared" si="225"/>
        <v>156</v>
      </c>
      <c r="FC105">
        <f t="shared" si="226"/>
        <v>41</v>
      </c>
      <c r="FD105">
        <f t="shared" si="227"/>
        <v>44</v>
      </c>
      <c r="FE105">
        <f t="shared" si="228"/>
        <v>17</v>
      </c>
      <c r="FF105">
        <f t="shared" si="229"/>
        <v>33</v>
      </c>
      <c r="FG105">
        <f t="shared" si="230"/>
        <v>48</v>
      </c>
      <c r="FH105">
        <f t="shared" si="231"/>
        <v>31</v>
      </c>
      <c r="FI105">
        <f t="shared" si="232"/>
        <v>100</v>
      </c>
      <c r="FJ105">
        <f t="shared" si="233"/>
        <v>93</v>
      </c>
      <c r="FK105">
        <f t="shared" si="234"/>
        <v>103</v>
      </c>
      <c r="FL105">
        <f t="shared" si="235"/>
        <v>77</v>
      </c>
      <c r="FM105">
        <f t="shared" si="236"/>
        <v>135</v>
      </c>
      <c r="FN105">
        <f t="shared" si="237"/>
        <v>174</v>
      </c>
      <c r="FO105">
        <f t="shared" si="238"/>
        <v>136</v>
      </c>
      <c r="FP105">
        <f t="shared" si="239"/>
        <v>178</v>
      </c>
      <c r="FQ105">
        <f t="shared" si="240"/>
        <v>143</v>
      </c>
      <c r="FR105">
        <f t="shared" si="241"/>
        <v>181</v>
      </c>
    </row>
    <row r="106" spans="1:174">
      <c r="A106" t="s">
        <v>10</v>
      </c>
      <c r="B106" t="s">
        <v>20</v>
      </c>
      <c r="C106" t="s">
        <v>69</v>
      </c>
      <c r="D106">
        <v>34</v>
      </c>
      <c r="E106">
        <v>17</v>
      </c>
      <c r="F106">
        <v>2005</v>
      </c>
      <c r="G106" t="str">
        <f t="shared" si="197"/>
        <v>Steelers-CC-2005</v>
      </c>
      <c r="H106">
        <v>0</v>
      </c>
      <c r="I106">
        <v>20</v>
      </c>
      <c r="J106">
        <v>10</v>
      </c>
      <c r="K106">
        <v>268</v>
      </c>
      <c r="L106">
        <v>21</v>
      </c>
      <c r="M106">
        <v>29</v>
      </c>
      <c r="N106">
        <v>2</v>
      </c>
      <c r="O106">
        <v>90</v>
      </c>
      <c r="P106">
        <v>33</v>
      </c>
      <c r="Q106">
        <v>2</v>
      </c>
      <c r="R106">
        <v>10</v>
      </c>
      <c r="S106">
        <v>16</v>
      </c>
      <c r="T106">
        <v>0</v>
      </c>
      <c r="U106">
        <v>0</v>
      </c>
      <c r="V106">
        <v>0</v>
      </c>
      <c r="W106">
        <v>0</v>
      </c>
      <c r="X106">
        <v>2</v>
      </c>
      <c r="Y106">
        <v>7</v>
      </c>
      <c r="Z106">
        <v>8</v>
      </c>
      <c r="AA106">
        <v>61</v>
      </c>
      <c r="AB106">
        <v>4</v>
      </c>
      <c r="AC106">
        <v>148</v>
      </c>
      <c r="AD106">
        <v>0</v>
      </c>
      <c r="AE106">
        <v>5</v>
      </c>
      <c r="AF106">
        <v>4</v>
      </c>
      <c r="AG106">
        <v>1</v>
      </c>
      <c r="AH106">
        <v>7</v>
      </c>
      <c r="AI106">
        <v>19</v>
      </c>
      <c r="AJ106">
        <v>3</v>
      </c>
      <c r="AK106">
        <v>13</v>
      </c>
      <c r="AL106">
        <v>1</v>
      </c>
      <c r="AM106">
        <v>1</v>
      </c>
      <c r="AN106">
        <v>0</v>
      </c>
      <c r="AO106">
        <v>0</v>
      </c>
      <c r="AP106">
        <v>5</v>
      </c>
      <c r="AQ106">
        <v>9</v>
      </c>
      <c r="AR106">
        <v>11</v>
      </c>
      <c r="AS106">
        <v>33</v>
      </c>
      <c r="AT106">
        <v>10</v>
      </c>
      <c r="AU106">
        <v>433</v>
      </c>
      <c r="AV106">
        <v>3</v>
      </c>
      <c r="AW106">
        <v>36</v>
      </c>
      <c r="AX106">
        <v>7</v>
      </c>
      <c r="AY106" s="8">
        <v>16</v>
      </c>
      <c r="AZ106">
        <v>11</v>
      </c>
      <c r="BA106">
        <v>211</v>
      </c>
      <c r="BB106">
        <v>18</v>
      </c>
      <c r="BC106">
        <v>30</v>
      </c>
      <c r="BD106">
        <v>1</v>
      </c>
      <c r="BE106">
        <v>97</v>
      </c>
      <c r="BF106">
        <v>21</v>
      </c>
      <c r="BG106">
        <v>1</v>
      </c>
      <c r="BH106">
        <v>5</v>
      </c>
      <c r="BI106">
        <v>11</v>
      </c>
      <c r="BJ106">
        <v>2</v>
      </c>
      <c r="BK106">
        <v>3</v>
      </c>
      <c r="BL106">
        <v>2</v>
      </c>
      <c r="BM106">
        <v>2</v>
      </c>
      <c r="BN106">
        <v>3</v>
      </c>
      <c r="BO106">
        <v>12</v>
      </c>
      <c r="BP106">
        <v>4</v>
      </c>
      <c r="BQ106">
        <v>20</v>
      </c>
      <c r="BR106">
        <v>2</v>
      </c>
      <c r="BS106">
        <v>87</v>
      </c>
      <c r="BT106">
        <v>13</v>
      </c>
      <c r="BU106">
        <v>2</v>
      </c>
      <c r="BV106">
        <v>1</v>
      </c>
      <c r="BW106">
        <v>1</v>
      </c>
      <c r="BX106">
        <v>4</v>
      </c>
      <c r="BY106">
        <v>8</v>
      </c>
      <c r="BZ106">
        <v>4</v>
      </c>
      <c r="CA106">
        <v>7</v>
      </c>
      <c r="CB106">
        <v>2</v>
      </c>
      <c r="CC106">
        <v>3</v>
      </c>
      <c r="CD106">
        <v>2</v>
      </c>
      <c r="CE106">
        <v>2</v>
      </c>
      <c r="CF106">
        <v>7</v>
      </c>
      <c r="CG106">
        <v>9</v>
      </c>
      <c r="CH106">
        <v>12</v>
      </c>
      <c r="CI106">
        <v>20</v>
      </c>
      <c r="CJ106">
        <v>11</v>
      </c>
      <c r="CK106">
        <v>291</v>
      </c>
      <c r="CL106">
        <v>5</v>
      </c>
      <c r="CM106">
        <v>23</v>
      </c>
      <c r="CN106">
        <v>53</v>
      </c>
      <c r="CP106" s="1">
        <f t="shared" si="123"/>
        <v>0.8</v>
      </c>
      <c r="CQ106" s="1">
        <f t="shared" si="124"/>
        <v>0.66666666666666663</v>
      </c>
      <c r="CR106" s="1">
        <f t="shared" si="125"/>
        <v>9.935483870967742</v>
      </c>
      <c r="CS106" s="1">
        <f t="shared" si="126"/>
        <v>4.2727272727272725</v>
      </c>
      <c r="CT106" s="1">
        <f t="shared" si="127"/>
        <v>0</v>
      </c>
      <c r="CU106" s="1">
        <f t="shared" si="128"/>
        <v>4</v>
      </c>
      <c r="CV106" s="1">
        <f t="shared" si="129"/>
        <v>35.799999999999997</v>
      </c>
      <c r="CW106" s="1">
        <f t="shared" si="130"/>
        <v>28</v>
      </c>
      <c r="CX106" s="2">
        <f t="shared" si="131"/>
        <v>3.6116666666666668</v>
      </c>
      <c r="CY106" s="2">
        <f t="shared" si="132"/>
        <v>2.1712121212121214</v>
      </c>
      <c r="CZ106" s="1">
        <f t="shared" si="133"/>
        <v>5.59375</v>
      </c>
      <c r="DA106" s="1">
        <f t="shared" si="134"/>
        <v>5.7037037037037033</v>
      </c>
      <c r="DB106" s="1">
        <f t="shared" si="135"/>
        <v>2</v>
      </c>
      <c r="DC106" s="1">
        <f t="shared" si="136"/>
        <v>1.4545454545454546</v>
      </c>
      <c r="DD106" s="1">
        <f t="shared" si="137"/>
        <v>0.625</v>
      </c>
      <c r="DE106" s="1">
        <f t="shared" si="138"/>
        <v>0.5</v>
      </c>
      <c r="DF106" s="1">
        <f t="shared" si="139"/>
        <v>43.3</v>
      </c>
      <c r="DG106" s="1">
        <f t="shared" si="140"/>
        <v>26.454545454545453</v>
      </c>
      <c r="DH106" s="1">
        <f t="shared" si="141"/>
        <v>3</v>
      </c>
      <c r="DI106" s="1">
        <f t="shared" si="142"/>
        <v>5</v>
      </c>
      <c r="DJ106" s="1">
        <f t="shared" si="143"/>
        <v>0.88571428571428568</v>
      </c>
      <c r="DK106" s="1">
        <f t="shared" si="144"/>
        <v>0.7142857142857143</v>
      </c>
      <c r="DL106" s="1">
        <f t="shared" si="145"/>
        <v>6.4</v>
      </c>
      <c r="DM106" s="1">
        <f t="shared" si="146"/>
        <v>4.9090909090909092</v>
      </c>
      <c r="DN106" s="1">
        <f t="shared" si="147"/>
        <v>0.953125</v>
      </c>
      <c r="DO106" s="1">
        <f t="shared" si="148"/>
        <v>0.37037037037037035</v>
      </c>
      <c r="DP106" s="1">
        <f t="shared" si="149"/>
        <v>0.33333333333333331</v>
      </c>
      <c r="DQ106" s="1">
        <f t="shared" si="150"/>
        <v>0.6</v>
      </c>
      <c r="DR106" s="2">
        <f t="shared" si="151"/>
        <v>2.7272727272727271</v>
      </c>
      <c r="DS106" s="2">
        <f t="shared" si="152"/>
        <v>4.6190476190476186</v>
      </c>
      <c r="DT106" s="1">
        <f t="shared" si="121"/>
        <v>37</v>
      </c>
      <c r="DU106" s="1">
        <f t="shared" si="122"/>
        <v>37</v>
      </c>
      <c r="DV106" s="1">
        <f t="shared" si="198"/>
        <v>90</v>
      </c>
      <c r="DW106" s="1">
        <f t="shared" si="199"/>
        <v>97</v>
      </c>
      <c r="DX106" s="1">
        <f t="shared" si="153"/>
        <v>9.4972067039106142E-2</v>
      </c>
      <c r="DY106" s="1">
        <f t="shared" si="154"/>
        <v>5.5194805194805192E-2</v>
      </c>
      <c r="DZ106" s="1">
        <f t="shared" si="155"/>
        <v>3.4</v>
      </c>
      <c r="EA106" s="1">
        <f t="shared" si="156"/>
        <v>1.5454545454545454</v>
      </c>
      <c r="EB106" s="1">
        <f t="shared" si="200"/>
        <v>123.92241379310344</v>
      </c>
      <c r="EC106" s="1">
        <f t="shared" si="201"/>
        <v>64.722222222222214</v>
      </c>
      <c r="EE106">
        <f t="shared" si="202"/>
        <v>24</v>
      </c>
      <c r="EF106">
        <f t="shared" si="203"/>
        <v>72</v>
      </c>
      <c r="EG106">
        <f t="shared" si="204"/>
        <v>16</v>
      </c>
      <c r="EH106">
        <f t="shared" si="205"/>
        <v>62</v>
      </c>
      <c r="EI106">
        <f t="shared" si="206"/>
        <v>1</v>
      </c>
      <c r="EJ106">
        <f t="shared" si="207"/>
        <v>12</v>
      </c>
      <c r="EK106">
        <f t="shared" si="208"/>
        <v>46</v>
      </c>
      <c r="EL106">
        <f t="shared" si="209"/>
        <v>91</v>
      </c>
      <c r="EM106">
        <f t="shared" si="210"/>
        <v>19</v>
      </c>
      <c r="EN106">
        <f t="shared" si="211"/>
        <v>29</v>
      </c>
      <c r="EO106">
        <f t="shared" si="212"/>
        <v>71</v>
      </c>
      <c r="EP106">
        <f t="shared" si="213"/>
        <v>135</v>
      </c>
      <c r="EQ106">
        <f t="shared" si="214"/>
        <v>55</v>
      </c>
      <c r="ER106">
        <f t="shared" si="215"/>
        <v>71</v>
      </c>
      <c r="ES106">
        <f t="shared" si="216"/>
        <v>11</v>
      </c>
      <c r="ET106">
        <f t="shared" si="217"/>
        <v>149</v>
      </c>
      <c r="EU106">
        <f t="shared" si="218"/>
        <v>4</v>
      </c>
      <c r="EV106">
        <f t="shared" si="219"/>
        <v>38</v>
      </c>
      <c r="EW106">
        <f t="shared" si="220"/>
        <v>55</v>
      </c>
      <c r="EX106">
        <f t="shared" si="221"/>
        <v>39</v>
      </c>
      <c r="EY106">
        <f t="shared" si="222"/>
        <v>38</v>
      </c>
      <c r="EZ106">
        <f t="shared" si="223"/>
        <v>97</v>
      </c>
      <c r="FA106">
        <f t="shared" si="224"/>
        <v>41</v>
      </c>
      <c r="FB106">
        <f t="shared" si="225"/>
        <v>45</v>
      </c>
      <c r="FC106">
        <f t="shared" si="226"/>
        <v>155</v>
      </c>
      <c r="FD106">
        <f t="shared" si="227"/>
        <v>158</v>
      </c>
      <c r="FE106">
        <f t="shared" si="228"/>
        <v>162</v>
      </c>
      <c r="FF106">
        <f t="shared" si="229"/>
        <v>178</v>
      </c>
      <c r="FG106">
        <f t="shared" si="230"/>
        <v>168</v>
      </c>
      <c r="FH106">
        <f t="shared" si="231"/>
        <v>150</v>
      </c>
      <c r="FI106">
        <f t="shared" si="232"/>
        <v>100</v>
      </c>
      <c r="FJ106">
        <f t="shared" si="233"/>
        <v>93</v>
      </c>
      <c r="FK106">
        <f t="shared" si="234"/>
        <v>119</v>
      </c>
      <c r="FL106">
        <f t="shared" si="235"/>
        <v>93</v>
      </c>
      <c r="FM106">
        <f t="shared" si="236"/>
        <v>25</v>
      </c>
      <c r="FN106">
        <f t="shared" si="237"/>
        <v>64</v>
      </c>
      <c r="FO106">
        <f t="shared" si="238"/>
        <v>21</v>
      </c>
      <c r="FP106">
        <f t="shared" si="239"/>
        <v>61</v>
      </c>
      <c r="FQ106">
        <f t="shared" si="240"/>
        <v>18</v>
      </c>
      <c r="FR106">
        <f t="shared" si="241"/>
        <v>56</v>
      </c>
    </row>
    <row r="107" spans="1:174">
      <c r="A107" t="s">
        <v>19</v>
      </c>
      <c r="B107" t="s">
        <v>17</v>
      </c>
      <c r="C107" t="s">
        <v>69</v>
      </c>
      <c r="D107">
        <v>34</v>
      </c>
      <c r="E107">
        <v>14</v>
      </c>
      <c r="F107">
        <v>2005</v>
      </c>
      <c r="G107" t="str">
        <f t="shared" si="197"/>
        <v>Seahawks-CC-2005</v>
      </c>
      <c r="H107">
        <v>1</v>
      </c>
      <c r="I107">
        <v>27</v>
      </c>
      <c r="J107">
        <v>13</v>
      </c>
      <c r="K107">
        <v>203</v>
      </c>
      <c r="L107">
        <v>20</v>
      </c>
      <c r="M107">
        <v>28</v>
      </c>
      <c r="N107">
        <v>2</v>
      </c>
      <c r="O107">
        <v>190</v>
      </c>
      <c r="P107">
        <v>51</v>
      </c>
      <c r="Q107">
        <v>2</v>
      </c>
      <c r="R107">
        <v>8</v>
      </c>
      <c r="S107">
        <v>18</v>
      </c>
      <c r="T107">
        <v>0</v>
      </c>
      <c r="U107">
        <v>1</v>
      </c>
      <c r="V107">
        <v>0</v>
      </c>
      <c r="W107">
        <v>0</v>
      </c>
      <c r="X107">
        <v>2</v>
      </c>
      <c r="Y107">
        <v>16</v>
      </c>
      <c r="Z107">
        <v>7</v>
      </c>
      <c r="AA107">
        <v>63</v>
      </c>
      <c r="AB107">
        <v>5</v>
      </c>
      <c r="AC107">
        <v>194</v>
      </c>
      <c r="AD107">
        <v>59</v>
      </c>
      <c r="AE107">
        <v>4</v>
      </c>
      <c r="AF107">
        <v>3</v>
      </c>
      <c r="AG107">
        <v>1</v>
      </c>
      <c r="AH107">
        <v>8</v>
      </c>
      <c r="AI107">
        <v>21</v>
      </c>
      <c r="AJ107">
        <v>9</v>
      </c>
      <c r="AK107">
        <v>18</v>
      </c>
      <c r="AL107">
        <v>5</v>
      </c>
      <c r="AM107">
        <v>12</v>
      </c>
      <c r="AN107">
        <v>0</v>
      </c>
      <c r="AO107">
        <v>0</v>
      </c>
      <c r="AP107">
        <v>6</v>
      </c>
      <c r="AQ107">
        <v>17</v>
      </c>
      <c r="AR107">
        <v>22</v>
      </c>
      <c r="AS107">
        <v>51</v>
      </c>
      <c r="AT107">
        <v>14</v>
      </c>
      <c r="AU107">
        <v>598</v>
      </c>
      <c r="AV107">
        <v>2</v>
      </c>
      <c r="AW107">
        <v>41</v>
      </c>
      <c r="AX107">
        <v>51</v>
      </c>
      <c r="AY107" s="8">
        <v>11</v>
      </c>
      <c r="AZ107">
        <v>13</v>
      </c>
      <c r="BA107">
        <v>176</v>
      </c>
      <c r="BB107">
        <v>15</v>
      </c>
      <c r="BC107">
        <v>35</v>
      </c>
      <c r="BD107">
        <v>1</v>
      </c>
      <c r="BE107">
        <v>36</v>
      </c>
      <c r="BF107">
        <v>12</v>
      </c>
      <c r="BG107">
        <v>0</v>
      </c>
      <c r="BH107">
        <v>1</v>
      </c>
      <c r="BI107">
        <v>9</v>
      </c>
      <c r="BJ107">
        <v>0</v>
      </c>
      <c r="BK107">
        <v>0</v>
      </c>
      <c r="BL107">
        <v>3</v>
      </c>
      <c r="BM107">
        <v>1</v>
      </c>
      <c r="BN107">
        <v>2</v>
      </c>
      <c r="BO107">
        <v>20</v>
      </c>
      <c r="BP107">
        <v>5</v>
      </c>
      <c r="BQ107">
        <v>57</v>
      </c>
      <c r="BR107">
        <v>7</v>
      </c>
      <c r="BS107">
        <v>243</v>
      </c>
      <c r="BT107">
        <v>7</v>
      </c>
      <c r="BU107">
        <v>0</v>
      </c>
      <c r="BV107">
        <v>0</v>
      </c>
      <c r="BW107">
        <v>0</v>
      </c>
      <c r="BX107">
        <v>1</v>
      </c>
      <c r="BY107">
        <v>4</v>
      </c>
      <c r="BZ107">
        <v>2</v>
      </c>
      <c r="CA107">
        <v>7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3</v>
      </c>
      <c r="CI107">
        <v>12</v>
      </c>
      <c r="CJ107">
        <v>13</v>
      </c>
      <c r="CK107">
        <v>318</v>
      </c>
      <c r="CL107">
        <v>6</v>
      </c>
      <c r="CM107">
        <v>18</v>
      </c>
      <c r="CN107">
        <v>9</v>
      </c>
      <c r="CP107" s="1">
        <f t="shared" si="123"/>
        <v>0.77500000000000002</v>
      </c>
      <c r="CQ107" s="1">
        <f t="shared" si="124"/>
        <v>0.5</v>
      </c>
      <c r="CR107" s="1">
        <f t="shared" si="125"/>
        <v>8.1</v>
      </c>
      <c r="CS107" s="1">
        <f t="shared" si="126"/>
        <v>1.6486486486486487</v>
      </c>
      <c r="CT107" s="1">
        <f t="shared" si="127"/>
        <v>0</v>
      </c>
      <c r="CU107" s="1">
        <f t="shared" si="128"/>
        <v>4</v>
      </c>
      <c r="CV107" s="1">
        <f t="shared" si="129"/>
        <v>30.23076923076923</v>
      </c>
      <c r="CW107" s="1">
        <f t="shared" si="130"/>
        <v>16.307692307692307</v>
      </c>
      <c r="CX107" s="2">
        <f t="shared" si="131"/>
        <v>3.2192307692307693</v>
      </c>
      <c r="CY107" s="2">
        <f t="shared" si="132"/>
        <v>1.3961538461538461</v>
      </c>
      <c r="CZ107" s="1">
        <f t="shared" si="133"/>
        <v>4.8518518518518521</v>
      </c>
      <c r="DA107" s="1">
        <f t="shared" si="134"/>
        <v>4.3265306122448983</v>
      </c>
      <c r="DB107" s="1">
        <f t="shared" si="135"/>
        <v>2.0769230769230771</v>
      </c>
      <c r="DC107" s="1">
        <f t="shared" si="136"/>
        <v>0.84615384615384615</v>
      </c>
      <c r="DD107" s="1">
        <f t="shared" si="137"/>
        <v>0.42105263157894735</v>
      </c>
      <c r="DE107" s="1">
        <f t="shared" si="138"/>
        <v>0.1111111111111111</v>
      </c>
      <c r="DF107" s="1">
        <f t="shared" si="139"/>
        <v>42.714285714285715</v>
      </c>
      <c r="DG107" s="1">
        <f t="shared" si="140"/>
        <v>24.46153846153846</v>
      </c>
      <c r="DH107" s="1">
        <f t="shared" si="141"/>
        <v>2</v>
      </c>
      <c r="DI107" s="1">
        <f t="shared" si="142"/>
        <v>6</v>
      </c>
      <c r="DJ107" s="1">
        <f t="shared" si="143"/>
        <v>0.8571428571428571</v>
      </c>
      <c r="DK107" s="1">
        <f t="shared" si="144"/>
        <v>0</v>
      </c>
      <c r="DL107" s="1">
        <f t="shared" si="145"/>
        <v>6.2307692307692308</v>
      </c>
      <c r="DM107" s="1">
        <f t="shared" si="146"/>
        <v>3.7692307692307692</v>
      </c>
      <c r="DN107" s="1">
        <f t="shared" si="147"/>
        <v>0.77777777777777779</v>
      </c>
      <c r="DO107" s="1">
        <f t="shared" si="148"/>
        <v>1.1632653061224489</v>
      </c>
      <c r="DP107" s="1">
        <f t="shared" si="149"/>
        <v>0.43137254901960786</v>
      </c>
      <c r="DQ107" s="1">
        <f t="shared" si="150"/>
        <v>0.25</v>
      </c>
      <c r="DR107" s="2">
        <f t="shared" si="151"/>
        <v>3.7254901960784315</v>
      </c>
      <c r="DS107" s="2">
        <f t="shared" si="152"/>
        <v>3</v>
      </c>
      <c r="DT107" s="1">
        <f t="shared" si="121"/>
        <v>27</v>
      </c>
      <c r="DU107" s="1">
        <f t="shared" si="122"/>
        <v>33.714285714285715</v>
      </c>
      <c r="DV107" s="1">
        <f t="shared" si="198"/>
        <v>190</v>
      </c>
      <c r="DW107" s="1">
        <f t="shared" si="199"/>
        <v>36</v>
      </c>
      <c r="DX107" s="1">
        <f t="shared" si="153"/>
        <v>8.6513994910941472E-2</v>
      </c>
      <c r="DY107" s="1">
        <f t="shared" si="154"/>
        <v>6.6037735849056603E-2</v>
      </c>
      <c r="DZ107" s="1">
        <f t="shared" si="155"/>
        <v>2.6153846153846154</v>
      </c>
      <c r="EA107" s="1">
        <f t="shared" si="156"/>
        <v>1.0769230769230769</v>
      </c>
      <c r="EB107" s="1">
        <f t="shared" si="200"/>
        <v>115.625</v>
      </c>
      <c r="EC107" s="1">
        <f t="shared" si="201"/>
        <v>32.55952380952381</v>
      </c>
      <c r="EE107">
        <f t="shared" si="202"/>
        <v>46</v>
      </c>
      <c r="EF107">
        <f t="shared" si="203"/>
        <v>4</v>
      </c>
      <c r="EG107">
        <f t="shared" si="204"/>
        <v>41</v>
      </c>
      <c r="EH107">
        <f t="shared" si="205"/>
        <v>20</v>
      </c>
      <c r="EI107">
        <f t="shared" si="206"/>
        <v>1</v>
      </c>
      <c r="EJ107">
        <f t="shared" si="207"/>
        <v>12</v>
      </c>
      <c r="EK107">
        <f t="shared" si="208"/>
        <v>92</v>
      </c>
      <c r="EL107">
        <f t="shared" si="209"/>
        <v>8</v>
      </c>
      <c r="EM107">
        <f t="shared" si="210"/>
        <v>41</v>
      </c>
      <c r="EN107">
        <f t="shared" si="211"/>
        <v>1</v>
      </c>
      <c r="EO107">
        <f t="shared" si="212"/>
        <v>124</v>
      </c>
      <c r="EP107">
        <f t="shared" si="213"/>
        <v>36</v>
      </c>
      <c r="EQ107">
        <f t="shared" si="214"/>
        <v>54</v>
      </c>
      <c r="ER107">
        <f t="shared" si="215"/>
        <v>6</v>
      </c>
      <c r="ES107">
        <f t="shared" si="216"/>
        <v>88</v>
      </c>
      <c r="ET107">
        <f t="shared" si="217"/>
        <v>2</v>
      </c>
      <c r="EU107">
        <f t="shared" si="218"/>
        <v>8</v>
      </c>
      <c r="EV107">
        <f t="shared" si="219"/>
        <v>26</v>
      </c>
      <c r="EW107">
        <f t="shared" si="220"/>
        <v>23</v>
      </c>
      <c r="EX107">
        <f t="shared" si="221"/>
        <v>18</v>
      </c>
      <c r="EY107">
        <f t="shared" si="222"/>
        <v>43</v>
      </c>
      <c r="EZ107">
        <f t="shared" si="223"/>
        <v>1</v>
      </c>
      <c r="FA107">
        <f t="shared" si="224"/>
        <v>55</v>
      </c>
      <c r="FB107">
        <f t="shared" si="225"/>
        <v>2</v>
      </c>
      <c r="FC107">
        <f t="shared" si="226"/>
        <v>126</v>
      </c>
      <c r="FD107">
        <f t="shared" si="227"/>
        <v>29</v>
      </c>
      <c r="FE107">
        <f t="shared" si="228"/>
        <v>109</v>
      </c>
      <c r="FF107">
        <f t="shared" si="229"/>
        <v>12</v>
      </c>
      <c r="FG107">
        <f t="shared" si="230"/>
        <v>112</v>
      </c>
      <c r="FH107">
        <f t="shared" si="231"/>
        <v>46</v>
      </c>
      <c r="FI107">
        <f t="shared" si="232"/>
        <v>185</v>
      </c>
      <c r="FJ107">
        <f t="shared" si="233"/>
        <v>45</v>
      </c>
      <c r="FK107">
        <f t="shared" si="234"/>
        <v>17</v>
      </c>
      <c r="FL107">
        <f t="shared" si="235"/>
        <v>7</v>
      </c>
      <c r="FM107">
        <f t="shared" si="236"/>
        <v>47</v>
      </c>
      <c r="FN107">
        <f t="shared" si="237"/>
        <v>97</v>
      </c>
      <c r="FO107">
        <f t="shared" si="238"/>
        <v>44</v>
      </c>
      <c r="FP107">
        <f t="shared" si="239"/>
        <v>32</v>
      </c>
      <c r="FQ107">
        <f t="shared" si="240"/>
        <v>24</v>
      </c>
      <c r="FR107">
        <f t="shared" si="241"/>
        <v>9</v>
      </c>
    </row>
    <row r="108" spans="1:174">
      <c r="A108" t="s">
        <v>17</v>
      </c>
      <c r="B108" t="s">
        <v>19</v>
      </c>
      <c r="C108" t="s">
        <v>69</v>
      </c>
      <c r="D108">
        <v>14</v>
      </c>
      <c r="E108">
        <v>34</v>
      </c>
      <c r="F108">
        <v>2005</v>
      </c>
      <c r="G108" t="str">
        <f t="shared" si="197"/>
        <v>Panthers-CC-2005</v>
      </c>
      <c r="H108">
        <v>0</v>
      </c>
      <c r="I108">
        <v>11</v>
      </c>
      <c r="J108">
        <v>13</v>
      </c>
      <c r="K108">
        <v>176</v>
      </c>
      <c r="L108">
        <v>15</v>
      </c>
      <c r="M108">
        <v>35</v>
      </c>
      <c r="N108">
        <v>1</v>
      </c>
      <c r="O108">
        <v>36</v>
      </c>
      <c r="P108">
        <v>12</v>
      </c>
      <c r="Q108">
        <v>0</v>
      </c>
      <c r="R108">
        <v>1</v>
      </c>
      <c r="S108">
        <v>9</v>
      </c>
      <c r="T108">
        <v>0</v>
      </c>
      <c r="U108">
        <v>0</v>
      </c>
      <c r="V108">
        <v>3</v>
      </c>
      <c r="W108">
        <v>1</v>
      </c>
      <c r="X108">
        <v>2</v>
      </c>
      <c r="Y108">
        <v>20</v>
      </c>
      <c r="Z108">
        <v>5</v>
      </c>
      <c r="AA108">
        <v>57</v>
      </c>
      <c r="AB108">
        <v>7</v>
      </c>
      <c r="AC108">
        <v>243</v>
      </c>
      <c r="AD108">
        <v>7</v>
      </c>
      <c r="AE108">
        <v>0</v>
      </c>
      <c r="AF108">
        <v>0</v>
      </c>
      <c r="AG108">
        <v>0</v>
      </c>
      <c r="AH108">
        <v>1</v>
      </c>
      <c r="AI108">
        <v>4</v>
      </c>
      <c r="AJ108">
        <v>2</v>
      </c>
      <c r="AK108">
        <v>7</v>
      </c>
      <c r="AL108">
        <v>0</v>
      </c>
      <c r="AM108">
        <v>1</v>
      </c>
      <c r="AN108">
        <v>0</v>
      </c>
      <c r="AO108">
        <v>0</v>
      </c>
      <c r="AP108">
        <v>1</v>
      </c>
      <c r="AQ108">
        <v>1</v>
      </c>
      <c r="AR108">
        <v>3</v>
      </c>
      <c r="AS108">
        <v>12</v>
      </c>
      <c r="AT108">
        <v>13</v>
      </c>
      <c r="AU108">
        <v>318</v>
      </c>
      <c r="AV108">
        <v>6</v>
      </c>
      <c r="AW108">
        <v>18</v>
      </c>
      <c r="AX108">
        <v>9</v>
      </c>
      <c r="AY108" s="8">
        <v>27</v>
      </c>
      <c r="AZ108">
        <v>13</v>
      </c>
      <c r="BA108">
        <v>203</v>
      </c>
      <c r="BB108">
        <v>20</v>
      </c>
      <c r="BC108">
        <v>28</v>
      </c>
      <c r="BD108">
        <v>2</v>
      </c>
      <c r="BE108">
        <v>190</v>
      </c>
      <c r="BF108">
        <v>51</v>
      </c>
      <c r="BG108">
        <v>2</v>
      </c>
      <c r="BH108">
        <v>8</v>
      </c>
      <c r="BI108">
        <v>18</v>
      </c>
      <c r="BJ108">
        <v>0</v>
      </c>
      <c r="BK108">
        <v>1</v>
      </c>
      <c r="BL108">
        <v>0</v>
      </c>
      <c r="BM108">
        <v>0</v>
      </c>
      <c r="BN108">
        <v>2</v>
      </c>
      <c r="BO108">
        <v>16</v>
      </c>
      <c r="BP108">
        <v>7</v>
      </c>
      <c r="BQ108">
        <v>63</v>
      </c>
      <c r="BR108">
        <v>5</v>
      </c>
      <c r="BS108">
        <v>194</v>
      </c>
      <c r="BT108">
        <v>59</v>
      </c>
      <c r="BU108">
        <v>4</v>
      </c>
      <c r="BV108">
        <v>3</v>
      </c>
      <c r="BW108">
        <v>1</v>
      </c>
      <c r="BX108">
        <v>8</v>
      </c>
      <c r="BY108">
        <v>21</v>
      </c>
      <c r="BZ108">
        <v>9</v>
      </c>
      <c r="CA108">
        <v>18</v>
      </c>
      <c r="CB108">
        <v>5</v>
      </c>
      <c r="CC108">
        <v>12</v>
      </c>
      <c r="CD108">
        <v>0</v>
      </c>
      <c r="CE108">
        <v>0</v>
      </c>
      <c r="CF108">
        <v>6</v>
      </c>
      <c r="CG108">
        <v>17</v>
      </c>
      <c r="CH108">
        <v>22</v>
      </c>
      <c r="CI108">
        <v>51</v>
      </c>
      <c r="CJ108">
        <v>14</v>
      </c>
      <c r="CK108">
        <v>598</v>
      </c>
      <c r="CL108">
        <v>2</v>
      </c>
      <c r="CM108">
        <v>41</v>
      </c>
      <c r="CN108">
        <v>51</v>
      </c>
      <c r="CP108" s="1">
        <f t="shared" si="123"/>
        <v>0.5</v>
      </c>
      <c r="CQ108" s="1">
        <f t="shared" si="124"/>
        <v>0.77500000000000002</v>
      </c>
      <c r="CR108" s="1">
        <f t="shared" si="125"/>
        <v>1.6486486486486487</v>
      </c>
      <c r="CS108" s="1">
        <f t="shared" si="126"/>
        <v>8.1</v>
      </c>
      <c r="CT108" s="1">
        <f t="shared" si="127"/>
        <v>4</v>
      </c>
      <c r="CU108" s="1">
        <f t="shared" si="128"/>
        <v>0</v>
      </c>
      <c r="CV108" s="1">
        <f t="shared" si="129"/>
        <v>16.307692307692307</v>
      </c>
      <c r="CW108" s="1">
        <f t="shared" si="130"/>
        <v>30.23076923076923</v>
      </c>
      <c r="CX108" s="2">
        <f t="shared" si="131"/>
        <v>1.3961538461538461</v>
      </c>
      <c r="CY108" s="2">
        <f t="shared" si="132"/>
        <v>3.2192307692307693</v>
      </c>
      <c r="CZ108" s="1">
        <f t="shared" si="133"/>
        <v>4.3265306122448983</v>
      </c>
      <c r="DA108" s="1">
        <f t="shared" si="134"/>
        <v>4.8518518518518521</v>
      </c>
      <c r="DB108" s="1">
        <f t="shared" si="135"/>
        <v>0.84615384615384615</v>
      </c>
      <c r="DC108" s="1">
        <f t="shared" si="136"/>
        <v>2.0769230769230771</v>
      </c>
      <c r="DD108" s="1">
        <f t="shared" si="137"/>
        <v>0.1111111111111111</v>
      </c>
      <c r="DE108" s="1">
        <f t="shared" si="138"/>
        <v>0.42105263157894735</v>
      </c>
      <c r="DF108" s="1">
        <f t="shared" si="139"/>
        <v>24.46153846153846</v>
      </c>
      <c r="DG108" s="1">
        <f t="shared" si="140"/>
        <v>42.714285714285715</v>
      </c>
      <c r="DH108" s="1">
        <f t="shared" si="141"/>
        <v>6</v>
      </c>
      <c r="DI108" s="1">
        <f t="shared" si="142"/>
        <v>2</v>
      </c>
      <c r="DJ108" s="1">
        <f t="shared" si="143"/>
        <v>0</v>
      </c>
      <c r="DK108" s="1">
        <f t="shared" si="144"/>
        <v>0.8571428571428571</v>
      </c>
      <c r="DL108" s="1">
        <f t="shared" si="145"/>
        <v>3.7692307692307692</v>
      </c>
      <c r="DM108" s="1">
        <f t="shared" si="146"/>
        <v>6.2307692307692308</v>
      </c>
      <c r="DN108" s="1">
        <f t="shared" si="147"/>
        <v>1.1632653061224489</v>
      </c>
      <c r="DO108" s="1">
        <f t="shared" si="148"/>
        <v>0.77777777777777779</v>
      </c>
      <c r="DP108" s="1">
        <f t="shared" si="149"/>
        <v>0.25</v>
      </c>
      <c r="DQ108" s="1">
        <f t="shared" si="150"/>
        <v>0.43137254901960786</v>
      </c>
      <c r="DR108" s="2">
        <f t="shared" si="151"/>
        <v>3</v>
      </c>
      <c r="DS108" s="2">
        <f t="shared" si="152"/>
        <v>3.7254901960784315</v>
      </c>
      <c r="DT108" s="1">
        <f t="shared" si="121"/>
        <v>33.714285714285715</v>
      </c>
      <c r="DU108" s="1">
        <f t="shared" si="122"/>
        <v>27</v>
      </c>
      <c r="DV108" s="1">
        <f t="shared" si="198"/>
        <v>36</v>
      </c>
      <c r="DW108" s="1">
        <f t="shared" si="199"/>
        <v>190</v>
      </c>
      <c r="DX108" s="1">
        <f t="shared" si="153"/>
        <v>6.6037735849056603E-2</v>
      </c>
      <c r="DY108" s="1">
        <f t="shared" si="154"/>
        <v>8.6513994910941472E-2</v>
      </c>
      <c r="DZ108" s="1">
        <f t="shared" si="155"/>
        <v>1.0769230769230769</v>
      </c>
      <c r="EA108" s="1">
        <f t="shared" si="156"/>
        <v>2.6153846153846154</v>
      </c>
      <c r="EB108" s="1">
        <f t="shared" si="200"/>
        <v>32.55952380952381</v>
      </c>
      <c r="EC108" s="1">
        <f t="shared" si="201"/>
        <v>115.625</v>
      </c>
      <c r="EE108">
        <f t="shared" si="202"/>
        <v>189</v>
      </c>
      <c r="EF108">
        <f t="shared" si="203"/>
        <v>153</v>
      </c>
      <c r="EG108">
        <f t="shared" si="204"/>
        <v>179</v>
      </c>
      <c r="EH108">
        <f t="shared" si="205"/>
        <v>158</v>
      </c>
      <c r="EI108">
        <f t="shared" si="206"/>
        <v>168</v>
      </c>
      <c r="EJ108">
        <f t="shared" si="207"/>
        <v>163</v>
      </c>
      <c r="EK108">
        <f t="shared" si="208"/>
        <v>191</v>
      </c>
      <c r="EL108">
        <f t="shared" si="209"/>
        <v>107</v>
      </c>
      <c r="EM108">
        <f t="shared" si="210"/>
        <v>198</v>
      </c>
      <c r="EN108">
        <f t="shared" si="211"/>
        <v>158</v>
      </c>
      <c r="EO108">
        <f t="shared" si="212"/>
        <v>163</v>
      </c>
      <c r="EP108">
        <f t="shared" si="213"/>
        <v>75</v>
      </c>
      <c r="EQ108">
        <f t="shared" si="214"/>
        <v>190</v>
      </c>
      <c r="ER108">
        <f t="shared" si="215"/>
        <v>145</v>
      </c>
      <c r="ES108">
        <f t="shared" si="216"/>
        <v>196</v>
      </c>
      <c r="ET108">
        <f t="shared" si="217"/>
        <v>109</v>
      </c>
      <c r="EU108">
        <f t="shared" si="218"/>
        <v>173</v>
      </c>
      <c r="EV108">
        <f t="shared" si="219"/>
        <v>191</v>
      </c>
      <c r="EW108">
        <f t="shared" si="220"/>
        <v>161</v>
      </c>
      <c r="EX108">
        <f t="shared" si="221"/>
        <v>145</v>
      </c>
      <c r="EY108">
        <f t="shared" si="222"/>
        <v>191</v>
      </c>
      <c r="EZ108">
        <f t="shared" si="223"/>
        <v>149</v>
      </c>
      <c r="FA108">
        <f t="shared" si="224"/>
        <v>197</v>
      </c>
      <c r="FB108">
        <f t="shared" si="225"/>
        <v>144</v>
      </c>
      <c r="FC108">
        <f t="shared" si="226"/>
        <v>170</v>
      </c>
      <c r="FD108">
        <f t="shared" si="227"/>
        <v>72</v>
      </c>
      <c r="FE108">
        <f t="shared" si="228"/>
        <v>184</v>
      </c>
      <c r="FF108">
        <f t="shared" si="229"/>
        <v>90</v>
      </c>
      <c r="FG108">
        <f t="shared" si="230"/>
        <v>151</v>
      </c>
      <c r="FH108">
        <f t="shared" si="231"/>
        <v>87</v>
      </c>
      <c r="FI108">
        <f t="shared" si="232"/>
        <v>154</v>
      </c>
      <c r="FJ108">
        <f t="shared" si="233"/>
        <v>12</v>
      </c>
      <c r="FK108">
        <f t="shared" si="234"/>
        <v>192</v>
      </c>
      <c r="FL108">
        <f t="shared" si="235"/>
        <v>182</v>
      </c>
      <c r="FM108">
        <f t="shared" si="236"/>
        <v>102</v>
      </c>
      <c r="FN108">
        <f t="shared" si="237"/>
        <v>152</v>
      </c>
      <c r="FO108">
        <f t="shared" si="238"/>
        <v>162</v>
      </c>
      <c r="FP108">
        <f t="shared" si="239"/>
        <v>155</v>
      </c>
      <c r="FQ108">
        <f t="shared" si="240"/>
        <v>190</v>
      </c>
      <c r="FR108">
        <f t="shared" si="241"/>
        <v>175</v>
      </c>
    </row>
    <row r="109" spans="1:174">
      <c r="A109" t="s">
        <v>10</v>
      </c>
      <c r="B109" t="s">
        <v>19</v>
      </c>
      <c r="C109" t="s">
        <v>70</v>
      </c>
      <c r="D109">
        <v>21</v>
      </c>
      <c r="E109">
        <v>10</v>
      </c>
      <c r="F109">
        <v>2005</v>
      </c>
      <c r="G109" t="str">
        <f t="shared" si="197"/>
        <v>Steelers-SB-2005</v>
      </c>
      <c r="H109">
        <v>1</v>
      </c>
      <c r="I109">
        <v>14</v>
      </c>
      <c r="J109">
        <v>11</v>
      </c>
      <c r="K109">
        <v>158</v>
      </c>
      <c r="L109">
        <v>10</v>
      </c>
      <c r="M109">
        <v>22</v>
      </c>
      <c r="N109">
        <v>1</v>
      </c>
      <c r="O109">
        <v>181</v>
      </c>
      <c r="P109">
        <v>33</v>
      </c>
      <c r="Q109">
        <v>2</v>
      </c>
      <c r="R109">
        <v>8</v>
      </c>
      <c r="S109">
        <v>15</v>
      </c>
      <c r="T109">
        <v>0</v>
      </c>
      <c r="U109">
        <v>0</v>
      </c>
      <c r="V109">
        <v>2</v>
      </c>
      <c r="W109">
        <v>0</v>
      </c>
      <c r="X109">
        <v>1</v>
      </c>
      <c r="Y109">
        <v>8</v>
      </c>
      <c r="Z109">
        <v>3</v>
      </c>
      <c r="AA109">
        <v>20</v>
      </c>
      <c r="AB109">
        <v>6</v>
      </c>
      <c r="AC109">
        <v>292</v>
      </c>
      <c r="AD109">
        <v>27</v>
      </c>
      <c r="AE109">
        <v>2</v>
      </c>
      <c r="AF109">
        <v>1</v>
      </c>
      <c r="AG109">
        <v>0</v>
      </c>
      <c r="AH109">
        <v>6</v>
      </c>
      <c r="AI109">
        <v>16</v>
      </c>
      <c r="AJ109">
        <v>5</v>
      </c>
      <c r="AK109">
        <v>11</v>
      </c>
      <c r="AL109">
        <v>3</v>
      </c>
      <c r="AM109">
        <v>6</v>
      </c>
      <c r="AN109">
        <v>0</v>
      </c>
      <c r="AO109">
        <v>0</v>
      </c>
      <c r="AP109">
        <v>5</v>
      </c>
      <c r="AQ109">
        <v>11</v>
      </c>
      <c r="AR109">
        <v>14</v>
      </c>
      <c r="AS109">
        <v>33</v>
      </c>
      <c r="AT109">
        <v>13</v>
      </c>
      <c r="AU109">
        <v>373</v>
      </c>
      <c r="AV109">
        <v>5</v>
      </c>
      <c r="AW109">
        <v>26</v>
      </c>
      <c r="AX109">
        <v>58</v>
      </c>
      <c r="AY109" s="8">
        <v>20</v>
      </c>
      <c r="AZ109">
        <v>12</v>
      </c>
      <c r="BA109">
        <v>259</v>
      </c>
      <c r="BB109">
        <v>26</v>
      </c>
      <c r="BC109">
        <v>49</v>
      </c>
      <c r="BD109">
        <v>1</v>
      </c>
      <c r="BE109">
        <v>137</v>
      </c>
      <c r="BF109">
        <v>25</v>
      </c>
      <c r="BG109">
        <v>0</v>
      </c>
      <c r="BH109">
        <v>5</v>
      </c>
      <c r="BI109">
        <v>17</v>
      </c>
      <c r="BJ109">
        <v>1</v>
      </c>
      <c r="BK109">
        <v>2</v>
      </c>
      <c r="BL109">
        <v>1</v>
      </c>
      <c r="BM109">
        <v>0</v>
      </c>
      <c r="BN109">
        <v>3</v>
      </c>
      <c r="BO109">
        <v>14</v>
      </c>
      <c r="BP109">
        <v>7</v>
      </c>
      <c r="BQ109">
        <v>70</v>
      </c>
      <c r="BR109">
        <v>6</v>
      </c>
      <c r="BS109">
        <v>301</v>
      </c>
      <c r="BT109">
        <v>32</v>
      </c>
      <c r="BU109">
        <v>3</v>
      </c>
      <c r="BV109">
        <v>1</v>
      </c>
      <c r="BW109">
        <v>1</v>
      </c>
      <c r="BX109">
        <v>7</v>
      </c>
      <c r="BY109">
        <v>12</v>
      </c>
      <c r="BZ109">
        <v>5</v>
      </c>
      <c r="CA109">
        <v>12</v>
      </c>
      <c r="CB109">
        <v>1</v>
      </c>
      <c r="CC109">
        <v>1</v>
      </c>
      <c r="CD109">
        <v>0</v>
      </c>
      <c r="CE109">
        <v>0</v>
      </c>
      <c r="CF109">
        <v>3</v>
      </c>
      <c r="CG109">
        <v>7</v>
      </c>
      <c r="CH109">
        <v>13</v>
      </c>
      <c r="CI109">
        <v>25</v>
      </c>
      <c r="CJ109">
        <v>12</v>
      </c>
      <c r="CK109">
        <v>346</v>
      </c>
      <c r="CL109">
        <v>2</v>
      </c>
      <c r="CM109">
        <v>33</v>
      </c>
      <c r="CN109">
        <v>2</v>
      </c>
      <c r="CP109" s="1">
        <f t="shared" si="123"/>
        <v>0.68</v>
      </c>
      <c r="CQ109" s="1">
        <f t="shared" si="124"/>
        <v>0.65625</v>
      </c>
      <c r="CR109" s="1">
        <f t="shared" si="125"/>
        <v>3.8260869565217392</v>
      </c>
      <c r="CS109" s="1">
        <f t="shared" si="126"/>
        <v>4.5</v>
      </c>
      <c r="CT109" s="1">
        <f t="shared" si="127"/>
        <v>2</v>
      </c>
      <c r="CU109" s="1">
        <f t="shared" si="128"/>
        <v>1</v>
      </c>
      <c r="CV109" s="1">
        <f t="shared" si="129"/>
        <v>30.818181818181817</v>
      </c>
      <c r="CW109" s="1">
        <f t="shared" si="130"/>
        <v>33</v>
      </c>
      <c r="CX109" s="2">
        <f t="shared" si="131"/>
        <v>2.4515151515151512</v>
      </c>
      <c r="CY109" s="2">
        <f t="shared" si="132"/>
        <v>2.7527777777777778</v>
      </c>
      <c r="CZ109" s="1">
        <f t="shared" si="133"/>
        <v>6.0535714285714288</v>
      </c>
      <c r="DA109" s="1">
        <f t="shared" si="134"/>
        <v>5.1428571428571432</v>
      </c>
      <c r="DB109" s="1">
        <f t="shared" si="135"/>
        <v>1.2727272727272727</v>
      </c>
      <c r="DC109" s="1">
        <f t="shared" si="136"/>
        <v>1.6666666666666667</v>
      </c>
      <c r="DD109" s="1">
        <f t="shared" si="137"/>
        <v>0.53333333333333333</v>
      </c>
      <c r="DE109" s="1">
        <f t="shared" si="138"/>
        <v>0.31578947368421051</v>
      </c>
      <c r="DF109" s="1">
        <f t="shared" si="139"/>
        <v>28.692307692307693</v>
      </c>
      <c r="DG109" s="1">
        <f t="shared" si="140"/>
        <v>28.833333333333332</v>
      </c>
      <c r="DH109" s="1">
        <f t="shared" si="141"/>
        <v>5</v>
      </c>
      <c r="DI109" s="1">
        <f t="shared" si="142"/>
        <v>2</v>
      </c>
      <c r="DJ109" s="1">
        <f t="shared" si="143"/>
        <v>0.5</v>
      </c>
      <c r="DK109" s="1">
        <f t="shared" si="144"/>
        <v>0.47619047619047616</v>
      </c>
      <c r="DL109" s="1">
        <f t="shared" si="145"/>
        <v>5.0909090909090908</v>
      </c>
      <c r="DM109" s="1">
        <f t="shared" si="146"/>
        <v>6.416666666666667</v>
      </c>
      <c r="DN109" s="1">
        <f t="shared" si="147"/>
        <v>0.35714285714285715</v>
      </c>
      <c r="DO109" s="1">
        <f t="shared" si="148"/>
        <v>0.90909090909090906</v>
      </c>
      <c r="DP109" s="1">
        <f t="shared" si="149"/>
        <v>0.42424242424242425</v>
      </c>
      <c r="DQ109" s="1">
        <f t="shared" si="150"/>
        <v>0.52</v>
      </c>
      <c r="DR109" s="2">
        <f t="shared" si="151"/>
        <v>5.4848484848484844</v>
      </c>
      <c r="DS109" s="2">
        <f t="shared" si="152"/>
        <v>5.48</v>
      </c>
      <c r="DT109" s="1">
        <f t="shared" si="121"/>
        <v>44.166666666666664</v>
      </c>
      <c r="DU109" s="1">
        <f t="shared" si="122"/>
        <v>44.833333333333336</v>
      </c>
      <c r="DV109" s="1">
        <f t="shared" si="198"/>
        <v>181</v>
      </c>
      <c r="DW109" s="1">
        <f t="shared" si="199"/>
        <v>137</v>
      </c>
      <c r="DX109" s="1">
        <f t="shared" si="153"/>
        <v>6.1946902654867256E-2</v>
      </c>
      <c r="DY109" s="1">
        <f t="shared" si="154"/>
        <v>2.5252525252525252E-2</v>
      </c>
      <c r="DZ109" s="1">
        <f t="shared" si="155"/>
        <v>1.9090909090909092</v>
      </c>
      <c r="EA109" s="1">
        <f t="shared" si="156"/>
        <v>0.83333333333333337</v>
      </c>
      <c r="EB109" s="1">
        <f t="shared" si="200"/>
        <v>47.159090909090914</v>
      </c>
      <c r="EC109" s="1">
        <f t="shared" si="201"/>
        <v>66.624149659863946</v>
      </c>
      <c r="EE109">
        <f t="shared" si="202"/>
        <v>109</v>
      </c>
      <c r="EF109">
        <f t="shared" si="203"/>
        <v>69</v>
      </c>
      <c r="EG109">
        <f t="shared" si="204"/>
        <v>142</v>
      </c>
      <c r="EH109">
        <f t="shared" si="205"/>
        <v>66</v>
      </c>
      <c r="EI109">
        <f t="shared" si="206"/>
        <v>105</v>
      </c>
      <c r="EJ109">
        <f t="shared" si="207"/>
        <v>95</v>
      </c>
      <c r="EK109">
        <f t="shared" si="208"/>
        <v>84</v>
      </c>
      <c r="EL109">
        <f t="shared" si="209"/>
        <v>131</v>
      </c>
      <c r="EM109">
        <f t="shared" si="210"/>
        <v>130</v>
      </c>
      <c r="EN109">
        <f t="shared" si="211"/>
        <v>109</v>
      </c>
      <c r="EO109">
        <f t="shared" si="212"/>
        <v>44</v>
      </c>
      <c r="EP109">
        <f t="shared" si="213"/>
        <v>95</v>
      </c>
      <c r="EQ109">
        <f t="shared" si="214"/>
        <v>154</v>
      </c>
      <c r="ER109">
        <f t="shared" si="215"/>
        <v>102</v>
      </c>
      <c r="ES109">
        <f t="shared" si="216"/>
        <v>32</v>
      </c>
      <c r="ET109">
        <f t="shared" si="217"/>
        <v>56</v>
      </c>
      <c r="EU109">
        <f t="shared" si="218"/>
        <v>129</v>
      </c>
      <c r="EV109">
        <f t="shared" si="219"/>
        <v>74</v>
      </c>
      <c r="EW109">
        <f t="shared" si="220"/>
        <v>128</v>
      </c>
      <c r="EX109">
        <f t="shared" si="221"/>
        <v>145</v>
      </c>
      <c r="EY109">
        <f t="shared" si="222"/>
        <v>139</v>
      </c>
      <c r="EZ109">
        <f t="shared" si="223"/>
        <v>41</v>
      </c>
      <c r="FA109">
        <f t="shared" si="224"/>
        <v>139</v>
      </c>
      <c r="FB109">
        <f t="shared" si="225"/>
        <v>159</v>
      </c>
      <c r="FC109">
        <f t="shared" si="226"/>
        <v>39</v>
      </c>
      <c r="FD109">
        <f t="shared" si="227"/>
        <v>53</v>
      </c>
      <c r="FE109">
        <f t="shared" si="228"/>
        <v>116</v>
      </c>
      <c r="FF109">
        <f t="shared" si="229"/>
        <v>147</v>
      </c>
      <c r="FG109">
        <f t="shared" si="230"/>
        <v>18</v>
      </c>
      <c r="FH109">
        <f t="shared" si="231"/>
        <v>180</v>
      </c>
      <c r="FI109">
        <f t="shared" si="232"/>
        <v>23</v>
      </c>
      <c r="FJ109">
        <f t="shared" si="233"/>
        <v>180</v>
      </c>
      <c r="FK109">
        <f t="shared" si="234"/>
        <v>20</v>
      </c>
      <c r="FL109">
        <f t="shared" si="235"/>
        <v>144</v>
      </c>
      <c r="FM109">
        <f t="shared" si="236"/>
        <v>112</v>
      </c>
      <c r="FN109">
        <f t="shared" si="237"/>
        <v>13</v>
      </c>
      <c r="FO109">
        <f t="shared" si="238"/>
        <v>103</v>
      </c>
      <c r="FP109">
        <f t="shared" si="239"/>
        <v>21</v>
      </c>
      <c r="FQ109">
        <f t="shared" si="240"/>
        <v>174</v>
      </c>
      <c r="FR109">
        <f t="shared" si="241"/>
        <v>60</v>
      </c>
    </row>
    <row r="110" spans="1:174">
      <c r="A110" t="s">
        <v>19</v>
      </c>
      <c r="B110" t="s">
        <v>10</v>
      </c>
      <c r="C110" t="s">
        <v>70</v>
      </c>
      <c r="D110">
        <v>10</v>
      </c>
      <c r="E110">
        <v>21</v>
      </c>
      <c r="F110">
        <v>2005</v>
      </c>
      <c r="G110" t="str">
        <f t="shared" si="197"/>
        <v>Seahawks-SB-2005</v>
      </c>
      <c r="H110">
        <v>0</v>
      </c>
      <c r="I110">
        <v>20</v>
      </c>
      <c r="J110">
        <v>12</v>
      </c>
      <c r="K110">
        <v>259</v>
      </c>
      <c r="L110">
        <v>26</v>
      </c>
      <c r="M110">
        <v>49</v>
      </c>
      <c r="N110">
        <v>1</v>
      </c>
      <c r="O110">
        <v>137</v>
      </c>
      <c r="P110">
        <v>25</v>
      </c>
      <c r="Q110">
        <v>0</v>
      </c>
      <c r="R110">
        <v>5</v>
      </c>
      <c r="S110">
        <v>17</v>
      </c>
      <c r="T110">
        <v>1</v>
      </c>
      <c r="U110">
        <v>2</v>
      </c>
      <c r="V110">
        <v>1</v>
      </c>
      <c r="W110">
        <v>0</v>
      </c>
      <c r="X110">
        <v>3</v>
      </c>
      <c r="Y110">
        <v>14</v>
      </c>
      <c r="Z110">
        <v>7</v>
      </c>
      <c r="AA110">
        <v>70</v>
      </c>
      <c r="AB110">
        <v>6</v>
      </c>
      <c r="AC110">
        <v>301</v>
      </c>
      <c r="AD110">
        <v>32</v>
      </c>
      <c r="AE110">
        <v>3</v>
      </c>
      <c r="AF110">
        <v>1</v>
      </c>
      <c r="AG110">
        <v>1</v>
      </c>
      <c r="AH110">
        <v>7</v>
      </c>
      <c r="AI110">
        <v>12</v>
      </c>
      <c r="AJ110">
        <v>5</v>
      </c>
      <c r="AK110">
        <v>12</v>
      </c>
      <c r="AL110">
        <v>1</v>
      </c>
      <c r="AM110">
        <v>1</v>
      </c>
      <c r="AN110">
        <v>0</v>
      </c>
      <c r="AO110">
        <v>0</v>
      </c>
      <c r="AP110">
        <v>3</v>
      </c>
      <c r="AQ110">
        <v>7</v>
      </c>
      <c r="AR110">
        <v>13</v>
      </c>
      <c r="AS110">
        <v>25</v>
      </c>
      <c r="AT110">
        <v>12</v>
      </c>
      <c r="AU110">
        <v>346</v>
      </c>
      <c r="AV110">
        <v>2</v>
      </c>
      <c r="AW110">
        <v>33</v>
      </c>
      <c r="AX110">
        <v>2</v>
      </c>
      <c r="AY110" s="8">
        <v>14</v>
      </c>
      <c r="AZ110">
        <v>11</v>
      </c>
      <c r="BA110">
        <v>158</v>
      </c>
      <c r="BB110">
        <v>10</v>
      </c>
      <c r="BC110">
        <v>22</v>
      </c>
      <c r="BD110">
        <v>1</v>
      </c>
      <c r="BE110">
        <v>181</v>
      </c>
      <c r="BF110">
        <v>33</v>
      </c>
      <c r="BG110">
        <v>2</v>
      </c>
      <c r="BH110">
        <v>8</v>
      </c>
      <c r="BI110">
        <v>15</v>
      </c>
      <c r="BJ110">
        <v>0</v>
      </c>
      <c r="BK110">
        <v>0</v>
      </c>
      <c r="BL110">
        <v>2</v>
      </c>
      <c r="BM110">
        <v>0</v>
      </c>
      <c r="BN110">
        <v>1</v>
      </c>
      <c r="BO110">
        <v>8</v>
      </c>
      <c r="BP110">
        <v>3</v>
      </c>
      <c r="BQ110">
        <v>20</v>
      </c>
      <c r="BR110">
        <v>6</v>
      </c>
      <c r="BS110">
        <v>292</v>
      </c>
      <c r="BT110">
        <v>27</v>
      </c>
      <c r="BU110">
        <v>2</v>
      </c>
      <c r="BV110">
        <v>1</v>
      </c>
      <c r="BW110">
        <v>0</v>
      </c>
      <c r="BX110">
        <v>6</v>
      </c>
      <c r="BY110">
        <v>16</v>
      </c>
      <c r="BZ110">
        <v>5</v>
      </c>
      <c r="CA110">
        <v>11</v>
      </c>
      <c r="CB110">
        <v>3</v>
      </c>
      <c r="CC110">
        <v>6</v>
      </c>
      <c r="CD110">
        <v>0</v>
      </c>
      <c r="CE110">
        <v>0</v>
      </c>
      <c r="CF110">
        <v>5</v>
      </c>
      <c r="CG110">
        <v>11</v>
      </c>
      <c r="CH110">
        <v>14</v>
      </c>
      <c r="CI110">
        <v>33</v>
      </c>
      <c r="CJ110">
        <v>13</v>
      </c>
      <c r="CK110">
        <v>373</v>
      </c>
      <c r="CL110">
        <v>5</v>
      </c>
      <c r="CM110">
        <v>26</v>
      </c>
      <c r="CN110">
        <v>58</v>
      </c>
      <c r="CP110" s="1">
        <f t="shared" si="123"/>
        <v>0.65625</v>
      </c>
      <c r="CQ110" s="1">
        <f t="shared" si="124"/>
        <v>0.68</v>
      </c>
      <c r="CR110" s="1">
        <f t="shared" si="125"/>
        <v>4.5</v>
      </c>
      <c r="CS110" s="1">
        <f t="shared" si="126"/>
        <v>3.8260869565217392</v>
      </c>
      <c r="CT110" s="1">
        <f t="shared" si="127"/>
        <v>1</v>
      </c>
      <c r="CU110" s="1">
        <f t="shared" si="128"/>
        <v>2</v>
      </c>
      <c r="CV110" s="1">
        <f t="shared" si="129"/>
        <v>33</v>
      </c>
      <c r="CW110" s="1">
        <f t="shared" si="130"/>
        <v>30.818181818181817</v>
      </c>
      <c r="CX110" s="2">
        <f t="shared" si="131"/>
        <v>2.7527777777777778</v>
      </c>
      <c r="CY110" s="2">
        <f t="shared" si="132"/>
        <v>2.4515151515151512</v>
      </c>
      <c r="CZ110" s="1">
        <f t="shared" si="133"/>
        <v>5.1428571428571432</v>
      </c>
      <c r="DA110" s="1">
        <f t="shared" si="134"/>
        <v>6.0535714285714288</v>
      </c>
      <c r="DB110" s="1">
        <f t="shared" si="135"/>
        <v>1.6666666666666667</v>
      </c>
      <c r="DC110" s="1">
        <f t="shared" si="136"/>
        <v>1.2727272727272727</v>
      </c>
      <c r="DD110" s="1">
        <f t="shared" si="137"/>
        <v>0.31578947368421051</v>
      </c>
      <c r="DE110" s="1">
        <f t="shared" si="138"/>
        <v>0.53333333333333333</v>
      </c>
      <c r="DF110" s="1">
        <f t="shared" si="139"/>
        <v>28.833333333333332</v>
      </c>
      <c r="DG110" s="1">
        <f t="shared" si="140"/>
        <v>28.692307692307693</v>
      </c>
      <c r="DH110" s="1">
        <f t="shared" si="141"/>
        <v>2</v>
      </c>
      <c r="DI110" s="1">
        <f t="shared" si="142"/>
        <v>5</v>
      </c>
      <c r="DJ110" s="1">
        <f t="shared" si="143"/>
        <v>0.47619047619047616</v>
      </c>
      <c r="DK110" s="1">
        <f t="shared" si="144"/>
        <v>0.5</v>
      </c>
      <c r="DL110" s="1">
        <f t="shared" si="145"/>
        <v>6.416666666666667</v>
      </c>
      <c r="DM110" s="1">
        <f t="shared" si="146"/>
        <v>5.0909090909090908</v>
      </c>
      <c r="DN110" s="1">
        <f t="shared" si="147"/>
        <v>0.90909090909090906</v>
      </c>
      <c r="DO110" s="1">
        <f t="shared" si="148"/>
        <v>0.35714285714285715</v>
      </c>
      <c r="DP110" s="1">
        <f t="shared" si="149"/>
        <v>0.52</v>
      </c>
      <c r="DQ110" s="1">
        <f t="shared" si="150"/>
        <v>0.42424242424242425</v>
      </c>
      <c r="DR110" s="2">
        <f t="shared" si="151"/>
        <v>5.48</v>
      </c>
      <c r="DS110" s="2">
        <f t="shared" si="152"/>
        <v>5.4848484848484844</v>
      </c>
      <c r="DT110" s="1">
        <f t="shared" si="121"/>
        <v>44.833333333333336</v>
      </c>
      <c r="DU110" s="1">
        <f t="shared" si="122"/>
        <v>44.166666666666664</v>
      </c>
      <c r="DV110" s="1">
        <f t="shared" si="198"/>
        <v>137</v>
      </c>
      <c r="DW110" s="1">
        <f t="shared" si="199"/>
        <v>181</v>
      </c>
      <c r="DX110" s="1">
        <f t="shared" si="153"/>
        <v>2.5252525252525252E-2</v>
      </c>
      <c r="DY110" s="1">
        <f t="shared" si="154"/>
        <v>6.1946902654867256E-2</v>
      </c>
      <c r="DZ110" s="1">
        <f t="shared" si="155"/>
        <v>0.83333333333333337</v>
      </c>
      <c r="EA110" s="1">
        <f t="shared" si="156"/>
        <v>1.9090909090909092</v>
      </c>
      <c r="EB110" s="1">
        <f t="shared" si="200"/>
        <v>66.624149659863946</v>
      </c>
      <c r="EC110" s="1">
        <f t="shared" si="201"/>
        <v>47.159090909090914</v>
      </c>
      <c r="EE110">
        <f t="shared" si="202"/>
        <v>128</v>
      </c>
      <c r="EF110">
        <f t="shared" si="203"/>
        <v>89</v>
      </c>
      <c r="EG110">
        <f t="shared" si="204"/>
        <v>132</v>
      </c>
      <c r="EH110">
        <f t="shared" si="205"/>
        <v>57</v>
      </c>
      <c r="EI110">
        <f t="shared" si="206"/>
        <v>37</v>
      </c>
      <c r="EJ110">
        <f t="shared" si="207"/>
        <v>57</v>
      </c>
      <c r="EK110">
        <f t="shared" si="208"/>
        <v>68</v>
      </c>
      <c r="EL110">
        <f t="shared" si="209"/>
        <v>114</v>
      </c>
      <c r="EM110">
        <f t="shared" si="210"/>
        <v>90</v>
      </c>
      <c r="EN110">
        <f t="shared" si="211"/>
        <v>69</v>
      </c>
      <c r="EO110">
        <f t="shared" si="212"/>
        <v>102</v>
      </c>
      <c r="EP110">
        <f t="shared" si="213"/>
        <v>155</v>
      </c>
      <c r="EQ110">
        <f t="shared" si="214"/>
        <v>93</v>
      </c>
      <c r="ER110">
        <f t="shared" si="215"/>
        <v>45</v>
      </c>
      <c r="ES110">
        <f t="shared" si="216"/>
        <v>142</v>
      </c>
      <c r="ET110">
        <f t="shared" si="217"/>
        <v>163</v>
      </c>
      <c r="EU110">
        <f t="shared" si="218"/>
        <v>125</v>
      </c>
      <c r="EV110">
        <f t="shared" si="219"/>
        <v>69</v>
      </c>
      <c r="EW110">
        <f t="shared" si="220"/>
        <v>23</v>
      </c>
      <c r="EX110">
        <f t="shared" si="221"/>
        <v>39</v>
      </c>
      <c r="EY110">
        <f t="shared" si="222"/>
        <v>149</v>
      </c>
      <c r="EZ110">
        <f t="shared" si="223"/>
        <v>52</v>
      </c>
      <c r="FA110">
        <f t="shared" si="224"/>
        <v>40</v>
      </c>
      <c r="FB110">
        <f t="shared" si="225"/>
        <v>58</v>
      </c>
      <c r="FC110">
        <f t="shared" si="226"/>
        <v>146</v>
      </c>
      <c r="FD110">
        <f t="shared" si="227"/>
        <v>159</v>
      </c>
      <c r="FE110">
        <f t="shared" si="228"/>
        <v>50</v>
      </c>
      <c r="FF110">
        <f t="shared" si="229"/>
        <v>83</v>
      </c>
      <c r="FG110">
        <f t="shared" si="230"/>
        <v>19</v>
      </c>
      <c r="FH110">
        <f t="shared" si="231"/>
        <v>181</v>
      </c>
      <c r="FI110">
        <f t="shared" si="232"/>
        <v>19</v>
      </c>
      <c r="FJ110">
        <f t="shared" si="233"/>
        <v>176</v>
      </c>
      <c r="FK110">
        <f t="shared" si="234"/>
        <v>54</v>
      </c>
      <c r="FL110">
        <f t="shared" si="235"/>
        <v>179</v>
      </c>
      <c r="FM110">
        <f t="shared" si="236"/>
        <v>186</v>
      </c>
      <c r="FN110">
        <f t="shared" si="237"/>
        <v>87</v>
      </c>
      <c r="FO110">
        <f t="shared" si="238"/>
        <v>174</v>
      </c>
      <c r="FP110">
        <f t="shared" si="239"/>
        <v>94</v>
      </c>
      <c r="FQ110">
        <f t="shared" si="240"/>
        <v>139</v>
      </c>
      <c r="FR110">
        <f t="shared" si="241"/>
        <v>25</v>
      </c>
    </row>
    <row r="111" spans="1:174">
      <c r="A111" t="s">
        <v>12</v>
      </c>
      <c r="B111" t="s">
        <v>21</v>
      </c>
      <c r="C111" t="s">
        <v>67</v>
      </c>
      <c r="D111">
        <v>23</v>
      </c>
      <c r="E111">
        <v>8</v>
      </c>
      <c r="F111">
        <v>2006</v>
      </c>
      <c r="G111" t="str">
        <f t="shared" si="197"/>
        <v>Colts-WC-2006</v>
      </c>
      <c r="H111">
        <v>1</v>
      </c>
      <c r="I111">
        <v>28</v>
      </c>
      <c r="J111">
        <v>11</v>
      </c>
      <c r="K111">
        <v>247</v>
      </c>
      <c r="L111">
        <v>31</v>
      </c>
      <c r="M111">
        <v>39</v>
      </c>
      <c r="N111">
        <v>1</v>
      </c>
      <c r="O111">
        <v>188</v>
      </c>
      <c r="P111">
        <v>40</v>
      </c>
      <c r="Q111">
        <v>1</v>
      </c>
      <c r="R111">
        <v>6</v>
      </c>
      <c r="S111">
        <v>12</v>
      </c>
      <c r="T111">
        <v>0</v>
      </c>
      <c r="U111">
        <v>1</v>
      </c>
      <c r="V111">
        <v>3</v>
      </c>
      <c r="W111">
        <v>0</v>
      </c>
      <c r="X111">
        <v>1</v>
      </c>
      <c r="Y111">
        <v>5</v>
      </c>
      <c r="Z111">
        <v>3</v>
      </c>
      <c r="AA111">
        <v>40</v>
      </c>
      <c r="AB111">
        <v>2</v>
      </c>
      <c r="AC111">
        <v>76</v>
      </c>
      <c r="AD111">
        <v>8</v>
      </c>
      <c r="AE111">
        <v>4</v>
      </c>
      <c r="AF111">
        <v>2</v>
      </c>
      <c r="AG111">
        <v>1</v>
      </c>
      <c r="AH111">
        <v>12</v>
      </c>
      <c r="AI111">
        <v>24</v>
      </c>
      <c r="AJ111">
        <v>8</v>
      </c>
      <c r="AK111">
        <v>12</v>
      </c>
      <c r="AL111">
        <v>2</v>
      </c>
      <c r="AM111">
        <v>4</v>
      </c>
      <c r="AN111">
        <v>0</v>
      </c>
      <c r="AO111">
        <v>0</v>
      </c>
      <c r="AP111">
        <v>3</v>
      </c>
      <c r="AQ111">
        <v>11</v>
      </c>
      <c r="AR111">
        <v>22</v>
      </c>
      <c r="AS111">
        <v>40</v>
      </c>
      <c r="AT111">
        <v>12</v>
      </c>
      <c r="AU111">
        <v>384</v>
      </c>
      <c r="AV111">
        <v>2</v>
      </c>
      <c r="AW111">
        <v>39</v>
      </c>
      <c r="AX111">
        <v>23</v>
      </c>
      <c r="AY111" s="8">
        <v>7</v>
      </c>
      <c r="AZ111">
        <v>11</v>
      </c>
      <c r="BA111">
        <v>82</v>
      </c>
      <c r="BB111">
        <v>14</v>
      </c>
      <c r="BC111">
        <v>24</v>
      </c>
      <c r="BD111">
        <v>1</v>
      </c>
      <c r="BE111">
        <v>44</v>
      </c>
      <c r="BF111">
        <v>17</v>
      </c>
      <c r="BG111">
        <v>0</v>
      </c>
      <c r="BH111">
        <v>1</v>
      </c>
      <c r="BI111">
        <v>11</v>
      </c>
      <c r="BJ111">
        <v>1</v>
      </c>
      <c r="BK111">
        <v>2</v>
      </c>
      <c r="BL111">
        <v>2</v>
      </c>
      <c r="BM111">
        <v>1</v>
      </c>
      <c r="BN111">
        <v>4</v>
      </c>
      <c r="BO111">
        <v>25</v>
      </c>
      <c r="BP111">
        <v>2</v>
      </c>
      <c r="BQ111">
        <v>13</v>
      </c>
      <c r="BR111">
        <v>6</v>
      </c>
      <c r="BS111">
        <v>314</v>
      </c>
      <c r="BT111">
        <v>28</v>
      </c>
      <c r="BU111">
        <v>2</v>
      </c>
      <c r="BV111">
        <v>1</v>
      </c>
      <c r="BW111">
        <v>0</v>
      </c>
      <c r="BX111">
        <v>1</v>
      </c>
      <c r="BY111">
        <v>6</v>
      </c>
      <c r="BZ111">
        <v>2</v>
      </c>
      <c r="CA111">
        <v>8</v>
      </c>
      <c r="CB111">
        <v>1</v>
      </c>
      <c r="CC111">
        <v>2</v>
      </c>
      <c r="CD111">
        <v>0</v>
      </c>
      <c r="CE111">
        <v>0</v>
      </c>
      <c r="CF111">
        <v>1</v>
      </c>
      <c r="CG111">
        <v>2</v>
      </c>
      <c r="CH111">
        <v>4</v>
      </c>
      <c r="CI111">
        <v>16</v>
      </c>
      <c r="CJ111">
        <v>11</v>
      </c>
      <c r="CK111">
        <v>349</v>
      </c>
      <c r="CL111">
        <v>8</v>
      </c>
      <c r="CM111">
        <v>20</v>
      </c>
      <c r="CN111">
        <v>37</v>
      </c>
      <c r="CP111" s="1">
        <f t="shared" si="123"/>
        <v>0.76923076923076927</v>
      </c>
      <c r="CQ111" s="1">
        <f t="shared" si="124"/>
        <v>0.44444444444444442</v>
      </c>
      <c r="CR111" s="1">
        <f t="shared" si="125"/>
        <v>3.3</v>
      </c>
      <c r="CS111" s="1">
        <f t="shared" si="126"/>
        <v>0.42857142857142855</v>
      </c>
      <c r="CT111" s="1">
        <f t="shared" si="127"/>
        <v>3</v>
      </c>
      <c r="CU111" s="1">
        <f t="shared" si="128"/>
        <v>3</v>
      </c>
      <c r="CV111" s="1">
        <f t="shared" si="129"/>
        <v>39.545454545454547</v>
      </c>
      <c r="CW111" s="1">
        <f t="shared" si="130"/>
        <v>11.454545454545455</v>
      </c>
      <c r="CX111" s="2">
        <f t="shared" si="131"/>
        <v>3.5803030303030301</v>
      </c>
      <c r="CY111" s="2">
        <f t="shared" si="132"/>
        <v>1.8742424242424243</v>
      </c>
      <c r="CZ111" s="1">
        <f t="shared" si="133"/>
        <v>5.4375</v>
      </c>
      <c r="DA111" s="1">
        <f t="shared" si="134"/>
        <v>2.8</v>
      </c>
      <c r="DB111" s="1">
        <f t="shared" si="135"/>
        <v>2.5454545454545454</v>
      </c>
      <c r="DC111" s="1">
        <f t="shared" si="136"/>
        <v>0.63636363636363635</v>
      </c>
      <c r="DD111" s="1">
        <f t="shared" si="137"/>
        <v>0.46153846153846156</v>
      </c>
      <c r="DE111" s="1">
        <f t="shared" si="138"/>
        <v>0.15384615384615385</v>
      </c>
      <c r="DF111" s="1">
        <f t="shared" si="139"/>
        <v>32</v>
      </c>
      <c r="DG111" s="1">
        <f t="shared" si="140"/>
        <v>31.727272727272727</v>
      </c>
      <c r="DH111" s="1">
        <f t="shared" si="141"/>
        <v>2</v>
      </c>
      <c r="DI111" s="1">
        <f t="shared" si="142"/>
        <v>8</v>
      </c>
      <c r="DJ111" s="1">
        <f t="shared" si="143"/>
        <v>0.6071428571428571</v>
      </c>
      <c r="DK111" s="1">
        <f t="shared" si="144"/>
        <v>0.5</v>
      </c>
      <c r="DL111" s="1">
        <f t="shared" si="145"/>
        <v>7.2727272727272725</v>
      </c>
      <c r="DM111" s="1">
        <f t="shared" si="146"/>
        <v>4.0909090909090908</v>
      </c>
      <c r="DN111" s="1">
        <f t="shared" si="147"/>
        <v>0.5</v>
      </c>
      <c r="DO111" s="1">
        <f t="shared" si="148"/>
        <v>0.28888888888888886</v>
      </c>
      <c r="DP111" s="1">
        <f t="shared" si="149"/>
        <v>0.55000000000000004</v>
      </c>
      <c r="DQ111" s="1">
        <f t="shared" si="150"/>
        <v>0.25</v>
      </c>
      <c r="DR111" s="2">
        <f t="shared" si="151"/>
        <v>4.7</v>
      </c>
      <c r="DS111" s="2">
        <f t="shared" si="152"/>
        <v>2.5882352941176472</v>
      </c>
      <c r="DT111" s="1">
        <f t="shared" si="121"/>
        <v>34</v>
      </c>
      <c r="DU111" s="1">
        <f t="shared" si="122"/>
        <v>47.666666666666664</v>
      </c>
      <c r="DV111" s="1">
        <f t="shared" si="198"/>
        <v>188</v>
      </c>
      <c r="DW111" s="1">
        <f t="shared" si="199"/>
        <v>44</v>
      </c>
      <c r="DX111" s="1">
        <f t="shared" si="153"/>
        <v>5.2873563218390804E-2</v>
      </c>
      <c r="DY111" s="1">
        <f t="shared" si="154"/>
        <v>6.3492063492063489E-2</v>
      </c>
      <c r="DZ111" s="1">
        <f t="shared" si="155"/>
        <v>2.0909090909090908</v>
      </c>
      <c r="EA111" s="1">
        <f t="shared" si="156"/>
        <v>0.72727272727272729</v>
      </c>
      <c r="EB111" s="1">
        <f t="shared" si="200"/>
        <v>69.551282051282044</v>
      </c>
      <c r="EC111" s="1">
        <f t="shared" si="201"/>
        <v>44.097222222222229</v>
      </c>
      <c r="EE111">
        <f t="shared" si="202"/>
        <v>48</v>
      </c>
      <c r="EF111">
        <f t="shared" si="203"/>
        <v>2</v>
      </c>
      <c r="EG111">
        <f t="shared" si="204"/>
        <v>156</v>
      </c>
      <c r="EH111">
        <f t="shared" si="205"/>
        <v>10</v>
      </c>
      <c r="EI111">
        <f t="shared" si="206"/>
        <v>143</v>
      </c>
      <c r="EJ111">
        <f t="shared" si="207"/>
        <v>32</v>
      </c>
      <c r="EK111">
        <f t="shared" si="208"/>
        <v>28</v>
      </c>
      <c r="EL111">
        <f t="shared" si="209"/>
        <v>1</v>
      </c>
      <c r="EM111">
        <f t="shared" si="210"/>
        <v>21</v>
      </c>
      <c r="EN111">
        <f t="shared" si="211"/>
        <v>11</v>
      </c>
      <c r="EO111">
        <f t="shared" si="212"/>
        <v>78</v>
      </c>
      <c r="EP111">
        <f t="shared" si="213"/>
        <v>2</v>
      </c>
      <c r="EQ111">
        <f t="shared" si="214"/>
        <v>21</v>
      </c>
      <c r="ER111">
        <f t="shared" si="215"/>
        <v>2</v>
      </c>
      <c r="ES111">
        <f t="shared" si="216"/>
        <v>62</v>
      </c>
      <c r="ET111">
        <f t="shared" si="217"/>
        <v>6</v>
      </c>
      <c r="EU111">
        <f t="shared" si="218"/>
        <v>81</v>
      </c>
      <c r="EV111">
        <f t="shared" si="219"/>
        <v>111</v>
      </c>
      <c r="EW111">
        <f t="shared" si="220"/>
        <v>23</v>
      </c>
      <c r="EX111">
        <f t="shared" si="221"/>
        <v>2</v>
      </c>
      <c r="EY111">
        <f t="shared" si="222"/>
        <v>127</v>
      </c>
      <c r="EZ111">
        <f t="shared" si="223"/>
        <v>52</v>
      </c>
      <c r="FA111">
        <f t="shared" si="224"/>
        <v>13</v>
      </c>
      <c r="FB111">
        <f t="shared" si="225"/>
        <v>11</v>
      </c>
      <c r="FC111">
        <f t="shared" si="226"/>
        <v>66</v>
      </c>
      <c r="FD111">
        <f t="shared" si="227"/>
        <v>170</v>
      </c>
      <c r="FE111">
        <f t="shared" si="228"/>
        <v>33</v>
      </c>
      <c r="FF111">
        <f t="shared" si="229"/>
        <v>12</v>
      </c>
      <c r="FG111">
        <f t="shared" si="230"/>
        <v>44</v>
      </c>
      <c r="FH111">
        <f t="shared" si="231"/>
        <v>25</v>
      </c>
      <c r="FI111">
        <f t="shared" si="232"/>
        <v>149</v>
      </c>
      <c r="FJ111">
        <f t="shared" si="233"/>
        <v>191</v>
      </c>
      <c r="FK111">
        <f t="shared" si="234"/>
        <v>18</v>
      </c>
      <c r="FL111">
        <f t="shared" si="235"/>
        <v>12</v>
      </c>
      <c r="FM111">
        <f t="shared" si="236"/>
        <v>141</v>
      </c>
      <c r="FN111">
        <f t="shared" si="237"/>
        <v>91</v>
      </c>
      <c r="FO111">
        <f t="shared" si="238"/>
        <v>90</v>
      </c>
      <c r="FP111">
        <f t="shared" si="239"/>
        <v>16</v>
      </c>
      <c r="FQ111">
        <f t="shared" si="240"/>
        <v>131</v>
      </c>
      <c r="FR111">
        <f t="shared" si="241"/>
        <v>19</v>
      </c>
    </row>
    <row r="112" spans="1:174">
      <c r="A112" t="s">
        <v>21</v>
      </c>
      <c r="B112" t="s">
        <v>12</v>
      </c>
      <c r="C112" t="s">
        <v>67</v>
      </c>
      <c r="D112">
        <v>8</v>
      </c>
      <c r="E112">
        <v>23</v>
      </c>
      <c r="F112">
        <v>2006</v>
      </c>
      <c r="G112" t="str">
        <f t="shared" si="197"/>
        <v>Chiefs-WC-2006</v>
      </c>
      <c r="H112">
        <v>0</v>
      </c>
      <c r="I112">
        <v>7</v>
      </c>
      <c r="J112">
        <v>11</v>
      </c>
      <c r="K112">
        <v>82</v>
      </c>
      <c r="L112">
        <v>14</v>
      </c>
      <c r="M112">
        <v>24</v>
      </c>
      <c r="N112">
        <v>1</v>
      </c>
      <c r="O112">
        <v>44</v>
      </c>
      <c r="P112">
        <v>17</v>
      </c>
      <c r="Q112">
        <v>0</v>
      </c>
      <c r="R112">
        <v>1</v>
      </c>
      <c r="S112">
        <v>11</v>
      </c>
      <c r="T112">
        <v>1</v>
      </c>
      <c r="U112">
        <v>2</v>
      </c>
      <c r="V112">
        <v>2</v>
      </c>
      <c r="W112">
        <v>1</v>
      </c>
      <c r="X112">
        <v>4</v>
      </c>
      <c r="Y112">
        <v>25</v>
      </c>
      <c r="Z112">
        <v>2</v>
      </c>
      <c r="AA112">
        <v>13</v>
      </c>
      <c r="AB112">
        <v>6</v>
      </c>
      <c r="AC112">
        <v>314</v>
      </c>
      <c r="AD112">
        <v>28</v>
      </c>
      <c r="AE112">
        <v>2</v>
      </c>
      <c r="AF112">
        <v>1</v>
      </c>
      <c r="AG112">
        <v>0</v>
      </c>
      <c r="AH112">
        <v>1</v>
      </c>
      <c r="AI112">
        <v>6</v>
      </c>
      <c r="AJ112">
        <v>2</v>
      </c>
      <c r="AK112">
        <v>8</v>
      </c>
      <c r="AL112">
        <v>1</v>
      </c>
      <c r="AM112">
        <v>2</v>
      </c>
      <c r="AN112">
        <v>0</v>
      </c>
      <c r="AO112">
        <v>0</v>
      </c>
      <c r="AP112">
        <v>1</v>
      </c>
      <c r="AQ112">
        <v>2</v>
      </c>
      <c r="AR112">
        <v>4</v>
      </c>
      <c r="AS112">
        <v>16</v>
      </c>
      <c r="AT112">
        <v>11</v>
      </c>
      <c r="AU112">
        <v>349</v>
      </c>
      <c r="AV112">
        <v>8</v>
      </c>
      <c r="AW112">
        <v>20</v>
      </c>
      <c r="AX112">
        <v>37</v>
      </c>
      <c r="AY112" s="8">
        <v>28</v>
      </c>
      <c r="AZ112">
        <v>11</v>
      </c>
      <c r="BA112">
        <v>247</v>
      </c>
      <c r="BB112">
        <v>31</v>
      </c>
      <c r="BC112">
        <v>39</v>
      </c>
      <c r="BD112">
        <v>1</v>
      </c>
      <c r="BE112">
        <v>188</v>
      </c>
      <c r="BF112">
        <v>40</v>
      </c>
      <c r="BG112">
        <v>1</v>
      </c>
      <c r="BH112">
        <v>6</v>
      </c>
      <c r="BI112">
        <v>12</v>
      </c>
      <c r="BJ112">
        <v>0</v>
      </c>
      <c r="BK112">
        <v>1</v>
      </c>
      <c r="BL112">
        <v>3</v>
      </c>
      <c r="BM112">
        <v>0</v>
      </c>
      <c r="BN112">
        <v>1</v>
      </c>
      <c r="BO112">
        <v>5</v>
      </c>
      <c r="BP112">
        <v>3</v>
      </c>
      <c r="BQ112">
        <v>40</v>
      </c>
      <c r="BR112">
        <v>2</v>
      </c>
      <c r="BS112">
        <v>76</v>
      </c>
      <c r="BT112">
        <v>8</v>
      </c>
      <c r="BU112">
        <v>4</v>
      </c>
      <c r="BV112">
        <v>2</v>
      </c>
      <c r="BW112">
        <v>1</v>
      </c>
      <c r="BX112">
        <v>12</v>
      </c>
      <c r="BY112">
        <v>24</v>
      </c>
      <c r="BZ112">
        <v>8</v>
      </c>
      <c r="CA112">
        <v>12</v>
      </c>
      <c r="CB112">
        <v>2</v>
      </c>
      <c r="CC112">
        <v>4</v>
      </c>
      <c r="CD112">
        <v>0</v>
      </c>
      <c r="CE112">
        <v>0</v>
      </c>
      <c r="CF112">
        <v>3</v>
      </c>
      <c r="CG112">
        <v>11</v>
      </c>
      <c r="CH112">
        <v>22</v>
      </c>
      <c r="CI112">
        <v>40</v>
      </c>
      <c r="CJ112">
        <v>12</v>
      </c>
      <c r="CK112">
        <v>384</v>
      </c>
      <c r="CL112">
        <v>2</v>
      </c>
      <c r="CM112">
        <v>39</v>
      </c>
      <c r="CN112">
        <v>23</v>
      </c>
      <c r="CP112" s="1">
        <f t="shared" si="123"/>
        <v>0.44444444444444442</v>
      </c>
      <c r="CQ112" s="1">
        <f t="shared" si="124"/>
        <v>0.76923076923076927</v>
      </c>
      <c r="CR112" s="1">
        <f t="shared" si="125"/>
        <v>0.42857142857142855</v>
      </c>
      <c r="CS112" s="1">
        <f t="shared" si="126"/>
        <v>3.3</v>
      </c>
      <c r="CT112" s="1">
        <f t="shared" si="127"/>
        <v>3</v>
      </c>
      <c r="CU112" s="1">
        <f t="shared" si="128"/>
        <v>3</v>
      </c>
      <c r="CV112" s="1">
        <f t="shared" si="129"/>
        <v>11.454545454545455</v>
      </c>
      <c r="CW112" s="1">
        <f t="shared" si="130"/>
        <v>39.545454545454547</v>
      </c>
      <c r="CX112" s="2">
        <f t="shared" si="131"/>
        <v>1.8742424242424243</v>
      </c>
      <c r="CY112" s="2">
        <f t="shared" si="132"/>
        <v>3.5803030303030301</v>
      </c>
      <c r="CZ112" s="1">
        <f t="shared" si="133"/>
        <v>2.8</v>
      </c>
      <c r="DA112" s="1">
        <f t="shared" si="134"/>
        <v>5.4375</v>
      </c>
      <c r="DB112" s="1">
        <f t="shared" si="135"/>
        <v>0.63636363636363635</v>
      </c>
      <c r="DC112" s="1">
        <f t="shared" si="136"/>
        <v>2.5454545454545454</v>
      </c>
      <c r="DD112" s="1">
        <f t="shared" si="137"/>
        <v>0.15384615384615385</v>
      </c>
      <c r="DE112" s="1">
        <f t="shared" si="138"/>
        <v>0.46153846153846156</v>
      </c>
      <c r="DF112" s="1">
        <f t="shared" si="139"/>
        <v>31.727272727272727</v>
      </c>
      <c r="DG112" s="1">
        <f t="shared" si="140"/>
        <v>32</v>
      </c>
      <c r="DH112" s="1">
        <f t="shared" si="141"/>
        <v>8</v>
      </c>
      <c r="DI112" s="1">
        <f t="shared" si="142"/>
        <v>2</v>
      </c>
      <c r="DJ112" s="1">
        <f t="shared" si="143"/>
        <v>0.5</v>
      </c>
      <c r="DK112" s="1">
        <f t="shared" si="144"/>
        <v>0.6071428571428571</v>
      </c>
      <c r="DL112" s="1">
        <f t="shared" si="145"/>
        <v>4.0909090909090908</v>
      </c>
      <c r="DM112" s="1">
        <f t="shared" si="146"/>
        <v>7.2727272727272725</v>
      </c>
      <c r="DN112" s="1">
        <f t="shared" si="147"/>
        <v>0.28888888888888886</v>
      </c>
      <c r="DO112" s="1">
        <f t="shared" si="148"/>
        <v>0.5</v>
      </c>
      <c r="DP112" s="1">
        <f t="shared" si="149"/>
        <v>0.25</v>
      </c>
      <c r="DQ112" s="1">
        <f t="shared" si="150"/>
        <v>0.55000000000000004</v>
      </c>
      <c r="DR112" s="2">
        <f t="shared" si="151"/>
        <v>2.5882352941176472</v>
      </c>
      <c r="DS112" s="2">
        <f t="shared" si="152"/>
        <v>4.7</v>
      </c>
      <c r="DT112" s="1">
        <f t="shared" si="121"/>
        <v>47.666666666666664</v>
      </c>
      <c r="DU112" s="1">
        <f t="shared" si="122"/>
        <v>34</v>
      </c>
      <c r="DV112" s="1">
        <f t="shared" si="198"/>
        <v>44</v>
      </c>
      <c r="DW112" s="1">
        <f t="shared" si="199"/>
        <v>188</v>
      </c>
      <c r="DX112" s="1">
        <f t="shared" si="153"/>
        <v>6.3492063492063489E-2</v>
      </c>
      <c r="DY112" s="1">
        <f t="shared" si="154"/>
        <v>5.2873563218390804E-2</v>
      </c>
      <c r="DZ112" s="1">
        <f t="shared" si="155"/>
        <v>0.72727272727272729</v>
      </c>
      <c r="EA112" s="1">
        <f t="shared" si="156"/>
        <v>2.0909090909090908</v>
      </c>
      <c r="EB112" s="1">
        <f t="shared" si="200"/>
        <v>44.097222222222229</v>
      </c>
      <c r="EC112" s="1">
        <f t="shared" si="201"/>
        <v>69.551282051282044</v>
      </c>
      <c r="EE112">
        <f t="shared" si="202"/>
        <v>197</v>
      </c>
      <c r="EF112">
        <f t="shared" si="203"/>
        <v>151</v>
      </c>
      <c r="EG112">
        <f t="shared" si="204"/>
        <v>189</v>
      </c>
      <c r="EH112">
        <f t="shared" si="205"/>
        <v>42</v>
      </c>
      <c r="EI112">
        <f t="shared" si="206"/>
        <v>143</v>
      </c>
      <c r="EJ112">
        <f t="shared" si="207"/>
        <v>32</v>
      </c>
      <c r="EK112">
        <f t="shared" si="208"/>
        <v>198</v>
      </c>
      <c r="EL112">
        <f t="shared" si="209"/>
        <v>170</v>
      </c>
      <c r="EM112">
        <f t="shared" si="210"/>
        <v>188</v>
      </c>
      <c r="EN112">
        <f t="shared" si="211"/>
        <v>178</v>
      </c>
      <c r="EO112">
        <f t="shared" si="212"/>
        <v>197</v>
      </c>
      <c r="EP112">
        <f t="shared" si="213"/>
        <v>121</v>
      </c>
      <c r="EQ112">
        <f t="shared" si="214"/>
        <v>197</v>
      </c>
      <c r="ER112">
        <f t="shared" si="215"/>
        <v>178</v>
      </c>
      <c r="ES112">
        <f t="shared" si="216"/>
        <v>191</v>
      </c>
      <c r="ET112">
        <f t="shared" si="217"/>
        <v>132</v>
      </c>
      <c r="EU112">
        <f t="shared" si="218"/>
        <v>87</v>
      </c>
      <c r="EV112">
        <f t="shared" si="219"/>
        <v>118</v>
      </c>
      <c r="EW112">
        <f t="shared" si="220"/>
        <v>194</v>
      </c>
      <c r="EX112">
        <f t="shared" si="221"/>
        <v>145</v>
      </c>
      <c r="EY112">
        <f t="shared" si="222"/>
        <v>139</v>
      </c>
      <c r="EZ112">
        <f t="shared" si="223"/>
        <v>67</v>
      </c>
      <c r="FA112">
        <f t="shared" si="224"/>
        <v>188</v>
      </c>
      <c r="FB112">
        <f t="shared" si="225"/>
        <v>186</v>
      </c>
      <c r="FC112">
        <f t="shared" si="226"/>
        <v>29</v>
      </c>
      <c r="FD112">
        <f t="shared" si="227"/>
        <v>132</v>
      </c>
      <c r="FE112">
        <f t="shared" si="228"/>
        <v>184</v>
      </c>
      <c r="FF112">
        <f t="shared" si="229"/>
        <v>165</v>
      </c>
      <c r="FG112">
        <f t="shared" si="230"/>
        <v>174</v>
      </c>
      <c r="FH112">
        <f t="shared" si="231"/>
        <v>155</v>
      </c>
      <c r="FI112">
        <f t="shared" si="232"/>
        <v>7</v>
      </c>
      <c r="FJ112">
        <f t="shared" si="233"/>
        <v>48</v>
      </c>
      <c r="FK112">
        <f t="shared" si="234"/>
        <v>186</v>
      </c>
      <c r="FL112">
        <f t="shared" si="235"/>
        <v>181</v>
      </c>
      <c r="FM112">
        <f t="shared" si="236"/>
        <v>108</v>
      </c>
      <c r="FN112">
        <f t="shared" si="237"/>
        <v>58</v>
      </c>
      <c r="FO112">
        <f t="shared" si="238"/>
        <v>183</v>
      </c>
      <c r="FP112">
        <f t="shared" si="239"/>
        <v>109</v>
      </c>
      <c r="FQ112">
        <f t="shared" si="240"/>
        <v>180</v>
      </c>
      <c r="FR112">
        <f t="shared" si="241"/>
        <v>68</v>
      </c>
    </row>
    <row r="113" spans="1:174">
      <c r="A113" t="s">
        <v>19</v>
      </c>
      <c r="B113" t="s">
        <v>18</v>
      </c>
      <c r="C113" t="s">
        <v>67</v>
      </c>
      <c r="D113">
        <v>21</v>
      </c>
      <c r="E113">
        <v>20</v>
      </c>
      <c r="F113">
        <v>2006</v>
      </c>
      <c r="G113" t="str">
        <f t="shared" si="197"/>
        <v>Seahawks-WC-2006</v>
      </c>
      <c r="H113">
        <v>1</v>
      </c>
      <c r="I113">
        <v>19</v>
      </c>
      <c r="J113">
        <v>12</v>
      </c>
      <c r="K113">
        <v>240</v>
      </c>
      <c r="L113">
        <v>18</v>
      </c>
      <c r="M113">
        <v>36</v>
      </c>
      <c r="N113">
        <v>2</v>
      </c>
      <c r="O113">
        <v>92</v>
      </c>
      <c r="P113">
        <v>32</v>
      </c>
      <c r="Q113">
        <v>0</v>
      </c>
      <c r="R113">
        <v>4</v>
      </c>
      <c r="S113">
        <v>15</v>
      </c>
      <c r="T113">
        <v>2</v>
      </c>
      <c r="U113">
        <v>3</v>
      </c>
      <c r="V113">
        <v>2</v>
      </c>
      <c r="W113">
        <v>0</v>
      </c>
      <c r="X113">
        <v>0</v>
      </c>
      <c r="Y113">
        <v>0</v>
      </c>
      <c r="Z113">
        <v>3</v>
      </c>
      <c r="AA113">
        <v>15</v>
      </c>
      <c r="AB113">
        <v>5</v>
      </c>
      <c r="AC113">
        <v>175</v>
      </c>
      <c r="AD113">
        <v>17</v>
      </c>
      <c r="AE113">
        <v>4</v>
      </c>
      <c r="AF113">
        <v>1</v>
      </c>
      <c r="AG113">
        <v>2</v>
      </c>
      <c r="AH113">
        <v>5</v>
      </c>
      <c r="AI113">
        <v>16</v>
      </c>
      <c r="AJ113">
        <v>4</v>
      </c>
      <c r="AK113">
        <v>7</v>
      </c>
      <c r="AL113">
        <v>2</v>
      </c>
      <c r="AM113">
        <v>6</v>
      </c>
      <c r="AN113">
        <v>2</v>
      </c>
      <c r="AO113">
        <v>2</v>
      </c>
      <c r="AP113">
        <v>3</v>
      </c>
      <c r="AQ113">
        <v>8</v>
      </c>
      <c r="AR113">
        <v>13</v>
      </c>
      <c r="AS113">
        <v>31</v>
      </c>
      <c r="AT113">
        <v>13</v>
      </c>
      <c r="AU113">
        <v>408</v>
      </c>
      <c r="AV113">
        <v>4</v>
      </c>
      <c r="AW113">
        <v>31</v>
      </c>
      <c r="AX113">
        <v>37</v>
      </c>
      <c r="AY113" s="8">
        <v>14</v>
      </c>
      <c r="AZ113">
        <v>12</v>
      </c>
      <c r="BA113">
        <v>168</v>
      </c>
      <c r="BB113">
        <v>17</v>
      </c>
      <c r="BC113">
        <v>29</v>
      </c>
      <c r="BD113">
        <v>1</v>
      </c>
      <c r="BE113">
        <v>116</v>
      </c>
      <c r="BF113">
        <v>26</v>
      </c>
      <c r="BG113">
        <v>0</v>
      </c>
      <c r="BH113">
        <v>3</v>
      </c>
      <c r="BI113">
        <v>13</v>
      </c>
      <c r="BJ113">
        <v>1</v>
      </c>
      <c r="BK113">
        <v>2</v>
      </c>
      <c r="BL113">
        <v>0</v>
      </c>
      <c r="BM113">
        <v>1</v>
      </c>
      <c r="BN113">
        <v>2</v>
      </c>
      <c r="BO113">
        <v>21</v>
      </c>
      <c r="BP113">
        <v>8</v>
      </c>
      <c r="BQ113">
        <v>74</v>
      </c>
      <c r="BR113">
        <v>5</v>
      </c>
      <c r="BS113">
        <v>242</v>
      </c>
      <c r="BT113">
        <v>13</v>
      </c>
      <c r="BU113">
        <v>3</v>
      </c>
      <c r="BV113">
        <v>1</v>
      </c>
      <c r="BW113">
        <v>1</v>
      </c>
      <c r="BX113">
        <v>6</v>
      </c>
      <c r="BY113">
        <v>14</v>
      </c>
      <c r="BZ113">
        <v>4</v>
      </c>
      <c r="CA113">
        <v>10</v>
      </c>
      <c r="CB113">
        <v>0</v>
      </c>
      <c r="CC113">
        <v>1</v>
      </c>
      <c r="CD113">
        <v>0</v>
      </c>
      <c r="CE113">
        <v>0</v>
      </c>
      <c r="CF113">
        <v>7</v>
      </c>
      <c r="CG113">
        <v>10</v>
      </c>
      <c r="CH113">
        <v>10</v>
      </c>
      <c r="CI113">
        <v>25</v>
      </c>
      <c r="CJ113">
        <v>12</v>
      </c>
      <c r="CK113">
        <v>332</v>
      </c>
      <c r="CL113">
        <v>6</v>
      </c>
      <c r="CM113">
        <v>28</v>
      </c>
      <c r="CN113">
        <v>23</v>
      </c>
      <c r="CP113" s="1">
        <f t="shared" si="123"/>
        <v>0.67741935483870963</v>
      </c>
      <c r="CQ113" s="1">
        <f t="shared" si="124"/>
        <v>0.57692307692307687</v>
      </c>
      <c r="CR113" s="1">
        <f t="shared" si="125"/>
        <v>5.2777777777777777</v>
      </c>
      <c r="CS113" s="1">
        <f t="shared" si="126"/>
        <v>6.064516129032258</v>
      </c>
      <c r="CT113" s="1">
        <f t="shared" si="127"/>
        <v>2</v>
      </c>
      <c r="CU113" s="1">
        <f t="shared" si="128"/>
        <v>1</v>
      </c>
      <c r="CV113" s="1">
        <f t="shared" si="129"/>
        <v>27.666666666666668</v>
      </c>
      <c r="CW113" s="1">
        <f t="shared" si="130"/>
        <v>23.666666666666668</v>
      </c>
      <c r="CX113" s="2">
        <f t="shared" si="131"/>
        <v>2.6347222222222224</v>
      </c>
      <c r="CY113" s="2">
        <f t="shared" si="132"/>
        <v>2.3652777777777776</v>
      </c>
      <c r="CZ113" s="1">
        <f t="shared" si="133"/>
        <v>4.882352941176471</v>
      </c>
      <c r="DA113" s="1">
        <f t="shared" si="134"/>
        <v>4.9824561403508776</v>
      </c>
      <c r="DB113" s="1">
        <f t="shared" si="135"/>
        <v>1.5833333333333333</v>
      </c>
      <c r="DC113" s="1">
        <f t="shared" si="136"/>
        <v>1.1666666666666667</v>
      </c>
      <c r="DD113" s="1">
        <f t="shared" si="137"/>
        <v>0.33333333333333331</v>
      </c>
      <c r="DE113" s="1">
        <f t="shared" si="138"/>
        <v>0.26666666666666666</v>
      </c>
      <c r="DF113" s="1">
        <f t="shared" si="139"/>
        <v>31.384615384615383</v>
      </c>
      <c r="DG113" s="1">
        <f t="shared" si="140"/>
        <v>27.666666666666668</v>
      </c>
      <c r="DH113" s="1">
        <f t="shared" si="141"/>
        <v>4</v>
      </c>
      <c r="DI113" s="1">
        <f t="shared" si="142"/>
        <v>6</v>
      </c>
      <c r="DJ113" s="1">
        <f t="shared" si="143"/>
        <v>0.4642857142857143</v>
      </c>
      <c r="DK113" s="1">
        <f t="shared" si="144"/>
        <v>0.47619047619047616</v>
      </c>
      <c r="DL113" s="1">
        <f t="shared" si="145"/>
        <v>5.666666666666667</v>
      </c>
      <c r="DM113" s="1">
        <f t="shared" si="146"/>
        <v>4.75</v>
      </c>
      <c r="DN113" s="1">
        <f t="shared" si="147"/>
        <v>0.22058823529411764</v>
      </c>
      <c r="DO113" s="1">
        <f t="shared" si="148"/>
        <v>1.2982456140350878</v>
      </c>
      <c r="DP113" s="1">
        <f t="shared" si="149"/>
        <v>0.41935483870967744</v>
      </c>
      <c r="DQ113" s="1">
        <f t="shared" si="150"/>
        <v>0.4</v>
      </c>
      <c r="DR113" s="2">
        <f t="shared" si="151"/>
        <v>2.875</v>
      </c>
      <c r="DS113" s="2">
        <f t="shared" si="152"/>
        <v>4.4615384615384617</v>
      </c>
      <c r="DT113" s="1">
        <f t="shared" si="121"/>
        <v>31.6</v>
      </c>
      <c r="DU113" s="1">
        <f t="shared" si="122"/>
        <v>45.8</v>
      </c>
      <c r="DV113" s="1">
        <f t="shared" si="198"/>
        <v>92</v>
      </c>
      <c r="DW113" s="1">
        <f t="shared" si="199"/>
        <v>116</v>
      </c>
      <c r="DX113" s="1">
        <f t="shared" si="153"/>
        <v>6.3253012048192767E-2</v>
      </c>
      <c r="DY113" s="1">
        <f t="shared" si="154"/>
        <v>7.0422535211267609E-2</v>
      </c>
      <c r="DZ113" s="1">
        <f t="shared" si="155"/>
        <v>1.75</v>
      </c>
      <c r="EA113" s="1">
        <f t="shared" si="156"/>
        <v>1.6666666666666667</v>
      </c>
      <c r="EB113" s="1">
        <f t="shared" si="200"/>
        <v>66.898148148148152</v>
      </c>
      <c r="EC113" s="1">
        <f t="shared" si="201"/>
        <v>86.56609195402298</v>
      </c>
      <c r="EE113">
        <f t="shared" si="202"/>
        <v>113</v>
      </c>
      <c r="EF113">
        <f t="shared" si="203"/>
        <v>23</v>
      </c>
      <c r="EG113">
        <f t="shared" si="204"/>
        <v>115</v>
      </c>
      <c r="EH113">
        <f t="shared" si="205"/>
        <v>109</v>
      </c>
      <c r="EI113">
        <f t="shared" si="206"/>
        <v>105</v>
      </c>
      <c r="EJ113">
        <f t="shared" si="207"/>
        <v>95</v>
      </c>
      <c r="EK113">
        <f t="shared" si="208"/>
        <v>114</v>
      </c>
      <c r="EL113">
        <f t="shared" si="209"/>
        <v>51</v>
      </c>
      <c r="EM113">
        <f t="shared" si="210"/>
        <v>106</v>
      </c>
      <c r="EN113">
        <f t="shared" si="211"/>
        <v>54</v>
      </c>
      <c r="EO113">
        <f t="shared" si="212"/>
        <v>123</v>
      </c>
      <c r="EP113">
        <f t="shared" si="213"/>
        <v>84</v>
      </c>
      <c r="EQ113">
        <f t="shared" si="214"/>
        <v>107</v>
      </c>
      <c r="ER113">
        <f t="shared" si="215"/>
        <v>30</v>
      </c>
      <c r="ES113">
        <f t="shared" si="216"/>
        <v>130</v>
      </c>
      <c r="ET113">
        <f t="shared" si="217"/>
        <v>30</v>
      </c>
      <c r="EU113">
        <f t="shared" si="218"/>
        <v>92</v>
      </c>
      <c r="EV113">
        <f t="shared" si="219"/>
        <v>55</v>
      </c>
      <c r="EW113">
        <f t="shared" si="220"/>
        <v>93</v>
      </c>
      <c r="EX113">
        <f t="shared" si="221"/>
        <v>18</v>
      </c>
      <c r="EY113">
        <f t="shared" si="222"/>
        <v>159</v>
      </c>
      <c r="EZ113">
        <f t="shared" si="223"/>
        <v>41</v>
      </c>
      <c r="FA113">
        <f t="shared" si="224"/>
        <v>93</v>
      </c>
      <c r="FB113">
        <f t="shared" si="225"/>
        <v>31</v>
      </c>
      <c r="FC113">
        <f t="shared" si="226"/>
        <v>17</v>
      </c>
      <c r="FD113">
        <f t="shared" si="227"/>
        <v>16</v>
      </c>
      <c r="FE113">
        <f t="shared" si="228"/>
        <v>120</v>
      </c>
      <c r="FF113">
        <f t="shared" si="229"/>
        <v>59</v>
      </c>
      <c r="FG113">
        <f t="shared" si="230"/>
        <v>160</v>
      </c>
      <c r="FH113">
        <f t="shared" si="231"/>
        <v>138</v>
      </c>
      <c r="FI113">
        <f t="shared" si="232"/>
        <v>169</v>
      </c>
      <c r="FJ113">
        <f t="shared" si="233"/>
        <v>186</v>
      </c>
      <c r="FK113">
        <f t="shared" si="234"/>
        <v>113</v>
      </c>
      <c r="FL113">
        <f t="shared" si="235"/>
        <v>122</v>
      </c>
      <c r="FM113">
        <f t="shared" si="236"/>
        <v>109</v>
      </c>
      <c r="FN113">
        <f t="shared" si="237"/>
        <v>112</v>
      </c>
      <c r="FO113">
        <f t="shared" si="238"/>
        <v>118</v>
      </c>
      <c r="FP113">
        <f t="shared" si="239"/>
        <v>70</v>
      </c>
      <c r="FQ113">
        <f t="shared" si="240"/>
        <v>137</v>
      </c>
      <c r="FR113">
        <f t="shared" si="241"/>
        <v>116</v>
      </c>
    </row>
    <row r="114" spans="1:174">
      <c r="A114" t="s">
        <v>18</v>
      </c>
      <c r="B114" t="s">
        <v>19</v>
      </c>
      <c r="C114" t="s">
        <v>67</v>
      </c>
      <c r="D114">
        <v>20</v>
      </c>
      <c r="E114">
        <v>21</v>
      </c>
      <c r="F114">
        <v>2006</v>
      </c>
      <c r="G114" t="str">
        <f t="shared" si="197"/>
        <v>Cowboys-WC-2006</v>
      </c>
      <c r="H114">
        <v>0</v>
      </c>
      <c r="I114">
        <v>14</v>
      </c>
      <c r="J114">
        <v>12</v>
      </c>
      <c r="K114">
        <v>168</v>
      </c>
      <c r="L114">
        <v>17</v>
      </c>
      <c r="M114">
        <v>29</v>
      </c>
      <c r="N114">
        <v>1</v>
      </c>
      <c r="O114">
        <v>116</v>
      </c>
      <c r="P114">
        <v>26</v>
      </c>
      <c r="Q114">
        <v>0</v>
      </c>
      <c r="R114">
        <v>3</v>
      </c>
      <c r="S114">
        <v>13</v>
      </c>
      <c r="T114">
        <v>1</v>
      </c>
      <c r="U114">
        <v>2</v>
      </c>
      <c r="V114">
        <v>0</v>
      </c>
      <c r="W114">
        <v>1</v>
      </c>
      <c r="X114">
        <v>2</v>
      </c>
      <c r="Y114">
        <v>21</v>
      </c>
      <c r="Z114">
        <v>8</v>
      </c>
      <c r="AA114">
        <v>74</v>
      </c>
      <c r="AB114">
        <v>5</v>
      </c>
      <c r="AC114">
        <v>242</v>
      </c>
      <c r="AD114">
        <v>13</v>
      </c>
      <c r="AE114">
        <v>3</v>
      </c>
      <c r="AF114">
        <v>1</v>
      </c>
      <c r="AG114">
        <v>1</v>
      </c>
      <c r="AH114">
        <v>6</v>
      </c>
      <c r="AI114">
        <v>14</v>
      </c>
      <c r="AJ114">
        <v>4</v>
      </c>
      <c r="AK114">
        <v>10</v>
      </c>
      <c r="AL114">
        <v>0</v>
      </c>
      <c r="AM114">
        <v>1</v>
      </c>
      <c r="AN114">
        <v>0</v>
      </c>
      <c r="AO114">
        <v>0</v>
      </c>
      <c r="AP114">
        <v>7</v>
      </c>
      <c r="AQ114">
        <v>10</v>
      </c>
      <c r="AR114">
        <v>10</v>
      </c>
      <c r="AS114">
        <v>25</v>
      </c>
      <c r="AT114">
        <v>12</v>
      </c>
      <c r="AU114">
        <v>332</v>
      </c>
      <c r="AV114">
        <v>6</v>
      </c>
      <c r="AW114">
        <v>28</v>
      </c>
      <c r="AX114">
        <v>23</v>
      </c>
      <c r="AY114" s="8">
        <v>19</v>
      </c>
      <c r="AZ114">
        <v>12</v>
      </c>
      <c r="BA114">
        <v>240</v>
      </c>
      <c r="BB114">
        <v>18</v>
      </c>
      <c r="BC114">
        <v>36</v>
      </c>
      <c r="BD114">
        <v>2</v>
      </c>
      <c r="BE114">
        <v>92</v>
      </c>
      <c r="BF114">
        <v>32</v>
      </c>
      <c r="BG114">
        <v>0</v>
      </c>
      <c r="BH114">
        <v>4</v>
      </c>
      <c r="BI114">
        <v>15</v>
      </c>
      <c r="BJ114">
        <v>2</v>
      </c>
      <c r="BK114">
        <v>3</v>
      </c>
      <c r="BL114">
        <v>2</v>
      </c>
      <c r="BM114">
        <v>0</v>
      </c>
      <c r="BN114">
        <v>0</v>
      </c>
      <c r="BO114">
        <v>0</v>
      </c>
      <c r="BP114">
        <v>3</v>
      </c>
      <c r="BQ114">
        <v>15</v>
      </c>
      <c r="BR114">
        <v>5</v>
      </c>
      <c r="BS114">
        <v>175</v>
      </c>
      <c r="BT114">
        <v>17</v>
      </c>
      <c r="BU114">
        <v>4</v>
      </c>
      <c r="BV114">
        <v>1</v>
      </c>
      <c r="BW114">
        <v>2</v>
      </c>
      <c r="BX114">
        <v>5</v>
      </c>
      <c r="BY114">
        <v>16</v>
      </c>
      <c r="BZ114">
        <v>4</v>
      </c>
      <c r="CA114">
        <v>7</v>
      </c>
      <c r="CB114">
        <v>2</v>
      </c>
      <c r="CC114">
        <v>6</v>
      </c>
      <c r="CD114">
        <v>2</v>
      </c>
      <c r="CE114">
        <v>2</v>
      </c>
      <c r="CF114">
        <v>3</v>
      </c>
      <c r="CG114">
        <v>8</v>
      </c>
      <c r="CH114">
        <v>13</v>
      </c>
      <c r="CI114">
        <v>31</v>
      </c>
      <c r="CJ114">
        <v>13</v>
      </c>
      <c r="CK114">
        <v>408</v>
      </c>
      <c r="CL114">
        <v>4</v>
      </c>
      <c r="CM114">
        <v>31</v>
      </c>
      <c r="CN114">
        <v>37</v>
      </c>
      <c r="CP114" s="1">
        <f t="shared" si="123"/>
        <v>0.57692307692307687</v>
      </c>
      <c r="CQ114" s="1">
        <f t="shared" si="124"/>
        <v>0.67741935483870963</v>
      </c>
      <c r="CR114" s="1">
        <f t="shared" si="125"/>
        <v>6.064516129032258</v>
      </c>
      <c r="CS114" s="1">
        <f t="shared" si="126"/>
        <v>5.2777777777777777</v>
      </c>
      <c r="CT114" s="1">
        <f t="shared" si="127"/>
        <v>1</v>
      </c>
      <c r="CU114" s="1">
        <f t="shared" si="128"/>
        <v>2</v>
      </c>
      <c r="CV114" s="1">
        <f t="shared" si="129"/>
        <v>23.666666666666668</v>
      </c>
      <c r="CW114" s="1">
        <f t="shared" si="130"/>
        <v>27.666666666666668</v>
      </c>
      <c r="CX114" s="2">
        <f t="shared" si="131"/>
        <v>2.3652777777777776</v>
      </c>
      <c r="CY114" s="2">
        <f t="shared" si="132"/>
        <v>2.6347222222222224</v>
      </c>
      <c r="CZ114" s="1">
        <f t="shared" si="133"/>
        <v>4.9824561403508776</v>
      </c>
      <c r="DA114" s="1">
        <f t="shared" si="134"/>
        <v>4.882352941176471</v>
      </c>
      <c r="DB114" s="1">
        <f t="shared" si="135"/>
        <v>1.1666666666666667</v>
      </c>
      <c r="DC114" s="1">
        <f t="shared" si="136"/>
        <v>1.5833333333333333</v>
      </c>
      <c r="DD114" s="1">
        <f t="shared" si="137"/>
        <v>0.26666666666666666</v>
      </c>
      <c r="DE114" s="1">
        <f t="shared" si="138"/>
        <v>0.33333333333333331</v>
      </c>
      <c r="DF114" s="1">
        <f t="shared" si="139"/>
        <v>27.666666666666668</v>
      </c>
      <c r="DG114" s="1">
        <f t="shared" si="140"/>
        <v>31.384615384615383</v>
      </c>
      <c r="DH114" s="1">
        <f t="shared" si="141"/>
        <v>6</v>
      </c>
      <c r="DI114" s="1">
        <f t="shared" si="142"/>
        <v>4</v>
      </c>
      <c r="DJ114" s="1">
        <f t="shared" si="143"/>
        <v>0.47619047619047616</v>
      </c>
      <c r="DK114" s="1">
        <f t="shared" si="144"/>
        <v>0.4642857142857143</v>
      </c>
      <c r="DL114" s="1">
        <f t="shared" si="145"/>
        <v>4.75</v>
      </c>
      <c r="DM114" s="1">
        <f t="shared" si="146"/>
        <v>5.666666666666667</v>
      </c>
      <c r="DN114" s="1">
        <f t="shared" si="147"/>
        <v>1.2982456140350878</v>
      </c>
      <c r="DO114" s="1">
        <f t="shared" si="148"/>
        <v>0.22058823529411764</v>
      </c>
      <c r="DP114" s="1">
        <f t="shared" si="149"/>
        <v>0.4</v>
      </c>
      <c r="DQ114" s="1">
        <f t="shared" si="150"/>
        <v>0.41935483870967744</v>
      </c>
      <c r="DR114" s="2">
        <f t="shared" si="151"/>
        <v>4.4615384615384617</v>
      </c>
      <c r="DS114" s="2">
        <f t="shared" si="152"/>
        <v>2.875</v>
      </c>
      <c r="DT114" s="1">
        <f t="shared" si="121"/>
        <v>45.8</v>
      </c>
      <c r="DU114" s="1">
        <f t="shared" si="122"/>
        <v>31.6</v>
      </c>
      <c r="DV114" s="1">
        <f t="shared" si="198"/>
        <v>116</v>
      </c>
      <c r="DW114" s="1">
        <f t="shared" si="199"/>
        <v>92</v>
      </c>
      <c r="DX114" s="1">
        <f t="shared" si="153"/>
        <v>7.0422535211267609E-2</v>
      </c>
      <c r="DY114" s="1">
        <f t="shared" si="154"/>
        <v>6.3253012048192767E-2</v>
      </c>
      <c r="DZ114" s="1">
        <f t="shared" si="155"/>
        <v>1.6666666666666667</v>
      </c>
      <c r="EA114" s="1">
        <f t="shared" si="156"/>
        <v>1.75</v>
      </c>
      <c r="EB114" s="1">
        <f t="shared" si="200"/>
        <v>86.56609195402298</v>
      </c>
      <c r="EC114" s="1">
        <f t="shared" si="201"/>
        <v>66.898148148148152</v>
      </c>
      <c r="EE114">
        <f t="shared" si="202"/>
        <v>173</v>
      </c>
      <c r="EF114">
        <f t="shared" si="203"/>
        <v>83</v>
      </c>
      <c r="EG114">
        <f t="shared" si="204"/>
        <v>90</v>
      </c>
      <c r="EH114">
        <f t="shared" si="205"/>
        <v>84</v>
      </c>
      <c r="EI114">
        <f t="shared" si="206"/>
        <v>37</v>
      </c>
      <c r="EJ114">
        <f t="shared" si="207"/>
        <v>57</v>
      </c>
      <c r="EK114">
        <f t="shared" si="208"/>
        <v>148</v>
      </c>
      <c r="EL114">
        <f t="shared" si="209"/>
        <v>85</v>
      </c>
      <c r="EM114">
        <f t="shared" si="210"/>
        <v>145</v>
      </c>
      <c r="EN114">
        <f t="shared" si="211"/>
        <v>93</v>
      </c>
      <c r="EO114">
        <f t="shared" si="212"/>
        <v>115</v>
      </c>
      <c r="EP114">
        <f t="shared" si="213"/>
        <v>76</v>
      </c>
      <c r="EQ114">
        <f t="shared" si="214"/>
        <v>166</v>
      </c>
      <c r="ER114">
        <f t="shared" si="215"/>
        <v>89</v>
      </c>
      <c r="ES114">
        <f t="shared" si="216"/>
        <v>164</v>
      </c>
      <c r="ET114">
        <f t="shared" si="217"/>
        <v>58</v>
      </c>
      <c r="EU114">
        <f t="shared" si="218"/>
        <v>143</v>
      </c>
      <c r="EV114">
        <f t="shared" si="219"/>
        <v>107</v>
      </c>
      <c r="EW114">
        <f t="shared" si="220"/>
        <v>161</v>
      </c>
      <c r="EX114">
        <f t="shared" si="221"/>
        <v>72</v>
      </c>
      <c r="EY114">
        <f t="shared" si="222"/>
        <v>149</v>
      </c>
      <c r="EZ114">
        <f t="shared" si="223"/>
        <v>39</v>
      </c>
      <c r="FA114">
        <f t="shared" si="224"/>
        <v>167</v>
      </c>
      <c r="FB114">
        <f t="shared" si="225"/>
        <v>104</v>
      </c>
      <c r="FC114">
        <f t="shared" si="226"/>
        <v>183</v>
      </c>
      <c r="FD114">
        <f t="shared" si="227"/>
        <v>181</v>
      </c>
      <c r="FE114">
        <f t="shared" si="228"/>
        <v>131</v>
      </c>
      <c r="FF114">
        <f t="shared" si="229"/>
        <v>79</v>
      </c>
      <c r="FG114">
        <f t="shared" si="230"/>
        <v>61</v>
      </c>
      <c r="FH114">
        <f t="shared" si="231"/>
        <v>39</v>
      </c>
      <c r="FI114">
        <f t="shared" si="232"/>
        <v>13</v>
      </c>
      <c r="FJ114">
        <f t="shared" si="233"/>
        <v>30</v>
      </c>
      <c r="FK114">
        <f t="shared" si="234"/>
        <v>75</v>
      </c>
      <c r="FL114">
        <f t="shared" si="235"/>
        <v>84</v>
      </c>
      <c r="FM114">
        <f t="shared" si="236"/>
        <v>87</v>
      </c>
      <c r="FN114">
        <f t="shared" si="237"/>
        <v>90</v>
      </c>
      <c r="FO114">
        <f t="shared" si="238"/>
        <v>126</v>
      </c>
      <c r="FP114">
        <f t="shared" si="239"/>
        <v>80</v>
      </c>
      <c r="FQ114">
        <f t="shared" si="240"/>
        <v>83</v>
      </c>
      <c r="FR114">
        <f t="shared" si="241"/>
        <v>62</v>
      </c>
    </row>
    <row r="115" spans="1:174">
      <c r="A115" t="s">
        <v>9</v>
      </c>
      <c r="B115" t="s">
        <v>3</v>
      </c>
      <c r="C115" t="s">
        <v>67</v>
      </c>
      <c r="D115">
        <v>37</v>
      </c>
      <c r="E115">
        <v>16</v>
      </c>
      <c r="F115">
        <v>2006</v>
      </c>
      <c r="G115" t="str">
        <f t="shared" si="197"/>
        <v>Patriots-WC-2006</v>
      </c>
      <c r="H115">
        <v>1</v>
      </c>
      <c r="I115">
        <v>26</v>
      </c>
      <c r="J115">
        <v>10</v>
      </c>
      <c r="K115">
        <v>200</v>
      </c>
      <c r="L115">
        <v>22</v>
      </c>
      <c r="M115">
        <v>34</v>
      </c>
      <c r="N115">
        <v>2</v>
      </c>
      <c r="O115">
        <v>158</v>
      </c>
      <c r="P115">
        <v>38</v>
      </c>
      <c r="Q115">
        <v>1</v>
      </c>
      <c r="R115">
        <v>11</v>
      </c>
      <c r="S115">
        <v>16</v>
      </c>
      <c r="T115">
        <v>0</v>
      </c>
      <c r="U115">
        <v>0</v>
      </c>
      <c r="V115">
        <v>0</v>
      </c>
      <c r="W115">
        <v>1</v>
      </c>
      <c r="X115">
        <v>1</v>
      </c>
      <c r="Y115">
        <v>12</v>
      </c>
      <c r="Z115">
        <v>7</v>
      </c>
      <c r="AA115">
        <v>59</v>
      </c>
      <c r="AB115">
        <v>2</v>
      </c>
      <c r="AC115">
        <v>74</v>
      </c>
      <c r="AD115">
        <v>7</v>
      </c>
      <c r="AE115">
        <v>6</v>
      </c>
      <c r="AF115">
        <v>3</v>
      </c>
      <c r="AG115">
        <v>3</v>
      </c>
      <c r="AH115">
        <v>11</v>
      </c>
      <c r="AI115">
        <v>20</v>
      </c>
      <c r="AJ115">
        <v>7</v>
      </c>
      <c r="AK115">
        <v>12</v>
      </c>
      <c r="AL115">
        <v>5</v>
      </c>
      <c r="AM115">
        <v>5</v>
      </c>
      <c r="AN115">
        <v>0</v>
      </c>
      <c r="AO115">
        <v>0</v>
      </c>
      <c r="AP115">
        <v>5</v>
      </c>
      <c r="AQ115">
        <v>9</v>
      </c>
      <c r="AR115">
        <v>23</v>
      </c>
      <c r="AS115">
        <v>37</v>
      </c>
      <c r="AT115">
        <v>10</v>
      </c>
      <c r="AU115">
        <v>343</v>
      </c>
      <c r="AV115">
        <v>2</v>
      </c>
      <c r="AW115">
        <v>33</v>
      </c>
      <c r="AX115">
        <v>20</v>
      </c>
      <c r="AY115" s="8">
        <v>18</v>
      </c>
      <c r="AZ115">
        <v>11</v>
      </c>
      <c r="BA115">
        <v>277</v>
      </c>
      <c r="BB115">
        <v>24</v>
      </c>
      <c r="BC115">
        <v>41</v>
      </c>
      <c r="BD115">
        <v>1</v>
      </c>
      <c r="BE115">
        <v>70</v>
      </c>
      <c r="BF115">
        <v>16</v>
      </c>
      <c r="BG115">
        <v>0</v>
      </c>
      <c r="BH115">
        <v>3</v>
      </c>
      <c r="BI115">
        <v>11</v>
      </c>
      <c r="BJ115">
        <v>1</v>
      </c>
      <c r="BK115">
        <v>2</v>
      </c>
      <c r="BL115">
        <v>1</v>
      </c>
      <c r="BM115">
        <v>1</v>
      </c>
      <c r="BN115">
        <v>3</v>
      </c>
      <c r="BO115">
        <v>22</v>
      </c>
      <c r="BP115">
        <v>4</v>
      </c>
      <c r="BQ115">
        <v>47</v>
      </c>
      <c r="BR115">
        <v>3</v>
      </c>
      <c r="BS115">
        <v>103</v>
      </c>
      <c r="BT115">
        <v>0</v>
      </c>
      <c r="BU115">
        <v>3</v>
      </c>
      <c r="BV115">
        <v>0</v>
      </c>
      <c r="BW115">
        <v>3</v>
      </c>
      <c r="BX115">
        <v>3</v>
      </c>
      <c r="BY115">
        <v>8</v>
      </c>
      <c r="BZ115">
        <v>2</v>
      </c>
      <c r="CA115">
        <v>5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5</v>
      </c>
      <c r="CI115">
        <v>13</v>
      </c>
      <c r="CJ115">
        <v>11</v>
      </c>
      <c r="CK115">
        <v>364</v>
      </c>
      <c r="CL115">
        <v>4</v>
      </c>
      <c r="CM115">
        <v>26</v>
      </c>
      <c r="CN115">
        <v>40</v>
      </c>
      <c r="CP115" s="1">
        <f t="shared" si="123"/>
        <v>0.80555555555555558</v>
      </c>
      <c r="CQ115" s="1">
        <f t="shared" si="124"/>
        <v>0.65517241379310343</v>
      </c>
      <c r="CR115" s="1">
        <f t="shared" si="125"/>
        <v>6.8571428571428568</v>
      </c>
      <c r="CS115" s="1">
        <f t="shared" si="126"/>
        <v>5.7272727272727275</v>
      </c>
      <c r="CT115" s="1">
        <f t="shared" si="127"/>
        <v>1</v>
      </c>
      <c r="CU115" s="1">
        <f t="shared" si="128"/>
        <v>2</v>
      </c>
      <c r="CV115" s="1">
        <f t="shared" si="129"/>
        <v>35.799999999999997</v>
      </c>
      <c r="CW115" s="1">
        <f t="shared" si="130"/>
        <v>31.545454545454547</v>
      </c>
      <c r="CX115" s="2">
        <f t="shared" si="131"/>
        <v>3.3333333333333335</v>
      </c>
      <c r="CY115" s="2">
        <f t="shared" si="132"/>
        <v>2.4242424242424243</v>
      </c>
      <c r="CZ115" s="1">
        <f t="shared" si="133"/>
        <v>4.904109589041096</v>
      </c>
      <c r="DA115" s="1">
        <f t="shared" si="134"/>
        <v>5.7833333333333332</v>
      </c>
      <c r="DB115" s="1">
        <f t="shared" si="135"/>
        <v>2.6</v>
      </c>
      <c r="DC115" s="1">
        <f t="shared" si="136"/>
        <v>1.6363636363636365</v>
      </c>
      <c r="DD115" s="1">
        <f t="shared" si="137"/>
        <v>0.6875</v>
      </c>
      <c r="DE115" s="1">
        <f t="shared" si="138"/>
        <v>0.30769230769230771</v>
      </c>
      <c r="DF115" s="1">
        <f t="shared" si="139"/>
        <v>34.299999999999997</v>
      </c>
      <c r="DG115" s="1">
        <f t="shared" si="140"/>
        <v>33.090909090909093</v>
      </c>
      <c r="DH115" s="1">
        <f t="shared" si="141"/>
        <v>2</v>
      </c>
      <c r="DI115" s="1">
        <f t="shared" si="142"/>
        <v>4</v>
      </c>
      <c r="DJ115" s="1">
        <f t="shared" si="143"/>
        <v>0.7142857142857143</v>
      </c>
      <c r="DK115" s="1">
        <f t="shared" si="144"/>
        <v>0.42857142857142855</v>
      </c>
      <c r="DL115" s="1">
        <f t="shared" si="145"/>
        <v>7.3</v>
      </c>
      <c r="DM115" s="1">
        <f t="shared" si="146"/>
        <v>5.4545454545454541</v>
      </c>
      <c r="DN115" s="1">
        <f t="shared" si="147"/>
        <v>0.80821917808219179</v>
      </c>
      <c r="DO115" s="1">
        <f t="shared" si="148"/>
        <v>0.78333333333333333</v>
      </c>
      <c r="DP115" s="1">
        <f t="shared" si="149"/>
        <v>0.6216216216216216</v>
      </c>
      <c r="DQ115" s="1">
        <f t="shared" si="150"/>
        <v>0.38461538461538464</v>
      </c>
      <c r="DR115" s="2">
        <f t="shared" si="151"/>
        <v>4.1578947368421053</v>
      </c>
      <c r="DS115" s="2">
        <f t="shared" si="152"/>
        <v>4.375</v>
      </c>
      <c r="DT115" s="1">
        <f t="shared" si="121"/>
        <v>33.5</v>
      </c>
      <c r="DU115" s="1">
        <f t="shared" si="122"/>
        <v>34.333333333333336</v>
      </c>
      <c r="DV115" s="1">
        <f t="shared" si="198"/>
        <v>158</v>
      </c>
      <c r="DW115" s="1">
        <f t="shared" si="199"/>
        <v>70</v>
      </c>
      <c r="DX115" s="1">
        <f t="shared" si="153"/>
        <v>0.10335195530726257</v>
      </c>
      <c r="DY115" s="1">
        <f t="shared" si="154"/>
        <v>4.6109510086455328E-2</v>
      </c>
      <c r="DZ115" s="1">
        <f t="shared" si="155"/>
        <v>3.7</v>
      </c>
      <c r="EA115" s="1">
        <f t="shared" si="156"/>
        <v>1.4545454545454546</v>
      </c>
      <c r="EB115" s="1">
        <f t="shared" si="200"/>
        <v>100.12254901960785</v>
      </c>
      <c r="EC115" s="1">
        <f t="shared" si="201"/>
        <v>76.981707317073159</v>
      </c>
      <c r="EE115">
        <f t="shared" si="202"/>
        <v>23</v>
      </c>
      <c r="EF115">
        <f t="shared" si="203"/>
        <v>65</v>
      </c>
      <c r="EG115">
        <f t="shared" si="204"/>
        <v>69</v>
      </c>
      <c r="EH115">
        <f t="shared" si="205"/>
        <v>99</v>
      </c>
      <c r="EI115">
        <f t="shared" si="206"/>
        <v>37</v>
      </c>
      <c r="EJ115">
        <f t="shared" si="207"/>
        <v>57</v>
      </c>
      <c r="EK115">
        <f t="shared" si="208"/>
        <v>46</v>
      </c>
      <c r="EL115">
        <f t="shared" si="209"/>
        <v>118</v>
      </c>
      <c r="EM115">
        <f t="shared" si="210"/>
        <v>30</v>
      </c>
      <c r="EN115">
        <f t="shared" si="211"/>
        <v>64</v>
      </c>
      <c r="EO115">
        <f t="shared" si="212"/>
        <v>120</v>
      </c>
      <c r="EP115">
        <f t="shared" si="213"/>
        <v>140</v>
      </c>
      <c r="EQ115">
        <f t="shared" si="214"/>
        <v>16</v>
      </c>
      <c r="ER115">
        <f t="shared" si="215"/>
        <v>97</v>
      </c>
      <c r="ES115">
        <f t="shared" si="216"/>
        <v>3</v>
      </c>
      <c r="ET115">
        <f t="shared" si="217"/>
        <v>49</v>
      </c>
      <c r="EU115">
        <f t="shared" si="218"/>
        <v>61</v>
      </c>
      <c r="EV115">
        <f t="shared" si="219"/>
        <v>129</v>
      </c>
      <c r="EW115">
        <f t="shared" si="220"/>
        <v>23</v>
      </c>
      <c r="EX115">
        <f t="shared" si="221"/>
        <v>72</v>
      </c>
      <c r="EY115">
        <f t="shared" si="222"/>
        <v>75</v>
      </c>
      <c r="EZ115">
        <f t="shared" si="223"/>
        <v>22</v>
      </c>
      <c r="FA115">
        <f t="shared" si="224"/>
        <v>12</v>
      </c>
      <c r="FB115">
        <f t="shared" si="225"/>
        <v>92</v>
      </c>
      <c r="FC115">
        <f t="shared" si="226"/>
        <v>134</v>
      </c>
      <c r="FD115">
        <f t="shared" si="227"/>
        <v>69</v>
      </c>
      <c r="FE115">
        <f t="shared" si="228"/>
        <v>9</v>
      </c>
      <c r="FF115">
        <f t="shared" si="229"/>
        <v>50</v>
      </c>
      <c r="FG115">
        <f t="shared" si="230"/>
        <v>84</v>
      </c>
      <c r="FH115">
        <f t="shared" si="231"/>
        <v>133</v>
      </c>
      <c r="FI115">
        <f t="shared" si="232"/>
        <v>156</v>
      </c>
      <c r="FJ115">
        <f t="shared" si="233"/>
        <v>53</v>
      </c>
      <c r="FK115">
        <f t="shared" si="234"/>
        <v>33</v>
      </c>
      <c r="FL115">
        <f t="shared" si="235"/>
        <v>49</v>
      </c>
      <c r="FM115">
        <f t="shared" si="236"/>
        <v>16</v>
      </c>
      <c r="FN115">
        <f t="shared" si="237"/>
        <v>40</v>
      </c>
      <c r="FO115">
        <f t="shared" si="238"/>
        <v>18</v>
      </c>
      <c r="FP115">
        <f t="shared" si="239"/>
        <v>58</v>
      </c>
      <c r="FQ115">
        <f t="shared" si="240"/>
        <v>49</v>
      </c>
      <c r="FR115">
        <f t="shared" si="241"/>
        <v>88</v>
      </c>
    </row>
    <row r="116" spans="1:174">
      <c r="A116" t="s">
        <v>3</v>
      </c>
      <c r="B116" t="s">
        <v>9</v>
      </c>
      <c r="C116" t="s">
        <v>67</v>
      </c>
      <c r="D116">
        <v>16</v>
      </c>
      <c r="E116">
        <v>37</v>
      </c>
      <c r="F116">
        <v>2006</v>
      </c>
      <c r="G116" t="str">
        <f t="shared" si="197"/>
        <v>Jets-WC-2006</v>
      </c>
      <c r="H116">
        <v>0</v>
      </c>
      <c r="I116">
        <v>18</v>
      </c>
      <c r="J116">
        <v>11</v>
      </c>
      <c r="K116">
        <v>277</v>
      </c>
      <c r="L116">
        <v>24</v>
      </c>
      <c r="M116">
        <v>41</v>
      </c>
      <c r="N116">
        <v>1</v>
      </c>
      <c r="O116">
        <v>70</v>
      </c>
      <c r="P116">
        <v>16</v>
      </c>
      <c r="Q116">
        <v>0</v>
      </c>
      <c r="R116">
        <v>3</v>
      </c>
      <c r="S116">
        <v>11</v>
      </c>
      <c r="T116">
        <v>1</v>
      </c>
      <c r="U116">
        <v>2</v>
      </c>
      <c r="V116">
        <v>1</v>
      </c>
      <c r="W116">
        <v>1</v>
      </c>
      <c r="X116">
        <v>3</v>
      </c>
      <c r="Y116">
        <v>22</v>
      </c>
      <c r="Z116">
        <v>4</v>
      </c>
      <c r="AA116">
        <v>47</v>
      </c>
      <c r="AB116">
        <v>3</v>
      </c>
      <c r="AC116">
        <v>103</v>
      </c>
      <c r="AD116">
        <v>0</v>
      </c>
      <c r="AE116">
        <v>3</v>
      </c>
      <c r="AF116">
        <v>0</v>
      </c>
      <c r="AG116">
        <v>3</v>
      </c>
      <c r="AH116">
        <v>3</v>
      </c>
      <c r="AI116">
        <v>8</v>
      </c>
      <c r="AJ116">
        <v>2</v>
      </c>
      <c r="AK116">
        <v>5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5</v>
      </c>
      <c r="AS116">
        <v>13</v>
      </c>
      <c r="AT116">
        <v>11</v>
      </c>
      <c r="AU116">
        <v>364</v>
      </c>
      <c r="AV116">
        <v>4</v>
      </c>
      <c r="AW116">
        <v>26</v>
      </c>
      <c r="AX116">
        <v>40</v>
      </c>
      <c r="AY116" s="8">
        <v>26</v>
      </c>
      <c r="AZ116">
        <v>10</v>
      </c>
      <c r="BA116">
        <v>200</v>
      </c>
      <c r="BB116">
        <v>22</v>
      </c>
      <c r="BC116">
        <v>34</v>
      </c>
      <c r="BD116">
        <v>2</v>
      </c>
      <c r="BE116">
        <v>158</v>
      </c>
      <c r="BF116">
        <v>38</v>
      </c>
      <c r="BG116">
        <v>1</v>
      </c>
      <c r="BH116">
        <v>11</v>
      </c>
      <c r="BI116">
        <v>16</v>
      </c>
      <c r="BJ116">
        <v>0</v>
      </c>
      <c r="BK116">
        <v>0</v>
      </c>
      <c r="BL116">
        <v>0</v>
      </c>
      <c r="BM116">
        <v>1</v>
      </c>
      <c r="BN116">
        <v>1</v>
      </c>
      <c r="BO116">
        <v>12</v>
      </c>
      <c r="BP116">
        <v>7</v>
      </c>
      <c r="BQ116">
        <v>59</v>
      </c>
      <c r="BR116">
        <v>2</v>
      </c>
      <c r="BS116">
        <v>74</v>
      </c>
      <c r="BT116">
        <v>7</v>
      </c>
      <c r="BU116">
        <v>6</v>
      </c>
      <c r="BV116">
        <v>3</v>
      </c>
      <c r="BW116">
        <v>3</v>
      </c>
      <c r="BX116">
        <v>11</v>
      </c>
      <c r="BY116">
        <v>20</v>
      </c>
      <c r="BZ116">
        <v>7</v>
      </c>
      <c r="CA116">
        <v>12</v>
      </c>
      <c r="CB116">
        <v>5</v>
      </c>
      <c r="CC116">
        <v>5</v>
      </c>
      <c r="CD116">
        <v>0</v>
      </c>
      <c r="CE116">
        <v>0</v>
      </c>
      <c r="CF116">
        <v>5</v>
      </c>
      <c r="CG116">
        <v>9</v>
      </c>
      <c r="CH116">
        <v>23</v>
      </c>
      <c r="CI116">
        <v>37</v>
      </c>
      <c r="CJ116">
        <v>10</v>
      </c>
      <c r="CK116">
        <v>343</v>
      </c>
      <c r="CL116">
        <v>2</v>
      </c>
      <c r="CM116">
        <v>33</v>
      </c>
      <c r="CN116">
        <v>20</v>
      </c>
      <c r="CP116" s="1">
        <f t="shared" si="123"/>
        <v>0.65517241379310343</v>
      </c>
      <c r="CQ116" s="1">
        <f t="shared" si="124"/>
        <v>0.80555555555555558</v>
      </c>
      <c r="CR116" s="1">
        <f t="shared" si="125"/>
        <v>5.7272727272727275</v>
      </c>
      <c r="CS116" s="1">
        <f t="shared" si="126"/>
        <v>6.8571428571428568</v>
      </c>
      <c r="CT116" s="1">
        <f t="shared" si="127"/>
        <v>2</v>
      </c>
      <c r="CU116" s="1">
        <f t="shared" si="128"/>
        <v>1</v>
      </c>
      <c r="CV116" s="1">
        <f t="shared" si="129"/>
        <v>31.545454545454547</v>
      </c>
      <c r="CW116" s="1">
        <f t="shared" si="130"/>
        <v>35.799999999999997</v>
      </c>
      <c r="CX116" s="2">
        <f t="shared" si="131"/>
        <v>2.4242424242424243</v>
      </c>
      <c r="CY116" s="2">
        <f t="shared" si="132"/>
        <v>3.3333333333333335</v>
      </c>
      <c r="CZ116" s="1">
        <f t="shared" si="133"/>
        <v>5.7833333333333332</v>
      </c>
      <c r="DA116" s="1">
        <f t="shared" si="134"/>
        <v>4.904109589041096</v>
      </c>
      <c r="DB116" s="1">
        <f t="shared" si="135"/>
        <v>1.6363636363636365</v>
      </c>
      <c r="DC116" s="1">
        <f t="shared" si="136"/>
        <v>2.6</v>
      </c>
      <c r="DD116" s="1">
        <f t="shared" si="137"/>
        <v>0.30769230769230771</v>
      </c>
      <c r="DE116" s="1">
        <f t="shared" si="138"/>
        <v>0.6875</v>
      </c>
      <c r="DF116" s="1">
        <f t="shared" si="139"/>
        <v>33.090909090909093</v>
      </c>
      <c r="DG116" s="1">
        <f t="shared" si="140"/>
        <v>34.299999999999997</v>
      </c>
      <c r="DH116" s="1">
        <f t="shared" si="141"/>
        <v>4</v>
      </c>
      <c r="DI116" s="1">
        <f t="shared" si="142"/>
        <v>2</v>
      </c>
      <c r="DJ116" s="1">
        <f t="shared" si="143"/>
        <v>0.42857142857142855</v>
      </c>
      <c r="DK116" s="1">
        <f t="shared" si="144"/>
        <v>0.7142857142857143</v>
      </c>
      <c r="DL116" s="1">
        <f t="shared" si="145"/>
        <v>5.4545454545454541</v>
      </c>
      <c r="DM116" s="1">
        <f t="shared" si="146"/>
        <v>7.3</v>
      </c>
      <c r="DN116" s="1">
        <f t="shared" si="147"/>
        <v>0.78333333333333333</v>
      </c>
      <c r="DO116" s="1">
        <f t="shared" si="148"/>
        <v>0.80821917808219179</v>
      </c>
      <c r="DP116" s="1">
        <f t="shared" si="149"/>
        <v>0.38461538461538464</v>
      </c>
      <c r="DQ116" s="1">
        <f t="shared" si="150"/>
        <v>0.6216216216216216</v>
      </c>
      <c r="DR116" s="2">
        <f t="shared" si="151"/>
        <v>4.375</v>
      </c>
      <c r="DS116" s="2">
        <f t="shared" si="152"/>
        <v>4.1578947368421053</v>
      </c>
      <c r="DT116" s="1">
        <f t="shared" ref="DT116:DT175" si="242">IF(AB116&lt;&gt;0,(AC116-AD116)/AB116,37.898474059003)</f>
        <v>34.333333333333336</v>
      </c>
      <c r="DU116" s="1">
        <f t="shared" ref="DU116:DU175" si="243">IF(BR116&lt;&gt;0,(BS116-BT116)/BR116,37.898474059003)</f>
        <v>33.5</v>
      </c>
      <c r="DV116" s="1">
        <f t="shared" si="198"/>
        <v>70</v>
      </c>
      <c r="DW116" s="1">
        <f t="shared" si="199"/>
        <v>158</v>
      </c>
      <c r="DX116" s="1">
        <f t="shared" si="153"/>
        <v>4.6109510086455328E-2</v>
      </c>
      <c r="DY116" s="1">
        <f t="shared" si="154"/>
        <v>0.10335195530726257</v>
      </c>
      <c r="DZ116" s="1">
        <f t="shared" si="155"/>
        <v>1.4545454545454546</v>
      </c>
      <c r="EA116" s="1">
        <f t="shared" si="156"/>
        <v>3.7</v>
      </c>
      <c r="EB116" s="1">
        <f t="shared" si="200"/>
        <v>76.981707317073159</v>
      </c>
      <c r="EC116" s="1">
        <f t="shared" si="201"/>
        <v>100.12254901960785</v>
      </c>
      <c r="EE116">
        <f t="shared" si="202"/>
        <v>131</v>
      </c>
      <c r="EF116">
        <f t="shared" si="203"/>
        <v>176</v>
      </c>
      <c r="EG116">
        <f t="shared" si="204"/>
        <v>100</v>
      </c>
      <c r="EH116">
        <f t="shared" si="205"/>
        <v>130</v>
      </c>
      <c r="EI116">
        <f t="shared" si="206"/>
        <v>105</v>
      </c>
      <c r="EJ116">
        <f t="shared" si="207"/>
        <v>95</v>
      </c>
      <c r="EK116">
        <f t="shared" si="208"/>
        <v>80</v>
      </c>
      <c r="EL116">
        <f t="shared" si="209"/>
        <v>152</v>
      </c>
      <c r="EM116">
        <f t="shared" si="210"/>
        <v>134</v>
      </c>
      <c r="EN116">
        <f t="shared" si="211"/>
        <v>169</v>
      </c>
      <c r="EO116">
        <f t="shared" si="212"/>
        <v>59</v>
      </c>
      <c r="EP116">
        <f t="shared" si="213"/>
        <v>79</v>
      </c>
      <c r="EQ116">
        <f t="shared" si="214"/>
        <v>99</v>
      </c>
      <c r="ER116">
        <f t="shared" si="215"/>
        <v>182</v>
      </c>
      <c r="ES116">
        <f t="shared" si="216"/>
        <v>145</v>
      </c>
      <c r="ET116">
        <f t="shared" si="217"/>
        <v>196</v>
      </c>
      <c r="EU116">
        <f t="shared" si="218"/>
        <v>70</v>
      </c>
      <c r="EV116">
        <f t="shared" si="219"/>
        <v>138</v>
      </c>
      <c r="EW116">
        <f t="shared" si="220"/>
        <v>93</v>
      </c>
      <c r="EX116">
        <f t="shared" si="221"/>
        <v>145</v>
      </c>
      <c r="EY116">
        <f t="shared" si="222"/>
        <v>162</v>
      </c>
      <c r="EZ116">
        <f t="shared" si="223"/>
        <v>97</v>
      </c>
      <c r="FA116">
        <f t="shared" si="224"/>
        <v>106</v>
      </c>
      <c r="FB116">
        <f t="shared" si="225"/>
        <v>187</v>
      </c>
      <c r="FC116">
        <f t="shared" si="226"/>
        <v>129</v>
      </c>
      <c r="FD116">
        <f t="shared" si="227"/>
        <v>65</v>
      </c>
      <c r="FE116">
        <f t="shared" si="228"/>
        <v>147</v>
      </c>
      <c r="FF116">
        <f t="shared" si="229"/>
        <v>190</v>
      </c>
      <c r="FG116">
        <f t="shared" si="230"/>
        <v>66</v>
      </c>
      <c r="FH116">
        <f t="shared" si="231"/>
        <v>115</v>
      </c>
      <c r="FI116">
        <f t="shared" si="232"/>
        <v>145</v>
      </c>
      <c r="FJ116">
        <f t="shared" si="233"/>
        <v>43</v>
      </c>
      <c r="FK116">
        <f t="shared" si="234"/>
        <v>150</v>
      </c>
      <c r="FL116">
        <f t="shared" si="235"/>
        <v>166</v>
      </c>
      <c r="FM116">
        <f t="shared" si="236"/>
        <v>159</v>
      </c>
      <c r="FN116">
        <f t="shared" si="237"/>
        <v>183</v>
      </c>
      <c r="FO116">
        <f t="shared" si="238"/>
        <v>141</v>
      </c>
      <c r="FP116">
        <f t="shared" si="239"/>
        <v>181</v>
      </c>
      <c r="FQ116">
        <f t="shared" si="240"/>
        <v>111</v>
      </c>
      <c r="FR116">
        <f t="shared" si="241"/>
        <v>149</v>
      </c>
    </row>
    <row r="117" spans="1:174">
      <c r="A117" t="s">
        <v>0</v>
      </c>
      <c r="B117" t="s">
        <v>15</v>
      </c>
      <c r="C117" t="s">
        <v>67</v>
      </c>
      <c r="D117">
        <v>23</v>
      </c>
      <c r="E117">
        <v>20</v>
      </c>
      <c r="F117">
        <v>2006</v>
      </c>
      <c r="G117" t="str">
        <f t="shared" si="197"/>
        <v>Eagles-WC-2006</v>
      </c>
      <c r="H117">
        <v>1</v>
      </c>
      <c r="I117">
        <v>19</v>
      </c>
      <c r="J117">
        <v>12</v>
      </c>
      <c r="K117">
        <v>138</v>
      </c>
      <c r="L117">
        <v>17</v>
      </c>
      <c r="M117">
        <v>31</v>
      </c>
      <c r="N117">
        <v>1</v>
      </c>
      <c r="O117">
        <v>185</v>
      </c>
      <c r="P117">
        <v>31</v>
      </c>
      <c r="Q117">
        <v>1</v>
      </c>
      <c r="R117">
        <v>4</v>
      </c>
      <c r="S117">
        <v>13</v>
      </c>
      <c r="T117">
        <v>0</v>
      </c>
      <c r="U117">
        <v>0</v>
      </c>
      <c r="V117">
        <v>0</v>
      </c>
      <c r="W117">
        <v>0</v>
      </c>
      <c r="X117">
        <v>2</v>
      </c>
      <c r="Y117">
        <v>15</v>
      </c>
      <c r="Z117">
        <v>6</v>
      </c>
      <c r="AA117">
        <v>77</v>
      </c>
      <c r="AB117">
        <v>6</v>
      </c>
      <c r="AC117">
        <v>272</v>
      </c>
      <c r="AD117">
        <v>28</v>
      </c>
      <c r="AE117">
        <v>2</v>
      </c>
      <c r="AF117">
        <v>0</v>
      </c>
      <c r="AG117">
        <v>2</v>
      </c>
      <c r="AH117">
        <v>8</v>
      </c>
      <c r="AI117">
        <v>15</v>
      </c>
      <c r="AJ117">
        <v>5</v>
      </c>
      <c r="AK117">
        <v>10</v>
      </c>
      <c r="AL117">
        <v>1</v>
      </c>
      <c r="AM117">
        <v>3</v>
      </c>
      <c r="AN117">
        <v>0</v>
      </c>
      <c r="AO117">
        <v>0</v>
      </c>
      <c r="AP117">
        <v>6</v>
      </c>
      <c r="AQ117">
        <v>9</v>
      </c>
      <c r="AR117">
        <v>14</v>
      </c>
      <c r="AS117">
        <v>28</v>
      </c>
      <c r="AT117">
        <v>12</v>
      </c>
      <c r="AU117">
        <v>332</v>
      </c>
      <c r="AV117">
        <v>5</v>
      </c>
      <c r="AW117">
        <v>30</v>
      </c>
      <c r="AX117">
        <v>24</v>
      </c>
      <c r="AY117" s="8">
        <v>17</v>
      </c>
      <c r="AZ117">
        <v>11</v>
      </c>
      <c r="BA117">
        <v>154</v>
      </c>
      <c r="BB117">
        <v>16</v>
      </c>
      <c r="BC117">
        <v>27</v>
      </c>
      <c r="BD117">
        <v>2</v>
      </c>
      <c r="BE117">
        <v>151</v>
      </c>
      <c r="BF117">
        <v>31</v>
      </c>
      <c r="BG117">
        <v>0</v>
      </c>
      <c r="BH117">
        <v>6</v>
      </c>
      <c r="BI117">
        <v>15</v>
      </c>
      <c r="BJ117">
        <v>0</v>
      </c>
      <c r="BK117">
        <v>0</v>
      </c>
      <c r="BL117">
        <v>1</v>
      </c>
      <c r="BM117">
        <v>0</v>
      </c>
      <c r="BN117">
        <v>1</v>
      </c>
      <c r="BO117">
        <v>7</v>
      </c>
      <c r="BP117">
        <v>9</v>
      </c>
      <c r="BQ117">
        <v>55</v>
      </c>
      <c r="BR117">
        <v>6</v>
      </c>
      <c r="BS117">
        <v>259</v>
      </c>
      <c r="BT117">
        <v>25</v>
      </c>
      <c r="BU117">
        <v>4</v>
      </c>
      <c r="BV117">
        <v>2</v>
      </c>
      <c r="BW117">
        <v>2</v>
      </c>
      <c r="BX117">
        <v>8</v>
      </c>
      <c r="BY117">
        <v>11</v>
      </c>
      <c r="BZ117">
        <v>6</v>
      </c>
      <c r="CA117">
        <v>15</v>
      </c>
      <c r="CB117">
        <v>1</v>
      </c>
      <c r="CC117">
        <v>3</v>
      </c>
      <c r="CD117">
        <v>0</v>
      </c>
      <c r="CE117">
        <v>0</v>
      </c>
      <c r="CF117">
        <v>4</v>
      </c>
      <c r="CG117">
        <v>6</v>
      </c>
      <c r="CH117">
        <v>15</v>
      </c>
      <c r="CI117">
        <v>29</v>
      </c>
      <c r="CJ117">
        <v>11</v>
      </c>
      <c r="CK117">
        <v>309</v>
      </c>
      <c r="CL117">
        <v>6</v>
      </c>
      <c r="CM117">
        <v>29</v>
      </c>
      <c r="CN117">
        <v>36</v>
      </c>
      <c r="CP117" s="1">
        <f t="shared" si="123"/>
        <v>0.67741935483870963</v>
      </c>
      <c r="CQ117" s="1">
        <f t="shared" si="124"/>
        <v>0.6785714285714286</v>
      </c>
      <c r="CR117" s="1">
        <f t="shared" si="125"/>
        <v>4.7878787878787881</v>
      </c>
      <c r="CS117" s="1">
        <f t="shared" si="126"/>
        <v>5.3214285714285712</v>
      </c>
      <c r="CT117" s="1">
        <f t="shared" si="127"/>
        <v>0</v>
      </c>
      <c r="CU117" s="1">
        <f t="shared" si="128"/>
        <v>1</v>
      </c>
      <c r="CV117" s="1">
        <f t="shared" si="129"/>
        <v>26.916666666666668</v>
      </c>
      <c r="CW117" s="1">
        <f t="shared" si="130"/>
        <v>27.727272727272727</v>
      </c>
      <c r="CX117" s="2">
        <f t="shared" si="131"/>
        <v>2.5333333333333332</v>
      </c>
      <c r="CY117" s="2">
        <f t="shared" si="132"/>
        <v>2.6909090909090909</v>
      </c>
      <c r="CZ117" s="1">
        <f t="shared" si="133"/>
        <v>5.046875</v>
      </c>
      <c r="DA117" s="1">
        <f t="shared" si="134"/>
        <v>5.1694915254237293</v>
      </c>
      <c r="DB117" s="1">
        <f t="shared" si="135"/>
        <v>1.5833333333333333</v>
      </c>
      <c r="DC117" s="1">
        <f t="shared" si="136"/>
        <v>1.5454545454545454</v>
      </c>
      <c r="DD117" s="1">
        <f t="shared" si="137"/>
        <v>0.30769230769230771</v>
      </c>
      <c r="DE117" s="1">
        <f t="shared" si="138"/>
        <v>0.4</v>
      </c>
      <c r="DF117" s="1">
        <f t="shared" si="139"/>
        <v>27.666666666666668</v>
      </c>
      <c r="DG117" s="1">
        <f t="shared" si="140"/>
        <v>28.09090909090909</v>
      </c>
      <c r="DH117" s="1">
        <f t="shared" si="141"/>
        <v>5</v>
      </c>
      <c r="DI117" s="1">
        <f t="shared" si="142"/>
        <v>6</v>
      </c>
      <c r="DJ117" s="1">
        <f t="shared" si="143"/>
        <v>0.42857142857142855</v>
      </c>
      <c r="DK117" s="1">
        <f t="shared" si="144"/>
        <v>0.7142857142857143</v>
      </c>
      <c r="DL117" s="1">
        <f t="shared" si="145"/>
        <v>5.333333333333333</v>
      </c>
      <c r="DM117" s="1">
        <f t="shared" si="146"/>
        <v>5.3636363636363633</v>
      </c>
      <c r="DN117" s="1">
        <f t="shared" si="147"/>
        <v>1.203125</v>
      </c>
      <c r="DO117" s="1">
        <f t="shared" si="148"/>
        <v>0.93220338983050843</v>
      </c>
      <c r="DP117" s="1">
        <f t="shared" si="149"/>
        <v>0.5</v>
      </c>
      <c r="DQ117" s="1">
        <f t="shared" si="150"/>
        <v>0.51724137931034486</v>
      </c>
      <c r="DR117" s="2">
        <f t="shared" si="151"/>
        <v>5.967741935483871</v>
      </c>
      <c r="DS117" s="2">
        <f t="shared" si="152"/>
        <v>4.870967741935484</v>
      </c>
      <c r="DT117" s="1">
        <f t="shared" si="242"/>
        <v>40.666666666666664</v>
      </c>
      <c r="DU117" s="1">
        <f t="shared" si="243"/>
        <v>39</v>
      </c>
      <c r="DV117" s="1">
        <f t="shared" si="198"/>
        <v>185</v>
      </c>
      <c r="DW117" s="1">
        <f t="shared" si="199"/>
        <v>151</v>
      </c>
      <c r="DX117" s="1">
        <f t="shared" si="153"/>
        <v>7.1207430340557279E-2</v>
      </c>
      <c r="DY117" s="1">
        <f t="shared" si="154"/>
        <v>6.5573770491803282E-2</v>
      </c>
      <c r="DZ117" s="1">
        <f t="shared" si="155"/>
        <v>1.9166666666666667</v>
      </c>
      <c r="EA117" s="1">
        <f t="shared" si="156"/>
        <v>1.8181818181818181</v>
      </c>
      <c r="EB117" s="1">
        <f t="shared" si="200"/>
        <v>77.083333333333343</v>
      </c>
      <c r="EC117" s="1">
        <f t="shared" si="201"/>
        <v>84.490740740740733</v>
      </c>
      <c r="EE117">
        <f t="shared" si="202"/>
        <v>113</v>
      </c>
      <c r="EF117">
        <f t="shared" si="203"/>
        <v>87</v>
      </c>
      <c r="EG117">
        <f t="shared" si="204"/>
        <v>126</v>
      </c>
      <c r="EH117">
        <f t="shared" si="205"/>
        <v>87</v>
      </c>
      <c r="EI117">
        <f t="shared" si="206"/>
        <v>1</v>
      </c>
      <c r="EJ117">
        <f t="shared" si="207"/>
        <v>95</v>
      </c>
      <c r="EK117">
        <f t="shared" si="208"/>
        <v>123</v>
      </c>
      <c r="EL117">
        <f t="shared" si="209"/>
        <v>87</v>
      </c>
      <c r="EM117">
        <f t="shared" si="210"/>
        <v>118</v>
      </c>
      <c r="EN117">
        <f t="shared" si="211"/>
        <v>98</v>
      </c>
      <c r="EO117">
        <f t="shared" si="212"/>
        <v>108</v>
      </c>
      <c r="EP117">
        <f t="shared" si="213"/>
        <v>99</v>
      </c>
      <c r="EQ117">
        <f t="shared" si="214"/>
        <v>107</v>
      </c>
      <c r="ER117">
        <f t="shared" si="215"/>
        <v>83</v>
      </c>
      <c r="ES117">
        <f t="shared" si="216"/>
        <v>145</v>
      </c>
      <c r="ET117">
        <f t="shared" si="217"/>
        <v>91</v>
      </c>
      <c r="EU117">
        <f t="shared" si="218"/>
        <v>143</v>
      </c>
      <c r="EV117">
        <f t="shared" si="219"/>
        <v>61</v>
      </c>
      <c r="EW117">
        <f t="shared" si="220"/>
        <v>128</v>
      </c>
      <c r="EX117">
        <f t="shared" si="221"/>
        <v>18</v>
      </c>
      <c r="EY117">
        <f t="shared" si="222"/>
        <v>162</v>
      </c>
      <c r="EZ117">
        <f t="shared" si="223"/>
        <v>97</v>
      </c>
      <c r="FA117">
        <f t="shared" si="224"/>
        <v>119</v>
      </c>
      <c r="FB117">
        <f t="shared" si="225"/>
        <v>81</v>
      </c>
      <c r="FC117">
        <f t="shared" si="226"/>
        <v>174</v>
      </c>
      <c r="FD117">
        <f t="shared" si="227"/>
        <v>49</v>
      </c>
      <c r="FE117">
        <f t="shared" si="228"/>
        <v>56</v>
      </c>
      <c r="FF117">
        <f t="shared" si="229"/>
        <v>145</v>
      </c>
      <c r="FG117">
        <f t="shared" si="230"/>
        <v>11</v>
      </c>
      <c r="FH117">
        <f t="shared" si="231"/>
        <v>161</v>
      </c>
      <c r="FI117">
        <f t="shared" si="232"/>
        <v>60</v>
      </c>
      <c r="FJ117">
        <f t="shared" si="233"/>
        <v>120</v>
      </c>
      <c r="FK117">
        <f t="shared" si="234"/>
        <v>19</v>
      </c>
      <c r="FL117">
        <f t="shared" si="235"/>
        <v>159</v>
      </c>
      <c r="FM117">
        <f t="shared" si="236"/>
        <v>83</v>
      </c>
      <c r="FN117">
        <f t="shared" si="237"/>
        <v>96</v>
      </c>
      <c r="FO117">
        <f t="shared" si="238"/>
        <v>99</v>
      </c>
      <c r="FP117">
        <f t="shared" si="239"/>
        <v>84</v>
      </c>
      <c r="FQ117">
        <f t="shared" si="240"/>
        <v>110</v>
      </c>
      <c r="FR117">
        <f t="shared" si="241"/>
        <v>110</v>
      </c>
    </row>
    <row r="118" spans="1:174">
      <c r="A118" t="s">
        <v>15</v>
      </c>
      <c r="B118" t="s">
        <v>0</v>
      </c>
      <c r="C118" t="s">
        <v>67</v>
      </c>
      <c r="D118">
        <v>20</v>
      </c>
      <c r="E118">
        <v>23</v>
      </c>
      <c r="F118">
        <v>2006</v>
      </c>
      <c r="G118" t="str">
        <f t="shared" si="197"/>
        <v>Giants-WC-2006</v>
      </c>
      <c r="H118">
        <v>0</v>
      </c>
      <c r="I118">
        <v>17</v>
      </c>
      <c r="J118">
        <v>11</v>
      </c>
      <c r="K118">
        <v>154</v>
      </c>
      <c r="L118">
        <v>16</v>
      </c>
      <c r="M118">
        <v>27</v>
      </c>
      <c r="N118">
        <v>2</v>
      </c>
      <c r="O118">
        <v>151</v>
      </c>
      <c r="P118">
        <v>31</v>
      </c>
      <c r="Q118">
        <v>0</v>
      </c>
      <c r="R118">
        <v>6</v>
      </c>
      <c r="S118">
        <v>15</v>
      </c>
      <c r="T118">
        <v>0</v>
      </c>
      <c r="U118">
        <v>0</v>
      </c>
      <c r="V118">
        <v>1</v>
      </c>
      <c r="W118">
        <v>0</v>
      </c>
      <c r="X118">
        <v>1</v>
      </c>
      <c r="Y118">
        <v>7</v>
      </c>
      <c r="Z118">
        <v>9</v>
      </c>
      <c r="AA118">
        <v>55</v>
      </c>
      <c r="AB118">
        <v>6</v>
      </c>
      <c r="AC118">
        <v>259</v>
      </c>
      <c r="AD118">
        <v>25</v>
      </c>
      <c r="AE118">
        <v>4</v>
      </c>
      <c r="AF118">
        <v>2</v>
      </c>
      <c r="AG118">
        <v>2</v>
      </c>
      <c r="AH118">
        <v>8</v>
      </c>
      <c r="AI118">
        <v>11</v>
      </c>
      <c r="AJ118">
        <v>6</v>
      </c>
      <c r="AK118">
        <v>15</v>
      </c>
      <c r="AL118">
        <v>1</v>
      </c>
      <c r="AM118">
        <v>3</v>
      </c>
      <c r="AN118">
        <v>0</v>
      </c>
      <c r="AO118">
        <v>0</v>
      </c>
      <c r="AP118">
        <v>4</v>
      </c>
      <c r="AQ118">
        <v>6</v>
      </c>
      <c r="AR118">
        <v>15</v>
      </c>
      <c r="AS118">
        <v>29</v>
      </c>
      <c r="AT118">
        <v>11</v>
      </c>
      <c r="AU118">
        <v>309</v>
      </c>
      <c r="AV118">
        <v>6</v>
      </c>
      <c r="AW118">
        <v>29</v>
      </c>
      <c r="AX118">
        <v>36</v>
      </c>
      <c r="AY118" s="8">
        <v>19</v>
      </c>
      <c r="AZ118">
        <v>12</v>
      </c>
      <c r="BA118">
        <v>138</v>
      </c>
      <c r="BB118">
        <v>17</v>
      </c>
      <c r="BC118">
        <v>31</v>
      </c>
      <c r="BD118">
        <v>1</v>
      </c>
      <c r="BE118">
        <v>185</v>
      </c>
      <c r="BF118">
        <v>31</v>
      </c>
      <c r="BG118">
        <v>1</v>
      </c>
      <c r="BH118">
        <v>4</v>
      </c>
      <c r="BI118">
        <v>13</v>
      </c>
      <c r="BJ118">
        <v>0</v>
      </c>
      <c r="BK118">
        <v>0</v>
      </c>
      <c r="BL118">
        <v>0</v>
      </c>
      <c r="BM118">
        <v>0</v>
      </c>
      <c r="BN118">
        <v>2</v>
      </c>
      <c r="BO118">
        <v>15</v>
      </c>
      <c r="BP118">
        <v>6</v>
      </c>
      <c r="BQ118">
        <v>77</v>
      </c>
      <c r="BR118">
        <v>6</v>
      </c>
      <c r="BS118">
        <v>272</v>
      </c>
      <c r="BT118">
        <v>28</v>
      </c>
      <c r="BU118">
        <v>2</v>
      </c>
      <c r="BV118">
        <v>0</v>
      </c>
      <c r="BW118">
        <v>2</v>
      </c>
      <c r="BX118">
        <v>8</v>
      </c>
      <c r="BY118">
        <v>15</v>
      </c>
      <c r="BZ118">
        <v>5</v>
      </c>
      <c r="CA118">
        <v>10</v>
      </c>
      <c r="CB118">
        <v>1</v>
      </c>
      <c r="CC118">
        <v>3</v>
      </c>
      <c r="CD118">
        <v>0</v>
      </c>
      <c r="CE118">
        <v>0</v>
      </c>
      <c r="CF118">
        <v>6</v>
      </c>
      <c r="CG118">
        <v>9</v>
      </c>
      <c r="CH118">
        <v>14</v>
      </c>
      <c r="CI118">
        <v>28</v>
      </c>
      <c r="CJ118">
        <v>12</v>
      </c>
      <c r="CK118">
        <v>332</v>
      </c>
      <c r="CL118">
        <v>5</v>
      </c>
      <c r="CM118">
        <v>30</v>
      </c>
      <c r="CN118">
        <v>24</v>
      </c>
      <c r="CP118" s="1">
        <f t="shared" si="123"/>
        <v>0.6785714285714286</v>
      </c>
      <c r="CQ118" s="1">
        <f t="shared" si="124"/>
        <v>0.67741935483870963</v>
      </c>
      <c r="CR118" s="1">
        <f t="shared" si="125"/>
        <v>5.3214285714285712</v>
      </c>
      <c r="CS118" s="1">
        <f t="shared" si="126"/>
        <v>4.7878787878787881</v>
      </c>
      <c r="CT118" s="1">
        <f t="shared" si="127"/>
        <v>1</v>
      </c>
      <c r="CU118" s="1">
        <f t="shared" si="128"/>
        <v>0</v>
      </c>
      <c r="CV118" s="1">
        <f t="shared" si="129"/>
        <v>27.727272727272727</v>
      </c>
      <c r="CW118" s="1">
        <f t="shared" si="130"/>
        <v>26.916666666666668</v>
      </c>
      <c r="CX118" s="2">
        <f t="shared" si="131"/>
        <v>2.6909090909090909</v>
      </c>
      <c r="CY118" s="2">
        <f t="shared" si="132"/>
        <v>2.5333333333333332</v>
      </c>
      <c r="CZ118" s="1">
        <f t="shared" si="133"/>
        <v>5.1694915254237293</v>
      </c>
      <c r="DA118" s="1">
        <f t="shared" si="134"/>
        <v>5.046875</v>
      </c>
      <c r="DB118" s="1">
        <f t="shared" si="135"/>
        <v>1.5454545454545454</v>
      </c>
      <c r="DC118" s="1">
        <f t="shared" si="136"/>
        <v>1.5833333333333333</v>
      </c>
      <c r="DD118" s="1">
        <f t="shared" si="137"/>
        <v>0.4</v>
      </c>
      <c r="DE118" s="1">
        <f t="shared" si="138"/>
        <v>0.30769230769230771</v>
      </c>
      <c r="DF118" s="1">
        <f t="shared" si="139"/>
        <v>28.09090909090909</v>
      </c>
      <c r="DG118" s="1">
        <f t="shared" si="140"/>
        <v>27.666666666666668</v>
      </c>
      <c r="DH118" s="1">
        <f t="shared" si="141"/>
        <v>6</v>
      </c>
      <c r="DI118" s="1">
        <f t="shared" si="142"/>
        <v>5</v>
      </c>
      <c r="DJ118" s="1">
        <f t="shared" si="143"/>
        <v>0.7142857142857143</v>
      </c>
      <c r="DK118" s="1">
        <f t="shared" si="144"/>
        <v>0.42857142857142855</v>
      </c>
      <c r="DL118" s="1">
        <f t="shared" si="145"/>
        <v>5.3636363636363633</v>
      </c>
      <c r="DM118" s="1">
        <f t="shared" si="146"/>
        <v>5.333333333333333</v>
      </c>
      <c r="DN118" s="1">
        <f t="shared" si="147"/>
        <v>0.93220338983050843</v>
      </c>
      <c r="DO118" s="1">
        <f t="shared" si="148"/>
        <v>1.203125</v>
      </c>
      <c r="DP118" s="1">
        <f t="shared" si="149"/>
        <v>0.51724137931034486</v>
      </c>
      <c r="DQ118" s="1">
        <f t="shared" si="150"/>
        <v>0.5</v>
      </c>
      <c r="DR118" s="2">
        <f t="shared" si="151"/>
        <v>4.870967741935484</v>
      </c>
      <c r="DS118" s="2">
        <f t="shared" si="152"/>
        <v>5.967741935483871</v>
      </c>
      <c r="DT118" s="1">
        <f t="shared" si="242"/>
        <v>39</v>
      </c>
      <c r="DU118" s="1">
        <f t="shared" si="243"/>
        <v>40.666666666666664</v>
      </c>
      <c r="DV118" s="1">
        <f t="shared" si="198"/>
        <v>151</v>
      </c>
      <c r="DW118" s="1">
        <f t="shared" si="199"/>
        <v>185</v>
      </c>
      <c r="DX118" s="1">
        <f t="shared" si="153"/>
        <v>6.5573770491803282E-2</v>
      </c>
      <c r="DY118" s="1">
        <f t="shared" si="154"/>
        <v>7.1207430340557279E-2</v>
      </c>
      <c r="DZ118" s="1">
        <f t="shared" si="155"/>
        <v>1.8181818181818181</v>
      </c>
      <c r="EA118" s="1">
        <f t="shared" si="156"/>
        <v>1.9166666666666667</v>
      </c>
      <c r="EB118" s="1">
        <f t="shared" si="200"/>
        <v>84.490740740740733</v>
      </c>
      <c r="EC118" s="1">
        <f t="shared" si="201"/>
        <v>77.083333333333343</v>
      </c>
      <c r="EE118">
        <f t="shared" si="202"/>
        <v>111</v>
      </c>
      <c r="EF118">
        <f t="shared" si="203"/>
        <v>83</v>
      </c>
      <c r="EG118">
        <f t="shared" si="204"/>
        <v>112</v>
      </c>
      <c r="EH118">
        <f t="shared" si="205"/>
        <v>73</v>
      </c>
      <c r="EI118">
        <f t="shared" si="206"/>
        <v>37</v>
      </c>
      <c r="EJ118">
        <f t="shared" si="207"/>
        <v>163</v>
      </c>
      <c r="EK118">
        <f t="shared" si="208"/>
        <v>111</v>
      </c>
      <c r="EL118">
        <f t="shared" si="209"/>
        <v>75</v>
      </c>
      <c r="EM118">
        <f t="shared" si="210"/>
        <v>101</v>
      </c>
      <c r="EN118">
        <f t="shared" si="211"/>
        <v>81</v>
      </c>
      <c r="EO118">
        <f t="shared" si="212"/>
        <v>100</v>
      </c>
      <c r="EP118">
        <f t="shared" si="213"/>
        <v>91</v>
      </c>
      <c r="EQ118">
        <f t="shared" si="214"/>
        <v>112</v>
      </c>
      <c r="ER118">
        <f t="shared" si="215"/>
        <v>89</v>
      </c>
      <c r="ES118">
        <f t="shared" si="216"/>
        <v>100</v>
      </c>
      <c r="ET118">
        <f t="shared" si="217"/>
        <v>49</v>
      </c>
      <c r="EU118">
        <f t="shared" si="218"/>
        <v>138</v>
      </c>
      <c r="EV118">
        <f t="shared" si="219"/>
        <v>55</v>
      </c>
      <c r="EW118">
        <f t="shared" si="220"/>
        <v>161</v>
      </c>
      <c r="EX118">
        <f t="shared" si="221"/>
        <v>39</v>
      </c>
      <c r="EY118">
        <f t="shared" si="222"/>
        <v>75</v>
      </c>
      <c r="EZ118">
        <f t="shared" si="223"/>
        <v>22</v>
      </c>
      <c r="FA118">
        <f t="shared" si="224"/>
        <v>113</v>
      </c>
      <c r="FB118">
        <f t="shared" si="225"/>
        <v>78</v>
      </c>
      <c r="FC118">
        <f t="shared" si="226"/>
        <v>150</v>
      </c>
      <c r="FD118">
        <f t="shared" si="227"/>
        <v>25</v>
      </c>
      <c r="FE118">
        <f t="shared" si="228"/>
        <v>53</v>
      </c>
      <c r="FF118">
        <f t="shared" si="229"/>
        <v>129</v>
      </c>
      <c r="FG118">
        <f t="shared" si="230"/>
        <v>38</v>
      </c>
      <c r="FH118">
        <f t="shared" si="231"/>
        <v>188</v>
      </c>
      <c r="FI118">
        <f t="shared" si="232"/>
        <v>74</v>
      </c>
      <c r="FJ118">
        <f t="shared" si="233"/>
        <v>139</v>
      </c>
      <c r="FK118">
        <f t="shared" si="234"/>
        <v>39</v>
      </c>
      <c r="FL118">
        <f t="shared" si="235"/>
        <v>180</v>
      </c>
      <c r="FM118">
        <f t="shared" si="236"/>
        <v>103</v>
      </c>
      <c r="FN118">
        <f t="shared" si="237"/>
        <v>116</v>
      </c>
      <c r="FO118">
        <f t="shared" si="238"/>
        <v>111</v>
      </c>
      <c r="FP118">
        <f t="shared" si="239"/>
        <v>97</v>
      </c>
      <c r="FQ118">
        <f t="shared" si="240"/>
        <v>88</v>
      </c>
      <c r="FR118">
        <f t="shared" si="241"/>
        <v>89</v>
      </c>
    </row>
    <row r="119" spans="1:174">
      <c r="A119" t="s">
        <v>7</v>
      </c>
      <c r="B119" t="s">
        <v>12</v>
      </c>
      <c r="C119" t="s">
        <v>68</v>
      </c>
      <c r="D119">
        <v>6</v>
      </c>
      <c r="E119">
        <v>15</v>
      </c>
      <c r="F119">
        <v>2006</v>
      </c>
      <c r="G119" t="str">
        <f t="shared" si="197"/>
        <v>Ravens-DIV-2006</v>
      </c>
      <c r="H119">
        <v>1</v>
      </c>
      <c r="I119">
        <v>13</v>
      </c>
      <c r="J119">
        <v>12</v>
      </c>
      <c r="K119">
        <v>161</v>
      </c>
      <c r="L119">
        <v>18</v>
      </c>
      <c r="M119">
        <v>29</v>
      </c>
      <c r="N119">
        <v>0</v>
      </c>
      <c r="O119">
        <v>83</v>
      </c>
      <c r="P119">
        <v>20</v>
      </c>
      <c r="Q119">
        <v>0</v>
      </c>
      <c r="R119">
        <v>2</v>
      </c>
      <c r="S119">
        <v>11</v>
      </c>
      <c r="T119">
        <v>0</v>
      </c>
      <c r="U119">
        <v>0</v>
      </c>
      <c r="V119">
        <v>2</v>
      </c>
      <c r="W119">
        <v>2</v>
      </c>
      <c r="X119">
        <v>2</v>
      </c>
      <c r="Y119">
        <v>12</v>
      </c>
      <c r="Z119">
        <v>6</v>
      </c>
      <c r="AA119">
        <v>39</v>
      </c>
      <c r="AB119">
        <v>5</v>
      </c>
      <c r="AC119">
        <v>190</v>
      </c>
      <c r="AD119">
        <v>33</v>
      </c>
      <c r="AE119">
        <v>1</v>
      </c>
      <c r="AF119">
        <v>0</v>
      </c>
      <c r="AG119">
        <v>0</v>
      </c>
      <c r="AH119">
        <v>5</v>
      </c>
      <c r="AI119">
        <v>11</v>
      </c>
      <c r="AJ119">
        <v>3</v>
      </c>
      <c r="AK119">
        <v>7</v>
      </c>
      <c r="AL119">
        <v>1</v>
      </c>
      <c r="AM119">
        <v>1</v>
      </c>
      <c r="AN119">
        <v>0</v>
      </c>
      <c r="AO119">
        <v>0</v>
      </c>
      <c r="AP119">
        <v>0</v>
      </c>
      <c r="AQ119">
        <v>2</v>
      </c>
      <c r="AR119">
        <v>9</v>
      </c>
      <c r="AS119">
        <v>19</v>
      </c>
      <c r="AT119">
        <v>12</v>
      </c>
      <c r="AU119">
        <v>358</v>
      </c>
      <c r="AV119">
        <v>6</v>
      </c>
      <c r="AW119">
        <v>28</v>
      </c>
      <c r="AX119">
        <v>36</v>
      </c>
      <c r="AY119" s="8">
        <v>15</v>
      </c>
      <c r="AZ119">
        <v>11</v>
      </c>
      <c r="BA119">
        <v>161</v>
      </c>
      <c r="BB119">
        <v>15</v>
      </c>
      <c r="BC119">
        <v>30</v>
      </c>
      <c r="BD119">
        <v>0</v>
      </c>
      <c r="BE119">
        <v>100</v>
      </c>
      <c r="BF119">
        <v>35</v>
      </c>
      <c r="BG119">
        <v>0</v>
      </c>
      <c r="BH119">
        <v>8</v>
      </c>
      <c r="BI119">
        <v>19</v>
      </c>
      <c r="BJ119">
        <v>0</v>
      </c>
      <c r="BK119">
        <v>0</v>
      </c>
      <c r="BL119">
        <v>2</v>
      </c>
      <c r="BM119">
        <v>0</v>
      </c>
      <c r="BN119">
        <v>1</v>
      </c>
      <c r="BO119">
        <v>9</v>
      </c>
      <c r="BP119">
        <v>3</v>
      </c>
      <c r="BQ119">
        <v>19</v>
      </c>
      <c r="BR119">
        <v>4</v>
      </c>
      <c r="BS119">
        <v>180</v>
      </c>
      <c r="BT119">
        <v>30</v>
      </c>
      <c r="BU119">
        <v>2</v>
      </c>
      <c r="BV119">
        <v>0</v>
      </c>
      <c r="BW119">
        <v>2</v>
      </c>
      <c r="BX119">
        <v>7</v>
      </c>
      <c r="BY119">
        <v>13</v>
      </c>
      <c r="BZ119">
        <v>4</v>
      </c>
      <c r="CA119">
        <v>15</v>
      </c>
      <c r="CB119">
        <v>4</v>
      </c>
      <c r="CC119">
        <v>6</v>
      </c>
      <c r="CD119">
        <v>0</v>
      </c>
      <c r="CE119">
        <v>0</v>
      </c>
      <c r="CF119">
        <v>7</v>
      </c>
      <c r="CG119">
        <v>13</v>
      </c>
      <c r="CH119">
        <v>15</v>
      </c>
      <c r="CI119">
        <v>34</v>
      </c>
      <c r="CJ119">
        <v>12</v>
      </c>
      <c r="CK119">
        <v>404</v>
      </c>
      <c r="CL119">
        <v>6</v>
      </c>
      <c r="CM119">
        <v>31</v>
      </c>
      <c r="CN119">
        <v>24</v>
      </c>
      <c r="CP119" s="1">
        <f t="shared" si="123"/>
        <v>0.52</v>
      </c>
      <c r="CQ119" s="1">
        <f t="shared" si="124"/>
        <v>0.57692307692307687</v>
      </c>
      <c r="CR119" s="1">
        <f t="shared" si="125"/>
        <v>2.2903225806451615</v>
      </c>
      <c r="CS119" s="1">
        <f t="shared" si="126"/>
        <v>2.2903225806451615</v>
      </c>
      <c r="CT119" s="1">
        <f t="shared" si="127"/>
        <v>4</v>
      </c>
      <c r="CU119" s="1">
        <f t="shared" si="128"/>
        <v>2</v>
      </c>
      <c r="CV119" s="1">
        <f t="shared" si="129"/>
        <v>20.333333333333332</v>
      </c>
      <c r="CW119" s="1">
        <f t="shared" si="130"/>
        <v>23.727272727272727</v>
      </c>
      <c r="CX119" s="2">
        <f t="shared" si="131"/>
        <v>2.3833333333333333</v>
      </c>
      <c r="CY119" s="2">
        <f t="shared" si="132"/>
        <v>2.8545454545454545</v>
      </c>
      <c r="CZ119" s="1">
        <f t="shared" si="133"/>
        <v>4.784313725490196</v>
      </c>
      <c r="DA119" s="1">
        <f t="shared" si="134"/>
        <v>3.9545454545454546</v>
      </c>
      <c r="DB119" s="1">
        <f t="shared" si="135"/>
        <v>1.0833333333333333</v>
      </c>
      <c r="DC119" s="1">
        <f t="shared" si="136"/>
        <v>1.3636363636363635</v>
      </c>
      <c r="DD119" s="1">
        <f t="shared" si="137"/>
        <v>0.18181818181818182</v>
      </c>
      <c r="DE119" s="1">
        <f t="shared" si="138"/>
        <v>0.42105263157894735</v>
      </c>
      <c r="DF119" s="1">
        <f t="shared" si="139"/>
        <v>29.833333333333332</v>
      </c>
      <c r="DG119" s="1">
        <f t="shared" si="140"/>
        <v>33.666666666666664</v>
      </c>
      <c r="DH119" s="1">
        <f t="shared" si="141"/>
        <v>6</v>
      </c>
      <c r="DI119" s="1">
        <f t="shared" si="142"/>
        <v>6</v>
      </c>
      <c r="DJ119" s="1">
        <f t="shared" si="143"/>
        <v>0</v>
      </c>
      <c r="DK119" s="1">
        <f t="shared" si="144"/>
        <v>0.42857142857142855</v>
      </c>
      <c r="DL119" s="1">
        <f t="shared" si="145"/>
        <v>4.25</v>
      </c>
      <c r="DM119" s="1">
        <f t="shared" si="146"/>
        <v>6</v>
      </c>
      <c r="DN119" s="1">
        <f t="shared" si="147"/>
        <v>0.76470588235294112</v>
      </c>
      <c r="DO119" s="1">
        <f t="shared" si="148"/>
        <v>0.2878787878787879</v>
      </c>
      <c r="DP119" s="1">
        <f t="shared" si="149"/>
        <v>0.47368421052631576</v>
      </c>
      <c r="DQ119" s="1">
        <f t="shared" si="150"/>
        <v>0.44117647058823528</v>
      </c>
      <c r="DR119" s="2">
        <f t="shared" si="151"/>
        <v>4.1500000000000004</v>
      </c>
      <c r="DS119" s="2">
        <f t="shared" si="152"/>
        <v>2.8571428571428572</v>
      </c>
      <c r="DT119" s="1">
        <f t="shared" si="242"/>
        <v>31.4</v>
      </c>
      <c r="DU119" s="1">
        <f t="shared" si="243"/>
        <v>37.5</v>
      </c>
      <c r="DV119" s="1">
        <f t="shared" si="198"/>
        <v>83</v>
      </c>
      <c r="DW119" s="1">
        <f t="shared" si="199"/>
        <v>100</v>
      </c>
      <c r="DX119" s="1">
        <f t="shared" si="153"/>
        <v>2.4590163934426229E-2</v>
      </c>
      <c r="DY119" s="1">
        <f t="shared" si="154"/>
        <v>5.7471264367816091E-2</v>
      </c>
      <c r="DZ119" s="1">
        <f t="shared" si="155"/>
        <v>0.5</v>
      </c>
      <c r="EA119" s="1">
        <f t="shared" si="156"/>
        <v>1.3636363636363635</v>
      </c>
      <c r="EB119" s="1">
        <f t="shared" si="200"/>
        <v>48.204022988505749</v>
      </c>
      <c r="EC119" s="1">
        <f t="shared" si="201"/>
        <v>38.333333333333329</v>
      </c>
      <c r="EE119">
        <f t="shared" si="202"/>
        <v>186</v>
      </c>
      <c r="EF119">
        <f t="shared" si="203"/>
        <v>23</v>
      </c>
      <c r="EG119">
        <f t="shared" si="204"/>
        <v>170</v>
      </c>
      <c r="EH119">
        <f t="shared" si="205"/>
        <v>28</v>
      </c>
      <c r="EI119">
        <f t="shared" si="206"/>
        <v>168</v>
      </c>
      <c r="EJ119">
        <f t="shared" si="207"/>
        <v>57</v>
      </c>
      <c r="EK119">
        <f t="shared" si="208"/>
        <v>171</v>
      </c>
      <c r="EL119">
        <f t="shared" si="209"/>
        <v>52</v>
      </c>
      <c r="EM119">
        <f t="shared" si="210"/>
        <v>141</v>
      </c>
      <c r="EN119">
        <f t="shared" si="211"/>
        <v>125</v>
      </c>
      <c r="EO119">
        <f t="shared" si="212"/>
        <v>126</v>
      </c>
      <c r="EP119">
        <f t="shared" si="213"/>
        <v>22</v>
      </c>
      <c r="EQ119">
        <f t="shared" si="214"/>
        <v>177</v>
      </c>
      <c r="ER119">
        <f t="shared" si="215"/>
        <v>53</v>
      </c>
      <c r="ES119">
        <f t="shared" si="216"/>
        <v>187</v>
      </c>
      <c r="ET119">
        <f t="shared" si="217"/>
        <v>109</v>
      </c>
      <c r="EU119">
        <f t="shared" si="218"/>
        <v>113</v>
      </c>
      <c r="EV119">
        <f t="shared" si="219"/>
        <v>134</v>
      </c>
      <c r="EW119">
        <f t="shared" si="220"/>
        <v>161</v>
      </c>
      <c r="EX119">
        <f t="shared" si="221"/>
        <v>18</v>
      </c>
      <c r="EY119">
        <f t="shared" si="222"/>
        <v>191</v>
      </c>
      <c r="EZ119">
        <f t="shared" si="223"/>
        <v>22</v>
      </c>
      <c r="FA119">
        <f t="shared" si="224"/>
        <v>183</v>
      </c>
      <c r="FB119">
        <f t="shared" si="225"/>
        <v>127</v>
      </c>
      <c r="FC119">
        <f t="shared" si="226"/>
        <v>119</v>
      </c>
      <c r="FD119">
        <f t="shared" si="227"/>
        <v>171</v>
      </c>
      <c r="FE119">
        <f t="shared" si="228"/>
        <v>80</v>
      </c>
      <c r="FF119">
        <f t="shared" si="229"/>
        <v>96</v>
      </c>
      <c r="FG119">
        <f t="shared" si="230"/>
        <v>85</v>
      </c>
      <c r="FH119">
        <f t="shared" si="231"/>
        <v>38</v>
      </c>
      <c r="FI119">
        <f t="shared" si="232"/>
        <v>171</v>
      </c>
      <c r="FJ119">
        <f t="shared" si="233"/>
        <v>103</v>
      </c>
      <c r="FK119">
        <f t="shared" si="234"/>
        <v>133</v>
      </c>
      <c r="FL119">
        <f t="shared" si="235"/>
        <v>102</v>
      </c>
      <c r="FM119">
        <f t="shared" si="236"/>
        <v>187</v>
      </c>
      <c r="FN119">
        <f t="shared" si="237"/>
        <v>72</v>
      </c>
      <c r="FO119">
        <f t="shared" si="238"/>
        <v>189</v>
      </c>
      <c r="FP119">
        <f t="shared" si="239"/>
        <v>50</v>
      </c>
      <c r="FQ119">
        <f t="shared" si="240"/>
        <v>171</v>
      </c>
      <c r="FR119">
        <f t="shared" si="241"/>
        <v>15</v>
      </c>
    </row>
    <row r="120" spans="1:174">
      <c r="A120" t="s">
        <v>12</v>
      </c>
      <c r="B120" t="s">
        <v>7</v>
      </c>
      <c r="C120" t="s">
        <v>68</v>
      </c>
      <c r="D120">
        <v>15</v>
      </c>
      <c r="E120">
        <v>6</v>
      </c>
      <c r="F120">
        <v>2006</v>
      </c>
      <c r="G120" t="str">
        <f t="shared" si="197"/>
        <v>Colts-DIV-2006</v>
      </c>
      <c r="H120">
        <v>0</v>
      </c>
      <c r="I120">
        <v>15</v>
      </c>
      <c r="J120">
        <v>11</v>
      </c>
      <c r="K120">
        <v>161</v>
      </c>
      <c r="L120">
        <v>15</v>
      </c>
      <c r="M120">
        <v>30</v>
      </c>
      <c r="N120">
        <v>0</v>
      </c>
      <c r="O120">
        <v>100</v>
      </c>
      <c r="P120">
        <v>35</v>
      </c>
      <c r="Q120">
        <v>0</v>
      </c>
      <c r="R120">
        <v>8</v>
      </c>
      <c r="S120">
        <v>19</v>
      </c>
      <c r="T120">
        <v>0</v>
      </c>
      <c r="U120">
        <v>0</v>
      </c>
      <c r="V120">
        <v>2</v>
      </c>
      <c r="W120">
        <v>0</v>
      </c>
      <c r="X120">
        <v>1</v>
      </c>
      <c r="Y120">
        <v>9</v>
      </c>
      <c r="Z120">
        <v>3</v>
      </c>
      <c r="AA120">
        <v>19</v>
      </c>
      <c r="AB120">
        <v>4</v>
      </c>
      <c r="AC120">
        <v>180</v>
      </c>
      <c r="AD120">
        <v>30</v>
      </c>
      <c r="AE120">
        <v>2</v>
      </c>
      <c r="AF120">
        <v>0</v>
      </c>
      <c r="AG120">
        <v>2</v>
      </c>
      <c r="AH120">
        <v>7</v>
      </c>
      <c r="AI120">
        <v>13</v>
      </c>
      <c r="AJ120">
        <v>4</v>
      </c>
      <c r="AK120">
        <v>15</v>
      </c>
      <c r="AL120">
        <v>4</v>
      </c>
      <c r="AM120">
        <v>6</v>
      </c>
      <c r="AN120">
        <v>0</v>
      </c>
      <c r="AO120">
        <v>0</v>
      </c>
      <c r="AP120">
        <v>7</v>
      </c>
      <c r="AQ120">
        <v>13</v>
      </c>
      <c r="AR120">
        <v>15</v>
      </c>
      <c r="AS120">
        <v>34</v>
      </c>
      <c r="AT120">
        <v>12</v>
      </c>
      <c r="AU120">
        <v>404</v>
      </c>
      <c r="AV120">
        <v>6</v>
      </c>
      <c r="AW120">
        <v>31</v>
      </c>
      <c r="AX120">
        <v>24</v>
      </c>
      <c r="AY120" s="8">
        <v>13</v>
      </c>
      <c r="AZ120">
        <v>12</v>
      </c>
      <c r="BA120">
        <v>161</v>
      </c>
      <c r="BB120">
        <v>18</v>
      </c>
      <c r="BC120">
        <v>29</v>
      </c>
      <c r="BD120">
        <v>0</v>
      </c>
      <c r="BE120">
        <v>83</v>
      </c>
      <c r="BF120">
        <v>20</v>
      </c>
      <c r="BG120">
        <v>0</v>
      </c>
      <c r="BH120">
        <v>2</v>
      </c>
      <c r="BI120">
        <v>11</v>
      </c>
      <c r="BJ120">
        <v>0</v>
      </c>
      <c r="BK120">
        <v>0</v>
      </c>
      <c r="BL120">
        <v>2</v>
      </c>
      <c r="BM120">
        <v>2</v>
      </c>
      <c r="BN120">
        <v>2</v>
      </c>
      <c r="BO120">
        <v>12</v>
      </c>
      <c r="BP120">
        <v>6</v>
      </c>
      <c r="BQ120">
        <v>39</v>
      </c>
      <c r="BR120">
        <v>5</v>
      </c>
      <c r="BS120">
        <v>190</v>
      </c>
      <c r="BT120">
        <v>33</v>
      </c>
      <c r="BU120">
        <v>1</v>
      </c>
      <c r="BV120">
        <v>0</v>
      </c>
      <c r="BW120">
        <v>0</v>
      </c>
      <c r="BX120">
        <v>5</v>
      </c>
      <c r="BY120">
        <v>11</v>
      </c>
      <c r="BZ120">
        <v>3</v>
      </c>
      <c r="CA120">
        <v>7</v>
      </c>
      <c r="CB120">
        <v>1</v>
      </c>
      <c r="CC120">
        <v>1</v>
      </c>
      <c r="CD120">
        <v>0</v>
      </c>
      <c r="CE120">
        <v>0</v>
      </c>
      <c r="CF120">
        <v>0</v>
      </c>
      <c r="CG120">
        <v>2</v>
      </c>
      <c r="CH120">
        <v>9</v>
      </c>
      <c r="CI120">
        <v>19</v>
      </c>
      <c r="CJ120">
        <v>12</v>
      </c>
      <c r="CK120">
        <v>358</v>
      </c>
      <c r="CL120">
        <v>6</v>
      </c>
      <c r="CM120">
        <v>28</v>
      </c>
      <c r="CN120">
        <v>36</v>
      </c>
      <c r="CP120" s="1">
        <f t="shared" si="123"/>
        <v>0.57692307692307687</v>
      </c>
      <c r="CQ120" s="1">
        <f t="shared" si="124"/>
        <v>0.52</v>
      </c>
      <c r="CR120" s="1">
        <f t="shared" si="125"/>
        <v>2.2903225806451615</v>
      </c>
      <c r="CS120" s="1">
        <f t="shared" si="126"/>
        <v>2.2903225806451615</v>
      </c>
      <c r="CT120" s="1">
        <f t="shared" si="127"/>
        <v>2</v>
      </c>
      <c r="CU120" s="1">
        <f t="shared" si="128"/>
        <v>4</v>
      </c>
      <c r="CV120" s="1">
        <f t="shared" si="129"/>
        <v>23.727272727272727</v>
      </c>
      <c r="CW120" s="1">
        <f t="shared" si="130"/>
        <v>20.333333333333332</v>
      </c>
      <c r="CX120" s="2">
        <f t="shared" si="131"/>
        <v>2.8545454545454545</v>
      </c>
      <c r="CY120" s="2">
        <f t="shared" si="132"/>
        <v>2.3833333333333333</v>
      </c>
      <c r="CZ120" s="1">
        <f t="shared" si="133"/>
        <v>3.9545454545454546</v>
      </c>
      <c r="DA120" s="1">
        <f t="shared" si="134"/>
        <v>4.784313725490196</v>
      </c>
      <c r="DB120" s="1">
        <f t="shared" si="135"/>
        <v>1.3636363636363635</v>
      </c>
      <c r="DC120" s="1">
        <f t="shared" si="136"/>
        <v>1.0833333333333333</v>
      </c>
      <c r="DD120" s="1">
        <f t="shared" si="137"/>
        <v>0.42105263157894735</v>
      </c>
      <c r="DE120" s="1">
        <f t="shared" si="138"/>
        <v>0.18181818181818182</v>
      </c>
      <c r="DF120" s="1">
        <f t="shared" si="139"/>
        <v>33.666666666666664</v>
      </c>
      <c r="DG120" s="1">
        <f t="shared" si="140"/>
        <v>29.833333333333332</v>
      </c>
      <c r="DH120" s="1">
        <f t="shared" si="141"/>
        <v>6</v>
      </c>
      <c r="DI120" s="1">
        <f t="shared" si="142"/>
        <v>6</v>
      </c>
      <c r="DJ120" s="1">
        <f t="shared" si="143"/>
        <v>0.42857142857142855</v>
      </c>
      <c r="DK120" s="1">
        <f t="shared" si="144"/>
        <v>0</v>
      </c>
      <c r="DL120" s="1">
        <f t="shared" si="145"/>
        <v>6</v>
      </c>
      <c r="DM120" s="1">
        <f t="shared" si="146"/>
        <v>4.25</v>
      </c>
      <c r="DN120" s="1">
        <f t="shared" si="147"/>
        <v>0.2878787878787879</v>
      </c>
      <c r="DO120" s="1">
        <f t="shared" si="148"/>
        <v>0.76470588235294112</v>
      </c>
      <c r="DP120" s="1">
        <f t="shared" si="149"/>
        <v>0.44117647058823528</v>
      </c>
      <c r="DQ120" s="1">
        <f t="shared" si="150"/>
        <v>0.47368421052631576</v>
      </c>
      <c r="DR120" s="2">
        <f t="shared" si="151"/>
        <v>2.8571428571428572</v>
      </c>
      <c r="DS120" s="2">
        <f t="shared" si="152"/>
        <v>4.1500000000000004</v>
      </c>
      <c r="DT120" s="1">
        <f t="shared" si="242"/>
        <v>37.5</v>
      </c>
      <c r="DU120" s="1">
        <f t="shared" si="243"/>
        <v>31.4</v>
      </c>
      <c r="DV120" s="1">
        <f t="shared" si="198"/>
        <v>100</v>
      </c>
      <c r="DW120" s="1">
        <f t="shared" si="199"/>
        <v>83</v>
      </c>
      <c r="DX120" s="1">
        <f t="shared" si="153"/>
        <v>5.7471264367816091E-2</v>
      </c>
      <c r="DY120" s="1">
        <f t="shared" si="154"/>
        <v>2.4590163934426229E-2</v>
      </c>
      <c r="DZ120" s="1">
        <f t="shared" si="155"/>
        <v>1.3636363636363635</v>
      </c>
      <c r="EA120" s="1">
        <f t="shared" si="156"/>
        <v>0.5</v>
      </c>
      <c r="EB120" s="1">
        <f t="shared" si="200"/>
        <v>38.333333333333329</v>
      </c>
      <c r="EC120" s="1">
        <f t="shared" si="201"/>
        <v>48.204022988505749</v>
      </c>
      <c r="EE120">
        <f t="shared" si="202"/>
        <v>173</v>
      </c>
      <c r="EF120">
        <f t="shared" si="203"/>
        <v>11</v>
      </c>
      <c r="EG120">
        <f t="shared" si="204"/>
        <v>170</v>
      </c>
      <c r="EH120">
        <f t="shared" si="205"/>
        <v>28</v>
      </c>
      <c r="EI120">
        <f t="shared" si="206"/>
        <v>105</v>
      </c>
      <c r="EJ120">
        <f t="shared" si="207"/>
        <v>12</v>
      </c>
      <c r="EK120">
        <f t="shared" si="208"/>
        <v>147</v>
      </c>
      <c r="EL120">
        <f t="shared" si="209"/>
        <v>28</v>
      </c>
      <c r="EM120">
        <f t="shared" si="210"/>
        <v>74</v>
      </c>
      <c r="EN120">
        <f t="shared" si="211"/>
        <v>58</v>
      </c>
      <c r="EO120">
        <f t="shared" si="212"/>
        <v>177</v>
      </c>
      <c r="EP120">
        <f t="shared" si="213"/>
        <v>73</v>
      </c>
      <c r="EQ120">
        <f t="shared" si="214"/>
        <v>139</v>
      </c>
      <c r="ER120">
        <f t="shared" si="215"/>
        <v>20</v>
      </c>
      <c r="ES120">
        <f t="shared" si="216"/>
        <v>88</v>
      </c>
      <c r="ET120">
        <f t="shared" si="217"/>
        <v>9</v>
      </c>
      <c r="EU120">
        <f t="shared" si="218"/>
        <v>65</v>
      </c>
      <c r="EV120">
        <f t="shared" si="219"/>
        <v>86</v>
      </c>
      <c r="EW120">
        <f t="shared" si="220"/>
        <v>161</v>
      </c>
      <c r="EX120">
        <f t="shared" si="221"/>
        <v>18</v>
      </c>
      <c r="EY120">
        <f t="shared" si="222"/>
        <v>162</v>
      </c>
      <c r="EZ120">
        <f t="shared" si="223"/>
        <v>1</v>
      </c>
      <c r="FA120">
        <f t="shared" si="224"/>
        <v>65</v>
      </c>
      <c r="FB120">
        <f t="shared" si="225"/>
        <v>16</v>
      </c>
      <c r="FC120">
        <f t="shared" si="226"/>
        <v>27</v>
      </c>
      <c r="FD120">
        <f t="shared" si="227"/>
        <v>79</v>
      </c>
      <c r="FE120">
        <f t="shared" si="228"/>
        <v>102</v>
      </c>
      <c r="FF120">
        <f t="shared" si="229"/>
        <v>118</v>
      </c>
      <c r="FG120">
        <f t="shared" si="230"/>
        <v>161</v>
      </c>
      <c r="FH120">
        <f t="shared" si="231"/>
        <v>114</v>
      </c>
      <c r="FI120">
        <f t="shared" si="232"/>
        <v>95</v>
      </c>
      <c r="FJ120">
        <f t="shared" si="233"/>
        <v>28</v>
      </c>
      <c r="FK120">
        <f t="shared" si="234"/>
        <v>95</v>
      </c>
      <c r="FL120">
        <f t="shared" si="235"/>
        <v>66</v>
      </c>
      <c r="FM120">
        <f t="shared" si="236"/>
        <v>127</v>
      </c>
      <c r="FN120">
        <f t="shared" si="237"/>
        <v>12</v>
      </c>
      <c r="FO120">
        <f t="shared" si="238"/>
        <v>149</v>
      </c>
      <c r="FP120">
        <f t="shared" si="239"/>
        <v>9</v>
      </c>
      <c r="FQ120">
        <f t="shared" si="240"/>
        <v>184</v>
      </c>
      <c r="FR120">
        <f t="shared" si="241"/>
        <v>28</v>
      </c>
    </row>
    <row r="121" spans="1:174">
      <c r="A121" t="s">
        <v>27</v>
      </c>
      <c r="B121" t="s">
        <v>0</v>
      </c>
      <c r="C121" t="s">
        <v>68</v>
      </c>
      <c r="D121">
        <v>27</v>
      </c>
      <c r="E121">
        <v>24</v>
      </c>
      <c r="F121">
        <v>2006</v>
      </c>
      <c r="G121" t="str">
        <f t="shared" si="197"/>
        <v>Saints-DIV-2006</v>
      </c>
      <c r="H121">
        <v>1</v>
      </c>
      <c r="I121">
        <v>27</v>
      </c>
      <c r="J121">
        <v>11</v>
      </c>
      <c r="K121">
        <v>227</v>
      </c>
      <c r="L121">
        <v>20</v>
      </c>
      <c r="M121">
        <v>32</v>
      </c>
      <c r="N121">
        <v>1</v>
      </c>
      <c r="O121">
        <v>208</v>
      </c>
      <c r="P121">
        <v>37</v>
      </c>
      <c r="Q121">
        <v>2</v>
      </c>
      <c r="R121">
        <v>6</v>
      </c>
      <c r="S121">
        <v>13</v>
      </c>
      <c r="T121">
        <v>1</v>
      </c>
      <c r="U121">
        <v>1</v>
      </c>
      <c r="V121">
        <v>0</v>
      </c>
      <c r="W121">
        <v>1</v>
      </c>
      <c r="X121">
        <v>3</v>
      </c>
      <c r="Y121">
        <v>16</v>
      </c>
      <c r="Z121">
        <v>3</v>
      </c>
      <c r="AA121">
        <v>35</v>
      </c>
      <c r="AB121">
        <v>3</v>
      </c>
      <c r="AC121">
        <v>121</v>
      </c>
      <c r="AD121">
        <v>13</v>
      </c>
      <c r="AE121">
        <v>5</v>
      </c>
      <c r="AF121">
        <v>3</v>
      </c>
      <c r="AG121">
        <v>2</v>
      </c>
      <c r="AH121">
        <v>13</v>
      </c>
      <c r="AI121">
        <v>19</v>
      </c>
      <c r="AJ121">
        <v>7</v>
      </c>
      <c r="AK121">
        <v>13</v>
      </c>
      <c r="AL121">
        <v>3</v>
      </c>
      <c r="AM121">
        <v>3</v>
      </c>
      <c r="AN121">
        <v>0</v>
      </c>
      <c r="AO121">
        <v>0</v>
      </c>
      <c r="AP121">
        <v>9</v>
      </c>
      <c r="AQ121">
        <v>12</v>
      </c>
      <c r="AR121">
        <v>23</v>
      </c>
      <c r="AS121">
        <v>35</v>
      </c>
      <c r="AT121">
        <v>11</v>
      </c>
      <c r="AU121">
        <v>330</v>
      </c>
      <c r="AV121">
        <v>1</v>
      </c>
      <c r="AW121">
        <v>35</v>
      </c>
      <c r="AX121">
        <v>24</v>
      </c>
      <c r="AY121" s="8">
        <v>14</v>
      </c>
      <c r="AZ121">
        <v>10</v>
      </c>
      <c r="BA121">
        <v>232</v>
      </c>
      <c r="BB121">
        <v>15</v>
      </c>
      <c r="BC121">
        <v>30</v>
      </c>
      <c r="BD121">
        <v>1</v>
      </c>
      <c r="BE121">
        <v>123</v>
      </c>
      <c r="BF121">
        <v>20</v>
      </c>
      <c r="BG121">
        <v>2</v>
      </c>
      <c r="BH121">
        <v>5</v>
      </c>
      <c r="BI121">
        <v>13</v>
      </c>
      <c r="BJ121">
        <v>0</v>
      </c>
      <c r="BK121">
        <v>0</v>
      </c>
      <c r="BL121">
        <v>0</v>
      </c>
      <c r="BM121">
        <v>0</v>
      </c>
      <c r="BN121">
        <v>1</v>
      </c>
      <c r="BO121">
        <v>8</v>
      </c>
      <c r="BP121">
        <v>6</v>
      </c>
      <c r="BQ121">
        <v>39</v>
      </c>
      <c r="BR121">
        <v>6</v>
      </c>
      <c r="BS121">
        <v>231</v>
      </c>
      <c r="BT121">
        <v>21</v>
      </c>
      <c r="BU121">
        <v>2</v>
      </c>
      <c r="BV121">
        <v>1</v>
      </c>
      <c r="BW121">
        <v>1</v>
      </c>
      <c r="BX121">
        <v>2</v>
      </c>
      <c r="BY121">
        <v>7</v>
      </c>
      <c r="BZ121">
        <v>4</v>
      </c>
      <c r="CA121">
        <v>9</v>
      </c>
      <c r="CB121">
        <v>1</v>
      </c>
      <c r="CC121">
        <v>1</v>
      </c>
      <c r="CD121">
        <v>0</v>
      </c>
      <c r="CE121">
        <v>0</v>
      </c>
      <c r="CF121">
        <v>2</v>
      </c>
      <c r="CG121">
        <v>5</v>
      </c>
      <c r="CH121">
        <v>7</v>
      </c>
      <c r="CI121">
        <v>17</v>
      </c>
      <c r="CJ121">
        <v>10</v>
      </c>
      <c r="CK121">
        <v>277</v>
      </c>
      <c r="CL121">
        <v>4</v>
      </c>
      <c r="CM121">
        <v>24</v>
      </c>
      <c r="CN121">
        <v>36</v>
      </c>
      <c r="CP121" s="1">
        <f t="shared" si="123"/>
        <v>0.78947368421052633</v>
      </c>
      <c r="CQ121" s="1">
        <f t="shared" si="124"/>
        <v>0.70833333333333337</v>
      </c>
      <c r="CR121" s="1">
        <f t="shared" si="125"/>
        <v>7.0571428571428569</v>
      </c>
      <c r="CS121" s="1">
        <f t="shared" si="126"/>
        <v>8.129032258064516</v>
      </c>
      <c r="CT121" s="1">
        <f t="shared" si="127"/>
        <v>1</v>
      </c>
      <c r="CU121" s="1">
        <f t="shared" si="128"/>
        <v>0</v>
      </c>
      <c r="CV121" s="1">
        <f t="shared" si="129"/>
        <v>39.545454545454547</v>
      </c>
      <c r="CW121" s="1">
        <f t="shared" si="130"/>
        <v>35.5</v>
      </c>
      <c r="CX121" s="2">
        <f t="shared" si="131"/>
        <v>3.2181818181818183</v>
      </c>
      <c r="CY121" s="2">
        <f t="shared" si="132"/>
        <v>2.46</v>
      </c>
      <c r="CZ121" s="1">
        <f t="shared" si="133"/>
        <v>6.041666666666667</v>
      </c>
      <c r="DA121" s="1">
        <f t="shared" si="134"/>
        <v>6.9607843137254903</v>
      </c>
      <c r="DB121" s="1">
        <f t="shared" si="135"/>
        <v>2.4545454545454546</v>
      </c>
      <c r="DC121" s="1">
        <f t="shared" si="136"/>
        <v>1.4</v>
      </c>
      <c r="DD121" s="1">
        <f t="shared" si="137"/>
        <v>0.5</v>
      </c>
      <c r="DE121" s="1">
        <f t="shared" si="138"/>
        <v>0.38461538461538464</v>
      </c>
      <c r="DF121" s="1">
        <f t="shared" si="139"/>
        <v>30</v>
      </c>
      <c r="DG121" s="1">
        <f t="shared" si="140"/>
        <v>27.7</v>
      </c>
      <c r="DH121" s="1">
        <f t="shared" si="141"/>
        <v>1</v>
      </c>
      <c r="DI121" s="1">
        <f t="shared" si="142"/>
        <v>4</v>
      </c>
      <c r="DJ121" s="1">
        <f t="shared" si="143"/>
        <v>0.77142857142857146</v>
      </c>
      <c r="DK121" s="1">
        <f t="shared" si="144"/>
        <v>0.7142857142857143</v>
      </c>
      <c r="DL121" s="1">
        <f t="shared" si="145"/>
        <v>6.5454545454545459</v>
      </c>
      <c r="DM121" s="1">
        <f t="shared" si="146"/>
        <v>5.0999999999999996</v>
      </c>
      <c r="DN121" s="1">
        <f t="shared" si="147"/>
        <v>0.4861111111111111</v>
      </c>
      <c r="DO121" s="1">
        <f t="shared" si="148"/>
        <v>0.76470588235294112</v>
      </c>
      <c r="DP121" s="1">
        <f t="shared" si="149"/>
        <v>0.65714285714285714</v>
      </c>
      <c r="DQ121" s="1">
        <f t="shared" si="150"/>
        <v>0.41176470588235292</v>
      </c>
      <c r="DR121" s="2">
        <f t="shared" si="151"/>
        <v>5.6216216216216219</v>
      </c>
      <c r="DS121" s="2">
        <f t="shared" si="152"/>
        <v>6.15</v>
      </c>
      <c r="DT121" s="1">
        <f t="shared" si="242"/>
        <v>36</v>
      </c>
      <c r="DU121" s="1">
        <f t="shared" si="243"/>
        <v>35</v>
      </c>
      <c r="DV121" s="1">
        <f t="shared" si="198"/>
        <v>208</v>
      </c>
      <c r="DW121" s="1">
        <f t="shared" si="199"/>
        <v>123</v>
      </c>
      <c r="DX121" s="1">
        <f t="shared" si="153"/>
        <v>6.2068965517241378E-2</v>
      </c>
      <c r="DY121" s="1">
        <f t="shared" si="154"/>
        <v>6.7605633802816895E-2</v>
      </c>
      <c r="DZ121" s="1">
        <f t="shared" si="155"/>
        <v>2.4545454545454546</v>
      </c>
      <c r="EA121" s="1">
        <f t="shared" si="156"/>
        <v>2.4</v>
      </c>
      <c r="EB121" s="1">
        <f t="shared" si="200"/>
        <v>94.140625</v>
      </c>
      <c r="EC121" s="1">
        <f t="shared" si="201"/>
        <v>87.083333333333329</v>
      </c>
      <c r="EE121">
        <f t="shared" si="202"/>
        <v>33</v>
      </c>
      <c r="EF121">
        <f t="shared" si="203"/>
        <v>107</v>
      </c>
      <c r="EG121">
        <f t="shared" si="204"/>
        <v>64</v>
      </c>
      <c r="EH121">
        <f t="shared" si="205"/>
        <v>159</v>
      </c>
      <c r="EI121">
        <f t="shared" si="206"/>
        <v>37</v>
      </c>
      <c r="EJ121">
        <f t="shared" si="207"/>
        <v>163</v>
      </c>
      <c r="EK121">
        <f t="shared" si="208"/>
        <v>28</v>
      </c>
      <c r="EL121">
        <f t="shared" si="209"/>
        <v>148</v>
      </c>
      <c r="EM121">
        <f t="shared" si="210"/>
        <v>42</v>
      </c>
      <c r="EN121">
        <f t="shared" si="211"/>
        <v>71</v>
      </c>
      <c r="EO121">
        <f t="shared" si="212"/>
        <v>45</v>
      </c>
      <c r="EP121">
        <f t="shared" si="213"/>
        <v>188</v>
      </c>
      <c r="EQ121">
        <f t="shared" si="214"/>
        <v>24</v>
      </c>
      <c r="ER121">
        <f t="shared" si="215"/>
        <v>62</v>
      </c>
      <c r="ES121">
        <f t="shared" si="216"/>
        <v>40</v>
      </c>
      <c r="ET121">
        <f t="shared" si="217"/>
        <v>84</v>
      </c>
      <c r="EU121">
        <f t="shared" si="218"/>
        <v>109</v>
      </c>
      <c r="EV121">
        <f t="shared" si="219"/>
        <v>59</v>
      </c>
      <c r="EW121">
        <f t="shared" si="220"/>
        <v>6</v>
      </c>
      <c r="EX121">
        <f t="shared" si="221"/>
        <v>72</v>
      </c>
      <c r="EY121">
        <f t="shared" si="222"/>
        <v>63</v>
      </c>
      <c r="EZ121">
        <f t="shared" si="223"/>
        <v>97</v>
      </c>
      <c r="FA121">
        <f t="shared" si="224"/>
        <v>34</v>
      </c>
      <c r="FB121">
        <f t="shared" si="225"/>
        <v>61</v>
      </c>
      <c r="FC121">
        <f t="shared" si="226"/>
        <v>62</v>
      </c>
      <c r="FD121">
        <f t="shared" si="227"/>
        <v>79</v>
      </c>
      <c r="FE121">
        <f t="shared" si="228"/>
        <v>3</v>
      </c>
      <c r="FF121">
        <f t="shared" si="229"/>
        <v>74</v>
      </c>
      <c r="FG121">
        <f t="shared" si="230"/>
        <v>16</v>
      </c>
      <c r="FH121">
        <f t="shared" si="231"/>
        <v>189</v>
      </c>
      <c r="FI121">
        <f t="shared" si="232"/>
        <v>120</v>
      </c>
      <c r="FJ121">
        <f t="shared" si="233"/>
        <v>58</v>
      </c>
      <c r="FK121">
        <f t="shared" si="234"/>
        <v>10</v>
      </c>
      <c r="FL121">
        <f t="shared" si="235"/>
        <v>133</v>
      </c>
      <c r="FM121">
        <f t="shared" si="236"/>
        <v>111</v>
      </c>
      <c r="FN121">
        <f t="shared" si="237"/>
        <v>103</v>
      </c>
      <c r="FO121">
        <f t="shared" si="238"/>
        <v>55</v>
      </c>
      <c r="FP121">
        <f t="shared" si="239"/>
        <v>132</v>
      </c>
      <c r="FQ121">
        <f t="shared" si="240"/>
        <v>64</v>
      </c>
      <c r="FR121">
        <f t="shared" si="241"/>
        <v>119</v>
      </c>
    </row>
    <row r="122" spans="1:174">
      <c r="A122" t="s">
        <v>0</v>
      </c>
      <c r="B122" t="s">
        <v>27</v>
      </c>
      <c r="C122" t="s">
        <v>68</v>
      </c>
      <c r="D122">
        <v>24</v>
      </c>
      <c r="E122">
        <v>27</v>
      </c>
      <c r="F122">
        <v>2006</v>
      </c>
      <c r="G122" t="str">
        <f t="shared" si="197"/>
        <v>Eagles-DIV-2006</v>
      </c>
      <c r="H122">
        <v>0</v>
      </c>
      <c r="I122">
        <v>14</v>
      </c>
      <c r="J122">
        <v>10</v>
      </c>
      <c r="K122">
        <v>232</v>
      </c>
      <c r="L122">
        <v>15</v>
      </c>
      <c r="M122">
        <v>30</v>
      </c>
      <c r="N122">
        <v>1</v>
      </c>
      <c r="O122">
        <v>123</v>
      </c>
      <c r="P122">
        <v>20</v>
      </c>
      <c r="Q122">
        <v>2</v>
      </c>
      <c r="R122">
        <v>5</v>
      </c>
      <c r="S122">
        <v>13</v>
      </c>
      <c r="T122">
        <v>0</v>
      </c>
      <c r="U122">
        <v>0</v>
      </c>
      <c r="V122">
        <v>0</v>
      </c>
      <c r="W122">
        <v>0</v>
      </c>
      <c r="X122">
        <v>1</v>
      </c>
      <c r="Y122">
        <v>8</v>
      </c>
      <c r="Z122">
        <v>6</v>
      </c>
      <c r="AA122">
        <v>39</v>
      </c>
      <c r="AB122">
        <v>6</v>
      </c>
      <c r="AC122">
        <v>231</v>
      </c>
      <c r="AD122">
        <v>21</v>
      </c>
      <c r="AE122">
        <v>2</v>
      </c>
      <c r="AF122">
        <v>1</v>
      </c>
      <c r="AG122">
        <v>1</v>
      </c>
      <c r="AH122">
        <v>2</v>
      </c>
      <c r="AI122">
        <v>7</v>
      </c>
      <c r="AJ122">
        <v>4</v>
      </c>
      <c r="AK122">
        <v>9</v>
      </c>
      <c r="AL122">
        <v>1</v>
      </c>
      <c r="AM122">
        <v>1</v>
      </c>
      <c r="AN122">
        <v>0</v>
      </c>
      <c r="AO122">
        <v>0</v>
      </c>
      <c r="AP122">
        <v>2</v>
      </c>
      <c r="AQ122">
        <v>5</v>
      </c>
      <c r="AR122">
        <v>7</v>
      </c>
      <c r="AS122">
        <v>17</v>
      </c>
      <c r="AT122">
        <v>10</v>
      </c>
      <c r="AU122">
        <v>277</v>
      </c>
      <c r="AV122">
        <v>4</v>
      </c>
      <c r="AW122">
        <v>24</v>
      </c>
      <c r="AX122">
        <v>36</v>
      </c>
      <c r="AY122" s="8">
        <v>27</v>
      </c>
      <c r="AZ122">
        <v>11</v>
      </c>
      <c r="BA122">
        <v>227</v>
      </c>
      <c r="BB122">
        <v>20</v>
      </c>
      <c r="BC122">
        <v>32</v>
      </c>
      <c r="BD122">
        <v>1</v>
      </c>
      <c r="BE122">
        <v>208</v>
      </c>
      <c r="BF122">
        <v>37</v>
      </c>
      <c r="BG122">
        <v>2</v>
      </c>
      <c r="BH122">
        <v>6</v>
      </c>
      <c r="BI122">
        <v>13</v>
      </c>
      <c r="BJ122">
        <v>1</v>
      </c>
      <c r="BK122">
        <v>1</v>
      </c>
      <c r="BL122">
        <v>0</v>
      </c>
      <c r="BM122">
        <v>1</v>
      </c>
      <c r="BN122">
        <v>3</v>
      </c>
      <c r="BO122">
        <v>16</v>
      </c>
      <c r="BP122">
        <v>3</v>
      </c>
      <c r="BQ122">
        <v>35</v>
      </c>
      <c r="BR122">
        <v>3</v>
      </c>
      <c r="BS122">
        <v>121</v>
      </c>
      <c r="BT122">
        <v>13</v>
      </c>
      <c r="BU122">
        <v>5</v>
      </c>
      <c r="BV122">
        <v>3</v>
      </c>
      <c r="BW122">
        <v>2</v>
      </c>
      <c r="BX122">
        <v>13</v>
      </c>
      <c r="BY122">
        <v>19</v>
      </c>
      <c r="BZ122">
        <v>7</v>
      </c>
      <c r="CA122">
        <v>13</v>
      </c>
      <c r="CB122">
        <v>3</v>
      </c>
      <c r="CC122">
        <v>3</v>
      </c>
      <c r="CD122">
        <v>0</v>
      </c>
      <c r="CE122">
        <v>0</v>
      </c>
      <c r="CF122">
        <v>9</v>
      </c>
      <c r="CG122">
        <v>12</v>
      </c>
      <c r="CH122">
        <v>23</v>
      </c>
      <c r="CI122">
        <v>35</v>
      </c>
      <c r="CJ122">
        <v>11</v>
      </c>
      <c r="CK122">
        <v>330</v>
      </c>
      <c r="CL122">
        <v>1</v>
      </c>
      <c r="CM122">
        <v>35</v>
      </c>
      <c r="CN122">
        <v>24</v>
      </c>
      <c r="CP122" s="1">
        <f t="shared" si="123"/>
        <v>0.70833333333333337</v>
      </c>
      <c r="CQ122" s="1">
        <f t="shared" si="124"/>
        <v>0.78947368421052633</v>
      </c>
      <c r="CR122" s="1">
        <f t="shared" si="125"/>
        <v>8.129032258064516</v>
      </c>
      <c r="CS122" s="1">
        <f t="shared" si="126"/>
        <v>7.0571428571428569</v>
      </c>
      <c r="CT122" s="1">
        <f t="shared" si="127"/>
        <v>0</v>
      </c>
      <c r="CU122" s="1">
        <f t="shared" si="128"/>
        <v>1</v>
      </c>
      <c r="CV122" s="1">
        <f t="shared" si="129"/>
        <v>35.5</v>
      </c>
      <c r="CW122" s="1">
        <f t="shared" si="130"/>
        <v>39.545454545454547</v>
      </c>
      <c r="CX122" s="2">
        <f t="shared" si="131"/>
        <v>2.46</v>
      </c>
      <c r="CY122" s="2">
        <f t="shared" si="132"/>
        <v>3.2181818181818183</v>
      </c>
      <c r="CZ122" s="1">
        <f t="shared" si="133"/>
        <v>6.9607843137254903</v>
      </c>
      <c r="DA122" s="1">
        <f t="shared" si="134"/>
        <v>6.041666666666667</v>
      </c>
      <c r="DB122" s="1">
        <f t="shared" si="135"/>
        <v>1.4</v>
      </c>
      <c r="DC122" s="1">
        <f t="shared" si="136"/>
        <v>2.4545454545454546</v>
      </c>
      <c r="DD122" s="1">
        <f t="shared" si="137"/>
        <v>0.38461538461538464</v>
      </c>
      <c r="DE122" s="1">
        <f t="shared" si="138"/>
        <v>0.5</v>
      </c>
      <c r="DF122" s="1">
        <f t="shared" si="139"/>
        <v>27.7</v>
      </c>
      <c r="DG122" s="1">
        <f t="shared" si="140"/>
        <v>30</v>
      </c>
      <c r="DH122" s="1">
        <f t="shared" si="141"/>
        <v>4</v>
      </c>
      <c r="DI122" s="1">
        <f t="shared" si="142"/>
        <v>1</v>
      </c>
      <c r="DJ122" s="1">
        <f t="shared" si="143"/>
        <v>0.7142857142857143</v>
      </c>
      <c r="DK122" s="1">
        <f t="shared" si="144"/>
        <v>0.77142857142857146</v>
      </c>
      <c r="DL122" s="1">
        <f t="shared" si="145"/>
        <v>5.0999999999999996</v>
      </c>
      <c r="DM122" s="1">
        <f t="shared" si="146"/>
        <v>6.5454545454545459</v>
      </c>
      <c r="DN122" s="1">
        <f t="shared" si="147"/>
        <v>0.76470588235294112</v>
      </c>
      <c r="DO122" s="1">
        <f t="shared" si="148"/>
        <v>0.4861111111111111</v>
      </c>
      <c r="DP122" s="1">
        <f t="shared" si="149"/>
        <v>0.41176470588235292</v>
      </c>
      <c r="DQ122" s="1">
        <f t="shared" si="150"/>
        <v>0.65714285714285714</v>
      </c>
      <c r="DR122" s="2">
        <f t="shared" si="151"/>
        <v>6.15</v>
      </c>
      <c r="DS122" s="2">
        <f t="shared" si="152"/>
        <v>5.6216216216216219</v>
      </c>
      <c r="DT122" s="1">
        <f t="shared" si="242"/>
        <v>35</v>
      </c>
      <c r="DU122" s="1">
        <f t="shared" si="243"/>
        <v>36</v>
      </c>
      <c r="DV122" s="1">
        <f t="shared" si="198"/>
        <v>123</v>
      </c>
      <c r="DW122" s="1">
        <f t="shared" si="199"/>
        <v>208</v>
      </c>
      <c r="DX122" s="1">
        <f t="shared" si="153"/>
        <v>6.7605633802816895E-2</v>
      </c>
      <c r="DY122" s="1">
        <f t="shared" si="154"/>
        <v>6.2068965517241378E-2</v>
      </c>
      <c r="DZ122" s="1">
        <f t="shared" si="155"/>
        <v>2.4</v>
      </c>
      <c r="EA122" s="1">
        <f t="shared" si="156"/>
        <v>2.4545454545454546</v>
      </c>
      <c r="EB122" s="1">
        <f t="shared" si="200"/>
        <v>87.083333333333329</v>
      </c>
      <c r="EC122" s="1">
        <f t="shared" si="201"/>
        <v>94.140625</v>
      </c>
      <c r="EE122">
        <f t="shared" si="202"/>
        <v>92</v>
      </c>
      <c r="EF122">
        <f t="shared" si="203"/>
        <v>165</v>
      </c>
      <c r="EG122">
        <f t="shared" si="204"/>
        <v>40</v>
      </c>
      <c r="EH122">
        <f t="shared" si="205"/>
        <v>135</v>
      </c>
      <c r="EI122">
        <f t="shared" si="206"/>
        <v>1</v>
      </c>
      <c r="EJ122">
        <f t="shared" si="207"/>
        <v>95</v>
      </c>
      <c r="EK122">
        <f t="shared" si="208"/>
        <v>50</v>
      </c>
      <c r="EL122">
        <f t="shared" si="209"/>
        <v>170</v>
      </c>
      <c r="EM122">
        <f t="shared" si="210"/>
        <v>128</v>
      </c>
      <c r="EN122">
        <f t="shared" si="211"/>
        <v>157</v>
      </c>
      <c r="EO122">
        <f t="shared" si="212"/>
        <v>11</v>
      </c>
      <c r="EP122">
        <f t="shared" si="213"/>
        <v>154</v>
      </c>
      <c r="EQ122">
        <f t="shared" si="214"/>
        <v>133</v>
      </c>
      <c r="ER122">
        <f t="shared" si="215"/>
        <v>174</v>
      </c>
      <c r="ES122">
        <f t="shared" si="216"/>
        <v>110</v>
      </c>
      <c r="ET122">
        <f t="shared" si="217"/>
        <v>149</v>
      </c>
      <c r="EU122">
        <f t="shared" si="218"/>
        <v>140</v>
      </c>
      <c r="EV122">
        <f t="shared" si="219"/>
        <v>88</v>
      </c>
      <c r="EW122">
        <f t="shared" si="220"/>
        <v>93</v>
      </c>
      <c r="EX122">
        <f t="shared" si="221"/>
        <v>177</v>
      </c>
      <c r="EY122">
        <f t="shared" si="222"/>
        <v>75</v>
      </c>
      <c r="EZ122">
        <f t="shared" si="223"/>
        <v>129</v>
      </c>
      <c r="FA122">
        <f t="shared" si="224"/>
        <v>138</v>
      </c>
      <c r="FB122">
        <f t="shared" si="225"/>
        <v>165</v>
      </c>
      <c r="FC122">
        <f t="shared" si="226"/>
        <v>119</v>
      </c>
      <c r="FD122">
        <f t="shared" si="227"/>
        <v>136</v>
      </c>
      <c r="FE122">
        <f t="shared" si="228"/>
        <v>124</v>
      </c>
      <c r="FF122">
        <f t="shared" si="229"/>
        <v>196</v>
      </c>
      <c r="FG122">
        <f t="shared" si="230"/>
        <v>10</v>
      </c>
      <c r="FH122">
        <f t="shared" si="231"/>
        <v>183</v>
      </c>
      <c r="FI122">
        <f t="shared" si="232"/>
        <v>135</v>
      </c>
      <c r="FJ122">
        <f t="shared" si="233"/>
        <v>74</v>
      </c>
      <c r="FK122">
        <f t="shared" si="234"/>
        <v>65</v>
      </c>
      <c r="FL122">
        <f t="shared" si="235"/>
        <v>189</v>
      </c>
      <c r="FM122">
        <f t="shared" si="236"/>
        <v>96</v>
      </c>
      <c r="FN122">
        <f t="shared" si="237"/>
        <v>88</v>
      </c>
      <c r="FO122">
        <f t="shared" si="238"/>
        <v>63</v>
      </c>
      <c r="FP122">
        <f t="shared" si="239"/>
        <v>140</v>
      </c>
      <c r="FQ122">
        <f t="shared" si="240"/>
        <v>80</v>
      </c>
      <c r="FR122">
        <f t="shared" si="241"/>
        <v>135</v>
      </c>
    </row>
    <row r="123" spans="1:174">
      <c r="A123" t="s">
        <v>8</v>
      </c>
      <c r="B123" t="s">
        <v>19</v>
      </c>
      <c r="C123" t="s">
        <v>68</v>
      </c>
      <c r="D123">
        <v>27</v>
      </c>
      <c r="E123">
        <v>24</v>
      </c>
      <c r="F123">
        <v>2006</v>
      </c>
      <c r="G123" t="str">
        <f t="shared" si="197"/>
        <v>Bears-DIV-2006</v>
      </c>
      <c r="H123">
        <v>1</v>
      </c>
      <c r="I123">
        <v>21</v>
      </c>
      <c r="J123">
        <v>13</v>
      </c>
      <c r="K123">
        <v>251</v>
      </c>
      <c r="L123">
        <v>21</v>
      </c>
      <c r="M123">
        <v>38</v>
      </c>
      <c r="N123">
        <v>1</v>
      </c>
      <c r="O123">
        <v>120</v>
      </c>
      <c r="P123">
        <v>34</v>
      </c>
      <c r="Q123">
        <v>2</v>
      </c>
      <c r="R123">
        <v>8</v>
      </c>
      <c r="S123">
        <v>20</v>
      </c>
      <c r="T123">
        <v>1</v>
      </c>
      <c r="U123">
        <v>1</v>
      </c>
      <c r="V123">
        <v>1</v>
      </c>
      <c r="W123">
        <v>1</v>
      </c>
      <c r="X123">
        <v>3</v>
      </c>
      <c r="Y123">
        <v>31</v>
      </c>
      <c r="Z123">
        <v>5</v>
      </c>
      <c r="AA123">
        <v>40</v>
      </c>
      <c r="AB123">
        <v>6</v>
      </c>
      <c r="AC123">
        <v>242</v>
      </c>
      <c r="AD123">
        <v>2</v>
      </c>
      <c r="AE123">
        <v>3</v>
      </c>
      <c r="AF123">
        <v>2</v>
      </c>
      <c r="AG123">
        <v>0</v>
      </c>
      <c r="AH123">
        <v>6</v>
      </c>
      <c r="AI123">
        <v>18</v>
      </c>
      <c r="AJ123">
        <v>3</v>
      </c>
      <c r="AK123">
        <v>9</v>
      </c>
      <c r="AL123">
        <v>5</v>
      </c>
      <c r="AM123">
        <v>6</v>
      </c>
      <c r="AN123">
        <v>1</v>
      </c>
      <c r="AO123">
        <v>1</v>
      </c>
      <c r="AP123">
        <v>4</v>
      </c>
      <c r="AQ123">
        <v>11</v>
      </c>
      <c r="AR123">
        <v>15</v>
      </c>
      <c r="AS123">
        <v>34</v>
      </c>
      <c r="AT123">
        <v>13</v>
      </c>
      <c r="AU123">
        <v>438</v>
      </c>
      <c r="AV123">
        <v>3</v>
      </c>
      <c r="AW123">
        <v>35</v>
      </c>
      <c r="AX123">
        <v>33</v>
      </c>
      <c r="AY123" s="8">
        <v>18</v>
      </c>
      <c r="AZ123">
        <v>14</v>
      </c>
      <c r="BA123">
        <v>179</v>
      </c>
      <c r="BB123">
        <v>18</v>
      </c>
      <c r="BC123">
        <v>33</v>
      </c>
      <c r="BD123">
        <v>1</v>
      </c>
      <c r="BE123">
        <v>127</v>
      </c>
      <c r="BF123">
        <v>31</v>
      </c>
      <c r="BG123">
        <v>2</v>
      </c>
      <c r="BH123">
        <v>5</v>
      </c>
      <c r="BI123">
        <v>15</v>
      </c>
      <c r="BJ123">
        <v>1</v>
      </c>
      <c r="BK123">
        <v>3</v>
      </c>
      <c r="BL123">
        <v>1</v>
      </c>
      <c r="BM123">
        <v>0</v>
      </c>
      <c r="BN123">
        <v>3</v>
      </c>
      <c r="BO123">
        <v>16</v>
      </c>
      <c r="BP123">
        <v>4</v>
      </c>
      <c r="BQ123">
        <v>16</v>
      </c>
      <c r="BR123">
        <v>6</v>
      </c>
      <c r="BS123">
        <v>218</v>
      </c>
      <c r="BT123">
        <v>5</v>
      </c>
      <c r="BU123">
        <v>3</v>
      </c>
      <c r="BV123">
        <v>3</v>
      </c>
      <c r="BW123">
        <v>0</v>
      </c>
      <c r="BX123">
        <v>6</v>
      </c>
      <c r="BY123">
        <v>14</v>
      </c>
      <c r="BZ123">
        <v>6</v>
      </c>
      <c r="CA123">
        <v>9</v>
      </c>
      <c r="CB123">
        <v>2</v>
      </c>
      <c r="CC123">
        <v>5</v>
      </c>
      <c r="CD123">
        <v>1</v>
      </c>
      <c r="CE123">
        <v>2</v>
      </c>
      <c r="CF123">
        <v>5</v>
      </c>
      <c r="CG123">
        <v>11</v>
      </c>
      <c r="CH123">
        <v>15</v>
      </c>
      <c r="CI123">
        <v>30</v>
      </c>
      <c r="CJ123">
        <v>14</v>
      </c>
      <c r="CK123">
        <v>455</v>
      </c>
      <c r="CL123">
        <v>6</v>
      </c>
      <c r="CM123">
        <v>29</v>
      </c>
      <c r="CN123">
        <v>25</v>
      </c>
      <c r="CP123" s="1">
        <f t="shared" si="123"/>
        <v>0.70588235294117652</v>
      </c>
      <c r="CQ123" s="1">
        <f t="shared" si="124"/>
        <v>0.65625</v>
      </c>
      <c r="CR123" s="1">
        <f t="shared" si="125"/>
        <v>5.5121951219512191</v>
      </c>
      <c r="CS123" s="1">
        <f t="shared" si="126"/>
        <v>4.2777777777777777</v>
      </c>
      <c r="CT123" s="1">
        <f t="shared" si="127"/>
        <v>2</v>
      </c>
      <c r="CU123" s="1">
        <f t="shared" si="128"/>
        <v>1</v>
      </c>
      <c r="CV123" s="1">
        <f t="shared" si="129"/>
        <v>28.53846153846154</v>
      </c>
      <c r="CW123" s="1">
        <f t="shared" si="130"/>
        <v>21.857142857142858</v>
      </c>
      <c r="CX123" s="2">
        <f t="shared" si="131"/>
        <v>2.7346153846153842</v>
      </c>
      <c r="CY123" s="2">
        <f t="shared" si="132"/>
        <v>2.1011904761904763</v>
      </c>
      <c r="CZ123" s="1">
        <f t="shared" si="133"/>
        <v>4.9466666666666663</v>
      </c>
      <c r="DA123" s="1">
        <f t="shared" si="134"/>
        <v>4.5671641791044779</v>
      </c>
      <c r="DB123" s="1">
        <f t="shared" si="135"/>
        <v>1.6153846153846154</v>
      </c>
      <c r="DC123" s="1">
        <f t="shared" si="136"/>
        <v>1.2857142857142858</v>
      </c>
      <c r="DD123" s="1">
        <f t="shared" si="137"/>
        <v>0.42857142857142855</v>
      </c>
      <c r="DE123" s="1">
        <f t="shared" si="138"/>
        <v>0.33333333333333331</v>
      </c>
      <c r="DF123" s="1">
        <f t="shared" si="139"/>
        <v>33.692307692307693</v>
      </c>
      <c r="DG123" s="1">
        <f t="shared" si="140"/>
        <v>32.5</v>
      </c>
      <c r="DH123" s="1">
        <f t="shared" si="141"/>
        <v>3</v>
      </c>
      <c r="DI123" s="1">
        <f t="shared" si="142"/>
        <v>6</v>
      </c>
      <c r="DJ123" s="1">
        <f t="shared" si="143"/>
        <v>0.66666666666666663</v>
      </c>
      <c r="DK123" s="1">
        <f t="shared" si="144"/>
        <v>1</v>
      </c>
      <c r="DL123" s="1">
        <f t="shared" si="145"/>
        <v>5.7692307692307692</v>
      </c>
      <c r="DM123" s="1">
        <f t="shared" si="146"/>
        <v>4.7857142857142856</v>
      </c>
      <c r="DN123" s="1">
        <f t="shared" si="147"/>
        <v>0.53333333333333333</v>
      </c>
      <c r="DO123" s="1">
        <f t="shared" si="148"/>
        <v>0.23880597014925373</v>
      </c>
      <c r="DP123" s="1">
        <f t="shared" si="149"/>
        <v>0.44117647058823528</v>
      </c>
      <c r="DQ123" s="1">
        <f t="shared" si="150"/>
        <v>0.5</v>
      </c>
      <c r="DR123" s="2">
        <f t="shared" si="151"/>
        <v>3.5294117647058822</v>
      </c>
      <c r="DS123" s="2">
        <f t="shared" si="152"/>
        <v>4.096774193548387</v>
      </c>
      <c r="DT123" s="1">
        <f t="shared" si="242"/>
        <v>40</v>
      </c>
      <c r="DU123" s="1">
        <f t="shared" si="243"/>
        <v>35.5</v>
      </c>
      <c r="DV123" s="1">
        <f t="shared" si="198"/>
        <v>120</v>
      </c>
      <c r="DW123" s="1">
        <f t="shared" si="199"/>
        <v>127</v>
      </c>
      <c r="DX123" s="1">
        <f t="shared" si="153"/>
        <v>7.277628032345014E-2</v>
      </c>
      <c r="DY123" s="1">
        <f t="shared" si="154"/>
        <v>7.8431372549019607E-2</v>
      </c>
      <c r="DZ123" s="1">
        <f t="shared" si="155"/>
        <v>2.0769230769230771</v>
      </c>
      <c r="EA123" s="1">
        <f t="shared" si="156"/>
        <v>1.7142857142857142</v>
      </c>
      <c r="EB123" s="1">
        <f t="shared" si="200"/>
        <v>73.464912280701753</v>
      </c>
      <c r="EC123" s="1">
        <f t="shared" si="201"/>
        <v>67.61363636363636</v>
      </c>
      <c r="EE123">
        <f t="shared" si="202"/>
        <v>93</v>
      </c>
      <c r="EF123">
        <f t="shared" si="203"/>
        <v>69</v>
      </c>
      <c r="EG123">
        <f t="shared" si="204"/>
        <v>104</v>
      </c>
      <c r="EH123">
        <f t="shared" si="205"/>
        <v>63</v>
      </c>
      <c r="EI123">
        <f t="shared" si="206"/>
        <v>105</v>
      </c>
      <c r="EJ123">
        <f t="shared" si="207"/>
        <v>95</v>
      </c>
      <c r="EK123">
        <f t="shared" si="208"/>
        <v>103</v>
      </c>
      <c r="EL123">
        <f t="shared" si="209"/>
        <v>36</v>
      </c>
      <c r="EM123">
        <f t="shared" si="210"/>
        <v>91</v>
      </c>
      <c r="EN123">
        <f t="shared" si="211"/>
        <v>26</v>
      </c>
      <c r="EO123">
        <f t="shared" si="212"/>
        <v>116</v>
      </c>
      <c r="EP123">
        <f t="shared" si="213"/>
        <v>49</v>
      </c>
      <c r="EQ123">
        <f t="shared" si="214"/>
        <v>103</v>
      </c>
      <c r="ER123">
        <f t="shared" si="215"/>
        <v>46</v>
      </c>
      <c r="ES123">
        <f t="shared" si="216"/>
        <v>81</v>
      </c>
      <c r="ET123">
        <f t="shared" si="217"/>
        <v>58</v>
      </c>
      <c r="EU123">
        <f t="shared" si="218"/>
        <v>64</v>
      </c>
      <c r="EV123">
        <f t="shared" si="219"/>
        <v>121</v>
      </c>
      <c r="EW123">
        <f t="shared" si="220"/>
        <v>55</v>
      </c>
      <c r="EX123">
        <f t="shared" si="221"/>
        <v>18</v>
      </c>
      <c r="EY123">
        <f t="shared" si="222"/>
        <v>109</v>
      </c>
      <c r="EZ123">
        <f t="shared" si="223"/>
        <v>164</v>
      </c>
      <c r="FA123">
        <f t="shared" si="224"/>
        <v>86</v>
      </c>
      <c r="FB123">
        <f t="shared" si="225"/>
        <v>33</v>
      </c>
      <c r="FC123">
        <f t="shared" si="226"/>
        <v>74</v>
      </c>
      <c r="FD123">
        <f t="shared" si="227"/>
        <v>179</v>
      </c>
      <c r="FE123">
        <f t="shared" si="228"/>
        <v>102</v>
      </c>
      <c r="FF123">
        <f t="shared" si="229"/>
        <v>129</v>
      </c>
      <c r="FG123">
        <f t="shared" si="230"/>
        <v>126</v>
      </c>
      <c r="FH123">
        <f t="shared" si="231"/>
        <v>108</v>
      </c>
      <c r="FI123">
        <f t="shared" si="232"/>
        <v>61</v>
      </c>
      <c r="FJ123">
        <f t="shared" si="233"/>
        <v>70</v>
      </c>
      <c r="FK123">
        <f t="shared" si="234"/>
        <v>68</v>
      </c>
      <c r="FL123">
        <f t="shared" si="235"/>
        <v>138</v>
      </c>
      <c r="FM123">
        <f t="shared" si="236"/>
        <v>79</v>
      </c>
      <c r="FN123">
        <f t="shared" si="237"/>
        <v>136</v>
      </c>
      <c r="FO123">
        <f t="shared" si="238"/>
        <v>91</v>
      </c>
      <c r="FP123">
        <f t="shared" si="239"/>
        <v>78</v>
      </c>
      <c r="FQ123">
        <f t="shared" si="240"/>
        <v>120</v>
      </c>
      <c r="FR123">
        <f t="shared" si="241"/>
        <v>64</v>
      </c>
    </row>
    <row r="124" spans="1:174">
      <c r="A124" t="s">
        <v>19</v>
      </c>
      <c r="B124" t="s">
        <v>8</v>
      </c>
      <c r="C124" t="s">
        <v>68</v>
      </c>
      <c r="D124">
        <v>24</v>
      </c>
      <c r="E124">
        <v>27</v>
      </c>
      <c r="F124">
        <v>2006</v>
      </c>
      <c r="G124" t="str">
        <f t="shared" si="197"/>
        <v>Seahawks-DIV-2006</v>
      </c>
      <c r="H124">
        <v>0</v>
      </c>
      <c r="I124">
        <v>18</v>
      </c>
      <c r="J124">
        <v>14</v>
      </c>
      <c r="K124">
        <v>179</v>
      </c>
      <c r="L124">
        <v>18</v>
      </c>
      <c r="M124">
        <v>33</v>
      </c>
      <c r="N124">
        <v>1</v>
      </c>
      <c r="O124">
        <v>127</v>
      </c>
      <c r="P124">
        <v>31</v>
      </c>
      <c r="Q124">
        <v>2</v>
      </c>
      <c r="R124">
        <v>5</v>
      </c>
      <c r="S124">
        <v>15</v>
      </c>
      <c r="T124">
        <v>1</v>
      </c>
      <c r="U124">
        <v>3</v>
      </c>
      <c r="V124">
        <v>1</v>
      </c>
      <c r="W124">
        <v>0</v>
      </c>
      <c r="X124">
        <v>3</v>
      </c>
      <c r="Y124">
        <v>16</v>
      </c>
      <c r="Z124">
        <v>4</v>
      </c>
      <c r="AA124">
        <v>16</v>
      </c>
      <c r="AB124">
        <v>6</v>
      </c>
      <c r="AC124">
        <v>218</v>
      </c>
      <c r="AD124">
        <v>5</v>
      </c>
      <c r="AE124">
        <v>3</v>
      </c>
      <c r="AF124">
        <v>3</v>
      </c>
      <c r="AG124">
        <v>0</v>
      </c>
      <c r="AH124">
        <v>6</v>
      </c>
      <c r="AI124">
        <v>14</v>
      </c>
      <c r="AJ124">
        <v>6</v>
      </c>
      <c r="AK124">
        <v>9</v>
      </c>
      <c r="AL124">
        <v>2</v>
      </c>
      <c r="AM124">
        <v>5</v>
      </c>
      <c r="AN124">
        <v>1</v>
      </c>
      <c r="AO124">
        <v>2</v>
      </c>
      <c r="AP124">
        <v>5</v>
      </c>
      <c r="AQ124">
        <v>11</v>
      </c>
      <c r="AR124">
        <v>15</v>
      </c>
      <c r="AS124">
        <v>30</v>
      </c>
      <c r="AT124">
        <v>14</v>
      </c>
      <c r="AU124">
        <v>455</v>
      </c>
      <c r="AV124">
        <v>6</v>
      </c>
      <c r="AW124">
        <v>29</v>
      </c>
      <c r="AX124">
        <v>25</v>
      </c>
      <c r="AY124" s="8">
        <v>21</v>
      </c>
      <c r="AZ124">
        <v>13</v>
      </c>
      <c r="BA124">
        <v>251</v>
      </c>
      <c r="BB124">
        <v>21</v>
      </c>
      <c r="BC124">
        <v>38</v>
      </c>
      <c r="BD124">
        <v>1</v>
      </c>
      <c r="BE124">
        <v>120</v>
      </c>
      <c r="BF124">
        <v>34</v>
      </c>
      <c r="BG124">
        <v>2</v>
      </c>
      <c r="BH124">
        <v>8</v>
      </c>
      <c r="BI124">
        <v>20</v>
      </c>
      <c r="BJ124">
        <v>1</v>
      </c>
      <c r="BK124">
        <v>1</v>
      </c>
      <c r="BL124">
        <v>1</v>
      </c>
      <c r="BM124">
        <v>1</v>
      </c>
      <c r="BN124">
        <v>3</v>
      </c>
      <c r="BO124">
        <v>31</v>
      </c>
      <c r="BP124">
        <v>5</v>
      </c>
      <c r="BQ124">
        <v>40</v>
      </c>
      <c r="BR124">
        <v>6</v>
      </c>
      <c r="BS124">
        <v>242</v>
      </c>
      <c r="BT124">
        <v>2</v>
      </c>
      <c r="BU124">
        <v>3</v>
      </c>
      <c r="BV124">
        <v>2</v>
      </c>
      <c r="BW124">
        <v>0</v>
      </c>
      <c r="BX124">
        <v>6</v>
      </c>
      <c r="BY124">
        <v>18</v>
      </c>
      <c r="BZ124">
        <v>3</v>
      </c>
      <c r="CA124">
        <v>9</v>
      </c>
      <c r="CB124">
        <v>5</v>
      </c>
      <c r="CC124">
        <v>6</v>
      </c>
      <c r="CD124">
        <v>1</v>
      </c>
      <c r="CE124">
        <v>1</v>
      </c>
      <c r="CF124">
        <v>4</v>
      </c>
      <c r="CG124">
        <v>11</v>
      </c>
      <c r="CH124">
        <v>15</v>
      </c>
      <c r="CI124">
        <v>34</v>
      </c>
      <c r="CJ124">
        <v>13</v>
      </c>
      <c r="CK124">
        <v>438</v>
      </c>
      <c r="CL124">
        <v>3</v>
      </c>
      <c r="CM124">
        <v>35</v>
      </c>
      <c r="CN124">
        <v>33</v>
      </c>
      <c r="CP124" s="1">
        <f t="shared" si="123"/>
        <v>0.65625</v>
      </c>
      <c r="CQ124" s="1">
        <f t="shared" si="124"/>
        <v>0.70588235294117652</v>
      </c>
      <c r="CR124" s="1">
        <f t="shared" si="125"/>
        <v>4.2777777777777777</v>
      </c>
      <c r="CS124" s="1">
        <f t="shared" si="126"/>
        <v>5.5121951219512191</v>
      </c>
      <c r="CT124" s="1">
        <f t="shared" si="127"/>
        <v>1</v>
      </c>
      <c r="CU124" s="1">
        <f t="shared" si="128"/>
        <v>2</v>
      </c>
      <c r="CV124" s="1">
        <f t="shared" si="129"/>
        <v>21.857142857142858</v>
      </c>
      <c r="CW124" s="1">
        <f t="shared" si="130"/>
        <v>28.53846153846154</v>
      </c>
      <c r="CX124" s="2">
        <f t="shared" si="131"/>
        <v>2.1011904761904763</v>
      </c>
      <c r="CY124" s="2">
        <f t="shared" si="132"/>
        <v>2.7346153846153842</v>
      </c>
      <c r="CZ124" s="1">
        <f t="shared" si="133"/>
        <v>4.5671641791044779</v>
      </c>
      <c r="DA124" s="1">
        <f t="shared" si="134"/>
        <v>4.9466666666666663</v>
      </c>
      <c r="DB124" s="1">
        <f t="shared" si="135"/>
        <v>1.2857142857142858</v>
      </c>
      <c r="DC124" s="1">
        <f t="shared" si="136"/>
        <v>1.6153846153846154</v>
      </c>
      <c r="DD124" s="1">
        <f t="shared" si="137"/>
        <v>0.33333333333333331</v>
      </c>
      <c r="DE124" s="1">
        <f t="shared" si="138"/>
        <v>0.42857142857142855</v>
      </c>
      <c r="DF124" s="1">
        <f t="shared" si="139"/>
        <v>32.5</v>
      </c>
      <c r="DG124" s="1">
        <f t="shared" si="140"/>
        <v>33.692307692307693</v>
      </c>
      <c r="DH124" s="1">
        <f t="shared" si="141"/>
        <v>6</v>
      </c>
      <c r="DI124" s="1">
        <f t="shared" si="142"/>
        <v>3</v>
      </c>
      <c r="DJ124" s="1">
        <f t="shared" si="143"/>
        <v>1</v>
      </c>
      <c r="DK124" s="1">
        <f t="shared" si="144"/>
        <v>0.66666666666666663</v>
      </c>
      <c r="DL124" s="1">
        <f t="shared" si="145"/>
        <v>4.7857142857142856</v>
      </c>
      <c r="DM124" s="1">
        <f t="shared" si="146"/>
        <v>5.7692307692307692</v>
      </c>
      <c r="DN124" s="1">
        <f t="shared" si="147"/>
        <v>0.23880597014925373</v>
      </c>
      <c r="DO124" s="1">
        <f t="shared" si="148"/>
        <v>0.53333333333333333</v>
      </c>
      <c r="DP124" s="1">
        <f t="shared" si="149"/>
        <v>0.5</v>
      </c>
      <c r="DQ124" s="1">
        <f t="shared" si="150"/>
        <v>0.44117647058823528</v>
      </c>
      <c r="DR124" s="2">
        <f t="shared" si="151"/>
        <v>4.096774193548387</v>
      </c>
      <c r="DS124" s="2">
        <f t="shared" si="152"/>
        <v>3.5294117647058822</v>
      </c>
      <c r="DT124" s="1">
        <f t="shared" si="242"/>
        <v>35.5</v>
      </c>
      <c r="DU124" s="1">
        <f t="shared" si="243"/>
        <v>40</v>
      </c>
      <c r="DV124" s="1">
        <f t="shared" si="198"/>
        <v>127</v>
      </c>
      <c r="DW124" s="1">
        <f t="shared" si="199"/>
        <v>120</v>
      </c>
      <c r="DX124" s="1">
        <f t="shared" si="153"/>
        <v>7.8431372549019607E-2</v>
      </c>
      <c r="DY124" s="1">
        <f t="shared" si="154"/>
        <v>7.277628032345014E-2</v>
      </c>
      <c r="DZ124" s="1">
        <f t="shared" si="155"/>
        <v>1.7142857142857142</v>
      </c>
      <c r="EA124" s="1">
        <f t="shared" si="156"/>
        <v>2.0769230769230771</v>
      </c>
      <c r="EB124" s="1">
        <f t="shared" si="200"/>
        <v>67.61363636363636</v>
      </c>
      <c r="EC124" s="1">
        <f t="shared" si="201"/>
        <v>73.464912280701753</v>
      </c>
      <c r="EE124">
        <f t="shared" si="202"/>
        <v>128</v>
      </c>
      <c r="EF124">
        <f t="shared" si="203"/>
        <v>103</v>
      </c>
      <c r="EG124">
        <f t="shared" si="204"/>
        <v>136</v>
      </c>
      <c r="EH124">
        <f t="shared" si="205"/>
        <v>95</v>
      </c>
      <c r="EI124">
        <f t="shared" si="206"/>
        <v>37</v>
      </c>
      <c r="EJ124">
        <f t="shared" si="207"/>
        <v>57</v>
      </c>
      <c r="EK124">
        <f t="shared" si="208"/>
        <v>162</v>
      </c>
      <c r="EL124">
        <f t="shared" si="209"/>
        <v>96</v>
      </c>
      <c r="EM124">
        <f t="shared" si="210"/>
        <v>173</v>
      </c>
      <c r="EN124">
        <f t="shared" si="211"/>
        <v>108</v>
      </c>
      <c r="EO124">
        <f t="shared" si="212"/>
        <v>149</v>
      </c>
      <c r="EP124">
        <f t="shared" si="213"/>
        <v>83</v>
      </c>
      <c r="EQ124">
        <f t="shared" si="214"/>
        <v>153</v>
      </c>
      <c r="ER124">
        <f t="shared" si="215"/>
        <v>93</v>
      </c>
      <c r="ES124">
        <f t="shared" si="216"/>
        <v>130</v>
      </c>
      <c r="ET124">
        <f t="shared" si="217"/>
        <v>112</v>
      </c>
      <c r="EU124">
        <f t="shared" si="218"/>
        <v>77</v>
      </c>
      <c r="EV124">
        <f t="shared" si="219"/>
        <v>135</v>
      </c>
      <c r="EW124">
        <f t="shared" si="220"/>
        <v>161</v>
      </c>
      <c r="EX124">
        <f t="shared" si="221"/>
        <v>107</v>
      </c>
      <c r="EY124">
        <f t="shared" si="222"/>
        <v>1</v>
      </c>
      <c r="EZ124">
        <f t="shared" si="223"/>
        <v>81</v>
      </c>
      <c r="FA124">
        <f t="shared" si="224"/>
        <v>165</v>
      </c>
      <c r="FB124">
        <f t="shared" si="225"/>
        <v>112</v>
      </c>
      <c r="FC124">
        <f t="shared" si="226"/>
        <v>20</v>
      </c>
      <c r="FD124">
        <f t="shared" si="227"/>
        <v>125</v>
      </c>
      <c r="FE124">
        <f t="shared" si="228"/>
        <v>56</v>
      </c>
      <c r="FF124">
        <f t="shared" si="229"/>
        <v>96</v>
      </c>
      <c r="FG124">
        <f t="shared" si="230"/>
        <v>91</v>
      </c>
      <c r="FH124">
        <f t="shared" si="231"/>
        <v>73</v>
      </c>
      <c r="FI124">
        <f t="shared" si="232"/>
        <v>129</v>
      </c>
      <c r="FJ124">
        <f t="shared" si="233"/>
        <v>136</v>
      </c>
      <c r="FK124">
        <f t="shared" si="234"/>
        <v>59</v>
      </c>
      <c r="FL124">
        <f t="shared" si="235"/>
        <v>130</v>
      </c>
      <c r="FM124">
        <f t="shared" si="236"/>
        <v>63</v>
      </c>
      <c r="FN124">
        <f t="shared" si="237"/>
        <v>120</v>
      </c>
      <c r="FO124">
        <f t="shared" si="238"/>
        <v>121</v>
      </c>
      <c r="FP124">
        <f t="shared" si="239"/>
        <v>108</v>
      </c>
      <c r="FQ124">
        <f t="shared" si="240"/>
        <v>135</v>
      </c>
      <c r="FR124">
        <f t="shared" si="241"/>
        <v>79</v>
      </c>
    </row>
    <row r="125" spans="1:174">
      <c r="A125" t="s">
        <v>22</v>
      </c>
      <c r="B125" t="s">
        <v>9</v>
      </c>
      <c r="C125" t="s">
        <v>68</v>
      </c>
      <c r="D125">
        <v>21</v>
      </c>
      <c r="E125">
        <v>24</v>
      </c>
      <c r="F125">
        <v>2006</v>
      </c>
      <c r="G125" t="str">
        <f t="shared" si="197"/>
        <v>Chargers-DIV-2006</v>
      </c>
      <c r="H125">
        <v>1</v>
      </c>
      <c r="I125">
        <v>21</v>
      </c>
      <c r="J125">
        <v>13</v>
      </c>
      <c r="K125">
        <v>204</v>
      </c>
      <c r="L125">
        <v>14</v>
      </c>
      <c r="M125">
        <v>32</v>
      </c>
      <c r="N125">
        <v>0</v>
      </c>
      <c r="O125">
        <v>148</v>
      </c>
      <c r="P125">
        <v>33</v>
      </c>
      <c r="Q125">
        <v>3</v>
      </c>
      <c r="R125">
        <v>5</v>
      </c>
      <c r="S125">
        <v>14</v>
      </c>
      <c r="T125">
        <v>1</v>
      </c>
      <c r="U125">
        <v>2</v>
      </c>
      <c r="V125">
        <v>1</v>
      </c>
      <c r="W125">
        <v>3</v>
      </c>
      <c r="X125">
        <v>3</v>
      </c>
      <c r="Y125">
        <v>26</v>
      </c>
      <c r="Z125">
        <v>6</v>
      </c>
      <c r="AA125">
        <v>64</v>
      </c>
      <c r="AB125">
        <v>7</v>
      </c>
      <c r="AC125">
        <v>256</v>
      </c>
      <c r="AD125">
        <v>0</v>
      </c>
      <c r="AE125">
        <v>3</v>
      </c>
      <c r="AF125">
        <v>3</v>
      </c>
      <c r="AG125">
        <v>0</v>
      </c>
      <c r="AH125">
        <v>12</v>
      </c>
      <c r="AI125">
        <v>23</v>
      </c>
      <c r="AJ125">
        <v>4</v>
      </c>
      <c r="AK125">
        <v>6</v>
      </c>
      <c r="AL125">
        <v>2</v>
      </c>
      <c r="AM125">
        <v>3</v>
      </c>
      <c r="AN125">
        <v>1</v>
      </c>
      <c r="AO125">
        <v>1</v>
      </c>
      <c r="AP125">
        <v>4</v>
      </c>
      <c r="AQ125">
        <v>6</v>
      </c>
      <c r="AR125">
        <v>19</v>
      </c>
      <c r="AS125">
        <v>33</v>
      </c>
      <c r="AT125">
        <v>14</v>
      </c>
      <c r="AU125">
        <v>512</v>
      </c>
      <c r="AV125">
        <v>4</v>
      </c>
      <c r="AW125">
        <v>30</v>
      </c>
      <c r="AX125">
        <v>54</v>
      </c>
      <c r="AY125" s="8">
        <v>18</v>
      </c>
      <c r="AZ125">
        <v>15</v>
      </c>
      <c r="BA125">
        <v>276</v>
      </c>
      <c r="BB125">
        <v>27</v>
      </c>
      <c r="BC125">
        <v>51</v>
      </c>
      <c r="BD125">
        <v>2</v>
      </c>
      <c r="BE125">
        <v>51</v>
      </c>
      <c r="BF125">
        <v>21</v>
      </c>
      <c r="BG125">
        <v>0</v>
      </c>
      <c r="BH125">
        <v>4</v>
      </c>
      <c r="BI125">
        <v>17</v>
      </c>
      <c r="BJ125">
        <v>0</v>
      </c>
      <c r="BK125">
        <v>1</v>
      </c>
      <c r="BL125">
        <v>3</v>
      </c>
      <c r="BM125">
        <v>0</v>
      </c>
      <c r="BN125">
        <v>2</v>
      </c>
      <c r="BO125">
        <v>4</v>
      </c>
      <c r="BP125">
        <v>4</v>
      </c>
      <c r="BQ125">
        <v>45</v>
      </c>
      <c r="BR125">
        <v>7</v>
      </c>
      <c r="BS125">
        <v>309</v>
      </c>
      <c r="BT125">
        <v>34</v>
      </c>
      <c r="BU125">
        <v>4</v>
      </c>
      <c r="BV125">
        <v>2</v>
      </c>
      <c r="BW125">
        <v>2</v>
      </c>
      <c r="BX125">
        <v>3</v>
      </c>
      <c r="BY125">
        <v>8</v>
      </c>
      <c r="BZ125">
        <v>2</v>
      </c>
      <c r="CA125">
        <v>9</v>
      </c>
      <c r="CB125">
        <v>1</v>
      </c>
      <c r="CC125">
        <v>3</v>
      </c>
      <c r="CD125">
        <v>0</v>
      </c>
      <c r="CE125">
        <v>0</v>
      </c>
      <c r="CF125">
        <v>0</v>
      </c>
      <c r="CG125">
        <v>4</v>
      </c>
      <c r="CH125">
        <v>6</v>
      </c>
      <c r="CI125">
        <v>20</v>
      </c>
      <c r="CJ125">
        <v>16</v>
      </c>
      <c r="CK125">
        <v>481</v>
      </c>
      <c r="CL125">
        <v>6</v>
      </c>
      <c r="CM125">
        <v>29</v>
      </c>
      <c r="CN125">
        <v>6</v>
      </c>
      <c r="CP125" s="1">
        <f t="shared" si="123"/>
        <v>0.70588235294117652</v>
      </c>
      <c r="CQ125" s="1">
        <f t="shared" si="124"/>
        <v>0.60606060606060608</v>
      </c>
      <c r="CR125" s="1">
        <f t="shared" si="125"/>
        <v>4.5428571428571427</v>
      </c>
      <c r="CS125" s="1">
        <f t="shared" si="126"/>
        <v>3.4150943396226414</v>
      </c>
      <c r="CT125" s="1">
        <f t="shared" si="127"/>
        <v>4</v>
      </c>
      <c r="CU125" s="1">
        <f t="shared" si="128"/>
        <v>3</v>
      </c>
      <c r="CV125" s="1">
        <f t="shared" si="129"/>
        <v>27.076923076923077</v>
      </c>
      <c r="CW125" s="1">
        <f t="shared" si="130"/>
        <v>21.8</v>
      </c>
      <c r="CX125" s="2">
        <f t="shared" si="131"/>
        <v>2.3769230769230769</v>
      </c>
      <c r="CY125" s="2">
        <f t="shared" si="132"/>
        <v>1.9400000000000002</v>
      </c>
      <c r="CZ125" s="1">
        <f t="shared" si="133"/>
        <v>5.1764705882352944</v>
      </c>
      <c r="DA125" s="1">
        <f t="shared" si="134"/>
        <v>4.4189189189189193</v>
      </c>
      <c r="DB125" s="1">
        <f t="shared" si="135"/>
        <v>1.6153846153846154</v>
      </c>
      <c r="DC125" s="1">
        <f t="shared" si="136"/>
        <v>1.2</v>
      </c>
      <c r="DD125" s="1">
        <f t="shared" si="137"/>
        <v>0.375</v>
      </c>
      <c r="DE125" s="1">
        <f t="shared" si="138"/>
        <v>0.22222222222222221</v>
      </c>
      <c r="DF125" s="1">
        <f t="shared" si="139"/>
        <v>36.571428571428569</v>
      </c>
      <c r="DG125" s="1">
        <f t="shared" si="140"/>
        <v>30.0625</v>
      </c>
      <c r="DH125" s="1">
        <f t="shared" si="141"/>
        <v>4</v>
      </c>
      <c r="DI125" s="1">
        <f t="shared" si="142"/>
        <v>6</v>
      </c>
      <c r="DJ125" s="1">
        <f t="shared" si="143"/>
        <v>1</v>
      </c>
      <c r="DK125" s="1">
        <f t="shared" si="144"/>
        <v>0.7142857142857143</v>
      </c>
      <c r="DL125" s="1">
        <f t="shared" si="145"/>
        <v>5.2307692307692308</v>
      </c>
      <c r="DM125" s="1">
        <f t="shared" si="146"/>
        <v>4.9333333333333336</v>
      </c>
      <c r="DN125" s="1">
        <f t="shared" si="147"/>
        <v>0.94117647058823528</v>
      </c>
      <c r="DO125" s="1">
        <f t="shared" si="148"/>
        <v>0.60810810810810811</v>
      </c>
      <c r="DP125" s="1">
        <f t="shared" si="149"/>
        <v>0.5757575757575758</v>
      </c>
      <c r="DQ125" s="1">
        <f t="shared" si="150"/>
        <v>0.3</v>
      </c>
      <c r="DR125" s="2">
        <f t="shared" si="151"/>
        <v>4.4848484848484844</v>
      </c>
      <c r="DS125" s="2">
        <f t="shared" si="152"/>
        <v>2.4285714285714284</v>
      </c>
      <c r="DT125" s="1">
        <f t="shared" si="242"/>
        <v>36.571428571428569</v>
      </c>
      <c r="DU125" s="1">
        <f t="shared" si="243"/>
        <v>39.285714285714285</v>
      </c>
      <c r="DV125" s="1">
        <f t="shared" si="198"/>
        <v>148</v>
      </c>
      <c r="DW125" s="1">
        <f t="shared" si="199"/>
        <v>51</v>
      </c>
      <c r="DX125" s="1">
        <f t="shared" si="153"/>
        <v>5.9659090909090912E-2</v>
      </c>
      <c r="DY125" s="1">
        <f t="shared" si="154"/>
        <v>7.3394495412844041E-2</v>
      </c>
      <c r="DZ125" s="1">
        <f t="shared" si="155"/>
        <v>1.6153846153846154</v>
      </c>
      <c r="EA125" s="1">
        <f t="shared" si="156"/>
        <v>1.6</v>
      </c>
      <c r="EB125" s="1">
        <f t="shared" si="200"/>
        <v>52.083333333333336</v>
      </c>
      <c r="EC125" s="1">
        <f t="shared" si="201"/>
        <v>57.312091503267979</v>
      </c>
      <c r="EE125">
        <f t="shared" si="202"/>
        <v>93</v>
      </c>
      <c r="EF125">
        <f t="shared" si="203"/>
        <v>36</v>
      </c>
      <c r="EG125">
        <f t="shared" si="204"/>
        <v>130</v>
      </c>
      <c r="EH125">
        <f t="shared" si="205"/>
        <v>47</v>
      </c>
      <c r="EI125">
        <f t="shared" si="206"/>
        <v>168</v>
      </c>
      <c r="EJ125">
        <f t="shared" si="207"/>
        <v>32</v>
      </c>
      <c r="EK125">
        <f t="shared" si="208"/>
        <v>121</v>
      </c>
      <c r="EL125">
        <f t="shared" si="209"/>
        <v>35</v>
      </c>
      <c r="EM125">
        <f t="shared" si="210"/>
        <v>143</v>
      </c>
      <c r="EN125">
        <f t="shared" si="211"/>
        <v>18</v>
      </c>
      <c r="EO125">
        <f t="shared" si="212"/>
        <v>99</v>
      </c>
      <c r="EP125">
        <f t="shared" si="213"/>
        <v>43</v>
      </c>
      <c r="EQ125">
        <f t="shared" si="214"/>
        <v>103</v>
      </c>
      <c r="ER125">
        <f t="shared" si="215"/>
        <v>34</v>
      </c>
      <c r="ES125">
        <f t="shared" si="216"/>
        <v>117</v>
      </c>
      <c r="ET125">
        <f t="shared" si="217"/>
        <v>17</v>
      </c>
      <c r="EU125">
        <f t="shared" si="218"/>
        <v>37</v>
      </c>
      <c r="EV125">
        <f t="shared" si="219"/>
        <v>91</v>
      </c>
      <c r="EW125">
        <f t="shared" si="220"/>
        <v>93</v>
      </c>
      <c r="EX125">
        <f t="shared" si="221"/>
        <v>18</v>
      </c>
      <c r="EY125">
        <f t="shared" si="222"/>
        <v>1</v>
      </c>
      <c r="EZ125">
        <f t="shared" si="223"/>
        <v>97</v>
      </c>
      <c r="FA125">
        <f t="shared" si="224"/>
        <v>125</v>
      </c>
      <c r="FB125">
        <f t="shared" si="225"/>
        <v>47</v>
      </c>
      <c r="FC125">
        <f t="shared" si="226"/>
        <v>151</v>
      </c>
      <c r="FD125">
        <f t="shared" si="227"/>
        <v>108</v>
      </c>
      <c r="FE125">
        <f t="shared" si="228"/>
        <v>30</v>
      </c>
      <c r="FF125">
        <f t="shared" si="229"/>
        <v>23</v>
      </c>
      <c r="FG125">
        <f t="shared" si="230"/>
        <v>60</v>
      </c>
      <c r="FH125">
        <f t="shared" si="231"/>
        <v>18</v>
      </c>
      <c r="FI125">
        <f t="shared" si="232"/>
        <v>112</v>
      </c>
      <c r="FJ125">
        <f t="shared" si="233"/>
        <v>128</v>
      </c>
      <c r="FK125">
        <f t="shared" si="234"/>
        <v>43</v>
      </c>
      <c r="FL125">
        <f t="shared" si="235"/>
        <v>21</v>
      </c>
      <c r="FM125">
        <f t="shared" si="236"/>
        <v>122</v>
      </c>
      <c r="FN125">
        <f t="shared" si="237"/>
        <v>121</v>
      </c>
      <c r="FO125">
        <f t="shared" si="238"/>
        <v>131</v>
      </c>
      <c r="FP125">
        <f t="shared" si="239"/>
        <v>66</v>
      </c>
      <c r="FQ125">
        <f t="shared" si="240"/>
        <v>168</v>
      </c>
      <c r="FR125">
        <f t="shared" si="241"/>
        <v>43</v>
      </c>
    </row>
    <row r="126" spans="1:174">
      <c r="A126" t="s">
        <v>9</v>
      </c>
      <c r="B126" t="s">
        <v>22</v>
      </c>
      <c r="C126" t="s">
        <v>68</v>
      </c>
      <c r="D126">
        <v>24</v>
      </c>
      <c r="E126">
        <v>21</v>
      </c>
      <c r="F126">
        <v>2006</v>
      </c>
      <c r="G126" t="str">
        <f t="shared" si="197"/>
        <v>Patriots-DIV-2006</v>
      </c>
      <c r="H126">
        <v>0</v>
      </c>
      <c r="I126">
        <v>18</v>
      </c>
      <c r="J126">
        <v>15</v>
      </c>
      <c r="K126">
        <v>276</v>
      </c>
      <c r="L126">
        <v>27</v>
      </c>
      <c r="M126">
        <v>51</v>
      </c>
      <c r="N126">
        <v>2</v>
      </c>
      <c r="O126">
        <v>51</v>
      </c>
      <c r="P126">
        <v>21</v>
      </c>
      <c r="Q126">
        <v>0</v>
      </c>
      <c r="R126">
        <v>4</v>
      </c>
      <c r="S126">
        <v>17</v>
      </c>
      <c r="T126">
        <v>0</v>
      </c>
      <c r="U126">
        <v>1</v>
      </c>
      <c r="V126">
        <v>3</v>
      </c>
      <c r="W126">
        <v>0</v>
      </c>
      <c r="X126">
        <v>2</v>
      </c>
      <c r="Y126">
        <v>4</v>
      </c>
      <c r="Z126">
        <v>4</v>
      </c>
      <c r="AA126">
        <v>45</v>
      </c>
      <c r="AB126">
        <v>7</v>
      </c>
      <c r="AC126">
        <v>309</v>
      </c>
      <c r="AD126">
        <v>34</v>
      </c>
      <c r="AE126">
        <v>4</v>
      </c>
      <c r="AF126">
        <v>2</v>
      </c>
      <c r="AG126">
        <v>2</v>
      </c>
      <c r="AH126">
        <v>3</v>
      </c>
      <c r="AI126">
        <v>8</v>
      </c>
      <c r="AJ126">
        <v>2</v>
      </c>
      <c r="AK126">
        <v>9</v>
      </c>
      <c r="AL126">
        <v>1</v>
      </c>
      <c r="AM126">
        <v>3</v>
      </c>
      <c r="AN126">
        <v>0</v>
      </c>
      <c r="AO126">
        <v>0</v>
      </c>
      <c r="AP126">
        <v>0</v>
      </c>
      <c r="AQ126">
        <v>4</v>
      </c>
      <c r="AR126">
        <v>6</v>
      </c>
      <c r="AS126">
        <v>20</v>
      </c>
      <c r="AT126">
        <v>16</v>
      </c>
      <c r="AU126">
        <v>481</v>
      </c>
      <c r="AV126">
        <v>6</v>
      </c>
      <c r="AW126">
        <v>29</v>
      </c>
      <c r="AX126">
        <v>6</v>
      </c>
      <c r="AY126" s="8">
        <v>21</v>
      </c>
      <c r="AZ126">
        <v>13</v>
      </c>
      <c r="BA126">
        <v>204</v>
      </c>
      <c r="BB126">
        <v>14</v>
      </c>
      <c r="BC126">
        <v>32</v>
      </c>
      <c r="BD126">
        <v>0</v>
      </c>
      <c r="BE126">
        <v>148</v>
      </c>
      <c r="BF126">
        <v>33</v>
      </c>
      <c r="BG126">
        <v>3</v>
      </c>
      <c r="BH126">
        <v>5</v>
      </c>
      <c r="BI126">
        <v>14</v>
      </c>
      <c r="BJ126">
        <v>1</v>
      </c>
      <c r="BK126">
        <v>2</v>
      </c>
      <c r="BL126">
        <v>1</v>
      </c>
      <c r="BM126">
        <v>3</v>
      </c>
      <c r="BN126">
        <v>3</v>
      </c>
      <c r="BO126">
        <v>26</v>
      </c>
      <c r="BP126">
        <v>6</v>
      </c>
      <c r="BQ126">
        <v>64</v>
      </c>
      <c r="BR126">
        <v>7</v>
      </c>
      <c r="BS126">
        <v>256</v>
      </c>
      <c r="BT126">
        <v>0</v>
      </c>
      <c r="BU126">
        <v>3</v>
      </c>
      <c r="BV126">
        <v>3</v>
      </c>
      <c r="BW126">
        <v>0</v>
      </c>
      <c r="BX126">
        <v>12</v>
      </c>
      <c r="BY126">
        <v>23</v>
      </c>
      <c r="BZ126">
        <v>4</v>
      </c>
      <c r="CA126">
        <v>6</v>
      </c>
      <c r="CB126">
        <v>2</v>
      </c>
      <c r="CC126">
        <v>3</v>
      </c>
      <c r="CD126">
        <v>1</v>
      </c>
      <c r="CE126">
        <v>1</v>
      </c>
      <c r="CF126">
        <v>4</v>
      </c>
      <c r="CG126">
        <v>6</v>
      </c>
      <c r="CH126">
        <v>19</v>
      </c>
      <c r="CI126">
        <v>33</v>
      </c>
      <c r="CJ126">
        <v>14</v>
      </c>
      <c r="CK126">
        <v>512</v>
      </c>
      <c r="CL126">
        <v>4</v>
      </c>
      <c r="CM126">
        <v>30</v>
      </c>
      <c r="CN126">
        <v>54</v>
      </c>
      <c r="CP126" s="1">
        <f t="shared" si="123"/>
        <v>0.60606060606060608</v>
      </c>
      <c r="CQ126" s="1">
        <f t="shared" si="124"/>
        <v>0.70588235294117652</v>
      </c>
      <c r="CR126" s="1">
        <f t="shared" si="125"/>
        <v>3.4150943396226414</v>
      </c>
      <c r="CS126" s="1">
        <f t="shared" si="126"/>
        <v>4.5428571428571427</v>
      </c>
      <c r="CT126" s="1">
        <f t="shared" si="127"/>
        <v>3</v>
      </c>
      <c r="CU126" s="1">
        <f t="shared" si="128"/>
        <v>4</v>
      </c>
      <c r="CV126" s="1">
        <f t="shared" si="129"/>
        <v>21.8</v>
      </c>
      <c r="CW126" s="1">
        <f t="shared" si="130"/>
        <v>27.076923076923077</v>
      </c>
      <c r="CX126" s="2">
        <f t="shared" si="131"/>
        <v>1.9400000000000002</v>
      </c>
      <c r="CY126" s="2">
        <f t="shared" si="132"/>
        <v>2.3769230769230769</v>
      </c>
      <c r="CZ126" s="1">
        <f t="shared" si="133"/>
        <v>4.4189189189189193</v>
      </c>
      <c r="DA126" s="1">
        <f t="shared" si="134"/>
        <v>5.1764705882352944</v>
      </c>
      <c r="DB126" s="1">
        <f t="shared" si="135"/>
        <v>1.2</v>
      </c>
      <c r="DC126" s="1">
        <f t="shared" si="136"/>
        <v>1.6153846153846154</v>
      </c>
      <c r="DD126" s="1">
        <f t="shared" si="137"/>
        <v>0.22222222222222221</v>
      </c>
      <c r="DE126" s="1">
        <f t="shared" si="138"/>
        <v>0.375</v>
      </c>
      <c r="DF126" s="1">
        <f t="shared" si="139"/>
        <v>30.0625</v>
      </c>
      <c r="DG126" s="1">
        <f t="shared" si="140"/>
        <v>36.571428571428569</v>
      </c>
      <c r="DH126" s="1">
        <f t="shared" si="141"/>
        <v>6</v>
      </c>
      <c r="DI126" s="1">
        <f t="shared" si="142"/>
        <v>4</v>
      </c>
      <c r="DJ126" s="1">
        <f t="shared" si="143"/>
        <v>0.7142857142857143</v>
      </c>
      <c r="DK126" s="1">
        <f t="shared" si="144"/>
        <v>1</v>
      </c>
      <c r="DL126" s="1">
        <f t="shared" si="145"/>
        <v>4.9333333333333336</v>
      </c>
      <c r="DM126" s="1">
        <f t="shared" si="146"/>
        <v>5.2307692307692308</v>
      </c>
      <c r="DN126" s="1">
        <f t="shared" si="147"/>
        <v>0.60810810810810811</v>
      </c>
      <c r="DO126" s="1">
        <f t="shared" si="148"/>
        <v>0.94117647058823528</v>
      </c>
      <c r="DP126" s="1">
        <f t="shared" si="149"/>
        <v>0.3</v>
      </c>
      <c r="DQ126" s="1">
        <f t="shared" si="150"/>
        <v>0.5757575757575758</v>
      </c>
      <c r="DR126" s="2">
        <f t="shared" si="151"/>
        <v>2.4285714285714284</v>
      </c>
      <c r="DS126" s="2">
        <f t="shared" si="152"/>
        <v>4.4848484848484844</v>
      </c>
      <c r="DT126" s="1">
        <f t="shared" si="242"/>
        <v>39.285714285714285</v>
      </c>
      <c r="DU126" s="1">
        <f t="shared" si="243"/>
        <v>36.571428571428569</v>
      </c>
      <c r="DV126" s="1">
        <f t="shared" si="198"/>
        <v>51</v>
      </c>
      <c r="DW126" s="1">
        <f t="shared" si="199"/>
        <v>148</v>
      </c>
      <c r="DX126" s="1">
        <f t="shared" si="153"/>
        <v>7.3394495412844041E-2</v>
      </c>
      <c r="DY126" s="1">
        <f t="shared" si="154"/>
        <v>5.9659090909090912E-2</v>
      </c>
      <c r="DZ126" s="1">
        <f t="shared" si="155"/>
        <v>1.6</v>
      </c>
      <c r="EA126" s="1">
        <f t="shared" si="156"/>
        <v>1.6153846153846154</v>
      </c>
      <c r="EB126" s="1">
        <f t="shared" si="200"/>
        <v>57.312091503267979</v>
      </c>
      <c r="EC126" s="1">
        <f t="shared" si="201"/>
        <v>52.083333333333336</v>
      </c>
      <c r="EE126">
        <f t="shared" si="202"/>
        <v>163</v>
      </c>
      <c r="EF126">
        <f t="shared" si="203"/>
        <v>103</v>
      </c>
      <c r="EG126">
        <f t="shared" si="204"/>
        <v>152</v>
      </c>
      <c r="EH126">
        <f t="shared" si="205"/>
        <v>69</v>
      </c>
      <c r="EI126">
        <f t="shared" si="206"/>
        <v>143</v>
      </c>
      <c r="EJ126">
        <f t="shared" si="207"/>
        <v>12</v>
      </c>
      <c r="EK126">
        <f t="shared" si="208"/>
        <v>164</v>
      </c>
      <c r="EL126">
        <f t="shared" si="209"/>
        <v>78</v>
      </c>
      <c r="EM126">
        <f t="shared" si="210"/>
        <v>181</v>
      </c>
      <c r="EN126">
        <f t="shared" si="211"/>
        <v>56</v>
      </c>
      <c r="EO126">
        <f t="shared" si="212"/>
        <v>156</v>
      </c>
      <c r="EP126">
        <f t="shared" si="213"/>
        <v>100</v>
      </c>
      <c r="EQ126">
        <f t="shared" si="214"/>
        <v>164</v>
      </c>
      <c r="ER126">
        <f t="shared" si="215"/>
        <v>93</v>
      </c>
      <c r="ES126">
        <f t="shared" si="216"/>
        <v>181</v>
      </c>
      <c r="ET126">
        <f t="shared" si="217"/>
        <v>78</v>
      </c>
      <c r="EU126">
        <f t="shared" si="218"/>
        <v>108</v>
      </c>
      <c r="EV126">
        <f t="shared" si="219"/>
        <v>162</v>
      </c>
      <c r="EW126">
        <f t="shared" si="220"/>
        <v>161</v>
      </c>
      <c r="EX126">
        <f t="shared" si="221"/>
        <v>72</v>
      </c>
      <c r="EY126">
        <f t="shared" si="222"/>
        <v>75</v>
      </c>
      <c r="EZ126">
        <f t="shared" si="223"/>
        <v>164</v>
      </c>
      <c r="FA126">
        <f t="shared" si="224"/>
        <v>152</v>
      </c>
      <c r="FB126">
        <f t="shared" si="225"/>
        <v>74</v>
      </c>
      <c r="FC126">
        <f t="shared" si="226"/>
        <v>90</v>
      </c>
      <c r="FD126">
        <f t="shared" si="227"/>
        <v>48</v>
      </c>
      <c r="FE126">
        <f t="shared" si="228"/>
        <v>174</v>
      </c>
      <c r="FF126">
        <f t="shared" si="229"/>
        <v>169</v>
      </c>
      <c r="FG126">
        <f t="shared" si="230"/>
        <v>181</v>
      </c>
      <c r="FH126">
        <f t="shared" si="231"/>
        <v>139</v>
      </c>
      <c r="FI126">
        <f t="shared" si="232"/>
        <v>70</v>
      </c>
      <c r="FJ126">
        <f t="shared" si="233"/>
        <v>87</v>
      </c>
      <c r="FK126">
        <f t="shared" si="234"/>
        <v>177</v>
      </c>
      <c r="FL126">
        <f t="shared" si="235"/>
        <v>154</v>
      </c>
      <c r="FM126">
        <f t="shared" si="236"/>
        <v>78</v>
      </c>
      <c r="FN126">
        <f t="shared" si="237"/>
        <v>77</v>
      </c>
      <c r="FO126">
        <f t="shared" si="238"/>
        <v>133</v>
      </c>
      <c r="FP126">
        <f t="shared" si="239"/>
        <v>67</v>
      </c>
      <c r="FQ126">
        <f t="shared" si="240"/>
        <v>156</v>
      </c>
      <c r="FR126">
        <f t="shared" si="241"/>
        <v>31</v>
      </c>
    </row>
    <row r="127" spans="1:174">
      <c r="A127" t="s">
        <v>8</v>
      </c>
      <c r="B127" t="s">
        <v>27</v>
      </c>
      <c r="C127" t="s">
        <v>69</v>
      </c>
      <c r="D127">
        <v>39</v>
      </c>
      <c r="E127">
        <v>14</v>
      </c>
      <c r="F127">
        <v>2006</v>
      </c>
      <c r="G127" t="str">
        <f t="shared" si="197"/>
        <v>Bears-CC-2006</v>
      </c>
      <c r="H127">
        <v>1</v>
      </c>
      <c r="I127">
        <v>18</v>
      </c>
      <c r="J127">
        <v>16</v>
      </c>
      <c r="K127">
        <v>144</v>
      </c>
      <c r="L127">
        <v>11</v>
      </c>
      <c r="M127">
        <v>26</v>
      </c>
      <c r="N127">
        <v>1</v>
      </c>
      <c r="O127">
        <v>196</v>
      </c>
      <c r="P127">
        <v>46</v>
      </c>
      <c r="Q127">
        <v>3</v>
      </c>
      <c r="R127">
        <v>3</v>
      </c>
      <c r="S127">
        <v>16</v>
      </c>
      <c r="T127">
        <v>2</v>
      </c>
      <c r="U127">
        <v>2</v>
      </c>
      <c r="V127">
        <v>0</v>
      </c>
      <c r="W127">
        <v>0</v>
      </c>
      <c r="X127">
        <v>0</v>
      </c>
      <c r="Y127">
        <v>0</v>
      </c>
      <c r="Z127">
        <v>1</v>
      </c>
      <c r="AA127">
        <v>5</v>
      </c>
      <c r="AB127">
        <v>7</v>
      </c>
      <c r="AC127">
        <v>332</v>
      </c>
      <c r="AD127">
        <v>15</v>
      </c>
      <c r="AE127">
        <v>5</v>
      </c>
      <c r="AF127">
        <v>3</v>
      </c>
      <c r="AG127">
        <v>2</v>
      </c>
      <c r="AH127">
        <v>13</v>
      </c>
      <c r="AI127">
        <v>20</v>
      </c>
      <c r="AJ127">
        <v>11</v>
      </c>
      <c r="AK127">
        <v>16</v>
      </c>
      <c r="AL127">
        <v>3</v>
      </c>
      <c r="AM127">
        <v>8</v>
      </c>
      <c r="AN127">
        <v>2</v>
      </c>
      <c r="AO127">
        <v>2</v>
      </c>
      <c r="AP127">
        <v>12</v>
      </c>
      <c r="AQ127">
        <v>15</v>
      </c>
      <c r="AR127">
        <v>29</v>
      </c>
      <c r="AS127">
        <v>46</v>
      </c>
      <c r="AT127">
        <v>16</v>
      </c>
      <c r="AU127">
        <v>702</v>
      </c>
      <c r="AV127">
        <v>8</v>
      </c>
      <c r="AW127">
        <v>35</v>
      </c>
      <c r="AX127">
        <v>15</v>
      </c>
      <c r="AY127" s="8">
        <v>15</v>
      </c>
      <c r="AZ127">
        <v>14</v>
      </c>
      <c r="BA127">
        <v>319</v>
      </c>
      <c r="BB127">
        <v>27</v>
      </c>
      <c r="BC127">
        <v>49</v>
      </c>
      <c r="BD127">
        <v>2</v>
      </c>
      <c r="BE127">
        <v>56</v>
      </c>
      <c r="BF127">
        <v>12</v>
      </c>
      <c r="BG127">
        <v>0</v>
      </c>
      <c r="BH127">
        <v>5</v>
      </c>
      <c r="BI127">
        <v>13</v>
      </c>
      <c r="BJ127">
        <v>0</v>
      </c>
      <c r="BK127">
        <v>2</v>
      </c>
      <c r="BL127">
        <v>1</v>
      </c>
      <c r="BM127">
        <v>3</v>
      </c>
      <c r="BN127">
        <v>3</v>
      </c>
      <c r="BO127">
        <v>35</v>
      </c>
      <c r="BP127">
        <v>7</v>
      </c>
      <c r="BQ127">
        <v>47</v>
      </c>
      <c r="BR127">
        <v>5</v>
      </c>
      <c r="BS127">
        <v>194</v>
      </c>
      <c r="BT127">
        <v>24</v>
      </c>
      <c r="BU127">
        <v>1</v>
      </c>
      <c r="BV127">
        <v>1</v>
      </c>
      <c r="BW127">
        <v>0</v>
      </c>
      <c r="BX127">
        <v>4</v>
      </c>
      <c r="BY127">
        <v>6</v>
      </c>
      <c r="BZ127">
        <v>2</v>
      </c>
      <c r="CA127">
        <v>4</v>
      </c>
      <c r="CB127">
        <v>0</v>
      </c>
      <c r="CC127">
        <v>0</v>
      </c>
      <c r="CD127">
        <v>0</v>
      </c>
      <c r="CE127">
        <v>1</v>
      </c>
      <c r="CF127">
        <v>0</v>
      </c>
      <c r="CG127">
        <v>2</v>
      </c>
      <c r="CH127">
        <v>6</v>
      </c>
      <c r="CI127">
        <v>11</v>
      </c>
      <c r="CJ127">
        <v>14</v>
      </c>
      <c r="CK127">
        <v>303</v>
      </c>
      <c r="CL127">
        <v>5</v>
      </c>
      <c r="CM127">
        <v>24</v>
      </c>
      <c r="CN127">
        <v>45</v>
      </c>
      <c r="CP127" s="1">
        <f t="shared" si="123"/>
        <v>0.6470588235294118</v>
      </c>
      <c r="CQ127" s="1">
        <f t="shared" si="124"/>
        <v>0.58620689655172409</v>
      </c>
      <c r="CR127" s="1">
        <f t="shared" si="125"/>
        <v>6.3076923076923075</v>
      </c>
      <c r="CS127" s="1">
        <f t="shared" si="126"/>
        <v>6.0384615384615383</v>
      </c>
      <c r="CT127" s="1">
        <f t="shared" si="127"/>
        <v>0</v>
      </c>
      <c r="CU127" s="1">
        <f t="shared" si="128"/>
        <v>4</v>
      </c>
      <c r="CV127" s="1">
        <f t="shared" si="129"/>
        <v>21.25</v>
      </c>
      <c r="CW127" s="1">
        <f t="shared" si="130"/>
        <v>26.785714285714285</v>
      </c>
      <c r="CX127" s="2">
        <f t="shared" si="131"/>
        <v>2.203125</v>
      </c>
      <c r="CY127" s="2">
        <f t="shared" si="132"/>
        <v>1.7678571428571428</v>
      </c>
      <c r="CZ127" s="1">
        <f t="shared" si="133"/>
        <v>4.7222222222222223</v>
      </c>
      <c r="DA127" s="1">
        <f t="shared" si="134"/>
        <v>5.859375</v>
      </c>
      <c r="DB127" s="1">
        <f t="shared" si="135"/>
        <v>1.125</v>
      </c>
      <c r="DC127" s="1">
        <f t="shared" si="136"/>
        <v>1.0714285714285714</v>
      </c>
      <c r="DD127" s="1">
        <f t="shared" si="137"/>
        <v>0.27777777777777779</v>
      </c>
      <c r="DE127" s="1">
        <f t="shared" si="138"/>
        <v>0.33333333333333331</v>
      </c>
      <c r="DF127" s="1">
        <f t="shared" si="139"/>
        <v>43.875</v>
      </c>
      <c r="DG127" s="1">
        <f t="shared" si="140"/>
        <v>21.642857142857142</v>
      </c>
      <c r="DH127" s="1">
        <f t="shared" si="141"/>
        <v>8</v>
      </c>
      <c r="DI127" s="1">
        <f t="shared" si="142"/>
        <v>5</v>
      </c>
      <c r="DJ127" s="1">
        <f t="shared" si="143"/>
        <v>0.77142857142857146</v>
      </c>
      <c r="DK127" s="1">
        <f t="shared" si="144"/>
        <v>1</v>
      </c>
      <c r="DL127" s="1">
        <f t="shared" si="145"/>
        <v>4.5</v>
      </c>
      <c r="DM127" s="1">
        <f t="shared" si="146"/>
        <v>4.5714285714285712</v>
      </c>
      <c r="DN127" s="1">
        <f t="shared" si="147"/>
        <v>6.9444444444444448E-2</v>
      </c>
      <c r="DO127" s="1">
        <f t="shared" si="148"/>
        <v>0.734375</v>
      </c>
      <c r="DP127" s="1">
        <f t="shared" si="149"/>
        <v>0.63043478260869568</v>
      </c>
      <c r="DQ127" s="1">
        <f t="shared" si="150"/>
        <v>0.54545454545454541</v>
      </c>
      <c r="DR127" s="2">
        <f t="shared" si="151"/>
        <v>4.2608695652173916</v>
      </c>
      <c r="DS127" s="2">
        <f t="shared" si="152"/>
        <v>4.666666666666667</v>
      </c>
      <c r="DT127" s="1">
        <f t="shared" si="242"/>
        <v>45.285714285714285</v>
      </c>
      <c r="DU127" s="1">
        <f t="shared" si="243"/>
        <v>34</v>
      </c>
      <c r="DV127" s="1">
        <f t="shared" si="198"/>
        <v>196</v>
      </c>
      <c r="DW127" s="1">
        <f t="shared" si="199"/>
        <v>56</v>
      </c>
      <c r="DX127" s="1">
        <f t="shared" si="153"/>
        <v>0.11470588235294117</v>
      </c>
      <c r="DY127" s="1">
        <f t="shared" si="154"/>
        <v>3.7333333333333336E-2</v>
      </c>
      <c r="DZ127" s="1">
        <f t="shared" si="155"/>
        <v>2.4375</v>
      </c>
      <c r="EA127" s="1">
        <f t="shared" si="156"/>
        <v>1</v>
      </c>
      <c r="EB127" s="1">
        <f t="shared" si="200"/>
        <v>73.237179487179489</v>
      </c>
      <c r="EC127" s="1">
        <f t="shared" si="201"/>
        <v>80.229591836734699</v>
      </c>
      <c r="EE127">
        <f t="shared" si="202"/>
        <v>139</v>
      </c>
      <c r="EF127">
        <f t="shared" si="203"/>
        <v>28</v>
      </c>
      <c r="EG127">
        <f t="shared" si="204"/>
        <v>80</v>
      </c>
      <c r="EH127">
        <f t="shared" si="205"/>
        <v>108</v>
      </c>
      <c r="EI127">
        <f t="shared" si="206"/>
        <v>1</v>
      </c>
      <c r="EJ127">
        <f t="shared" si="207"/>
        <v>12</v>
      </c>
      <c r="EK127">
        <f t="shared" si="208"/>
        <v>166</v>
      </c>
      <c r="EL127">
        <f t="shared" si="209"/>
        <v>73</v>
      </c>
      <c r="EM127">
        <f t="shared" si="210"/>
        <v>164</v>
      </c>
      <c r="EN127">
        <f t="shared" si="211"/>
        <v>9</v>
      </c>
      <c r="EO127">
        <f t="shared" si="212"/>
        <v>135</v>
      </c>
      <c r="EP127">
        <f t="shared" si="213"/>
        <v>147</v>
      </c>
      <c r="EQ127">
        <f t="shared" si="214"/>
        <v>174</v>
      </c>
      <c r="ER127">
        <f t="shared" si="215"/>
        <v>16</v>
      </c>
      <c r="ES127">
        <f t="shared" si="216"/>
        <v>161</v>
      </c>
      <c r="ET127">
        <f t="shared" si="217"/>
        <v>58</v>
      </c>
      <c r="EU127">
        <f t="shared" si="218"/>
        <v>3</v>
      </c>
      <c r="EV127">
        <f t="shared" si="219"/>
        <v>11</v>
      </c>
      <c r="EW127">
        <f t="shared" si="220"/>
        <v>194</v>
      </c>
      <c r="EX127">
        <f t="shared" si="221"/>
        <v>39</v>
      </c>
      <c r="EY127">
        <f t="shared" si="222"/>
        <v>63</v>
      </c>
      <c r="EZ127">
        <f t="shared" si="223"/>
        <v>164</v>
      </c>
      <c r="FA127">
        <f t="shared" si="224"/>
        <v>175</v>
      </c>
      <c r="FB127">
        <f t="shared" si="225"/>
        <v>25</v>
      </c>
      <c r="FC127">
        <f t="shared" si="226"/>
        <v>3</v>
      </c>
      <c r="FD127">
        <f t="shared" si="227"/>
        <v>87</v>
      </c>
      <c r="FE127">
        <f t="shared" si="228"/>
        <v>7</v>
      </c>
      <c r="FF127">
        <f t="shared" si="229"/>
        <v>162</v>
      </c>
      <c r="FG127">
        <f t="shared" si="230"/>
        <v>76</v>
      </c>
      <c r="FH127">
        <f t="shared" si="231"/>
        <v>153</v>
      </c>
      <c r="FI127">
        <f t="shared" si="232"/>
        <v>17</v>
      </c>
      <c r="FJ127">
        <f t="shared" si="233"/>
        <v>48</v>
      </c>
      <c r="FK127">
        <f t="shared" si="234"/>
        <v>12</v>
      </c>
      <c r="FL127">
        <f t="shared" si="235"/>
        <v>27</v>
      </c>
      <c r="FM127">
        <f t="shared" si="236"/>
        <v>10</v>
      </c>
      <c r="FN127">
        <f t="shared" si="237"/>
        <v>25</v>
      </c>
      <c r="FO127">
        <f t="shared" si="238"/>
        <v>60</v>
      </c>
      <c r="FP127">
        <f t="shared" si="239"/>
        <v>27</v>
      </c>
      <c r="FQ127">
        <f t="shared" si="240"/>
        <v>122</v>
      </c>
      <c r="FR127">
        <f t="shared" si="241"/>
        <v>102</v>
      </c>
    </row>
    <row r="128" spans="1:174">
      <c r="A128" t="s">
        <v>27</v>
      </c>
      <c r="B128" t="s">
        <v>8</v>
      </c>
      <c r="C128" t="s">
        <v>69</v>
      </c>
      <c r="D128">
        <v>14</v>
      </c>
      <c r="E128">
        <v>39</v>
      </c>
      <c r="F128">
        <v>2006</v>
      </c>
      <c r="G128" t="str">
        <f t="shared" si="197"/>
        <v>Saints-CC-2006</v>
      </c>
      <c r="H128">
        <v>0</v>
      </c>
      <c r="I128">
        <v>15</v>
      </c>
      <c r="J128">
        <v>14</v>
      </c>
      <c r="K128">
        <v>319</v>
      </c>
      <c r="L128">
        <v>27</v>
      </c>
      <c r="M128">
        <v>49</v>
      </c>
      <c r="N128">
        <v>2</v>
      </c>
      <c r="O128">
        <v>56</v>
      </c>
      <c r="P128">
        <v>12</v>
      </c>
      <c r="Q128">
        <v>0</v>
      </c>
      <c r="R128">
        <v>5</v>
      </c>
      <c r="S128">
        <v>13</v>
      </c>
      <c r="T128">
        <v>0</v>
      </c>
      <c r="U128">
        <v>2</v>
      </c>
      <c r="V128">
        <v>1</v>
      </c>
      <c r="W128">
        <v>3</v>
      </c>
      <c r="X128">
        <v>3</v>
      </c>
      <c r="Y128">
        <v>35</v>
      </c>
      <c r="Z128">
        <v>7</v>
      </c>
      <c r="AA128">
        <v>47</v>
      </c>
      <c r="AB128">
        <v>5</v>
      </c>
      <c r="AC128">
        <v>194</v>
      </c>
      <c r="AD128">
        <v>24</v>
      </c>
      <c r="AE128">
        <v>1</v>
      </c>
      <c r="AF128">
        <v>1</v>
      </c>
      <c r="AG128">
        <v>0</v>
      </c>
      <c r="AH128">
        <v>4</v>
      </c>
      <c r="AI128">
        <v>6</v>
      </c>
      <c r="AJ128">
        <v>2</v>
      </c>
      <c r="AK128">
        <v>4</v>
      </c>
      <c r="AL128">
        <v>0</v>
      </c>
      <c r="AM128">
        <v>0</v>
      </c>
      <c r="AN128">
        <v>0</v>
      </c>
      <c r="AO128">
        <v>1</v>
      </c>
      <c r="AP128">
        <v>0</v>
      </c>
      <c r="AQ128">
        <v>2</v>
      </c>
      <c r="AR128">
        <v>6</v>
      </c>
      <c r="AS128">
        <v>11</v>
      </c>
      <c r="AT128">
        <v>14</v>
      </c>
      <c r="AU128">
        <v>303</v>
      </c>
      <c r="AV128">
        <v>5</v>
      </c>
      <c r="AW128">
        <v>24</v>
      </c>
      <c r="AX128">
        <v>45</v>
      </c>
      <c r="AY128" s="8">
        <v>18</v>
      </c>
      <c r="AZ128">
        <v>16</v>
      </c>
      <c r="BA128">
        <v>144</v>
      </c>
      <c r="BB128">
        <v>11</v>
      </c>
      <c r="BC128">
        <v>26</v>
      </c>
      <c r="BD128">
        <v>1</v>
      </c>
      <c r="BE128">
        <v>196</v>
      </c>
      <c r="BF128">
        <v>46</v>
      </c>
      <c r="BG128">
        <v>3</v>
      </c>
      <c r="BH128">
        <v>3</v>
      </c>
      <c r="BI128">
        <v>16</v>
      </c>
      <c r="BJ128">
        <v>2</v>
      </c>
      <c r="BK128">
        <v>2</v>
      </c>
      <c r="BL128">
        <v>0</v>
      </c>
      <c r="BM128">
        <v>0</v>
      </c>
      <c r="BN128">
        <v>0</v>
      </c>
      <c r="BO128">
        <v>0</v>
      </c>
      <c r="BP128">
        <v>1</v>
      </c>
      <c r="BQ128">
        <v>5</v>
      </c>
      <c r="BR128">
        <v>7</v>
      </c>
      <c r="BS128">
        <v>332</v>
      </c>
      <c r="BT128">
        <v>15</v>
      </c>
      <c r="BU128">
        <v>5</v>
      </c>
      <c r="BV128">
        <v>3</v>
      </c>
      <c r="BW128">
        <v>2</v>
      </c>
      <c r="BX128">
        <v>13</v>
      </c>
      <c r="BY128">
        <v>20</v>
      </c>
      <c r="BZ128">
        <v>11</v>
      </c>
      <c r="CA128">
        <v>16</v>
      </c>
      <c r="CB128">
        <v>3</v>
      </c>
      <c r="CC128">
        <v>8</v>
      </c>
      <c r="CD128">
        <v>2</v>
      </c>
      <c r="CE128">
        <v>2</v>
      </c>
      <c r="CF128">
        <v>12</v>
      </c>
      <c r="CG128">
        <v>15</v>
      </c>
      <c r="CH128">
        <v>29</v>
      </c>
      <c r="CI128">
        <v>46</v>
      </c>
      <c r="CJ128">
        <v>16</v>
      </c>
      <c r="CK128">
        <v>702</v>
      </c>
      <c r="CL128">
        <v>8</v>
      </c>
      <c r="CM128">
        <v>35</v>
      </c>
      <c r="CN128">
        <v>15</v>
      </c>
      <c r="CP128" s="1">
        <f t="shared" si="123"/>
        <v>0.58620689655172409</v>
      </c>
      <c r="CQ128" s="1">
        <f t="shared" si="124"/>
        <v>0.6470588235294118</v>
      </c>
      <c r="CR128" s="1">
        <f t="shared" si="125"/>
        <v>6.0384615384615383</v>
      </c>
      <c r="CS128" s="1">
        <f t="shared" si="126"/>
        <v>6.3076923076923075</v>
      </c>
      <c r="CT128" s="1">
        <f t="shared" si="127"/>
        <v>4</v>
      </c>
      <c r="CU128" s="1">
        <f t="shared" si="128"/>
        <v>0</v>
      </c>
      <c r="CV128" s="1">
        <f t="shared" si="129"/>
        <v>26.785714285714285</v>
      </c>
      <c r="CW128" s="1">
        <f t="shared" si="130"/>
        <v>21.25</v>
      </c>
      <c r="CX128" s="2">
        <f t="shared" si="131"/>
        <v>1.7678571428571428</v>
      </c>
      <c r="CY128" s="2">
        <f t="shared" si="132"/>
        <v>2.203125</v>
      </c>
      <c r="CZ128" s="1">
        <f t="shared" si="133"/>
        <v>5.859375</v>
      </c>
      <c r="DA128" s="1">
        <f t="shared" si="134"/>
        <v>4.7222222222222223</v>
      </c>
      <c r="DB128" s="1">
        <f t="shared" si="135"/>
        <v>1.0714285714285714</v>
      </c>
      <c r="DC128" s="1">
        <f t="shared" si="136"/>
        <v>1.125</v>
      </c>
      <c r="DD128" s="1">
        <f t="shared" si="137"/>
        <v>0.33333333333333331</v>
      </c>
      <c r="DE128" s="1">
        <f t="shared" si="138"/>
        <v>0.27777777777777779</v>
      </c>
      <c r="DF128" s="1">
        <f t="shared" si="139"/>
        <v>21.642857142857142</v>
      </c>
      <c r="DG128" s="1">
        <f t="shared" si="140"/>
        <v>43.875</v>
      </c>
      <c r="DH128" s="1">
        <f t="shared" si="141"/>
        <v>5</v>
      </c>
      <c r="DI128" s="1">
        <f t="shared" si="142"/>
        <v>8</v>
      </c>
      <c r="DJ128" s="1">
        <f t="shared" si="143"/>
        <v>1</v>
      </c>
      <c r="DK128" s="1">
        <f t="shared" si="144"/>
        <v>0.77142857142857146</v>
      </c>
      <c r="DL128" s="1">
        <f t="shared" si="145"/>
        <v>4.5714285714285712</v>
      </c>
      <c r="DM128" s="1">
        <f t="shared" si="146"/>
        <v>4.5</v>
      </c>
      <c r="DN128" s="1">
        <f t="shared" si="147"/>
        <v>0.734375</v>
      </c>
      <c r="DO128" s="1">
        <f t="shared" si="148"/>
        <v>6.9444444444444448E-2</v>
      </c>
      <c r="DP128" s="1">
        <f t="shared" si="149"/>
        <v>0.54545454545454541</v>
      </c>
      <c r="DQ128" s="1">
        <f t="shared" si="150"/>
        <v>0.63043478260869568</v>
      </c>
      <c r="DR128" s="2">
        <f t="shared" si="151"/>
        <v>4.666666666666667</v>
      </c>
      <c r="DS128" s="2">
        <f t="shared" si="152"/>
        <v>4.2608695652173916</v>
      </c>
      <c r="DT128" s="1">
        <f t="shared" si="242"/>
        <v>34</v>
      </c>
      <c r="DU128" s="1">
        <f t="shared" si="243"/>
        <v>45.285714285714285</v>
      </c>
      <c r="DV128" s="1">
        <f t="shared" si="198"/>
        <v>56</v>
      </c>
      <c r="DW128" s="1">
        <f t="shared" si="199"/>
        <v>196</v>
      </c>
      <c r="DX128" s="1">
        <f t="shared" si="153"/>
        <v>3.7333333333333336E-2</v>
      </c>
      <c r="DY128" s="1">
        <f t="shared" si="154"/>
        <v>0.11470588235294117</v>
      </c>
      <c r="DZ128" s="1">
        <f t="shared" si="155"/>
        <v>1</v>
      </c>
      <c r="EA128" s="1">
        <f t="shared" si="156"/>
        <v>2.4375</v>
      </c>
      <c r="EB128" s="1">
        <f t="shared" si="200"/>
        <v>80.229591836734699</v>
      </c>
      <c r="EC128" s="1">
        <f t="shared" si="201"/>
        <v>73.237179487179489</v>
      </c>
      <c r="EE128">
        <f t="shared" si="202"/>
        <v>171</v>
      </c>
      <c r="EF128">
        <f t="shared" si="203"/>
        <v>60</v>
      </c>
      <c r="EG128">
        <f t="shared" si="204"/>
        <v>91</v>
      </c>
      <c r="EH128">
        <f t="shared" si="205"/>
        <v>119</v>
      </c>
      <c r="EI128">
        <f t="shared" si="206"/>
        <v>168</v>
      </c>
      <c r="EJ128">
        <f t="shared" si="207"/>
        <v>163</v>
      </c>
      <c r="EK128">
        <f t="shared" si="208"/>
        <v>126</v>
      </c>
      <c r="EL128">
        <f t="shared" si="209"/>
        <v>33</v>
      </c>
      <c r="EM128">
        <f t="shared" si="210"/>
        <v>190</v>
      </c>
      <c r="EN128">
        <f t="shared" si="211"/>
        <v>35</v>
      </c>
      <c r="EO128">
        <f t="shared" si="212"/>
        <v>52</v>
      </c>
      <c r="EP128">
        <f t="shared" si="213"/>
        <v>64</v>
      </c>
      <c r="EQ128">
        <f t="shared" si="214"/>
        <v>182</v>
      </c>
      <c r="ER128">
        <f t="shared" si="215"/>
        <v>25</v>
      </c>
      <c r="ES128">
        <f t="shared" si="216"/>
        <v>130</v>
      </c>
      <c r="ET128">
        <f t="shared" si="217"/>
        <v>37</v>
      </c>
      <c r="EU128">
        <f t="shared" si="218"/>
        <v>188</v>
      </c>
      <c r="EV128">
        <f t="shared" si="219"/>
        <v>196</v>
      </c>
      <c r="EW128">
        <f t="shared" si="220"/>
        <v>128</v>
      </c>
      <c r="EX128">
        <f t="shared" si="221"/>
        <v>2</v>
      </c>
      <c r="EY128">
        <f t="shared" si="222"/>
        <v>1</v>
      </c>
      <c r="EZ128">
        <f t="shared" si="223"/>
        <v>129</v>
      </c>
      <c r="FA128">
        <f t="shared" si="224"/>
        <v>174</v>
      </c>
      <c r="FB128">
        <f t="shared" si="225"/>
        <v>21</v>
      </c>
      <c r="FC128">
        <f t="shared" si="226"/>
        <v>112</v>
      </c>
      <c r="FD128">
        <f t="shared" si="227"/>
        <v>196</v>
      </c>
      <c r="FE128">
        <f t="shared" si="228"/>
        <v>35</v>
      </c>
      <c r="FF128">
        <f t="shared" si="229"/>
        <v>192</v>
      </c>
      <c r="FG128">
        <f t="shared" si="230"/>
        <v>45</v>
      </c>
      <c r="FH128">
        <f t="shared" si="231"/>
        <v>123</v>
      </c>
      <c r="FI128">
        <f t="shared" si="232"/>
        <v>149</v>
      </c>
      <c r="FJ128">
        <f t="shared" si="233"/>
        <v>182</v>
      </c>
      <c r="FK128">
        <f t="shared" si="234"/>
        <v>170</v>
      </c>
      <c r="FL128">
        <f t="shared" si="235"/>
        <v>186</v>
      </c>
      <c r="FM128">
        <f t="shared" si="236"/>
        <v>174</v>
      </c>
      <c r="FN128">
        <f t="shared" si="237"/>
        <v>189</v>
      </c>
      <c r="FO128">
        <f t="shared" si="238"/>
        <v>168</v>
      </c>
      <c r="FP128">
        <f t="shared" si="239"/>
        <v>139</v>
      </c>
      <c r="FQ128">
        <f t="shared" si="240"/>
        <v>97</v>
      </c>
      <c r="FR128">
        <f t="shared" si="241"/>
        <v>77</v>
      </c>
    </row>
    <row r="129" spans="1:174">
      <c r="A129" t="s">
        <v>12</v>
      </c>
      <c r="B129" t="s">
        <v>9</v>
      </c>
      <c r="C129" t="s">
        <v>69</v>
      </c>
      <c r="D129">
        <v>38</v>
      </c>
      <c r="E129">
        <v>34</v>
      </c>
      <c r="F129">
        <v>2006</v>
      </c>
      <c r="G129" t="str">
        <f t="shared" si="197"/>
        <v>Colts-CC-2006</v>
      </c>
      <c r="H129">
        <v>1</v>
      </c>
      <c r="I129">
        <v>32</v>
      </c>
      <c r="J129">
        <v>12</v>
      </c>
      <c r="K129">
        <v>330</v>
      </c>
      <c r="L129">
        <v>27</v>
      </c>
      <c r="M129">
        <v>47</v>
      </c>
      <c r="N129">
        <v>1</v>
      </c>
      <c r="O129">
        <v>125</v>
      </c>
      <c r="P129">
        <v>30</v>
      </c>
      <c r="Q129">
        <v>2</v>
      </c>
      <c r="R129">
        <v>8</v>
      </c>
      <c r="S129">
        <v>15</v>
      </c>
      <c r="T129">
        <v>0</v>
      </c>
      <c r="U129">
        <v>0</v>
      </c>
      <c r="V129">
        <v>1</v>
      </c>
      <c r="W129">
        <v>0</v>
      </c>
      <c r="X129">
        <v>3</v>
      </c>
      <c r="Y129">
        <v>19</v>
      </c>
      <c r="Z129">
        <v>4</v>
      </c>
      <c r="AA129">
        <v>32</v>
      </c>
      <c r="AB129">
        <v>4</v>
      </c>
      <c r="AC129">
        <v>211</v>
      </c>
      <c r="AD129">
        <v>39</v>
      </c>
      <c r="AE129">
        <v>6</v>
      </c>
      <c r="AF129">
        <v>4</v>
      </c>
      <c r="AG129">
        <v>2</v>
      </c>
      <c r="AH129">
        <v>10</v>
      </c>
      <c r="AI129">
        <v>16</v>
      </c>
      <c r="AJ129">
        <v>4</v>
      </c>
      <c r="AK129">
        <v>8</v>
      </c>
      <c r="AL129">
        <v>4</v>
      </c>
      <c r="AM129">
        <v>6</v>
      </c>
      <c r="AN129">
        <v>0</v>
      </c>
      <c r="AO129">
        <v>0</v>
      </c>
      <c r="AP129">
        <v>6</v>
      </c>
      <c r="AQ129">
        <v>9</v>
      </c>
      <c r="AR129">
        <v>18</v>
      </c>
      <c r="AS129">
        <v>30</v>
      </c>
      <c r="AT129">
        <v>13</v>
      </c>
      <c r="AU129">
        <v>313</v>
      </c>
      <c r="AV129">
        <v>5</v>
      </c>
      <c r="AW129">
        <v>31</v>
      </c>
      <c r="AX129">
        <v>15</v>
      </c>
      <c r="AY129" s="8">
        <v>17</v>
      </c>
      <c r="AZ129">
        <v>11</v>
      </c>
      <c r="BA129">
        <v>226</v>
      </c>
      <c r="BB129">
        <v>21</v>
      </c>
      <c r="BC129">
        <v>34</v>
      </c>
      <c r="BD129">
        <v>1</v>
      </c>
      <c r="BE129">
        <v>93</v>
      </c>
      <c r="BF129">
        <v>24</v>
      </c>
      <c r="BG129">
        <v>1</v>
      </c>
      <c r="BH129">
        <v>5</v>
      </c>
      <c r="BI129">
        <v>14</v>
      </c>
      <c r="BJ129">
        <v>2</v>
      </c>
      <c r="BK129">
        <v>2</v>
      </c>
      <c r="BL129">
        <v>1</v>
      </c>
      <c r="BM129">
        <v>0</v>
      </c>
      <c r="BN129">
        <v>1</v>
      </c>
      <c r="BO129">
        <v>6</v>
      </c>
      <c r="BP129">
        <v>8</v>
      </c>
      <c r="BQ129">
        <v>63</v>
      </c>
      <c r="BR129">
        <v>5</v>
      </c>
      <c r="BS129">
        <v>257</v>
      </c>
      <c r="BT129">
        <v>40</v>
      </c>
      <c r="BU129">
        <v>4</v>
      </c>
      <c r="BV129">
        <v>3</v>
      </c>
      <c r="BW129">
        <v>1</v>
      </c>
      <c r="BX129">
        <v>3</v>
      </c>
      <c r="BY129">
        <v>9</v>
      </c>
      <c r="BZ129">
        <v>2</v>
      </c>
      <c r="CA129">
        <v>9</v>
      </c>
      <c r="CB129">
        <v>2</v>
      </c>
      <c r="CC129">
        <v>4</v>
      </c>
      <c r="CD129">
        <v>1</v>
      </c>
      <c r="CE129">
        <v>1</v>
      </c>
      <c r="CF129">
        <v>0</v>
      </c>
      <c r="CG129">
        <v>2</v>
      </c>
      <c r="CH129">
        <v>8</v>
      </c>
      <c r="CI129">
        <v>23</v>
      </c>
      <c r="CJ129">
        <v>12</v>
      </c>
      <c r="CK129">
        <v>437</v>
      </c>
      <c r="CL129">
        <v>3</v>
      </c>
      <c r="CM129">
        <v>28</v>
      </c>
      <c r="CN129">
        <v>45</v>
      </c>
      <c r="CP129" s="1">
        <f t="shared" ref="CP129:CP175" si="244">(I129+N129+Q129)/(I129+J129)</f>
        <v>0.79545454545454541</v>
      </c>
      <c r="CQ129" s="1">
        <f t="shared" ref="CQ129:CQ175" si="245">(AY129+BD129+BG129)/(AY129+AZ129)</f>
        <v>0.6785714285714286</v>
      </c>
      <c r="CR129" s="1">
        <f t="shared" ref="CR129:CR175" si="246">(K129+20*N129-45*V129) / (M129+X129)</f>
        <v>6.1</v>
      </c>
      <c r="CS129" s="1">
        <f t="shared" ref="CS129:CS175" si="247">(BA129+BD129*20-BL129*45)/(BC129+BN129)</f>
        <v>5.7428571428571429</v>
      </c>
      <c r="CT129" s="1">
        <f t="shared" ref="CT129:CT175" si="248">(V129+W129)</f>
        <v>1</v>
      </c>
      <c r="CU129" s="1">
        <f t="shared" ref="CU129:CU175" si="249">(BL129+BM129)</f>
        <v>1</v>
      </c>
      <c r="CV129" s="1">
        <f t="shared" ref="CV129:CV175" si="250">(K129+O129)/J129</f>
        <v>37.916666666666664</v>
      </c>
      <c r="CW129" s="1">
        <f t="shared" ref="CW129:CW175" si="251">(BA129+BE129)/AZ129</f>
        <v>29</v>
      </c>
      <c r="CX129" s="2">
        <f t="shared" ref="CX129:CX175" si="252">(AW129+AX129/60)/J129</f>
        <v>2.6041666666666665</v>
      </c>
      <c r="CY129" s="2">
        <f t="shared" ref="CY129:CY175" si="253">(CM129+CN129/60)/AZ129</f>
        <v>2.6136363636363638</v>
      </c>
      <c r="CZ129" s="1">
        <f t="shared" ref="CZ129:CZ175" si="254">(K129+O129)/(M129+P129+X129)</f>
        <v>5.6875</v>
      </c>
      <c r="DA129" s="1">
        <f t="shared" ref="DA129:DA175" si="255">(BA129+BE129)/(BC129+BF129+BN129)</f>
        <v>5.406779661016949</v>
      </c>
      <c r="DB129" s="1">
        <f t="shared" ref="DB129:DB175" si="256">I129/J129</f>
        <v>2.6666666666666665</v>
      </c>
      <c r="DC129" s="1">
        <f t="shared" ref="DC129:DC175" si="257">AY129/AZ129</f>
        <v>1.5454545454545454</v>
      </c>
      <c r="DD129" s="1">
        <f t="shared" ref="DD129:DD175" si="258">(R129+T129)/(S129+U129)</f>
        <v>0.53333333333333333</v>
      </c>
      <c r="DE129" s="1">
        <f t="shared" ref="DE129:DE175" si="259">(BH129+BJ129)/(BI129+BK129)</f>
        <v>0.4375</v>
      </c>
      <c r="DF129" s="1">
        <f t="shared" ref="DF129:DF175" si="260">AU129/AT129</f>
        <v>24.076923076923077</v>
      </c>
      <c r="DG129" s="1">
        <f t="shared" ref="DG129:DG175" si="261">CK129/CJ129</f>
        <v>36.416666666666664</v>
      </c>
      <c r="DH129" s="1">
        <f t="shared" ref="DH129:DH175" si="262">AV129</f>
        <v>5</v>
      </c>
      <c r="DI129" s="1">
        <f t="shared" ref="DI129:DI175" si="263">CL129</f>
        <v>3</v>
      </c>
      <c r="DJ129" s="1">
        <f t="shared" ref="DJ129:DJ175" si="264">IF(AE129&lt;&gt;0,(AF129*7+AG129*3)/(AE129*7),0)</f>
        <v>0.80952380952380953</v>
      </c>
      <c r="DK129" s="1">
        <f t="shared" ref="DK129:DK175" si="265">IF(BU129&lt;&gt;0,(BV129*7+BW129*3)/(BU129*7),0)</f>
        <v>0.8571428571428571</v>
      </c>
      <c r="DL129" s="1">
        <f t="shared" ref="DL129:DL175" si="266">(M129+P129+X129)/J129</f>
        <v>6.666666666666667</v>
      </c>
      <c r="DM129" s="1">
        <f t="shared" ref="DM129:DM175" si="267">(BC129+BF129+BN129)/AZ129</f>
        <v>5.3636363636363633</v>
      </c>
      <c r="DN129" s="1">
        <f t="shared" ref="DN129:DN175" si="268">AA129/(M129+P129+X129)</f>
        <v>0.4</v>
      </c>
      <c r="DO129" s="1">
        <f t="shared" ref="DO129:DO175" si="269">BQ129/(BC129+BF129+BN129)</f>
        <v>1.0677966101694916</v>
      </c>
      <c r="DP129" s="1">
        <f t="shared" ref="DP129:DP175" si="270">AR129/AS129</f>
        <v>0.6</v>
      </c>
      <c r="DQ129" s="1">
        <f t="shared" ref="DQ129:DQ175" si="271">CH129/CI129</f>
        <v>0.34782608695652173</v>
      </c>
      <c r="DR129" s="2">
        <f t="shared" ref="DR129:DR175" si="272">O129/P129</f>
        <v>4.166666666666667</v>
      </c>
      <c r="DS129" s="2">
        <f t="shared" ref="DS129:DS175" si="273">BE129/BF129</f>
        <v>3.875</v>
      </c>
      <c r="DT129" s="1">
        <f t="shared" si="242"/>
        <v>43</v>
      </c>
      <c r="DU129" s="1">
        <f t="shared" si="243"/>
        <v>43.4</v>
      </c>
      <c r="DV129" s="1">
        <f t="shared" si="198"/>
        <v>125</v>
      </c>
      <c r="DW129" s="1">
        <f t="shared" si="199"/>
        <v>93</v>
      </c>
      <c r="DX129" s="1">
        <f t="shared" ref="DX129:DX175" si="274">D129/(K129+O129)</f>
        <v>8.3516483516483511E-2</v>
      </c>
      <c r="DY129" s="1">
        <f t="shared" ref="DY129:DY175" si="275">E129/(BA129+BE129)</f>
        <v>0.10658307210031348</v>
      </c>
      <c r="DZ129" s="1">
        <f t="shared" ref="DZ129:DZ175" si="276">D129/J129</f>
        <v>3.1666666666666665</v>
      </c>
      <c r="EA129" s="1">
        <f t="shared" ref="EA129:EA175" si="277">E129/AZ129</f>
        <v>3.0909090909090908</v>
      </c>
      <c r="EB129" s="1">
        <f t="shared" si="200"/>
        <v>77.437943262411352</v>
      </c>
      <c r="EC129" s="1">
        <f t="shared" si="201"/>
        <v>78.79901960784315</v>
      </c>
      <c r="EE129">
        <f t="shared" ref="EE129:EE160" si="278">RANK(CP129,CP$1:CP$198,0)</f>
        <v>26</v>
      </c>
      <c r="EF129">
        <f t="shared" ref="EF129:EF160" si="279">RANK(CQ129,CQ$1:CQ$198,1)</f>
        <v>87</v>
      </c>
      <c r="EG129">
        <f t="shared" ref="EG129:EG160" si="280">RANK(CR129,CR$1:CR$198,0)</f>
        <v>89</v>
      </c>
      <c r="EH129">
        <f t="shared" ref="EH129:EH160" si="281">RANK(CS129,CS$1:CS$198,1)</f>
        <v>101</v>
      </c>
      <c r="EI129">
        <f t="shared" ref="EI129:EI160" si="282">RANK(CT129,CT$1:CT$198,1)</f>
        <v>37</v>
      </c>
      <c r="EJ129">
        <f t="shared" ref="EJ129:EJ160" si="283">RANK(CU129,CU$1:CU$198,0)</f>
        <v>95</v>
      </c>
      <c r="EK129">
        <f t="shared" ref="EK129:EK160" si="284">RANK(CV129,CV$1:CV$198,0)</f>
        <v>33</v>
      </c>
      <c r="EL129">
        <f t="shared" ref="EL129:EL160" si="285">RANK(CW129,CW$1:CW$198,1)</f>
        <v>100</v>
      </c>
      <c r="EM129">
        <f t="shared" ref="EM129:EM160" si="286">RANK(CX129,CX$1:CX$198,0)</f>
        <v>109</v>
      </c>
      <c r="EN129">
        <f t="shared" ref="EN129:EN160" si="287">RANK(CY129,CY$1:CY$198,1)</f>
        <v>91</v>
      </c>
      <c r="EO129">
        <f t="shared" ref="EO129:EO160" si="288">RANK(CZ129,CZ$1:CZ$198,0)</f>
        <v>65</v>
      </c>
      <c r="EP129">
        <f t="shared" ref="EP129:EP160" si="289">RANK(DA129,DA$1:DA$198,1)</f>
        <v>118</v>
      </c>
      <c r="EQ129">
        <f t="shared" ref="EQ129:EQ160" si="290">RANK(DB129,DB$1:DB$198,0)</f>
        <v>13</v>
      </c>
      <c r="ER129">
        <f t="shared" ref="ER129:ER160" si="291">RANK(DC129,DC$1:DC$198,1)</f>
        <v>83</v>
      </c>
      <c r="ES129">
        <f t="shared" ref="ES129:ES160" si="292">RANK(DD129,DD$1:DD$198,0)</f>
        <v>32</v>
      </c>
      <c r="ET129">
        <f t="shared" ref="ET129:ET160" si="293">RANK(DE129,DE$1:DE$198,1)</f>
        <v>119</v>
      </c>
      <c r="EU129">
        <f t="shared" ref="EU129:EU160" si="294">RANK(DF129,DF$1:DF$198,0)</f>
        <v>175</v>
      </c>
      <c r="EV129">
        <f t="shared" ref="EV129:EV160" si="295">RANK(DG129,DG$1:DG$198,1)</f>
        <v>160</v>
      </c>
      <c r="EW129">
        <f t="shared" ref="EW129:EW160" si="296">RANK(DH129,DH$1:DH$198,1)</f>
        <v>128</v>
      </c>
      <c r="EX129">
        <f t="shared" ref="EX129:EX160" si="297">RANK(DI129,DI$1:DI$198,0)</f>
        <v>107</v>
      </c>
      <c r="EY129">
        <f t="shared" ref="EY129:EY160" si="298">RANK(DJ129,DJ$1:DJ$198,0)</f>
        <v>52</v>
      </c>
      <c r="EZ129">
        <f t="shared" ref="EZ129:EZ160" si="299">RANK(DK129,DK$1:DK$198,1)</f>
        <v>149</v>
      </c>
      <c r="FA129">
        <f t="shared" ref="FA129:FA160" si="300">RANK(DL129,DL$1:DL$198,0)</f>
        <v>30</v>
      </c>
      <c r="FB129">
        <f t="shared" ref="FB129:FB160" si="301">RANK(DM129,DM$1:DM$198,1)</f>
        <v>81</v>
      </c>
      <c r="FC129">
        <f t="shared" ref="FC129:FC160" si="302">RANK(DN129,DN$1:DN$198,1)</f>
        <v>44</v>
      </c>
      <c r="FD129">
        <f t="shared" ref="FD129:FD160" si="303">RANK(DO129,DO$1:DO$198,0)</f>
        <v>34</v>
      </c>
      <c r="FE129">
        <f t="shared" ref="FE129:FE160" si="304">RANK(DP129,DP$1:DP$198,0)</f>
        <v>17</v>
      </c>
      <c r="FF129">
        <f t="shared" ref="FF129:FF160" si="305">RANK(DQ129,DQ$1:DQ$198,1)</f>
        <v>41</v>
      </c>
      <c r="FG129">
        <f t="shared" ref="FG129:FG160" si="306">RANK(DR129,DR$1:DR$198,0)</f>
        <v>83</v>
      </c>
      <c r="FH129">
        <f t="shared" ref="FH129:FH160" si="307">RANK(DS129,DS$1:DS$198,1)</f>
        <v>94</v>
      </c>
      <c r="FI129">
        <f t="shared" ref="FI129:FI160" si="308">RANK(DT129,DT$1:DT$198,0)</f>
        <v>33</v>
      </c>
      <c r="FJ129">
        <f t="shared" ref="FJ129:FJ160" si="309">RANK(DU129,DU$1:DU$198,1)</f>
        <v>169</v>
      </c>
      <c r="FK129">
        <f t="shared" ref="FK129:FK160" si="310">RANK(DV129,DV$1:DV$198,0)</f>
        <v>64</v>
      </c>
      <c r="FL129">
        <f t="shared" ref="FL129:FL160" si="311">RANK(DW129,DW$1:DW$198,1)</f>
        <v>87</v>
      </c>
      <c r="FM129">
        <f t="shared" ref="FM129:FM160" si="312">RANK(DX129,DX$1:DX$198,0)</f>
        <v>53</v>
      </c>
      <c r="FN129">
        <f t="shared" ref="FN129:FN160" si="313">RANK(DY129,DY$1:DY$198,1)</f>
        <v>186</v>
      </c>
      <c r="FO129">
        <f t="shared" ref="FO129:FO160" si="314">RANK(DZ129,DZ$1:DZ$198,0)</f>
        <v>24</v>
      </c>
      <c r="FP129">
        <f t="shared" ref="FP129:FP160" si="315">RANK(EA129,EA$1:EA$198,1)</f>
        <v>172</v>
      </c>
      <c r="FQ129">
        <f t="shared" ref="FQ129:FQ160" si="316">RANK(EB129,EB$1:EB$198,0)</f>
        <v>108</v>
      </c>
      <c r="FR129">
        <f t="shared" ref="FR129:FR160" si="317">RANK(EC129,EC$1:EC$198,1)</f>
        <v>96</v>
      </c>
    </row>
    <row r="130" spans="1:174">
      <c r="A130" t="s">
        <v>9</v>
      </c>
      <c r="B130" t="s">
        <v>12</v>
      </c>
      <c r="C130" t="s">
        <v>69</v>
      </c>
      <c r="D130">
        <v>34</v>
      </c>
      <c r="E130">
        <v>38</v>
      </c>
      <c r="F130">
        <v>2006</v>
      </c>
      <c r="G130" t="str">
        <f t="shared" ref="G130:G193" si="318">A130&amp;"-"&amp;C130&amp;"-"&amp;F130</f>
        <v>Patriots-CC-2006</v>
      </c>
      <c r="H130">
        <v>0</v>
      </c>
      <c r="I130">
        <v>17</v>
      </c>
      <c r="J130">
        <v>11</v>
      </c>
      <c r="K130">
        <v>226</v>
      </c>
      <c r="L130">
        <v>21</v>
      </c>
      <c r="M130">
        <v>34</v>
      </c>
      <c r="N130">
        <v>1</v>
      </c>
      <c r="O130">
        <v>93</v>
      </c>
      <c r="P130">
        <v>24</v>
      </c>
      <c r="Q130">
        <v>1</v>
      </c>
      <c r="R130">
        <v>5</v>
      </c>
      <c r="S130">
        <v>14</v>
      </c>
      <c r="T130">
        <v>2</v>
      </c>
      <c r="U130">
        <v>2</v>
      </c>
      <c r="V130">
        <v>1</v>
      </c>
      <c r="W130">
        <v>0</v>
      </c>
      <c r="X130">
        <v>1</v>
      </c>
      <c r="Y130">
        <v>6</v>
      </c>
      <c r="Z130">
        <v>8</v>
      </c>
      <c r="AA130">
        <v>63</v>
      </c>
      <c r="AB130">
        <v>5</v>
      </c>
      <c r="AC130">
        <v>257</v>
      </c>
      <c r="AD130">
        <v>40</v>
      </c>
      <c r="AE130">
        <v>4</v>
      </c>
      <c r="AF130">
        <v>3</v>
      </c>
      <c r="AG130">
        <v>1</v>
      </c>
      <c r="AH130">
        <v>3</v>
      </c>
      <c r="AI130">
        <v>9</v>
      </c>
      <c r="AJ130">
        <v>2</v>
      </c>
      <c r="AK130">
        <v>9</v>
      </c>
      <c r="AL130">
        <v>2</v>
      </c>
      <c r="AM130">
        <v>4</v>
      </c>
      <c r="AN130">
        <v>1</v>
      </c>
      <c r="AO130">
        <v>1</v>
      </c>
      <c r="AP130">
        <v>0</v>
      </c>
      <c r="AQ130">
        <v>2</v>
      </c>
      <c r="AR130">
        <v>8</v>
      </c>
      <c r="AS130">
        <v>23</v>
      </c>
      <c r="AT130">
        <v>12</v>
      </c>
      <c r="AU130">
        <v>437</v>
      </c>
      <c r="AV130">
        <v>3</v>
      </c>
      <c r="AW130">
        <v>28</v>
      </c>
      <c r="AX130">
        <v>45</v>
      </c>
      <c r="AY130" s="8">
        <v>32</v>
      </c>
      <c r="AZ130">
        <v>12</v>
      </c>
      <c r="BA130">
        <v>330</v>
      </c>
      <c r="BB130">
        <v>27</v>
      </c>
      <c r="BC130">
        <v>47</v>
      </c>
      <c r="BD130">
        <v>1</v>
      </c>
      <c r="BE130">
        <v>125</v>
      </c>
      <c r="BF130">
        <v>30</v>
      </c>
      <c r="BG130">
        <v>2</v>
      </c>
      <c r="BH130">
        <v>8</v>
      </c>
      <c r="BI130">
        <v>15</v>
      </c>
      <c r="BJ130">
        <v>0</v>
      </c>
      <c r="BK130">
        <v>0</v>
      </c>
      <c r="BL130">
        <v>1</v>
      </c>
      <c r="BM130">
        <v>0</v>
      </c>
      <c r="BN130">
        <v>3</v>
      </c>
      <c r="BO130">
        <v>19</v>
      </c>
      <c r="BP130">
        <v>4</v>
      </c>
      <c r="BQ130">
        <v>32</v>
      </c>
      <c r="BR130">
        <v>4</v>
      </c>
      <c r="BS130">
        <v>211</v>
      </c>
      <c r="BT130">
        <v>39</v>
      </c>
      <c r="BU130">
        <v>6</v>
      </c>
      <c r="BV130">
        <v>4</v>
      </c>
      <c r="BW130">
        <v>2</v>
      </c>
      <c r="BX130">
        <v>10</v>
      </c>
      <c r="BY130">
        <v>16</v>
      </c>
      <c r="BZ130">
        <v>4</v>
      </c>
      <c r="CA130">
        <v>8</v>
      </c>
      <c r="CB130">
        <v>4</v>
      </c>
      <c r="CC130">
        <v>6</v>
      </c>
      <c r="CD130">
        <v>0</v>
      </c>
      <c r="CE130">
        <v>0</v>
      </c>
      <c r="CF130">
        <v>6</v>
      </c>
      <c r="CG130">
        <v>9</v>
      </c>
      <c r="CH130">
        <v>18</v>
      </c>
      <c r="CI130">
        <v>30</v>
      </c>
      <c r="CJ130">
        <v>13</v>
      </c>
      <c r="CK130">
        <v>313</v>
      </c>
      <c r="CL130">
        <v>5</v>
      </c>
      <c r="CM130">
        <v>31</v>
      </c>
      <c r="CN130">
        <v>15</v>
      </c>
      <c r="CP130" s="1">
        <f t="shared" si="244"/>
        <v>0.6785714285714286</v>
      </c>
      <c r="CQ130" s="1">
        <f t="shared" si="245"/>
        <v>0.79545454545454541</v>
      </c>
      <c r="CR130" s="1">
        <f t="shared" si="246"/>
        <v>5.7428571428571429</v>
      </c>
      <c r="CS130" s="1">
        <f t="shared" si="247"/>
        <v>6.1</v>
      </c>
      <c r="CT130" s="1">
        <f t="shared" si="248"/>
        <v>1</v>
      </c>
      <c r="CU130" s="1">
        <f t="shared" si="249"/>
        <v>1</v>
      </c>
      <c r="CV130" s="1">
        <f t="shared" si="250"/>
        <v>29</v>
      </c>
      <c r="CW130" s="1">
        <f t="shared" si="251"/>
        <v>37.916666666666664</v>
      </c>
      <c r="CX130" s="2">
        <f t="shared" si="252"/>
        <v>2.6136363636363638</v>
      </c>
      <c r="CY130" s="2">
        <f t="shared" si="253"/>
        <v>2.6041666666666665</v>
      </c>
      <c r="CZ130" s="1">
        <f t="shared" si="254"/>
        <v>5.406779661016949</v>
      </c>
      <c r="DA130" s="1">
        <f t="shared" si="255"/>
        <v>5.6875</v>
      </c>
      <c r="DB130" s="1">
        <f t="shared" si="256"/>
        <v>1.5454545454545454</v>
      </c>
      <c r="DC130" s="1">
        <f t="shared" si="257"/>
        <v>2.6666666666666665</v>
      </c>
      <c r="DD130" s="1">
        <f t="shared" si="258"/>
        <v>0.4375</v>
      </c>
      <c r="DE130" s="1">
        <f t="shared" si="259"/>
        <v>0.53333333333333333</v>
      </c>
      <c r="DF130" s="1">
        <f t="shared" si="260"/>
        <v>36.416666666666664</v>
      </c>
      <c r="DG130" s="1">
        <f t="shared" si="261"/>
        <v>24.076923076923077</v>
      </c>
      <c r="DH130" s="1">
        <f t="shared" si="262"/>
        <v>3</v>
      </c>
      <c r="DI130" s="1">
        <f t="shared" si="263"/>
        <v>5</v>
      </c>
      <c r="DJ130" s="1">
        <f t="shared" si="264"/>
        <v>0.8571428571428571</v>
      </c>
      <c r="DK130" s="1">
        <f t="shared" si="265"/>
        <v>0.80952380952380953</v>
      </c>
      <c r="DL130" s="1">
        <f t="shared" si="266"/>
        <v>5.3636363636363633</v>
      </c>
      <c r="DM130" s="1">
        <f t="shared" si="267"/>
        <v>6.666666666666667</v>
      </c>
      <c r="DN130" s="1">
        <f t="shared" si="268"/>
        <v>1.0677966101694916</v>
      </c>
      <c r="DO130" s="1">
        <f t="shared" si="269"/>
        <v>0.4</v>
      </c>
      <c r="DP130" s="1">
        <f t="shared" si="270"/>
        <v>0.34782608695652173</v>
      </c>
      <c r="DQ130" s="1">
        <f t="shared" si="271"/>
        <v>0.6</v>
      </c>
      <c r="DR130" s="2">
        <f t="shared" si="272"/>
        <v>3.875</v>
      </c>
      <c r="DS130" s="2">
        <f t="shared" si="273"/>
        <v>4.166666666666667</v>
      </c>
      <c r="DT130" s="1">
        <f t="shared" si="242"/>
        <v>43.4</v>
      </c>
      <c r="DU130" s="1">
        <f t="shared" si="243"/>
        <v>43</v>
      </c>
      <c r="DV130" s="1">
        <f t="shared" ref="DV130:DV175" si="319">O130</f>
        <v>93</v>
      </c>
      <c r="DW130" s="1">
        <f t="shared" ref="DW130:DW175" si="320">BE130</f>
        <v>125</v>
      </c>
      <c r="DX130" s="1">
        <f t="shared" si="274"/>
        <v>0.10658307210031348</v>
      </c>
      <c r="DY130" s="1">
        <f t="shared" si="275"/>
        <v>8.3516483516483511E-2</v>
      </c>
      <c r="DZ130" s="1">
        <f t="shared" si="276"/>
        <v>3.0909090909090908</v>
      </c>
      <c r="EA130" s="1">
        <f t="shared" si="277"/>
        <v>3.1666666666666665</v>
      </c>
      <c r="EB130" s="1">
        <f t="shared" ref="EB130:EB175" si="321">((MAX(MIN(((L130/M130)*100-30)/20,2.375),0)+MAX(MIN(((K130/M130)-3)*0.25,2.375),0)+MAX(MIN((N130/M130)*20,2.375),0)+MAX(MIN((2.375-(V130/M130)*25),2.375),0))/6)*100</f>
        <v>78.79901960784315</v>
      </c>
      <c r="EC130" s="1">
        <f t="shared" ref="EC130:EC175" si="322">((MAX(MIN(((BB130/BC130)*100-30)/20,2.375),0)+MAX(MIN(((BA130/BC130)-3)*0.25,2.375),0)+MAX(MIN((BD130/BC130)*20,2.375),0)+MAX(MIN((2.375-(BL130/BC130)*25),2.375),0))/6)*100</f>
        <v>77.437943262411352</v>
      </c>
      <c r="EE130">
        <f t="shared" si="278"/>
        <v>111</v>
      </c>
      <c r="EF130">
        <f t="shared" si="279"/>
        <v>172</v>
      </c>
      <c r="EG130">
        <f t="shared" si="280"/>
        <v>98</v>
      </c>
      <c r="EH130">
        <f t="shared" si="281"/>
        <v>110</v>
      </c>
      <c r="EI130">
        <f t="shared" si="282"/>
        <v>37</v>
      </c>
      <c r="EJ130">
        <f t="shared" si="283"/>
        <v>95</v>
      </c>
      <c r="EK130">
        <f t="shared" si="284"/>
        <v>99</v>
      </c>
      <c r="EL130">
        <f t="shared" si="285"/>
        <v>166</v>
      </c>
      <c r="EM130">
        <f t="shared" si="286"/>
        <v>108</v>
      </c>
      <c r="EN130">
        <f t="shared" si="287"/>
        <v>90</v>
      </c>
      <c r="EO130">
        <f t="shared" si="288"/>
        <v>81</v>
      </c>
      <c r="EP130">
        <f t="shared" si="289"/>
        <v>134</v>
      </c>
      <c r="EQ130">
        <f t="shared" si="290"/>
        <v>112</v>
      </c>
      <c r="ER130">
        <f t="shared" si="291"/>
        <v>184</v>
      </c>
      <c r="ES130">
        <f t="shared" si="292"/>
        <v>74</v>
      </c>
      <c r="ET130">
        <f t="shared" si="293"/>
        <v>163</v>
      </c>
      <c r="EU130">
        <f t="shared" si="294"/>
        <v>39</v>
      </c>
      <c r="EV130">
        <f t="shared" si="295"/>
        <v>24</v>
      </c>
      <c r="EW130">
        <f t="shared" si="296"/>
        <v>55</v>
      </c>
      <c r="EX130">
        <f t="shared" si="297"/>
        <v>39</v>
      </c>
      <c r="EY130">
        <f t="shared" si="298"/>
        <v>43</v>
      </c>
      <c r="EZ130">
        <f t="shared" si="299"/>
        <v>139</v>
      </c>
      <c r="FA130">
        <f t="shared" si="300"/>
        <v>113</v>
      </c>
      <c r="FB130">
        <f t="shared" si="301"/>
        <v>169</v>
      </c>
      <c r="FC130">
        <f t="shared" si="302"/>
        <v>165</v>
      </c>
      <c r="FD130">
        <f t="shared" si="303"/>
        <v>153</v>
      </c>
      <c r="FE130">
        <f t="shared" si="304"/>
        <v>158</v>
      </c>
      <c r="FF130">
        <f t="shared" si="305"/>
        <v>178</v>
      </c>
      <c r="FG130">
        <f t="shared" si="306"/>
        <v>103</v>
      </c>
      <c r="FH130">
        <f t="shared" si="307"/>
        <v>116</v>
      </c>
      <c r="FI130">
        <f t="shared" si="308"/>
        <v>30</v>
      </c>
      <c r="FJ130">
        <f t="shared" si="309"/>
        <v>165</v>
      </c>
      <c r="FK130">
        <f t="shared" si="310"/>
        <v>111</v>
      </c>
      <c r="FL130">
        <f t="shared" si="311"/>
        <v>135</v>
      </c>
      <c r="FM130">
        <f t="shared" si="312"/>
        <v>13</v>
      </c>
      <c r="FN130">
        <f t="shared" si="313"/>
        <v>146</v>
      </c>
      <c r="FO130">
        <f t="shared" si="314"/>
        <v>27</v>
      </c>
      <c r="FP130">
        <f t="shared" si="315"/>
        <v>175</v>
      </c>
      <c r="FQ130">
        <f t="shared" si="316"/>
        <v>103</v>
      </c>
      <c r="FR130">
        <f t="shared" si="317"/>
        <v>91</v>
      </c>
    </row>
    <row r="131" spans="1:174">
      <c r="A131" t="s">
        <v>8</v>
      </c>
      <c r="B131" t="s">
        <v>12</v>
      </c>
      <c r="C131" t="s">
        <v>70</v>
      </c>
      <c r="D131">
        <v>17</v>
      </c>
      <c r="E131">
        <v>29</v>
      </c>
      <c r="F131">
        <v>2006</v>
      </c>
      <c r="G131" t="str">
        <f t="shared" si="318"/>
        <v>Bears-SB-2006</v>
      </c>
      <c r="H131">
        <v>1</v>
      </c>
      <c r="I131">
        <v>11</v>
      </c>
      <c r="J131">
        <v>13</v>
      </c>
      <c r="K131">
        <v>154</v>
      </c>
      <c r="L131">
        <v>20</v>
      </c>
      <c r="M131">
        <v>28</v>
      </c>
      <c r="N131">
        <v>1</v>
      </c>
      <c r="O131">
        <v>111</v>
      </c>
      <c r="P131">
        <v>19</v>
      </c>
      <c r="Q131">
        <v>0</v>
      </c>
      <c r="R131">
        <v>3</v>
      </c>
      <c r="S131">
        <v>10</v>
      </c>
      <c r="T131">
        <v>0</v>
      </c>
      <c r="U131">
        <v>1</v>
      </c>
      <c r="V131">
        <v>2</v>
      </c>
      <c r="W131">
        <v>3</v>
      </c>
      <c r="X131">
        <v>1</v>
      </c>
      <c r="Y131">
        <v>11</v>
      </c>
      <c r="Z131">
        <v>4</v>
      </c>
      <c r="AA131">
        <v>35</v>
      </c>
      <c r="AB131">
        <v>5</v>
      </c>
      <c r="AC131">
        <v>226</v>
      </c>
      <c r="AD131">
        <v>42</v>
      </c>
      <c r="AE131">
        <v>1</v>
      </c>
      <c r="AF131">
        <v>1</v>
      </c>
      <c r="AG131">
        <v>0</v>
      </c>
      <c r="AH131">
        <v>5</v>
      </c>
      <c r="AI131">
        <v>8</v>
      </c>
      <c r="AJ131">
        <v>3</v>
      </c>
      <c r="AK131">
        <v>7</v>
      </c>
      <c r="AL131">
        <v>0</v>
      </c>
      <c r="AM131">
        <v>2</v>
      </c>
      <c r="AN131">
        <v>0</v>
      </c>
      <c r="AO131">
        <v>0</v>
      </c>
      <c r="AP131">
        <v>3</v>
      </c>
      <c r="AQ131">
        <v>4</v>
      </c>
      <c r="AR131">
        <v>8</v>
      </c>
      <c r="AS131">
        <v>17</v>
      </c>
      <c r="AT131">
        <v>13</v>
      </c>
      <c r="AU131">
        <v>368</v>
      </c>
      <c r="AV131">
        <v>5</v>
      </c>
      <c r="AW131">
        <v>21</v>
      </c>
      <c r="AX131">
        <v>56</v>
      </c>
      <c r="AY131" s="8">
        <v>24</v>
      </c>
      <c r="AZ131">
        <v>14</v>
      </c>
      <c r="BA131">
        <v>239</v>
      </c>
      <c r="BB131">
        <v>25</v>
      </c>
      <c r="BC131">
        <v>38</v>
      </c>
      <c r="BD131">
        <v>1</v>
      </c>
      <c r="BE131">
        <v>191</v>
      </c>
      <c r="BF131">
        <v>42</v>
      </c>
      <c r="BG131">
        <v>1</v>
      </c>
      <c r="BH131">
        <v>8</v>
      </c>
      <c r="BI131">
        <v>18</v>
      </c>
      <c r="BJ131">
        <v>0</v>
      </c>
      <c r="BK131">
        <v>1</v>
      </c>
      <c r="BL131">
        <v>1</v>
      </c>
      <c r="BM131">
        <v>2</v>
      </c>
      <c r="BN131">
        <v>1</v>
      </c>
      <c r="BO131">
        <v>8</v>
      </c>
      <c r="BP131">
        <v>6</v>
      </c>
      <c r="BQ131">
        <v>40</v>
      </c>
      <c r="BR131">
        <v>4</v>
      </c>
      <c r="BS131">
        <v>162</v>
      </c>
      <c r="BT131">
        <v>3</v>
      </c>
      <c r="BU131">
        <v>6</v>
      </c>
      <c r="BV131">
        <v>1</v>
      </c>
      <c r="BW131">
        <v>3</v>
      </c>
      <c r="BX131">
        <v>8</v>
      </c>
      <c r="BY131">
        <v>22</v>
      </c>
      <c r="BZ131">
        <v>6</v>
      </c>
      <c r="CA131">
        <v>12</v>
      </c>
      <c r="CB131">
        <v>2</v>
      </c>
      <c r="CC131">
        <v>6</v>
      </c>
      <c r="CD131">
        <v>0</v>
      </c>
      <c r="CE131">
        <v>1</v>
      </c>
      <c r="CF131">
        <v>3</v>
      </c>
      <c r="CG131">
        <v>12</v>
      </c>
      <c r="CH131">
        <v>16</v>
      </c>
      <c r="CI131">
        <v>41</v>
      </c>
      <c r="CJ131">
        <v>14</v>
      </c>
      <c r="CK131">
        <v>591</v>
      </c>
      <c r="CL131">
        <v>3</v>
      </c>
      <c r="CM131">
        <v>38</v>
      </c>
      <c r="CN131">
        <v>4</v>
      </c>
      <c r="CP131" s="1">
        <f t="shared" si="244"/>
        <v>0.5</v>
      </c>
      <c r="CQ131" s="1">
        <f t="shared" si="245"/>
        <v>0.68421052631578949</v>
      </c>
      <c r="CR131" s="1">
        <f t="shared" si="246"/>
        <v>2.896551724137931</v>
      </c>
      <c r="CS131" s="1">
        <f t="shared" si="247"/>
        <v>5.4871794871794872</v>
      </c>
      <c r="CT131" s="1">
        <f t="shared" si="248"/>
        <v>5</v>
      </c>
      <c r="CU131" s="1">
        <f t="shared" si="249"/>
        <v>3</v>
      </c>
      <c r="CV131" s="1">
        <f t="shared" si="250"/>
        <v>20.384615384615383</v>
      </c>
      <c r="CW131" s="1">
        <f t="shared" si="251"/>
        <v>30.714285714285715</v>
      </c>
      <c r="CX131" s="2">
        <f t="shared" si="252"/>
        <v>1.6871794871794872</v>
      </c>
      <c r="CY131" s="2">
        <f t="shared" si="253"/>
        <v>2.7190476190476192</v>
      </c>
      <c r="CZ131" s="1">
        <f t="shared" si="254"/>
        <v>5.520833333333333</v>
      </c>
      <c r="DA131" s="1">
        <f t="shared" si="255"/>
        <v>5.3086419753086416</v>
      </c>
      <c r="DB131" s="1">
        <f t="shared" si="256"/>
        <v>0.84615384615384615</v>
      </c>
      <c r="DC131" s="1">
        <f t="shared" si="257"/>
        <v>1.7142857142857142</v>
      </c>
      <c r="DD131" s="1">
        <f t="shared" si="258"/>
        <v>0.27272727272727271</v>
      </c>
      <c r="DE131" s="1">
        <f t="shared" si="259"/>
        <v>0.42105263157894735</v>
      </c>
      <c r="DF131" s="1">
        <f t="shared" si="260"/>
        <v>28.307692307692307</v>
      </c>
      <c r="DG131" s="1">
        <f t="shared" si="261"/>
        <v>42.214285714285715</v>
      </c>
      <c r="DH131" s="1">
        <f t="shared" si="262"/>
        <v>5</v>
      </c>
      <c r="DI131" s="1">
        <f t="shared" si="263"/>
        <v>3</v>
      </c>
      <c r="DJ131" s="1">
        <f t="shared" si="264"/>
        <v>1</v>
      </c>
      <c r="DK131" s="1">
        <f t="shared" si="265"/>
        <v>0.38095238095238093</v>
      </c>
      <c r="DL131" s="1">
        <f t="shared" si="266"/>
        <v>3.6923076923076925</v>
      </c>
      <c r="DM131" s="1">
        <f t="shared" si="267"/>
        <v>5.7857142857142856</v>
      </c>
      <c r="DN131" s="1">
        <f t="shared" si="268"/>
        <v>0.72916666666666663</v>
      </c>
      <c r="DO131" s="1">
        <f t="shared" si="269"/>
        <v>0.49382716049382713</v>
      </c>
      <c r="DP131" s="1">
        <f t="shared" si="270"/>
        <v>0.47058823529411764</v>
      </c>
      <c r="DQ131" s="1">
        <f t="shared" si="271"/>
        <v>0.3902439024390244</v>
      </c>
      <c r="DR131" s="2">
        <f t="shared" si="272"/>
        <v>5.8421052631578947</v>
      </c>
      <c r="DS131" s="2">
        <f t="shared" si="273"/>
        <v>4.5476190476190474</v>
      </c>
      <c r="DT131" s="1">
        <f t="shared" si="242"/>
        <v>36.799999999999997</v>
      </c>
      <c r="DU131" s="1">
        <f t="shared" si="243"/>
        <v>39.75</v>
      </c>
      <c r="DV131" s="1">
        <f t="shared" si="319"/>
        <v>111</v>
      </c>
      <c r="DW131" s="1">
        <f t="shared" si="320"/>
        <v>191</v>
      </c>
      <c r="DX131" s="1">
        <f t="shared" si="274"/>
        <v>6.4150943396226415E-2</v>
      </c>
      <c r="DY131" s="1">
        <f t="shared" si="275"/>
        <v>6.7441860465116285E-2</v>
      </c>
      <c r="DZ131" s="1">
        <f t="shared" si="276"/>
        <v>1.3076923076923077</v>
      </c>
      <c r="EA131" s="1">
        <f t="shared" si="277"/>
        <v>2.0714285714285716</v>
      </c>
      <c r="EB131" s="1">
        <f t="shared" si="321"/>
        <v>66.666666666666657</v>
      </c>
      <c r="EC131" s="1">
        <f t="shared" si="322"/>
        <v>80.921052631578945</v>
      </c>
      <c r="EE131">
        <f t="shared" si="278"/>
        <v>189</v>
      </c>
      <c r="EF131">
        <f t="shared" si="279"/>
        <v>91</v>
      </c>
      <c r="EG131">
        <f t="shared" si="280"/>
        <v>163</v>
      </c>
      <c r="EH131">
        <f t="shared" si="281"/>
        <v>93</v>
      </c>
      <c r="EI131">
        <f t="shared" si="282"/>
        <v>188</v>
      </c>
      <c r="EJ131">
        <f t="shared" si="283"/>
        <v>32</v>
      </c>
      <c r="EK131">
        <f t="shared" si="284"/>
        <v>170</v>
      </c>
      <c r="EL131">
        <f t="shared" si="285"/>
        <v>113</v>
      </c>
      <c r="EM131">
        <f t="shared" si="286"/>
        <v>192</v>
      </c>
      <c r="EN131">
        <f t="shared" si="287"/>
        <v>106</v>
      </c>
      <c r="EO131">
        <f t="shared" si="288"/>
        <v>75</v>
      </c>
      <c r="EP131">
        <f t="shared" si="289"/>
        <v>111</v>
      </c>
      <c r="EQ131">
        <f t="shared" si="290"/>
        <v>190</v>
      </c>
      <c r="ER131">
        <f t="shared" si="291"/>
        <v>110</v>
      </c>
      <c r="ES131">
        <f t="shared" si="292"/>
        <v>163</v>
      </c>
      <c r="ET131">
        <f t="shared" si="293"/>
        <v>109</v>
      </c>
      <c r="EU131">
        <f t="shared" si="294"/>
        <v>137</v>
      </c>
      <c r="EV131">
        <f t="shared" si="295"/>
        <v>190</v>
      </c>
      <c r="EW131">
        <f t="shared" si="296"/>
        <v>128</v>
      </c>
      <c r="EX131">
        <f t="shared" si="297"/>
        <v>107</v>
      </c>
      <c r="EY131">
        <f t="shared" si="298"/>
        <v>1</v>
      </c>
      <c r="EZ131">
        <f t="shared" si="299"/>
        <v>21</v>
      </c>
      <c r="FA131">
        <f t="shared" si="300"/>
        <v>198</v>
      </c>
      <c r="FB131">
        <f t="shared" si="301"/>
        <v>114</v>
      </c>
      <c r="FC131">
        <f t="shared" si="302"/>
        <v>110</v>
      </c>
      <c r="FD131">
        <f t="shared" si="303"/>
        <v>134</v>
      </c>
      <c r="FE131">
        <f t="shared" si="304"/>
        <v>82</v>
      </c>
      <c r="FF131">
        <f t="shared" si="305"/>
        <v>55</v>
      </c>
      <c r="FG131">
        <f t="shared" si="306"/>
        <v>12</v>
      </c>
      <c r="FH131">
        <f t="shared" si="307"/>
        <v>145</v>
      </c>
      <c r="FI131">
        <f t="shared" si="308"/>
        <v>107</v>
      </c>
      <c r="FJ131">
        <f t="shared" si="309"/>
        <v>134</v>
      </c>
      <c r="FK131">
        <f t="shared" si="310"/>
        <v>81</v>
      </c>
      <c r="FL131">
        <f t="shared" si="311"/>
        <v>183</v>
      </c>
      <c r="FM131">
        <f t="shared" si="312"/>
        <v>107</v>
      </c>
      <c r="FN131">
        <f t="shared" si="313"/>
        <v>102</v>
      </c>
      <c r="FO131">
        <f t="shared" si="314"/>
        <v>150</v>
      </c>
      <c r="FP131">
        <f t="shared" si="315"/>
        <v>107</v>
      </c>
      <c r="FQ131">
        <f t="shared" si="316"/>
        <v>138</v>
      </c>
      <c r="FR131">
        <f t="shared" si="317"/>
        <v>104</v>
      </c>
    </row>
    <row r="132" spans="1:174">
      <c r="A132" t="s">
        <v>12</v>
      </c>
      <c r="B132" t="s">
        <v>8</v>
      </c>
      <c r="C132" t="s">
        <v>70</v>
      </c>
      <c r="D132">
        <v>29</v>
      </c>
      <c r="E132">
        <v>17</v>
      </c>
      <c r="F132">
        <v>2006</v>
      </c>
      <c r="G132" t="str">
        <f t="shared" si="318"/>
        <v>Colts-SB-2006</v>
      </c>
      <c r="H132">
        <v>0</v>
      </c>
      <c r="I132">
        <v>24</v>
      </c>
      <c r="J132">
        <v>14</v>
      </c>
      <c r="K132">
        <v>239</v>
      </c>
      <c r="L132">
        <v>25</v>
      </c>
      <c r="M132">
        <v>38</v>
      </c>
      <c r="N132">
        <v>1</v>
      </c>
      <c r="O132">
        <v>191</v>
      </c>
      <c r="P132">
        <v>42</v>
      </c>
      <c r="Q132">
        <v>1</v>
      </c>
      <c r="R132">
        <v>8</v>
      </c>
      <c r="S132">
        <v>18</v>
      </c>
      <c r="T132">
        <v>0</v>
      </c>
      <c r="U132">
        <v>1</v>
      </c>
      <c r="V132">
        <v>1</v>
      </c>
      <c r="W132">
        <v>2</v>
      </c>
      <c r="X132">
        <v>1</v>
      </c>
      <c r="Y132">
        <v>8</v>
      </c>
      <c r="Z132">
        <v>6</v>
      </c>
      <c r="AA132">
        <v>40</v>
      </c>
      <c r="AB132">
        <v>4</v>
      </c>
      <c r="AC132">
        <v>162</v>
      </c>
      <c r="AD132">
        <v>3</v>
      </c>
      <c r="AE132">
        <v>6</v>
      </c>
      <c r="AF132">
        <v>1</v>
      </c>
      <c r="AG132">
        <v>3</v>
      </c>
      <c r="AH132">
        <v>8</v>
      </c>
      <c r="AI132">
        <v>22</v>
      </c>
      <c r="AJ132">
        <v>6</v>
      </c>
      <c r="AK132">
        <v>12</v>
      </c>
      <c r="AL132">
        <v>2</v>
      </c>
      <c r="AM132">
        <v>6</v>
      </c>
      <c r="AN132">
        <v>0</v>
      </c>
      <c r="AO132">
        <v>1</v>
      </c>
      <c r="AP132">
        <v>3</v>
      </c>
      <c r="AQ132">
        <v>12</v>
      </c>
      <c r="AR132">
        <v>16</v>
      </c>
      <c r="AS132">
        <v>41</v>
      </c>
      <c r="AT132">
        <v>14</v>
      </c>
      <c r="AU132">
        <v>591</v>
      </c>
      <c r="AV132">
        <v>3</v>
      </c>
      <c r="AW132">
        <v>38</v>
      </c>
      <c r="AX132">
        <v>4</v>
      </c>
      <c r="AY132" s="8">
        <v>11</v>
      </c>
      <c r="AZ132">
        <v>13</v>
      </c>
      <c r="BA132">
        <v>154</v>
      </c>
      <c r="BB132">
        <v>20</v>
      </c>
      <c r="BC132">
        <v>28</v>
      </c>
      <c r="BD132">
        <v>1</v>
      </c>
      <c r="BE132">
        <v>111</v>
      </c>
      <c r="BF132">
        <v>19</v>
      </c>
      <c r="BG132">
        <v>0</v>
      </c>
      <c r="BH132">
        <v>3</v>
      </c>
      <c r="BI132">
        <v>10</v>
      </c>
      <c r="BJ132">
        <v>0</v>
      </c>
      <c r="BK132">
        <v>1</v>
      </c>
      <c r="BL132">
        <v>2</v>
      </c>
      <c r="BM132">
        <v>3</v>
      </c>
      <c r="BN132">
        <v>1</v>
      </c>
      <c r="BO132">
        <v>11</v>
      </c>
      <c r="BP132">
        <v>4</v>
      </c>
      <c r="BQ132">
        <v>35</v>
      </c>
      <c r="BR132">
        <v>5</v>
      </c>
      <c r="BS132">
        <v>226</v>
      </c>
      <c r="BT132">
        <v>42</v>
      </c>
      <c r="BU132">
        <v>1</v>
      </c>
      <c r="BV132">
        <v>1</v>
      </c>
      <c r="BW132">
        <v>0</v>
      </c>
      <c r="BX132">
        <v>5</v>
      </c>
      <c r="BY132">
        <v>8</v>
      </c>
      <c r="BZ132">
        <v>3</v>
      </c>
      <c r="CA132">
        <v>7</v>
      </c>
      <c r="CB132">
        <v>0</v>
      </c>
      <c r="CC132">
        <v>2</v>
      </c>
      <c r="CD132">
        <v>0</v>
      </c>
      <c r="CE132">
        <v>0</v>
      </c>
      <c r="CF132">
        <v>3</v>
      </c>
      <c r="CG132">
        <v>4</v>
      </c>
      <c r="CH132">
        <v>8</v>
      </c>
      <c r="CI132">
        <v>17</v>
      </c>
      <c r="CJ132">
        <v>13</v>
      </c>
      <c r="CK132">
        <v>368</v>
      </c>
      <c r="CL132">
        <v>5</v>
      </c>
      <c r="CM132">
        <v>21</v>
      </c>
      <c r="CN132">
        <v>56</v>
      </c>
      <c r="CP132" s="1">
        <f t="shared" si="244"/>
        <v>0.68421052631578949</v>
      </c>
      <c r="CQ132" s="1">
        <f t="shared" si="245"/>
        <v>0.5</v>
      </c>
      <c r="CR132" s="1">
        <f t="shared" si="246"/>
        <v>5.4871794871794872</v>
      </c>
      <c r="CS132" s="1">
        <f t="shared" si="247"/>
        <v>2.896551724137931</v>
      </c>
      <c r="CT132" s="1">
        <f t="shared" si="248"/>
        <v>3</v>
      </c>
      <c r="CU132" s="1">
        <f t="shared" si="249"/>
        <v>5</v>
      </c>
      <c r="CV132" s="1">
        <f t="shared" si="250"/>
        <v>30.714285714285715</v>
      </c>
      <c r="CW132" s="1">
        <f t="shared" si="251"/>
        <v>20.384615384615383</v>
      </c>
      <c r="CX132" s="2">
        <f t="shared" si="252"/>
        <v>2.7190476190476192</v>
      </c>
      <c r="CY132" s="2">
        <f t="shared" si="253"/>
        <v>1.6871794871794872</v>
      </c>
      <c r="CZ132" s="1">
        <f t="shared" si="254"/>
        <v>5.3086419753086416</v>
      </c>
      <c r="DA132" s="1">
        <f t="shared" si="255"/>
        <v>5.520833333333333</v>
      </c>
      <c r="DB132" s="1">
        <f t="shared" si="256"/>
        <v>1.7142857142857142</v>
      </c>
      <c r="DC132" s="1">
        <f t="shared" si="257"/>
        <v>0.84615384615384615</v>
      </c>
      <c r="DD132" s="1">
        <f t="shared" si="258"/>
        <v>0.42105263157894735</v>
      </c>
      <c r="DE132" s="1">
        <f t="shared" si="259"/>
        <v>0.27272727272727271</v>
      </c>
      <c r="DF132" s="1">
        <f t="shared" si="260"/>
        <v>42.214285714285715</v>
      </c>
      <c r="DG132" s="1">
        <f t="shared" si="261"/>
        <v>28.307692307692307</v>
      </c>
      <c r="DH132" s="1">
        <f t="shared" si="262"/>
        <v>3</v>
      </c>
      <c r="DI132" s="1">
        <f t="shared" si="263"/>
        <v>5</v>
      </c>
      <c r="DJ132" s="1">
        <f t="shared" si="264"/>
        <v>0.38095238095238093</v>
      </c>
      <c r="DK132" s="1">
        <f t="shared" si="265"/>
        <v>1</v>
      </c>
      <c r="DL132" s="1">
        <f t="shared" si="266"/>
        <v>5.7857142857142856</v>
      </c>
      <c r="DM132" s="1">
        <f t="shared" si="267"/>
        <v>3.6923076923076925</v>
      </c>
      <c r="DN132" s="1">
        <f t="shared" si="268"/>
        <v>0.49382716049382713</v>
      </c>
      <c r="DO132" s="1">
        <f t="shared" si="269"/>
        <v>0.72916666666666663</v>
      </c>
      <c r="DP132" s="1">
        <f t="shared" si="270"/>
        <v>0.3902439024390244</v>
      </c>
      <c r="DQ132" s="1">
        <f t="shared" si="271"/>
        <v>0.47058823529411764</v>
      </c>
      <c r="DR132" s="2">
        <f t="shared" si="272"/>
        <v>4.5476190476190474</v>
      </c>
      <c r="DS132" s="2">
        <f t="shared" si="273"/>
        <v>5.8421052631578947</v>
      </c>
      <c r="DT132" s="1">
        <f t="shared" si="242"/>
        <v>39.75</v>
      </c>
      <c r="DU132" s="1">
        <f t="shared" si="243"/>
        <v>36.799999999999997</v>
      </c>
      <c r="DV132" s="1">
        <f t="shared" si="319"/>
        <v>191</v>
      </c>
      <c r="DW132" s="1">
        <f t="shared" si="320"/>
        <v>111</v>
      </c>
      <c r="DX132" s="1">
        <f t="shared" si="274"/>
        <v>6.7441860465116285E-2</v>
      </c>
      <c r="DY132" s="1">
        <f t="shared" si="275"/>
        <v>6.4150943396226415E-2</v>
      </c>
      <c r="DZ132" s="1">
        <f t="shared" si="276"/>
        <v>2.0714285714285716</v>
      </c>
      <c r="EA132" s="1">
        <f t="shared" si="277"/>
        <v>1.3076923076923077</v>
      </c>
      <c r="EB132" s="1">
        <f t="shared" si="321"/>
        <v>80.921052631578945</v>
      </c>
      <c r="EC132" s="1">
        <f t="shared" si="322"/>
        <v>66.666666666666657</v>
      </c>
      <c r="EE132">
        <f t="shared" si="278"/>
        <v>108</v>
      </c>
      <c r="EF132">
        <f t="shared" si="279"/>
        <v>4</v>
      </c>
      <c r="EG132">
        <f t="shared" si="280"/>
        <v>106</v>
      </c>
      <c r="EH132">
        <f t="shared" si="281"/>
        <v>36</v>
      </c>
      <c r="EI132">
        <f t="shared" si="282"/>
        <v>143</v>
      </c>
      <c r="EJ132">
        <f t="shared" si="283"/>
        <v>3</v>
      </c>
      <c r="EK132">
        <f t="shared" si="284"/>
        <v>86</v>
      </c>
      <c r="EL132">
        <f t="shared" si="285"/>
        <v>29</v>
      </c>
      <c r="EM132">
        <f t="shared" si="286"/>
        <v>93</v>
      </c>
      <c r="EN132">
        <f t="shared" si="287"/>
        <v>7</v>
      </c>
      <c r="EO132">
        <f t="shared" si="288"/>
        <v>88</v>
      </c>
      <c r="EP132">
        <f t="shared" si="289"/>
        <v>124</v>
      </c>
      <c r="EQ132">
        <f t="shared" si="290"/>
        <v>89</v>
      </c>
      <c r="ER132">
        <f t="shared" si="291"/>
        <v>6</v>
      </c>
      <c r="ES132">
        <f t="shared" si="292"/>
        <v>88</v>
      </c>
      <c r="ET132">
        <f t="shared" si="293"/>
        <v>36</v>
      </c>
      <c r="EU132">
        <f t="shared" si="294"/>
        <v>9</v>
      </c>
      <c r="EV132">
        <f t="shared" si="295"/>
        <v>62</v>
      </c>
      <c r="EW132">
        <f t="shared" si="296"/>
        <v>55</v>
      </c>
      <c r="EX132">
        <f t="shared" si="297"/>
        <v>39</v>
      </c>
      <c r="EY132">
        <f t="shared" si="298"/>
        <v>178</v>
      </c>
      <c r="EZ132">
        <f t="shared" si="299"/>
        <v>164</v>
      </c>
      <c r="FA132">
        <f t="shared" si="300"/>
        <v>85</v>
      </c>
      <c r="FB132">
        <f t="shared" si="301"/>
        <v>1</v>
      </c>
      <c r="FC132">
        <f t="shared" si="302"/>
        <v>65</v>
      </c>
      <c r="FD132">
        <f t="shared" si="303"/>
        <v>89</v>
      </c>
      <c r="FE132">
        <f t="shared" si="304"/>
        <v>144</v>
      </c>
      <c r="FF132">
        <f t="shared" si="305"/>
        <v>115</v>
      </c>
      <c r="FG132">
        <f t="shared" si="306"/>
        <v>54</v>
      </c>
      <c r="FH132">
        <f t="shared" si="307"/>
        <v>187</v>
      </c>
      <c r="FI132">
        <f t="shared" si="308"/>
        <v>64</v>
      </c>
      <c r="FJ132">
        <f t="shared" si="309"/>
        <v>91</v>
      </c>
      <c r="FK132">
        <f t="shared" si="310"/>
        <v>16</v>
      </c>
      <c r="FL132">
        <f t="shared" si="311"/>
        <v>117</v>
      </c>
      <c r="FM132">
        <f t="shared" si="312"/>
        <v>97</v>
      </c>
      <c r="FN132">
        <f t="shared" si="313"/>
        <v>92</v>
      </c>
      <c r="FO132">
        <f t="shared" si="314"/>
        <v>92</v>
      </c>
      <c r="FP132">
        <f t="shared" si="315"/>
        <v>47</v>
      </c>
      <c r="FQ132">
        <f t="shared" si="316"/>
        <v>95</v>
      </c>
      <c r="FR132">
        <f t="shared" si="317"/>
        <v>61</v>
      </c>
    </row>
    <row r="133" spans="1:174">
      <c r="A133" t="s">
        <v>19</v>
      </c>
      <c r="B133" t="s">
        <v>24</v>
      </c>
      <c r="C133" t="s">
        <v>67</v>
      </c>
      <c r="D133">
        <v>35</v>
      </c>
      <c r="E133">
        <v>14</v>
      </c>
      <c r="F133">
        <v>2007</v>
      </c>
      <c r="G133" t="str">
        <f t="shared" si="318"/>
        <v>Seahawks-WC-2007</v>
      </c>
      <c r="H133">
        <v>1</v>
      </c>
      <c r="I133">
        <v>14</v>
      </c>
      <c r="J133">
        <v>13</v>
      </c>
      <c r="K133">
        <v>227</v>
      </c>
      <c r="L133">
        <v>20</v>
      </c>
      <c r="M133">
        <v>32</v>
      </c>
      <c r="N133">
        <v>1</v>
      </c>
      <c r="O133">
        <v>77</v>
      </c>
      <c r="P133">
        <v>21</v>
      </c>
      <c r="Q133">
        <v>1</v>
      </c>
      <c r="R133">
        <v>2</v>
      </c>
      <c r="S133">
        <v>11</v>
      </c>
      <c r="T133">
        <v>0</v>
      </c>
      <c r="U133">
        <v>0</v>
      </c>
      <c r="V133">
        <v>2</v>
      </c>
      <c r="W133">
        <v>0</v>
      </c>
      <c r="X133">
        <v>1</v>
      </c>
      <c r="Y133">
        <v>2</v>
      </c>
      <c r="Z133">
        <v>3</v>
      </c>
      <c r="AA133">
        <v>30</v>
      </c>
      <c r="AB133">
        <v>7</v>
      </c>
      <c r="AC133">
        <v>291</v>
      </c>
      <c r="AD133">
        <v>0</v>
      </c>
      <c r="AE133">
        <v>2</v>
      </c>
      <c r="AF133">
        <v>1</v>
      </c>
      <c r="AG133">
        <v>1</v>
      </c>
      <c r="AH133">
        <v>6</v>
      </c>
      <c r="AI133">
        <v>12</v>
      </c>
      <c r="AJ133">
        <v>1</v>
      </c>
      <c r="AK133">
        <v>6</v>
      </c>
      <c r="AL133">
        <v>1</v>
      </c>
      <c r="AM133">
        <v>2</v>
      </c>
      <c r="AN133">
        <v>0</v>
      </c>
      <c r="AO133">
        <v>0</v>
      </c>
      <c r="AP133">
        <v>2</v>
      </c>
      <c r="AQ133">
        <v>6</v>
      </c>
      <c r="AR133">
        <v>8</v>
      </c>
      <c r="AS133">
        <v>20</v>
      </c>
      <c r="AT133">
        <v>13</v>
      </c>
      <c r="AU133">
        <v>413</v>
      </c>
      <c r="AV133">
        <v>5</v>
      </c>
      <c r="AW133">
        <v>25</v>
      </c>
      <c r="AX133">
        <v>45</v>
      </c>
      <c r="AY133" s="8">
        <v>21</v>
      </c>
      <c r="AZ133">
        <v>17</v>
      </c>
      <c r="BA133">
        <v>244</v>
      </c>
      <c r="BB133">
        <v>29</v>
      </c>
      <c r="BC133">
        <v>50</v>
      </c>
      <c r="BD133">
        <v>2</v>
      </c>
      <c r="BE133">
        <v>75</v>
      </c>
      <c r="BF133">
        <v>29</v>
      </c>
      <c r="BG133">
        <v>0</v>
      </c>
      <c r="BH133">
        <v>4</v>
      </c>
      <c r="BI133">
        <v>18</v>
      </c>
      <c r="BJ133">
        <v>1</v>
      </c>
      <c r="BK133">
        <v>3</v>
      </c>
      <c r="BL133">
        <v>2</v>
      </c>
      <c r="BM133">
        <v>0</v>
      </c>
      <c r="BN133">
        <v>3</v>
      </c>
      <c r="BO133">
        <v>22</v>
      </c>
      <c r="BP133">
        <v>5</v>
      </c>
      <c r="BQ133">
        <v>39</v>
      </c>
      <c r="BR133">
        <v>8</v>
      </c>
      <c r="BS133">
        <v>348</v>
      </c>
      <c r="BT133">
        <v>84</v>
      </c>
      <c r="BU133">
        <v>2</v>
      </c>
      <c r="BV133">
        <v>1</v>
      </c>
      <c r="BW133">
        <v>0</v>
      </c>
      <c r="BX133">
        <v>3</v>
      </c>
      <c r="BY133">
        <v>13</v>
      </c>
      <c r="BZ133">
        <v>2</v>
      </c>
      <c r="CA133">
        <v>9</v>
      </c>
      <c r="CB133">
        <v>0</v>
      </c>
      <c r="CC133">
        <v>3</v>
      </c>
      <c r="CD133">
        <v>1</v>
      </c>
      <c r="CE133">
        <v>2</v>
      </c>
      <c r="CF133">
        <v>1</v>
      </c>
      <c r="CG133">
        <v>4</v>
      </c>
      <c r="CH133">
        <v>6</v>
      </c>
      <c r="CI133">
        <v>27</v>
      </c>
      <c r="CJ133">
        <v>17</v>
      </c>
      <c r="CK133">
        <v>531</v>
      </c>
      <c r="CL133">
        <v>7</v>
      </c>
      <c r="CM133">
        <v>34</v>
      </c>
      <c r="CN133">
        <v>15</v>
      </c>
      <c r="CP133" s="1">
        <f t="shared" si="244"/>
        <v>0.59259259259259256</v>
      </c>
      <c r="CQ133" s="1">
        <f t="shared" si="245"/>
        <v>0.60526315789473684</v>
      </c>
      <c r="CR133" s="1">
        <f t="shared" si="246"/>
        <v>4.7575757575757578</v>
      </c>
      <c r="CS133" s="1">
        <f t="shared" si="247"/>
        <v>3.6603773584905661</v>
      </c>
      <c r="CT133" s="1">
        <f t="shared" si="248"/>
        <v>2</v>
      </c>
      <c r="CU133" s="1">
        <f t="shared" si="249"/>
        <v>2</v>
      </c>
      <c r="CV133" s="1">
        <f t="shared" si="250"/>
        <v>23.384615384615383</v>
      </c>
      <c r="CW133" s="1">
        <f t="shared" si="251"/>
        <v>18.764705882352942</v>
      </c>
      <c r="CX133" s="2">
        <f t="shared" si="252"/>
        <v>1.9807692307692308</v>
      </c>
      <c r="CY133" s="2">
        <f t="shared" si="253"/>
        <v>2.0147058823529411</v>
      </c>
      <c r="CZ133" s="1">
        <f t="shared" si="254"/>
        <v>5.6296296296296298</v>
      </c>
      <c r="DA133" s="1">
        <f t="shared" si="255"/>
        <v>3.8902439024390243</v>
      </c>
      <c r="DB133" s="1">
        <f t="shared" si="256"/>
        <v>1.0769230769230769</v>
      </c>
      <c r="DC133" s="1">
        <f t="shared" si="257"/>
        <v>1.2352941176470589</v>
      </c>
      <c r="DD133" s="1">
        <f t="shared" si="258"/>
        <v>0.18181818181818182</v>
      </c>
      <c r="DE133" s="1">
        <f t="shared" si="259"/>
        <v>0.23809523809523808</v>
      </c>
      <c r="DF133" s="1">
        <f t="shared" si="260"/>
        <v>31.76923076923077</v>
      </c>
      <c r="DG133" s="1">
        <f t="shared" si="261"/>
        <v>31.235294117647058</v>
      </c>
      <c r="DH133" s="1">
        <f t="shared" si="262"/>
        <v>5</v>
      </c>
      <c r="DI133" s="1">
        <f t="shared" si="263"/>
        <v>7</v>
      </c>
      <c r="DJ133" s="1">
        <f t="shared" si="264"/>
        <v>0.7142857142857143</v>
      </c>
      <c r="DK133" s="1">
        <f t="shared" si="265"/>
        <v>0.5</v>
      </c>
      <c r="DL133" s="1">
        <f t="shared" si="266"/>
        <v>4.1538461538461542</v>
      </c>
      <c r="DM133" s="1">
        <f t="shared" si="267"/>
        <v>4.8235294117647056</v>
      </c>
      <c r="DN133" s="1">
        <f t="shared" si="268"/>
        <v>0.55555555555555558</v>
      </c>
      <c r="DO133" s="1">
        <f t="shared" si="269"/>
        <v>0.47560975609756095</v>
      </c>
      <c r="DP133" s="1">
        <f t="shared" si="270"/>
        <v>0.4</v>
      </c>
      <c r="DQ133" s="1">
        <f t="shared" si="271"/>
        <v>0.22222222222222221</v>
      </c>
      <c r="DR133" s="2">
        <f t="shared" si="272"/>
        <v>3.6666666666666665</v>
      </c>
      <c r="DS133" s="2">
        <f t="shared" si="273"/>
        <v>2.5862068965517242</v>
      </c>
      <c r="DT133" s="1">
        <f t="shared" si="242"/>
        <v>41.571428571428569</v>
      </c>
      <c r="DU133" s="1">
        <f t="shared" si="243"/>
        <v>33</v>
      </c>
      <c r="DV133" s="1">
        <f t="shared" si="319"/>
        <v>77</v>
      </c>
      <c r="DW133" s="1">
        <f t="shared" si="320"/>
        <v>75</v>
      </c>
      <c r="DX133" s="1">
        <f t="shared" si="274"/>
        <v>0.11513157894736842</v>
      </c>
      <c r="DY133" s="1">
        <f t="shared" si="275"/>
        <v>4.3887147335423198E-2</v>
      </c>
      <c r="DZ133" s="1">
        <f t="shared" si="276"/>
        <v>2.6923076923076925</v>
      </c>
      <c r="EA133" s="1">
        <f t="shared" si="277"/>
        <v>0.82352941176470584</v>
      </c>
      <c r="EB133" s="1">
        <f t="shared" si="321"/>
        <v>68.098958333333343</v>
      </c>
      <c r="EC133" s="1">
        <f t="shared" si="322"/>
        <v>67.416666666666671</v>
      </c>
      <c r="EE133">
        <f t="shared" si="278"/>
        <v>167</v>
      </c>
      <c r="EF133">
        <f t="shared" si="279"/>
        <v>35</v>
      </c>
      <c r="EG133">
        <f t="shared" si="280"/>
        <v>127</v>
      </c>
      <c r="EH133">
        <f t="shared" si="281"/>
        <v>50</v>
      </c>
      <c r="EI133">
        <f t="shared" si="282"/>
        <v>105</v>
      </c>
      <c r="EJ133">
        <f t="shared" si="283"/>
        <v>57</v>
      </c>
      <c r="EK133">
        <f t="shared" si="284"/>
        <v>151</v>
      </c>
      <c r="EL133">
        <f t="shared" si="285"/>
        <v>13</v>
      </c>
      <c r="EM133">
        <f t="shared" si="286"/>
        <v>179</v>
      </c>
      <c r="EN133">
        <f t="shared" si="287"/>
        <v>22</v>
      </c>
      <c r="EO133">
        <f t="shared" si="288"/>
        <v>70</v>
      </c>
      <c r="EP133">
        <f t="shared" si="289"/>
        <v>19</v>
      </c>
      <c r="EQ133">
        <f t="shared" si="290"/>
        <v>180</v>
      </c>
      <c r="ER133">
        <f t="shared" si="291"/>
        <v>41</v>
      </c>
      <c r="ES133">
        <f t="shared" si="292"/>
        <v>187</v>
      </c>
      <c r="ET133">
        <f t="shared" si="293"/>
        <v>20</v>
      </c>
      <c r="EU133">
        <f t="shared" si="294"/>
        <v>85</v>
      </c>
      <c r="EV133">
        <f t="shared" si="295"/>
        <v>105</v>
      </c>
      <c r="EW133">
        <f t="shared" si="296"/>
        <v>128</v>
      </c>
      <c r="EX133">
        <f t="shared" si="297"/>
        <v>6</v>
      </c>
      <c r="EY133">
        <f t="shared" si="298"/>
        <v>75</v>
      </c>
      <c r="EZ133">
        <f t="shared" si="299"/>
        <v>52</v>
      </c>
      <c r="FA133">
        <f t="shared" si="300"/>
        <v>186</v>
      </c>
      <c r="FB133">
        <f t="shared" si="301"/>
        <v>36</v>
      </c>
      <c r="FC133">
        <f t="shared" si="302"/>
        <v>81</v>
      </c>
      <c r="FD133">
        <f t="shared" si="303"/>
        <v>138</v>
      </c>
      <c r="FE133">
        <f t="shared" si="304"/>
        <v>131</v>
      </c>
      <c r="FF133">
        <f t="shared" si="305"/>
        <v>9</v>
      </c>
      <c r="FG133">
        <f t="shared" si="306"/>
        <v>117</v>
      </c>
      <c r="FH133">
        <f t="shared" si="307"/>
        <v>24</v>
      </c>
      <c r="FI133">
        <f t="shared" si="308"/>
        <v>49</v>
      </c>
      <c r="FJ133">
        <f t="shared" si="309"/>
        <v>38</v>
      </c>
      <c r="FK133">
        <f t="shared" si="310"/>
        <v>140</v>
      </c>
      <c r="FL133">
        <f t="shared" si="311"/>
        <v>53</v>
      </c>
      <c r="FM133">
        <f t="shared" si="312"/>
        <v>9</v>
      </c>
      <c r="FN133">
        <f t="shared" si="313"/>
        <v>36</v>
      </c>
      <c r="FO133">
        <f t="shared" si="314"/>
        <v>41</v>
      </c>
      <c r="FP133">
        <f t="shared" si="315"/>
        <v>20</v>
      </c>
      <c r="FQ133">
        <f t="shared" si="316"/>
        <v>134</v>
      </c>
      <c r="FR133">
        <f t="shared" si="317"/>
        <v>63</v>
      </c>
    </row>
    <row r="134" spans="1:174">
      <c r="A134" t="s">
        <v>24</v>
      </c>
      <c r="B134" t="s">
        <v>19</v>
      </c>
      <c r="C134" t="s">
        <v>67</v>
      </c>
      <c r="D134">
        <v>14</v>
      </c>
      <c r="E134">
        <v>35</v>
      </c>
      <c r="F134">
        <v>2007</v>
      </c>
      <c r="G134" t="str">
        <f t="shared" si="318"/>
        <v>Redskins-WC-2007</v>
      </c>
      <c r="H134">
        <v>0</v>
      </c>
      <c r="I134">
        <v>21</v>
      </c>
      <c r="J134">
        <v>17</v>
      </c>
      <c r="K134">
        <v>244</v>
      </c>
      <c r="L134">
        <v>29</v>
      </c>
      <c r="M134">
        <v>50</v>
      </c>
      <c r="N134">
        <v>2</v>
      </c>
      <c r="O134">
        <v>75</v>
      </c>
      <c r="P134">
        <v>29</v>
      </c>
      <c r="Q134">
        <v>0</v>
      </c>
      <c r="R134">
        <v>4</v>
      </c>
      <c r="S134">
        <v>18</v>
      </c>
      <c r="T134">
        <v>1</v>
      </c>
      <c r="U134">
        <v>3</v>
      </c>
      <c r="V134">
        <v>2</v>
      </c>
      <c r="W134">
        <v>0</v>
      </c>
      <c r="X134">
        <v>3</v>
      </c>
      <c r="Y134">
        <v>22</v>
      </c>
      <c r="Z134">
        <v>5</v>
      </c>
      <c r="AA134">
        <v>39</v>
      </c>
      <c r="AB134">
        <v>8</v>
      </c>
      <c r="AC134">
        <v>348</v>
      </c>
      <c r="AD134">
        <v>84</v>
      </c>
      <c r="AE134">
        <v>2</v>
      </c>
      <c r="AF134">
        <v>1</v>
      </c>
      <c r="AG134">
        <v>0</v>
      </c>
      <c r="AH134">
        <v>3</v>
      </c>
      <c r="AI134">
        <v>13</v>
      </c>
      <c r="AJ134">
        <v>2</v>
      </c>
      <c r="AK134">
        <v>9</v>
      </c>
      <c r="AL134">
        <v>0</v>
      </c>
      <c r="AM134">
        <v>3</v>
      </c>
      <c r="AN134">
        <v>1</v>
      </c>
      <c r="AO134">
        <v>2</v>
      </c>
      <c r="AP134">
        <v>1</v>
      </c>
      <c r="AQ134">
        <v>4</v>
      </c>
      <c r="AR134">
        <v>6</v>
      </c>
      <c r="AS134">
        <v>27</v>
      </c>
      <c r="AT134">
        <v>17</v>
      </c>
      <c r="AU134">
        <v>531</v>
      </c>
      <c r="AV134">
        <v>7</v>
      </c>
      <c r="AW134">
        <v>34</v>
      </c>
      <c r="AX134">
        <v>15</v>
      </c>
      <c r="AY134" s="8">
        <v>14</v>
      </c>
      <c r="AZ134">
        <v>13</v>
      </c>
      <c r="BA134">
        <v>227</v>
      </c>
      <c r="BB134">
        <v>20</v>
      </c>
      <c r="BC134">
        <v>32</v>
      </c>
      <c r="BD134">
        <v>1</v>
      </c>
      <c r="BE134">
        <v>77</v>
      </c>
      <c r="BF134">
        <v>21</v>
      </c>
      <c r="BG134">
        <v>1</v>
      </c>
      <c r="BH134">
        <v>2</v>
      </c>
      <c r="BI134">
        <v>11</v>
      </c>
      <c r="BJ134">
        <v>0</v>
      </c>
      <c r="BK134">
        <v>0</v>
      </c>
      <c r="BL134">
        <v>2</v>
      </c>
      <c r="BM134">
        <v>0</v>
      </c>
      <c r="BN134">
        <v>1</v>
      </c>
      <c r="BO134">
        <v>2</v>
      </c>
      <c r="BP134">
        <v>3</v>
      </c>
      <c r="BQ134">
        <v>30</v>
      </c>
      <c r="BR134">
        <v>7</v>
      </c>
      <c r="BS134">
        <v>291</v>
      </c>
      <c r="BT134">
        <v>0</v>
      </c>
      <c r="BU134">
        <v>2</v>
      </c>
      <c r="BV134">
        <v>1</v>
      </c>
      <c r="BW134">
        <v>1</v>
      </c>
      <c r="BX134">
        <v>6</v>
      </c>
      <c r="BY134">
        <v>12</v>
      </c>
      <c r="BZ134">
        <v>1</v>
      </c>
      <c r="CA134">
        <v>6</v>
      </c>
      <c r="CB134">
        <v>1</v>
      </c>
      <c r="CC134">
        <v>2</v>
      </c>
      <c r="CD134">
        <v>0</v>
      </c>
      <c r="CE134">
        <v>0</v>
      </c>
      <c r="CF134">
        <v>2</v>
      </c>
      <c r="CG134">
        <v>6</v>
      </c>
      <c r="CH134">
        <v>8</v>
      </c>
      <c r="CI134">
        <v>20</v>
      </c>
      <c r="CJ134">
        <v>13</v>
      </c>
      <c r="CK134">
        <v>413</v>
      </c>
      <c r="CL134">
        <v>5</v>
      </c>
      <c r="CM134">
        <v>25</v>
      </c>
      <c r="CN134">
        <v>45</v>
      </c>
      <c r="CP134" s="1">
        <f t="shared" si="244"/>
        <v>0.60526315789473684</v>
      </c>
      <c r="CQ134" s="1">
        <f t="shared" si="245"/>
        <v>0.59259259259259256</v>
      </c>
      <c r="CR134" s="1">
        <f t="shared" si="246"/>
        <v>3.6603773584905661</v>
      </c>
      <c r="CS134" s="1">
        <f t="shared" si="247"/>
        <v>4.7575757575757578</v>
      </c>
      <c r="CT134" s="1">
        <f t="shared" si="248"/>
        <v>2</v>
      </c>
      <c r="CU134" s="1">
        <f t="shared" si="249"/>
        <v>2</v>
      </c>
      <c r="CV134" s="1">
        <f t="shared" si="250"/>
        <v>18.764705882352942</v>
      </c>
      <c r="CW134" s="1">
        <f t="shared" si="251"/>
        <v>23.384615384615383</v>
      </c>
      <c r="CX134" s="2">
        <f t="shared" si="252"/>
        <v>2.0147058823529411</v>
      </c>
      <c r="CY134" s="2">
        <f t="shared" si="253"/>
        <v>1.9807692307692308</v>
      </c>
      <c r="CZ134" s="1">
        <f t="shared" si="254"/>
        <v>3.8902439024390243</v>
      </c>
      <c r="DA134" s="1">
        <f t="shared" si="255"/>
        <v>5.6296296296296298</v>
      </c>
      <c r="DB134" s="1">
        <f t="shared" si="256"/>
        <v>1.2352941176470589</v>
      </c>
      <c r="DC134" s="1">
        <f t="shared" si="257"/>
        <v>1.0769230769230769</v>
      </c>
      <c r="DD134" s="1">
        <f t="shared" si="258"/>
        <v>0.23809523809523808</v>
      </c>
      <c r="DE134" s="1">
        <f t="shared" si="259"/>
        <v>0.18181818181818182</v>
      </c>
      <c r="DF134" s="1">
        <f t="shared" si="260"/>
        <v>31.235294117647058</v>
      </c>
      <c r="DG134" s="1">
        <f t="shared" si="261"/>
        <v>31.76923076923077</v>
      </c>
      <c r="DH134" s="1">
        <f t="shared" si="262"/>
        <v>7</v>
      </c>
      <c r="DI134" s="1">
        <f t="shared" si="263"/>
        <v>5</v>
      </c>
      <c r="DJ134" s="1">
        <f t="shared" si="264"/>
        <v>0.5</v>
      </c>
      <c r="DK134" s="1">
        <f t="shared" si="265"/>
        <v>0.7142857142857143</v>
      </c>
      <c r="DL134" s="1">
        <f t="shared" si="266"/>
        <v>4.8235294117647056</v>
      </c>
      <c r="DM134" s="1">
        <f t="shared" si="267"/>
        <v>4.1538461538461542</v>
      </c>
      <c r="DN134" s="1">
        <f t="shared" si="268"/>
        <v>0.47560975609756095</v>
      </c>
      <c r="DO134" s="1">
        <f t="shared" si="269"/>
        <v>0.55555555555555558</v>
      </c>
      <c r="DP134" s="1">
        <f t="shared" si="270"/>
        <v>0.22222222222222221</v>
      </c>
      <c r="DQ134" s="1">
        <f t="shared" si="271"/>
        <v>0.4</v>
      </c>
      <c r="DR134" s="2">
        <f t="shared" si="272"/>
        <v>2.5862068965517242</v>
      </c>
      <c r="DS134" s="2">
        <f t="shared" si="273"/>
        <v>3.6666666666666665</v>
      </c>
      <c r="DT134" s="1">
        <f t="shared" si="242"/>
        <v>33</v>
      </c>
      <c r="DU134" s="1">
        <f t="shared" si="243"/>
        <v>41.571428571428569</v>
      </c>
      <c r="DV134" s="1">
        <f t="shared" si="319"/>
        <v>75</v>
      </c>
      <c r="DW134" s="1">
        <f t="shared" si="320"/>
        <v>77</v>
      </c>
      <c r="DX134" s="1">
        <f t="shared" si="274"/>
        <v>4.3887147335423198E-2</v>
      </c>
      <c r="DY134" s="1">
        <f t="shared" si="275"/>
        <v>0.11513157894736842</v>
      </c>
      <c r="DZ134" s="1">
        <f t="shared" si="276"/>
        <v>0.82352941176470584</v>
      </c>
      <c r="EA134" s="1">
        <f t="shared" si="277"/>
        <v>2.6923076923076925</v>
      </c>
      <c r="EB134" s="1">
        <f t="shared" si="321"/>
        <v>67.416666666666671</v>
      </c>
      <c r="EC134" s="1">
        <f t="shared" si="322"/>
        <v>68.098958333333343</v>
      </c>
      <c r="EE134">
        <f t="shared" si="278"/>
        <v>164</v>
      </c>
      <c r="EF134">
        <f t="shared" si="279"/>
        <v>29</v>
      </c>
      <c r="EG134">
        <f t="shared" si="280"/>
        <v>149</v>
      </c>
      <c r="EH134">
        <f t="shared" si="281"/>
        <v>72</v>
      </c>
      <c r="EI134">
        <f t="shared" si="282"/>
        <v>105</v>
      </c>
      <c r="EJ134">
        <f t="shared" si="283"/>
        <v>57</v>
      </c>
      <c r="EK134">
        <f t="shared" si="284"/>
        <v>186</v>
      </c>
      <c r="EL134">
        <f t="shared" si="285"/>
        <v>48</v>
      </c>
      <c r="EM134">
        <f t="shared" si="286"/>
        <v>177</v>
      </c>
      <c r="EN134">
        <f t="shared" si="287"/>
        <v>20</v>
      </c>
      <c r="EO134">
        <f t="shared" si="288"/>
        <v>180</v>
      </c>
      <c r="EP134">
        <f t="shared" si="289"/>
        <v>129</v>
      </c>
      <c r="EQ134">
        <f t="shared" si="290"/>
        <v>158</v>
      </c>
      <c r="ER134">
        <f t="shared" si="291"/>
        <v>18</v>
      </c>
      <c r="ES134">
        <f t="shared" si="292"/>
        <v>179</v>
      </c>
      <c r="ET134">
        <f t="shared" si="293"/>
        <v>9</v>
      </c>
      <c r="EU134">
        <f t="shared" si="294"/>
        <v>94</v>
      </c>
      <c r="EV134">
        <f t="shared" si="295"/>
        <v>114</v>
      </c>
      <c r="EW134">
        <f t="shared" si="296"/>
        <v>182</v>
      </c>
      <c r="EX134">
        <f t="shared" si="297"/>
        <v>39</v>
      </c>
      <c r="EY134">
        <f t="shared" si="298"/>
        <v>139</v>
      </c>
      <c r="EZ134">
        <f t="shared" si="299"/>
        <v>97</v>
      </c>
      <c r="FA134">
        <f t="shared" si="300"/>
        <v>163</v>
      </c>
      <c r="FB134">
        <f t="shared" si="301"/>
        <v>13</v>
      </c>
      <c r="FC134">
        <f t="shared" si="302"/>
        <v>61</v>
      </c>
      <c r="FD134">
        <f t="shared" si="303"/>
        <v>116</v>
      </c>
      <c r="FE134">
        <f t="shared" si="304"/>
        <v>189</v>
      </c>
      <c r="FF134">
        <f t="shared" si="305"/>
        <v>59</v>
      </c>
      <c r="FG134">
        <f t="shared" si="306"/>
        <v>175</v>
      </c>
      <c r="FH134">
        <f t="shared" si="307"/>
        <v>82</v>
      </c>
      <c r="FI134">
        <f t="shared" si="308"/>
        <v>158</v>
      </c>
      <c r="FJ134">
        <f t="shared" si="309"/>
        <v>150</v>
      </c>
      <c r="FK134">
        <f t="shared" si="310"/>
        <v>144</v>
      </c>
      <c r="FL134">
        <f t="shared" si="311"/>
        <v>57</v>
      </c>
      <c r="FM134">
        <f t="shared" si="312"/>
        <v>163</v>
      </c>
      <c r="FN134">
        <f t="shared" si="313"/>
        <v>190</v>
      </c>
      <c r="FO134">
        <f t="shared" si="314"/>
        <v>179</v>
      </c>
      <c r="FP134">
        <f t="shared" si="315"/>
        <v>158</v>
      </c>
      <c r="FQ134">
        <f t="shared" si="316"/>
        <v>136</v>
      </c>
      <c r="FR134">
        <f t="shared" si="317"/>
        <v>65</v>
      </c>
    </row>
    <row r="135" spans="1:174">
      <c r="A135" t="s">
        <v>10</v>
      </c>
      <c r="B135" t="s">
        <v>25</v>
      </c>
      <c r="C135" t="s">
        <v>67</v>
      </c>
      <c r="D135">
        <v>29</v>
      </c>
      <c r="E135">
        <v>31</v>
      </c>
      <c r="F135">
        <v>2007</v>
      </c>
      <c r="G135" t="str">
        <f t="shared" si="318"/>
        <v>Steelers-WC-2007</v>
      </c>
      <c r="H135">
        <v>1</v>
      </c>
      <c r="I135">
        <v>24</v>
      </c>
      <c r="J135">
        <v>13</v>
      </c>
      <c r="K135">
        <v>297</v>
      </c>
      <c r="L135">
        <v>29</v>
      </c>
      <c r="M135">
        <v>42</v>
      </c>
      <c r="N135">
        <v>2</v>
      </c>
      <c r="O135">
        <v>43</v>
      </c>
      <c r="P135">
        <v>26</v>
      </c>
      <c r="Q135">
        <v>2</v>
      </c>
      <c r="R135">
        <v>7</v>
      </c>
      <c r="S135">
        <v>14</v>
      </c>
      <c r="T135">
        <v>1</v>
      </c>
      <c r="U135">
        <v>1</v>
      </c>
      <c r="V135">
        <v>3</v>
      </c>
      <c r="W135">
        <v>1</v>
      </c>
      <c r="X135">
        <v>6</v>
      </c>
      <c r="Y135">
        <v>40</v>
      </c>
      <c r="Z135">
        <v>5</v>
      </c>
      <c r="AA135">
        <v>50</v>
      </c>
      <c r="AB135">
        <v>4</v>
      </c>
      <c r="AC135">
        <v>177</v>
      </c>
      <c r="AD135">
        <v>31</v>
      </c>
      <c r="AE135">
        <v>4</v>
      </c>
      <c r="AF135">
        <v>3</v>
      </c>
      <c r="AG135">
        <v>1</v>
      </c>
      <c r="AH135">
        <v>5</v>
      </c>
      <c r="AI135">
        <v>14</v>
      </c>
      <c r="AJ135">
        <v>2</v>
      </c>
      <c r="AK135">
        <v>7</v>
      </c>
      <c r="AL135">
        <v>2</v>
      </c>
      <c r="AM135">
        <v>3</v>
      </c>
      <c r="AN135">
        <v>0</v>
      </c>
      <c r="AO135">
        <v>0</v>
      </c>
      <c r="AP135">
        <v>4</v>
      </c>
      <c r="AQ135">
        <v>7</v>
      </c>
      <c r="AR135">
        <v>9</v>
      </c>
      <c r="AS135">
        <v>24</v>
      </c>
      <c r="AT135">
        <v>13</v>
      </c>
      <c r="AU135">
        <v>414</v>
      </c>
      <c r="AV135">
        <v>4</v>
      </c>
      <c r="AW135">
        <v>32</v>
      </c>
      <c r="AX135">
        <v>59</v>
      </c>
      <c r="AY135" s="8">
        <v>14</v>
      </c>
      <c r="AZ135">
        <v>12</v>
      </c>
      <c r="BA135">
        <v>104</v>
      </c>
      <c r="BB135">
        <v>9</v>
      </c>
      <c r="BC135">
        <v>21</v>
      </c>
      <c r="BD135">
        <v>1</v>
      </c>
      <c r="BE135">
        <v>135</v>
      </c>
      <c r="BF135">
        <v>29</v>
      </c>
      <c r="BG135">
        <v>2</v>
      </c>
      <c r="BH135">
        <v>4</v>
      </c>
      <c r="BI135">
        <v>11</v>
      </c>
      <c r="BJ135">
        <v>1</v>
      </c>
      <c r="BK135">
        <v>1</v>
      </c>
      <c r="BL135">
        <v>2</v>
      </c>
      <c r="BM135">
        <v>0</v>
      </c>
      <c r="BN135">
        <v>4</v>
      </c>
      <c r="BO135">
        <v>36</v>
      </c>
      <c r="BP135">
        <v>6</v>
      </c>
      <c r="BQ135">
        <v>40</v>
      </c>
      <c r="BR135">
        <v>4</v>
      </c>
      <c r="BS135">
        <v>200</v>
      </c>
      <c r="BT135">
        <v>8</v>
      </c>
      <c r="BU135">
        <v>3</v>
      </c>
      <c r="BV135">
        <v>2</v>
      </c>
      <c r="BW135">
        <v>1</v>
      </c>
      <c r="BX135">
        <v>6</v>
      </c>
      <c r="BY135">
        <v>14</v>
      </c>
      <c r="BZ135">
        <v>3</v>
      </c>
      <c r="CA135">
        <v>9</v>
      </c>
      <c r="CB135">
        <v>1</v>
      </c>
      <c r="CC135">
        <v>2</v>
      </c>
      <c r="CD135">
        <v>0</v>
      </c>
      <c r="CE135">
        <v>0</v>
      </c>
      <c r="CF135">
        <v>1</v>
      </c>
      <c r="CG135">
        <v>6</v>
      </c>
      <c r="CH135">
        <v>10</v>
      </c>
      <c r="CI135">
        <v>25</v>
      </c>
      <c r="CJ135">
        <v>13</v>
      </c>
      <c r="CK135">
        <v>536</v>
      </c>
      <c r="CL135">
        <v>5</v>
      </c>
      <c r="CM135">
        <v>27</v>
      </c>
      <c r="CN135">
        <v>1</v>
      </c>
      <c r="CP135" s="1">
        <f t="shared" si="244"/>
        <v>0.7567567567567568</v>
      </c>
      <c r="CQ135" s="1">
        <f t="shared" si="245"/>
        <v>0.65384615384615385</v>
      </c>
      <c r="CR135" s="1">
        <f t="shared" si="246"/>
        <v>4.208333333333333</v>
      </c>
      <c r="CS135" s="1">
        <f t="shared" si="247"/>
        <v>1.36</v>
      </c>
      <c r="CT135" s="1">
        <f t="shared" si="248"/>
        <v>4</v>
      </c>
      <c r="CU135" s="1">
        <f t="shared" si="249"/>
        <v>2</v>
      </c>
      <c r="CV135" s="1">
        <f t="shared" si="250"/>
        <v>26.153846153846153</v>
      </c>
      <c r="CW135" s="1">
        <f t="shared" si="251"/>
        <v>19.916666666666668</v>
      </c>
      <c r="CX135" s="2">
        <f t="shared" si="252"/>
        <v>2.537179487179487</v>
      </c>
      <c r="CY135" s="2">
        <f t="shared" si="253"/>
        <v>2.2513888888888887</v>
      </c>
      <c r="CZ135" s="1">
        <f t="shared" si="254"/>
        <v>4.5945945945945947</v>
      </c>
      <c r="DA135" s="1">
        <f t="shared" si="255"/>
        <v>4.4259259259259256</v>
      </c>
      <c r="DB135" s="1">
        <f t="shared" si="256"/>
        <v>1.8461538461538463</v>
      </c>
      <c r="DC135" s="1">
        <f t="shared" si="257"/>
        <v>1.1666666666666667</v>
      </c>
      <c r="DD135" s="1">
        <f t="shared" si="258"/>
        <v>0.53333333333333333</v>
      </c>
      <c r="DE135" s="1">
        <f t="shared" si="259"/>
        <v>0.41666666666666669</v>
      </c>
      <c r="DF135" s="1">
        <f t="shared" si="260"/>
        <v>31.846153846153847</v>
      </c>
      <c r="DG135" s="1">
        <f t="shared" si="261"/>
        <v>41.230769230769234</v>
      </c>
      <c r="DH135" s="1">
        <f t="shared" si="262"/>
        <v>4</v>
      </c>
      <c r="DI135" s="1">
        <f t="shared" si="263"/>
        <v>5</v>
      </c>
      <c r="DJ135" s="1">
        <f t="shared" si="264"/>
        <v>0.8571428571428571</v>
      </c>
      <c r="DK135" s="1">
        <f t="shared" si="265"/>
        <v>0.80952380952380953</v>
      </c>
      <c r="DL135" s="1">
        <f t="shared" si="266"/>
        <v>5.6923076923076925</v>
      </c>
      <c r="DM135" s="1">
        <f t="shared" si="267"/>
        <v>4.5</v>
      </c>
      <c r="DN135" s="1">
        <f t="shared" si="268"/>
        <v>0.67567567567567566</v>
      </c>
      <c r="DO135" s="1">
        <f t="shared" si="269"/>
        <v>0.7407407407407407</v>
      </c>
      <c r="DP135" s="1">
        <f t="shared" si="270"/>
        <v>0.375</v>
      </c>
      <c r="DQ135" s="1">
        <f t="shared" si="271"/>
        <v>0.4</v>
      </c>
      <c r="DR135" s="2">
        <f t="shared" si="272"/>
        <v>1.6538461538461537</v>
      </c>
      <c r="DS135" s="2">
        <f t="shared" si="273"/>
        <v>4.6551724137931032</v>
      </c>
      <c r="DT135" s="1">
        <f t="shared" si="242"/>
        <v>36.5</v>
      </c>
      <c r="DU135" s="1">
        <f t="shared" si="243"/>
        <v>48</v>
      </c>
      <c r="DV135" s="1">
        <f t="shared" si="319"/>
        <v>43</v>
      </c>
      <c r="DW135" s="1">
        <f t="shared" si="320"/>
        <v>135</v>
      </c>
      <c r="DX135" s="1">
        <f t="shared" si="274"/>
        <v>8.5294117647058826E-2</v>
      </c>
      <c r="DY135" s="1">
        <f t="shared" si="275"/>
        <v>0.1297071129707113</v>
      </c>
      <c r="DZ135" s="1">
        <f t="shared" si="276"/>
        <v>2.2307692307692308</v>
      </c>
      <c r="EA135" s="1">
        <f t="shared" si="277"/>
        <v>2.5833333333333335</v>
      </c>
      <c r="EB135" s="1">
        <f t="shared" si="321"/>
        <v>75.198412698412696</v>
      </c>
      <c r="EC135" s="1">
        <f t="shared" si="322"/>
        <v>34.722222222222214</v>
      </c>
      <c r="EE135">
        <f t="shared" si="278"/>
        <v>59</v>
      </c>
      <c r="EF135">
        <f t="shared" si="279"/>
        <v>61</v>
      </c>
      <c r="EG135">
        <f t="shared" si="280"/>
        <v>138</v>
      </c>
      <c r="EH135">
        <f t="shared" si="281"/>
        <v>18</v>
      </c>
      <c r="EI135">
        <f t="shared" si="282"/>
        <v>168</v>
      </c>
      <c r="EJ135">
        <f t="shared" si="283"/>
        <v>57</v>
      </c>
      <c r="EK135">
        <f t="shared" si="284"/>
        <v>130</v>
      </c>
      <c r="EL135">
        <f t="shared" si="285"/>
        <v>24</v>
      </c>
      <c r="EM135">
        <f t="shared" si="286"/>
        <v>117</v>
      </c>
      <c r="EN135">
        <f t="shared" si="287"/>
        <v>42</v>
      </c>
      <c r="EO135">
        <f t="shared" si="288"/>
        <v>146</v>
      </c>
      <c r="EP135">
        <f t="shared" si="289"/>
        <v>44</v>
      </c>
      <c r="EQ135">
        <f t="shared" si="290"/>
        <v>77</v>
      </c>
      <c r="ER135">
        <f t="shared" si="291"/>
        <v>30</v>
      </c>
      <c r="ES135">
        <f t="shared" si="292"/>
        <v>32</v>
      </c>
      <c r="ET135">
        <f t="shared" si="293"/>
        <v>103</v>
      </c>
      <c r="EU135">
        <f t="shared" si="294"/>
        <v>83</v>
      </c>
      <c r="EV135">
        <f t="shared" si="295"/>
        <v>187</v>
      </c>
      <c r="EW135">
        <f t="shared" si="296"/>
        <v>93</v>
      </c>
      <c r="EX135">
        <f t="shared" si="297"/>
        <v>39</v>
      </c>
      <c r="EY135">
        <f t="shared" si="298"/>
        <v>43</v>
      </c>
      <c r="EZ135">
        <f t="shared" si="299"/>
        <v>139</v>
      </c>
      <c r="FA135">
        <f t="shared" si="300"/>
        <v>92</v>
      </c>
      <c r="FB135">
        <f t="shared" si="301"/>
        <v>21</v>
      </c>
      <c r="FC135">
        <f t="shared" si="302"/>
        <v>103</v>
      </c>
      <c r="FD135">
        <f t="shared" si="303"/>
        <v>85</v>
      </c>
      <c r="FE135">
        <f t="shared" si="304"/>
        <v>150</v>
      </c>
      <c r="FF135">
        <f t="shared" si="305"/>
        <v>59</v>
      </c>
      <c r="FG135">
        <f t="shared" si="306"/>
        <v>194</v>
      </c>
      <c r="FH135">
        <f t="shared" si="307"/>
        <v>152</v>
      </c>
      <c r="FI135">
        <f t="shared" si="308"/>
        <v>113</v>
      </c>
      <c r="FJ135">
        <f t="shared" si="309"/>
        <v>193</v>
      </c>
      <c r="FK135">
        <f t="shared" si="310"/>
        <v>188</v>
      </c>
      <c r="FL135">
        <f t="shared" si="311"/>
        <v>143</v>
      </c>
      <c r="FM135">
        <f t="shared" si="312"/>
        <v>49</v>
      </c>
      <c r="FN135">
        <f t="shared" si="313"/>
        <v>195</v>
      </c>
      <c r="FO135">
        <f t="shared" si="314"/>
        <v>75</v>
      </c>
      <c r="FP135">
        <f t="shared" si="315"/>
        <v>153</v>
      </c>
      <c r="FQ135">
        <f t="shared" si="316"/>
        <v>116</v>
      </c>
      <c r="FR135">
        <f t="shared" si="317"/>
        <v>12</v>
      </c>
    </row>
    <row r="136" spans="1:174">
      <c r="A136" t="s">
        <v>25</v>
      </c>
      <c r="B136" t="s">
        <v>10</v>
      </c>
      <c r="C136" t="s">
        <v>67</v>
      </c>
      <c r="D136">
        <v>31</v>
      </c>
      <c r="E136">
        <v>29</v>
      </c>
      <c r="F136">
        <v>2007</v>
      </c>
      <c r="G136" t="str">
        <f t="shared" si="318"/>
        <v>Jaguars-WC-2007</v>
      </c>
      <c r="H136">
        <v>0</v>
      </c>
      <c r="I136">
        <v>14</v>
      </c>
      <c r="J136">
        <v>12</v>
      </c>
      <c r="K136">
        <v>104</v>
      </c>
      <c r="L136">
        <v>9</v>
      </c>
      <c r="M136">
        <v>21</v>
      </c>
      <c r="N136">
        <v>1</v>
      </c>
      <c r="O136">
        <v>135</v>
      </c>
      <c r="P136">
        <v>29</v>
      </c>
      <c r="Q136">
        <v>2</v>
      </c>
      <c r="R136">
        <v>4</v>
      </c>
      <c r="S136">
        <v>11</v>
      </c>
      <c r="T136">
        <v>1</v>
      </c>
      <c r="U136">
        <v>1</v>
      </c>
      <c r="V136">
        <v>2</v>
      </c>
      <c r="W136">
        <v>0</v>
      </c>
      <c r="X136">
        <v>4</v>
      </c>
      <c r="Y136">
        <v>36</v>
      </c>
      <c r="Z136">
        <v>6</v>
      </c>
      <c r="AA136">
        <v>40</v>
      </c>
      <c r="AB136">
        <v>4</v>
      </c>
      <c r="AC136">
        <v>200</v>
      </c>
      <c r="AD136">
        <v>8</v>
      </c>
      <c r="AE136">
        <v>3</v>
      </c>
      <c r="AF136">
        <v>2</v>
      </c>
      <c r="AG136">
        <v>1</v>
      </c>
      <c r="AH136">
        <v>6</v>
      </c>
      <c r="AI136">
        <v>14</v>
      </c>
      <c r="AJ136">
        <v>3</v>
      </c>
      <c r="AK136">
        <v>9</v>
      </c>
      <c r="AL136">
        <v>1</v>
      </c>
      <c r="AM136">
        <v>2</v>
      </c>
      <c r="AN136">
        <v>0</v>
      </c>
      <c r="AO136">
        <v>0</v>
      </c>
      <c r="AP136">
        <v>1</v>
      </c>
      <c r="AQ136">
        <v>6</v>
      </c>
      <c r="AR136">
        <v>10</v>
      </c>
      <c r="AS136">
        <v>25</v>
      </c>
      <c r="AT136">
        <v>13</v>
      </c>
      <c r="AU136">
        <v>536</v>
      </c>
      <c r="AV136">
        <v>5</v>
      </c>
      <c r="AW136">
        <v>27</v>
      </c>
      <c r="AX136">
        <v>1</v>
      </c>
      <c r="AY136" s="8">
        <v>24</v>
      </c>
      <c r="AZ136">
        <v>13</v>
      </c>
      <c r="BA136">
        <v>297</v>
      </c>
      <c r="BB136">
        <v>29</v>
      </c>
      <c r="BC136">
        <v>42</v>
      </c>
      <c r="BD136">
        <v>2</v>
      </c>
      <c r="BE136">
        <v>43</v>
      </c>
      <c r="BF136">
        <v>26</v>
      </c>
      <c r="BG136">
        <v>2</v>
      </c>
      <c r="BH136">
        <v>7</v>
      </c>
      <c r="BI136">
        <v>14</v>
      </c>
      <c r="BJ136">
        <v>1</v>
      </c>
      <c r="BK136">
        <v>1</v>
      </c>
      <c r="BL136">
        <v>3</v>
      </c>
      <c r="BM136">
        <v>1</v>
      </c>
      <c r="BN136">
        <v>6</v>
      </c>
      <c r="BO136">
        <v>40</v>
      </c>
      <c r="BP136">
        <v>5</v>
      </c>
      <c r="BQ136">
        <v>50</v>
      </c>
      <c r="BR136">
        <v>4</v>
      </c>
      <c r="BS136">
        <v>177</v>
      </c>
      <c r="BT136">
        <v>31</v>
      </c>
      <c r="BU136">
        <v>4</v>
      </c>
      <c r="BV136">
        <v>3</v>
      </c>
      <c r="BW136">
        <v>1</v>
      </c>
      <c r="BX136">
        <v>5</v>
      </c>
      <c r="BY136">
        <v>14</v>
      </c>
      <c r="BZ136">
        <v>2</v>
      </c>
      <c r="CA136">
        <v>7</v>
      </c>
      <c r="CB136">
        <v>2</v>
      </c>
      <c r="CC136">
        <v>3</v>
      </c>
      <c r="CD136">
        <v>0</v>
      </c>
      <c r="CE136">
        <v>0</v>
      </c>
      <c r="CF136">
        <v>4</v>
      </c>
      <c r="CG136">
        <v>7</v>
      </c>
      <c r="CH136">
        <v>9</v>
      </c>
      <c r="CI136">
        <v>24</v>
      </c>
      <c r="CJ136">
        <v>13</v>
      </c>
      <c r="CK136">
        <v>414</v>
      </c>
      <c r="CL136">
        <v>4</v>
      </c>
      <c r="CM136">
        <v>32</v>
      </c>
      <c r="CN136">
        <v>59</v>
      </c>
      <c r="CP136" s="1">
        <f t="shared" si="244"/>
        <v>0.65384615384615385</v>
      </c>
      <c r="CQ136" s="1">
        <f t="shared" si="245"/>
        <v>0.7567567567567568</v>
      </c>
      <c r="CR136" s="1">
        <f t="shared" si="246"/>
        <v>1.36</v>
      </c>
      <c r="CS136" s="1">
        <f t="shared" si="247"/>
        <v>4.208333333333333</v>
      </c>
      <c r="CT136" s="1">
        <f t="shared" si="248"/>
        <v>2</v>
      </c>
      <c r="CU136" s="1">
        <f t="shared" si="249"/>
        <v>4</v>
      </c>
      <c r="CV136" s="1">
        <f t="shared" si="250"/>
        <v>19.916666666666668</v>
      </c>
      <c r="CW136" s="1">
        <f t="shared" si="251"/>
        <v>26.153846153846153</v>
      </c>
      <c r="CX136" s="2">
        <f t="shared" si="252"/>
        <v>2.2513888888888887</v>
      </c>
      <c r="CY136" s="2">
        <f t="shared" si="253"/>
        <v>2.537179487179487</v>
      </c>
      <c r="CZ136" s="1">
        <f t="shared" si="254"/>
        <v>4.4259259259259256</v>
      </c>
      <c r="DA136" s="1">
        <f t="shared" si="255"/>
        <v>4.5945945945945947</v>
      </c>
      <c r="DB136" s="1">
        <f t="shared" si="256"/>
        <v>1.1666666666666667</v>
      </c>
      <c r="DC136" s="1">
        <f t="shared" si="257"/>
        <v>1.8461538461538463</v>
      </c>
      <c r="DD136" s="1">
        <f t="shared" si="258"/>
        <v>0.41666666666666669</v>
      </c>
      <c r="DE136" s="1">
        <f t="shared" si="259"/>
        <v>0.53333333333333333</v>
      </c>
      <c r="DF136" s="1">
        <f t="shared" si="260"/>
        <v>41.230769230769234</v>
      </c>
      <c r="DG136" s="1">
        <f t="shared" si="261"/>
        <v>31.846153846153847</v>
      </c>
      <c r="DH136" s="1">
        <f t="shared" si="262"/>
        <v>5</v>
      </c>
      <c r="DI136" s="1">
        <f t="shared" si="263"/>
        <v>4</v>
      </c>
      <c r="DJ136" s="1">
        <f t="shared" si="264"/>
        <v>0.80952380952380953</v>
      </c>
      <c r="DK136" s="1">
        <f t="shared" si="265"/>
        <v>0.8571428571428571</v>
      </c>
      <c r="DL136" s="1">
        <f t="shared" si="266"/>
        <v>4.5</v>
      </c>
      <c r="DM136" s="1">
        <f t="shared" si="267"/>
        <v>5.6923076923076925</v>
      </c>
      <c r="DN136" s="1">
        <f t="shared" si="268"/>
        <v>0.7407407407407407</v>
      </c>
      <c r="DO136" s="1">
        <f t="shared" si="269"/>
        <v>0.67567567567567566</v>
      </c>
      <c r="DP136" s="1">
        <f t="shared" si="270"/>
        <v>0.4</v>
      </c>
      <c r="DQ136" s="1">
        <f t="shared" si="271"/>
        <v>0.375</v>
      </c>
      <c r="DR136" s="2">
        <f t="shared" si="272"/>
        <v>4.6551724137931032</v>
      </c>
      <c r="DS136" s="2">
        <f t="shared" si="273"/>
        <v>1.6538461538461537</v>
      </c>
      <c r="DT136" s="1">
        <f t="shared" si="242"/>
        <v>48</v>
      </c>
      <c r="DU136" s="1">
        <f t="shared" si="243"/>
        <v>36.5</v>
      </c>
      <c r="DV136" s="1">
        <f t="shared" si="319"/>
        <v>135</v>
      </c>
      <c r="DW136" s="1">
        <f t="shared" si="320"/>
        <v>43</v>
      </c>
      <c r="DX136" s="1">
        <f t="shared" si="274"/>
        <v>0.1297071129707113</v>
      </c>
      <c r="DY136" s="1">
        <f t="shared" si="275"/>
        <v>8.5294117647058826E-2</v>
      </c>
      <c r="DZ136" s="1">
        <f t="shared" si="276"/>
        <v>2.5833333333333335</v>
      </c>
      <c r="EA136" s="1">
        <f t="shared" si="277"/>
        <v>2.2307692307692308</v>
      </c>
      <c r="EB136" s="1">
        <f t="shared" si="321"/>
        <v>34.722222222222214</v>
      </c>
      <c r="EC136" s="1">
        <f t="shared" si="322"/>
        <v>75.198412698412696</v>
      </c>
      <c r="EE136">
        <f t="shared" si="278"/>
        <v>135</v>
      </c>
      <c r="EF136">
        <f t="shared" si="279"/>
        <v>140</v>
      </c>
      <c r="EG136">
        <f t="shared" si="280"/>
        <v>181</v>
      </c>
      <c r="EH136">
        <f t="shared" si="281"/>
        <v>61</v>
      </c>
      <c r="EI136">
        <f t="shared" si="282"/>
        <v>105</v>
      </c>
      <c r="EJ136">
        <f t="shared" si="283"/>
        <v>12</v>
      </c>
      <c r="EK136">
        <f t="shared" si="284"/>
        <v>175</v>
      </c>
      <c r="EL136">
        <f t="shared" si="285"/>
        <v>68</v>
      </c>
      <c r="EM136">
        <f t="shared" si="286"/>
        <v>157</v>
      </c>
      <c r="EN136">
        <f t="shared" si="287"/>
        <v>82</v>
      </c>
      <c r="EO136">
        <f t="shared" si="288"/>
        <v>155</v>
      </c>
      <c r="EP136">
        <f t="shared" si="289"/>
        <v>53</v>
      </c>
      <c r="EQ136">
        <f t="shared" si="290"/>
        <v>166</v>
      </c>
      <c r="ER136">
        <f t="shared" si="291"/>
        <v>121</v>
      </c>
      <c r="ES136">
        <f t="shared" si="292"/>
        <v>91</v>
      </c>
      <c r="ET136">
        <f t="shared" si="293"/>
        <v>163</v>
      </c>
      <c r="EU136">
        <f t="shared" si="294"/>
        <v>12</v>
      </c>
      <c r="EV136">
        <f t="shared" si="295"/>
        <v>115</v>
      </c>
      <c r="EW136">
        <f t="shared" si="296"/>
        <v>128</v>
      </c>
      <c r="EX136">
        <f t="shared" si="297"/>
        <v>72</v>
      </c>
      <c r="EY136">
        <f t="shared" si="298"/>
        <v>52</v>
      </c>
      <c r="EZ136">
        <f t="shared" si="299"/>
        <v>149</v>
      </c>
      <c r="FA136">
        <f t="shared" si="300"/>
        <v>175</v>
      </c>
      <c r="FB136">
        <f t="shared" si="301"/>
        <v>107</v>
      </c>
      <c r="FC136">
        <f t="shared" si="302"/>
        <v>113</v>
      </c>
      <c r="FD136">
        <f t="shared" si="303"/>
        <v>96</v>
      </c>
      <c r="FE136">
        <f t="shared" si="304"/>
        <v>131</v>
      </c>
      <c r="FF136">
        <f t="shared" si="305"/>
        <v>47</v>
      </c>
      <c r="FG136">
        <f t="shared" si="306"/>
        <v>47</v>
      </c>
      <c r="FH136">
        <f t="shared" si="307"/>
        <v>5</v>
      </c>
      <c r="FI136">
        <f t="shared" si="308"/>
        <v>5</v>
      </c>
      <c r="FJ136">
        <f t="shared" si="309"/>
        <v>83</v>
      </c>
      <c r="FK136">
        <f t="shared" si="310"/>
        <v>56</v>
      </c>
      <c r="FL136">
        <f t="shared" si="311"/>
        <v>11</v>
      </c>
      <c r="FM136">
        <f t="shared" si="312"/>
        <v>4</v>
      </c>
      <c r="FN136">
        <f t="shared" si="313"/>
        <v>150</v>
      </c>
      <c r="FO136">
        <f t="shared" si="314"/>
        <v>45</v>
      </c>
      <c r="FP136">
        <f t="shared" si="315"/>
        <v>123</v>
      </c>
      <c r="FQ136">
        <f t="shared" si="316"/>
        <v>187</v>
      </c>
      <c r="FR136">
        <f t="shared" si="317"/>
        <v>83</v>
      </c>
    </row>
    <row r="137" spans="1:174">
      <c r="A137" t="s">
        <v>1</v>
      </c>
      <c r="B137" t="s">
        <v>15</v>
      </c>
      <c r="C137" t="s">
        <v>67</v>
      </c>
      <c r="D137">
        <v>14</v>
      </c>
      <c r="E137">
        <v>24</v>
      </c>
      <c r="F137">
        <v>2007</v>
      </c>
      <c r="G137" t="str">
        <f t="shared" si="318"/>
        <v>Buccaneers-WC-2007</v>
      </c>
      <c r="H137">
        <v>1</v>
      </c>
      <c r="I137">
        <v>20</v>
      </c>
      <c r="J137">
        <v>10</v>
      </c>
      <c r="K137">
        <v>202</v>
      </c>
      <c r="L137">
        <v>23</v>
      </c>
      <c r="M137">
        <v>39</v>
      </c>
      <c r="N137">
        <v>1</v>
      </c>
      <c r="O137">
        <v>69</v>
      </c>
      <c r="P137">
        <v>22</v>
      </c>
      <c r="Q137">
        <v>1</v>
      </c>
      <c r="R137">
        <v>9</v>
      </c>
      <c r="S137">
        <v>14</v>
      </c>
      <c r="T137">
        <v>0</v>
      </c>
      <c r="U137">
        <v>0</v>
      </c>
      <c r="V137">
        <v>2</v>
      </c>
      <c r="W137">
        <v>1</v>
      </c>
      <c r="X137">
        <v>1</v>
      </c>
      <c r="Y137">
        <v>5</v>
      </c>
      <c r="Z137">
        <v>4</v>
      </c>
      <c r="AA137">
        <v>25</v>
      </c>
      <c r="AB137">
        <v>5</v>
      </c>
      <c r="AC137">
        <v>184</v>
      </c>
      <c r="AD137">
        <v>15</v>
      </c>
      <c r="AE137">
        <v>2</v>
      </c>
      <c r="AF137">
        <v>2</v>
      </c>
      <c r="AG137">
        <v>0</v>
      </c>
      <c r="AH137">
        <v>4</v>
      </c>
      <c r="AI137">
        <v>12</v>
      </c>
      <c r="AJ137">
        <v>5</v>
      </c>
      <c r="AK137">
        <v>6</v>
      </c>
      <c r="AL137">
        <v>4</v>
      </c>
      <c r="AM137">
        <v>4</v>
      </c>
      <c r="AN137">
        <v>0</v>
      </c>
      <c r="AO137">
        <v>0</v>
      </c>
      <c r="AP137">
        <v>2</v>
      </c>
      <c r="AQ137">
        <v>2</v>
      </c>
      <c r="AR137">
        <v>13</v>
      </c>
      <c r="AS137">
        <v>22</v>
      </c>
      <c r="AT137">
        <v>10</v>
      </c>
      <c r="AU137">
        <v>271</v>
      </c>
      <c r="AV137">
        <v>3</v>
      </c>
      <c r="AW137">
        <v>26</v>
      </c>
      <c r="AX137">
        <v>29</v>
      </c>
      <c r="AY137" s="8">
        <v>16</v>
      </c>
      <c r="AZ137">
        <v>11</v>
      </c>
      <c r="BA137">
        <v>177</v>
      </c>
      <c r="BB137">
        <v>20</v>
      </c>
      <c r="BC137">
        <v>27</v>
      </c>
      <c r="BD137">
        <v>2</v>
      </c>
      <c r="BE137">
        <v>100</v>
      </c>
      <c r="BF137">
        <v>30</v>
      </c>
      <c r="BG137">
        <v>1</v>
      </c>
      <c r="BH137">
        <v>5</v>
      </c>
      <c r="BI137">
        <v>12</v>
      </c>
      <c r="BJ137">
        <v>0</v>
      </c>
      <c r="BK137">
        <v>0</v>
      </c>
      <c r="BL137">
        <v>0</v>
      </c>
      <c r="BM137">
        <v>0</v>
      </c>
      <c r="BN137">
        <v>1</v>
      </c>
      <c r="BO137">
        <v>8</v>
      </c>
      <c r="BP137">
        <v>5</v>
      </c>
      <c r="BQ137">
        <v>41</v>
      </c>
      <c r="BR137">
        <v>6</v>
      </c>
      <c r="BS137">
        <v>267</v>
      </c>
      <c r="BT137">
        <v>5</v>
      </c>
      <c r="BU137">
        <v>4</v>
      </c>
      <c r="BV137">
        <v>3</v>
      </c>
      <c r="BW137">
        <v>1</v>
      </c>
      <c r="BX137">
        <v>8</v>
      </c>
      <c r="BY137">
        <v>15</v>
      </c>
      <c r="BZ137">
        <v>5</v>
      </c>
      <c r="CA137">
        <v>12</v>
      </c>
      <c r="CB137">
        <v>0</v>
      </c>
      <c r="CC137">
        <v>3</v>
      </c>
      <c r="CD137">
        <v>0</v>
      </c>
      <c r="CE137">
        <v>0</v>
      </c>
      <c r="CF137">
        <v>8</v>
      </c>
      <c r="CG137">
        <v>13</v>
      </c>
      <c r="CH137">
        <v>13</v>
      </c>
      <c r="CI137">
        <v>30</v>
      </c>
      <c r="CJ137">
        <v>11</v>
      </c>
      <c r="CK137">
        <v>320</v>
      </c>
      <c r="CL137">
        <v>7</v>
      </c>
      <c r="CM137">
        <v>33</v>
      </c>
      <c r="CN137">
        <v>31</v>
      </c>
      <c r="CP137" s="1">
        <f t="shared" si="244"/>
        <v>0.73333333333333328</v>
      </c>
      <c r="CQ137" s="1">
        <f t="shared" si="245"/>
        <v>0.70370370370370372</v>
      </c>
      <c r="CR137" s="1">
        <f t="shared" si="246"/>
        <v>3.3</v>
      </c>
      <c r="CS137" s="1">
        <f t="shared" si="247"/>
        <v>7.75</v>
      </c>
      <c r="CT137" s="1">
        <f t="shared" si="248"/>
        <v>3</v>
      </c>
      <c r="CU137" s="1">
        <f t="shared" si="249"/>
        <v>0</v>
      </c>
      <c r="CV137" s="1">
        <f t="shared" si="250"/>
        <v>27.1</v>
      </c>
      <c r="CW137" s="1">
        <f t="shared" si="251"/>
        <v>25.181818181818183</v>
      </c>
      <c r="CX137" s="2">
        <f t="shared" si="252"/>
        <v>2.6483333333333334</v>
      </c>
      <c r="CY137" s="2">
        <f t="shared" si="253"/>
        <v>3.0469696969696969</v>
      </c>
      <c r="CZ137" s="1">
        <f t="shared" si="254"/>
        <v>4.370967741935484</v>
      </c>
      <c r="DA137" s="1">
        <f t="shared" si="255"/>
        <v>4.7758620689655169</v>
      </c>
      <c r="DB137" s="1">
        <f t="shared" si="256"/>
        <v>2</v>
      </c>
      <c r="DC137" s="1">
        <f t="shared" si="257"/>
        <v>1.4545454545454546</v>
      </c>
      <c r="DD137" s="1">
        <f t="shared" si="258"/>
        <v>0.6428571428571429</v>
      </c>
      <c r="DE137" s="1">
        <f t="shared" si="259"/>
        <v>0.41666666666666669</v>
      </c>
      <c r="DF137" s="1">
        <f t="shared" si="260"/>
        <v>27.1</v>
      </c>
      <c r="DG137" s="1">
        <f t="shared" si="261"/>
        <v>29.09090909090909</v>
      </c>
      <c r="DH137" s="1">
        <f t="shared" si="262"/>
        <v>3</v>
      </c>
      <c r="DI137" s="1">
        <f t="shared" si="263"/>
        <v>7</v>
      </c>
      <c r="DJ137" s="1">
        <f t="shared" si="264"/>
        <v>1</v>
      </c>
      <c r="DK137" s="1">
        <f t="shared" si="265"/>
        <v>0.8571428571428571</v>
      </c>
      <c r="DL137" s="1">
        <f t="shared" si="266"/>
        <v>6.2</v>
      </c>
      <c r="DM137" s="1">
        <f t="shared" si="267"/>
        <v>5.2727272727272725</v>
      </c>
      <c r="DN137" s="1">
        <f t="shared" si="268"/>
        <v>0.40322580645161288</v>
      </c>
      <c r="DO137" s="1">
        <f t="shared" si="269"/>
        <v>0.7068965517241379</v>
      </c>
      <c r="DP137" s="1">
        <f t="shared" si="270"/>
        <v>0.59090909090909094</v>
      </c>
      <c r="DQ137" s="1">
        <f t="shared" si="271"/>
        <v>0.43333333333333335</v>
      </c>
      <c r="DR137" s="2">
        <f t="shared" si="272"/>
        <v>3.1363636363636362</v>
      </c>
      <c r="DS137" s="2">
        <f t="shared" si="273"/>
        <v>3.3333333333333335</v>
      </c>
      <c r="DT137" s="1">
        <f t="shared" si="242"/>
        <v>33.799999999999997</v>
      </c>
      <c r="DU137" s="1">
        <f t="shared" si="243"/>
        <v>43.666666666666664</v>
      </c>
      <c r="DV137" s="1">
        <f t="shared" si="319"/>
        <v>69</v>
      </c>
      <c r="DW137" s="1">
        <f t="shared" si="320"/>
        <v>100</v>
      </c>
      <c r="DX137" s="1">
        <f t="shared" si="274"/>
        <v>5.1660516605166053E-2</v>
      </c>
      <c r="DY137" s="1">
        <f t="shared" si="275"/>
        <v>8.6642599277978335E-2</v>
      </c>
      <c r="DZ137" s="1">
        <f t="shared" si="276"/>
        <v>1.4</v>
      </c>
      <c r="EA137" s="1">
        <f t="shared" si="277"/>
        <v>2.1818181818181817</v>
      </c>
      <c r="EB137" s="1">
        <f t="shared" si="321"/>
        <v>59.989316239316238</v>
      </c>
      <c r="EC137" s="1">
        <f t="shared" si="322"/>
        <v>115.8179012345679</v>
      </c>
      <c r="EE137">
        <f t="shared" si="278"/>
        <v>72</v>
      </c>
      <c r="EF137">
        <f t="shared" si="279"/>
        <v>100</v>
      </c>
      <c r="EG137">
        <f t="shared" si="280"/>
        <v>156</v>
      </c>
      <c r="EH137">
        <f t="shared" si="281"/>
        <v>149</v>
      </c>
      <c r="EI137">
        <f t="shared" si="282"/>
        <v>143</v>
      </c>
      <c r="EJ137">
        <f t="shared" si="283"/>
        <v>163</v>
      </c>
      <c r="EK137">
        <f t="shared" si="284"/>
        <v>120</v>
      </c>
      <c r="EL137">
        <f t="shared" si="285"/>
        <v>60</v>
      </c>
      <c r="EM137">
        <f t="shared" si="286"/>
        <v>105</v>
      </c>
      <c r="EN137">
        <f t="shared" si="287"/>
        <v>144</v>
      </c>
      <c r="EO137">
        <f t="shared" si="288"/>
        <v>157</v>
      </c>
      <c r="EP137">
        <f t="shared" si="289"/>
        <v>71</v>
      </c>
      <c r="EQ137">
        <f t="shared" si="290"/>
        <v>55</v>
      </c>
      <c r="ER137">
        <f t="shared" si="291"/>
        <v>71</v>
      </c>
      <c r="ES137">
        <f t="shared" si="292"/>
        <v>7</v>
      </c>
      <c r="ET137">
        <f t="shared" si="293"/>
        <v>103</v>
      </c>
      <c r="EU137">
        <f t="shared" si="294"/>
        <v>153</v>
      </c>
      <c r="EV137">
        <f t="shared" si="295"/>
        <v>79</v>
      </c>
      <c r="EW137">
        <f t="shared" si="296"/>
        <v>55</v>
      </c>
      <c r="EX137">
        <f t="shared" si="297"/>
        <v>6</v>
      </c>
      <c r="EY137">
        <f t="shared" si="298"/>
        <v>1</v>
      </c>
      <c r="EZ137">
        <f t="shared" si="299"/>
        <v>149</v>
      </c>
      <c r="FA137">
        <f t="shared" si="300"/>
        <v>56</v>
      </c>
      <c r="FB137">
        <f t="shared" si="301"/>
        <v>75</v>
      </c>
      <c r="FC137">
        <f t="shared" si="302"/>
        <v>47</v>
      </c>
      <c r="FD137">
        <f t="shared" si="303"/>
        <v>91</v>
      </c>
      <c r="FE137">
        <f t="shared" si="304"/>
        <v>23</v>
      </c>
      <c r="FF137">
        <f t="shared" si="305"/>
        <v>91</v>
      </c>
      <c r="FG137">
        <f t="shared" si="306"/>
        <v>145</v>
      </c>
      <c r="FH137">
        <f t="shared" si="307"/>
        <v>62</v>
      </c>
      <c r="FI137">
        <f t="shared" si="308"/>
        <v>152</v>
      </c>
      <c r="FJ137">
        <f t="shared" si="309"/>
        <v>170</v>
      </c>
      <c r="FK137">
        <f t="shared" si="310"/>
        <v>151</v>
      </c>
      <c r="FL137">
        <f t="shared" si="311"/>
        <v>102</v>
      </c>
      <c r="FM137">
        <f t="shared" si="312"/>
        <v>144</v>
      </c>
      <c r="FN137">
        <f t="shared" si="313"/>
        <v>153</v>
      </c>
      <c r="FO137">
        <f t="shared" si="314"/>
        <v>146</v>
      </c>
      <c r="FP137">
        <f t="shared" si="315"/>
        <v>114</v>
      </c>
      <c r="FQ137">
        <f t="shared" si="316"/>
        <v>147</v>
      </c>
      <c r="FR137">
        <f t="shared" si="317"/>
        <v>176</v>
      </c>
    </row>
    <row r="138" spans="1:174">
      <c r="A138" t="s">
        <v>15</v>
      </c>
      <c r="B138" t="s">
        <v>1</v>
      </c>
      <c r="C138" t="s">
        <v>67</v>
      </c>
      <c r="D138">
        <v>24</v>
      </c>
      <c r="E138">
        <v>14</v>
      </c>
      <c r="F138">
        <v>2007</v>
      </c>
      <c r="G138" t="str">
        <f t="shared" si="318"/>
        <v>Giants-WC-2007</v>
      </c>
      <c r="H138">
        <v>0</v>
      </c>
      <c r="I138">
        <v>16</v>
      </c>
      <c r="J138">
        <v>11</v>
      </c>
      <c r="K138">
        <v>177</v>
      </c>
      <c r="L138">
        <v>20</v>
      </c>
      <c r="M138">
        <v>27</v>
      </c>
      <c r="N138">
        <v>2</v>
      </c>
      <c r="O138">
        <v>100</v>
      </c>
      <c r="P138">
        <v>30</v>
      </c>
      <c r="Q138">
        <v>1</v>
      </c>
      <c r="R138">
        <v>5</v>
      </c>
      <c r="S138">
        <v>12</v>
      </c>
      <c r="T138">
        <v>0</v>
      </c>
      <c r="U138">
        <v>0</v>
      </c>
      <c r="V138">
        <v>0</v>
      </c>
      <c r="W138">
        <v>0</v>
      </c>
      <c r="X138">
        <v>1</v>
      </c>
      <c r="Y138">
        <v>8</v>
      </c>
      <c r="Z138">
        <v>5</v>
      </c>
      <c r="AA138">
        <v>41</v>
      </c>
      <c r="AB138">
        <v>6</v>
      </c>
      <c r="AC138">
        <v>267</v>
      </c>
      <c r="AD138">
        <v>5</v>
      </c>
      <c r="AE138">
        <v>4</v>
      </c>
      <c r="AF138">
        <v>3</v>
      </c>
      <c r="AG138">
        <v>1</v>
      </c>
      <c r="AH138">
        <v>8</v>
      </c>
      <c r="AI138">
        <v>15</v>
      </c>
      <c r="AJ138">
        <v>5</v>
      </c>
      <c r="AK138">
        <v>12</v>
      </c>
      <c r="AL138">
        <v>0</v>
      </c>
      <c r="AM138">
        <v>3</v>
      </c>
      <c r="AN138">
        <v>0</v>
      </c>
      <c r="AO138">
        <v>0</v>
      </c>
      <c r="AP138">
        <v>8</v>
      </c>
      <c r="AQ138">
        <v>13</v>
      </c>
      <c r="AR138">
        <v>13</v>
      </c>
      <c r="AS138">
        <v>30</v>
      </c>
      <c r="AT138">
        <v>11</v>
      </c>
      <c r="AU138">
        <v>320</v>
      </c>
      <c r="AV138">
        <v>7</v>
      </c>
      <c r="AW138">
        <v>33</v>
      </c>
      <c r="AX138">
        <v>31</v>
      </c>
      <c r="AY138" s="8">
        <v>20</v>
      </c>
      <c r="AZ138">
        <v>10</v>
      </c>
      <c r="BA138">
        <v>202</v>
      </c>
      <c r="BB138">
        <v>23</v>
      </c>
      <c r="BC138">
        <v>39</v>
      </c>
      <c r="BD138">
        <v>1</v>
      </c>
      <c r="BE138">
        <v>69</v>
      </c>
      <c r="BF138">
        <v>22</v>
      </c>
      <c r="BG138">
        <v>1</v>
      </c>
      <c r="BH138">
        <v>9</v>
      </c>
      <c r="BI138">
        <v>14</v>
      </c>
      <c r="BJ138">
        <v>0</v>
      </c>
      <c r="BK138">
        <v>0</v>
      </c>
      <c r="BL138">
        <v>2</v>
      </c>
      <c r="BM138">
        <v>1</v>
      </c>
      <c r="BN138">
        <v>1</v>
      </c>
      <c r="BO138">
        <v>5</v>
      </c>
      <c r="BP138">
        <v>4</v>
      </c>
      <c r="BQ138">
        <v>25</v>
      </c>
      <c r="BR138">
        <v>5</v>
      </c>
      <c r="BS138">
        <v>184</v>
      </c>
      <c r="BT138">
        <v>15</v>
      </c>
      <c r="BU138">
        <v>2</v>
      </c>
      <c r="BV138">
        <v>2</v>
      </c>
      <c r="BW138">
        <v>0</v>
      </c>
      <c r="BX138">
        <v>4</v>
      </c>
      <c r="BY138">
        <v>12</v>
      </c>
      <c r="BZ138">
        <v>5</v>
      </c>
      <c r="CA138">
        <v>6</v>
      </c>
      <c r="CB138">
        <v>4</v>
      </c>
      <c r="CC138">
        <v>4</v>
      </c>
      <c r="CD138">
        <v>0</v>
      </c>
      <c r="CE138">
        <v>0</v>
      </c>
      <c r="CF138">
        <v>2</v>
      </c>
      <c r="CG138">
        <v>2</v>
      </c>
      <c r="CH138">
        <v>13</v>
      </c>
      <c r="CI138">
        <v>22</v>
      </c>
      <c r="CJ138">
        <v>10</v>
      </c>
      <c r="CK138">
        <v>271</v>
      </c>
      <c r="CL138">
        <v>3</v>
      </c>
      <c r="CM138">
        <v>26</v>
      </c>
      <c r="CN138">
        <v>29</v>
      </c>
      <c r="CP138" s="1">
        <f t="shared" si="244"/>
        <v>0.70370370370370372</v>
      </c>
      <c r="CQ138" s="1">
        <f t="shared" si="245"/>
        <v>0.73333333333333328</v>
      </c>
      <c r="CR138" s="1">
        <f t="shared" si="246"/>
        <v>7.75</v>
      </c>
      <c r="CS138" s="1">
        <f t="shared" si="247"/>
        <v>3.3</v>
      </c>
      <c r="CT138" s="1">
        <f t="shared" si="248"/>
        <v>0</v>
      </c>
      <c r="CU138" s="1">
        <f t="shared" si="249"/>
        <v>3</v>
      </c>
      <c r="CV138" s="1">
        <f t="shared" si="250"/>
        <v>25.181818181818183</v>
      </c>
      <c r="CW138" s="1">
        <f t="shared" si="251"/>
        <v>27.1</v>
      </c>
      <c r="CX138" s="2">
        <f t="shared" si="252"/>
        <v>3.0469696969696969</v>
      </c>
      <c r="CY138" s="2">
        <f t="shared" si="253"/>
        <v>2.6483333333333334</v>
      </c>
      <c r="CZ138" s="1">
        <f t="shared" si="254"/>
        <v>4.7758620689655169</v>
      </c>
      <c r="DA138" s="1">
        <f t="shared" si="255"/>
        <v>4.370967741935484</v>
      </c>
      <c r="DB138" s="1">
        <f t="shared" si="256"/>
        <v>1.4545454545454546</v>
      </c>
      <c r="DC138" s="1">
        <f t="shared" si="257"/>
        <v>2</v>
      </c>
      <c r="DD138" s="1">
        <f t="shared" si="258"/>
        <v>0.41666666666666669</v>
      </c>
      <c r="DE138" s="1">
        <f t="shared" si="259"/>
        <v>0.6428571428571429</v>
      </c>
      <c r="DF138" s="1">
        <f t="shared" si="260"/>
        <v>29.09090909090909</v>
      </c>
      <c r="DG138" s="1">
        <f t="shared" si="261"/>
        <v>27.1</v>
      </c>
      <c r="DH138" s="1">
        <f t="shared" si="262"/>
        <v>7</v>
      </c>
      <c r="DI138" s="1">
        <f t="shared" si="263"/>
        <v>3</v>
      </c>
      <c r="DJ138" s="1">
        <f t="shared" si="264"/>
        <v>0.8571428571428571</v>
      </c>
      <c r="DK138" s="1">
        <f t="shared" si="265"/>
        <v>1</v>
      </c>
      <c r="DL138" s="1">
        <f t="shared" si="266"/>
        <v>5.2727272727272725</v>
      </c>
      <c r="DM138" s="1">
        <f t="shared" si="267"/>
        <v>6.2</v>
      </c>
      <c r="DN138" s="1">
        <f t="shared" si="268"/>
        <v>0.7068965517241379</v>
      </c>
      <c r="DO138" s="1">
        <f t="shared" si="269"/>
        <v>0.40322580645161288</v>
      </c>
      <c r="DP138" s="1">
        <f t="shared" si="270"/>
        <v>0.43333333333333335</v>
      </c>
      <c r="DQ138" s="1">
        <f t="shared" si="271"/>
        <v>0.59090909090909094</v>
      </c>
      <c r="DR138" s="2">
        <f t="shared" si="272"/>
        <v>3.3333333333333335</v>
      </c>
      <c r="DS138" s="2">
        <f t="shared" si="273"/>
        <v>3.1363636363636362</v>
      </c>
      <c r="DT138" s="1">
        <f t="shared" si="242"/>
        <v>43.666666666666664</v>
      </c>
      <c r="DU138" s="1">
        <f t="shared" si="243"/>
        <v>33.799999999999997</v>
      </c>
      <c r="DV138" s="1">
        <f t="shared" si="319"/>
        <v>100</v>
      </c>
      <c r="DW138" s="1">
        <f t="shared" si="320"/>
        <v>69</v>
      </c>
      <c r="DX138" s="1">
        <f t="shared" si="274"/>
        <v>8.6642599277978335E-2</v>
      </c>
      <c r="DY138" s="1">
        <f t="shared" si="275"/>
        <v>5.1660516605166053E-2</v>
      </c>
      <c r="DZ138" s="1">
        <f t="shared" si="276"/>
        <v>2.1818181818181817</v>
      </c>
      <c r="EA138" s="1">
        <f t="shared" si="277"/>
        <v>1.4</v>
      </c>
      <c r="EB138" s="1">
        <f t="shared" si="321"/>
        <v>115.8179012345679</v>
      </c>
      <c r="EC138" s="1">
        <f t="shared" si="322"/>
        <v>59.989316239316238</v>
      </c>
      <c r="EE138">
        <f t="shared" si="278"/>
        <v>97</v>
      </c>
      <c r="EF138">
        <f t="shared" si="279"/>
        <v>126</v>
      </c>
      <c r="EG138">
        <f t="shared" si="280"/>
        <v>49</v>
      </c>
      <c r="EH138">
        <f t="shared" si="281"/>
        <v>42</v>
      </c>
      <c r="EI138">
        <f t="shared" si="282"/>
        <v>1</v>
      </c>
      <c r="EJ138">
        <f t="shared" si="283"/>
        <v>32</v>
      </c>
      <c r="EK138">
        <f t="shared" si="284"/>
        <v>139</v>
      </c>
      <c r="EL138">
        <f t="shared" si="285"/>
        <v>79</v>
      </c>
      <c r="EM138">
        <f t="shared" si="286"/>
        <v>55</v>
      </c>
      <c r="EN138">
        <f t="shared" si="287"/>
        <v>94</v>
      </c>
      <c r="EO138">
        <f t="shared" si="288"/>
        <v>128</v>
      </c>
      <c r="EP138">
        <f t="shared" si="289"/>
        <v>42</v>
      </c>
      <c r="EQ138">
        <f t="shared" si="290"/>
        <v>124</v>
      </c>
      <c r="ER138">
        <f t="shared" si="291"/>
        <v>131</v>
      </c>
      <c r="ES138">
        <f t="shared" si="292"/>
        <v>91</v>
      </c>
      <c r="ET138">
        <f t="shared" si="293"/>
        <v>190</v>
      </c>
      <c r="EU138">
        <f t="shared" si="294"/>
        <v>120</v>
      </c>
      <c r="EV138">
        <f t="shared" si="295"/>
        <v>46</v>
      </c>
      <c r="EW138">
        <f t="shared" si="296"/>
        <v>182</v>
      </c>
      <c r="EX138">
        <f t="shared" si="297"/>
        <v>107</v>
      </c>
      <c r="EY138">
        <f t="shared" si="298"/>
        <v>43</v>
      </c>
      <c r="EZ138">
        <f t="shared" si="299"/>
        <v>164</v>
      </c>
      <c r="FA138">
        <f t="shared" si="300"/>
        <v>122</v>
      </c>
      <c r="FB138">
        <f t="shared" si="301"/>
        <v>142</v>
      </c>
      <c r="FC138">
        <f t="shared" si="302"/>
        <v>108</v>
      </c>
      <c r="FD138">
        <f t="shared" si="303"/>
        <v>152</v>
      </c>
      <c r="FE138">
        <f t="shared" si="304"/>
        <v>107</v>
      </c>
      <c r="FF138">
        <f t="shared" si="305"/>
        <v>172</v>
      </c>
      <c r="FG138">
        <f t="shared" si="306"/>
        <v>137</v>
      </c>
      <c r="FH138">
        <f t="shared" si="307"/>
        <v>54</v>
      </c>
      <c r="FI138">
        <f t="shared" si="308"/>
        <v>28</v>
      </c>
      <c r="FJ138">
        <f t="shared" si="309"/>
        <v>46</v>
      </c>
      <c r="FK138">
        <f t="shared" si="310"/>
        <v>95</v>
      </c>
      <c r="FL138">
        <f t="shared" si="311"/>
        <v>48</v>
      </c>
      <c r="FM138">
        <f t="shared" si="312"/>
        <v>46</v>
      </c>
      <c r="FN138">
        <f t="shared" si="313"/>
        <v>55</v>
      </c>
      <c r="FO138">
        <f t="shared" si="314"/>
        <v>82</v>
      </c>
      <c r="FP138">
        <f t="shared" si="315"/>
        <v>51</v>
      </c>
      <c r="FQ138">
        <f t="shared" si="316"/>
        <v>23</v>
      </c>
      <c r="FR138">
        <f t="shared" si="317"/>
        <v>52</v>
      </c>
    </row>
    <row r="139" spans="1:174">
      <c r="A139" t="s">
        <v>22</v>
      </c>
      <c r="B139" t="s">
        <v>16</v>
      </c>
      <c r="C139" t="s">
        <v>67</v>
      </c>
      <c r="D139">
        <v>17</v>
      </c>
      <c r="E139">
        <v>6</v>
      </c>
      <c r="F139">
        <v>2007</v>
      </c>
      <c r="G139" t="str">
        <f t="shared" si="318"/>
        <v>Chargers-WC-2007</v>
      </c>
      <c r="H139">
        <v>1</v>
      </c>
      <c r="I139">
        <v>17</v>
      </c>
      <c r="J139">
        <v>10</v>
      </c>
      <c r="K139">
        <v>282</v>
      </c>
      <c r="L139">
        <v>19</v>
      </c>
      <c r="M139">
        <v>30</v>
      </c>
      <c r="N139">
        <v>1</v>
      </c>
      <c r="O139">
        <v>68</v>
      </c>
      <c r="P139">
        <v>32</v>
      </c>
      <c r="Q139">
        <v>1</v>
      </c>
      <c r="R139">
        <v>8</v>
      </c>
      <c r="S139">
        <v>15</v>
      </c>
      <c r="T139">
        <v>1</v>
      </c>
      <c r="U139">
        <v>1</v>
      </c>
      <c r="V139">
        <v>1</v>
      </c>
      <c r="W139">
        <v>0</v>
      </c>
      <c r="X139">
        <v>1</v>
      </c>
      <c r="Y139">
        <v>10</v>
      </c>
      <c r="Z139">
        <v>5</v>
      </c>
      <c r="AA139">
        <v>53</v>
      </c>
      <c r="AB139">
        <v>4</v>
      </c>
      <c r="AC139">
        <v>163</v>
      </c>
      <c r="AD139">
        <v>15</v>
      </c>
      <c r="AE139">
        <v>2</v>
      </c>
      <c r="AF139">
        <v>1</v>
      </c>
      <c r="AG139">
        <v>1</v>
      </c>
      <c r="AH139">
        <v>4</v>
      </c>
      <c r="AI139">
        <v>20</v>
      </c>
      <c r="AJ139">
        <v>3</v>
      </c>
      <c r="AK139">
        <v>9</v>
      </c>
      <c r="AL139">
        <v>1</v>
      </c>
      <c r="AM139">
        <v>2</v>
      </c>
      <c r="AN139">
        <v>1</v>
      </c>
      <c r="AO139">
        <v>1</v>
      </c>
      <c r="AP139">
        <v>7</v>
      </c>
      <c r="AQ139">
        <v>17</v>
      </c>
      <c r="AR139">
        <v>9</v>
      </c>
      <c r="AS139">
        <v>32</v>
      </c>
      <c r="AT139">
        <v>10</v>
      </c>
      <c r="AU139">
        <v>331</v>
      </c>
      <c r="AV139">
        <v>3</v>
      </c>
      <c r="AW139">
        <v>32</v>
      </c>
      <c r="AX139">
        <v>19</v>
      </c>
      <c r="AY139" s="8">
        <v>15</v>
      </c>
      <c r="AZ139">
        <v>10</v>
      </c>
      <c r="BA139">
        <v>129</v>
      </c>
      <c r="BB139">
        <v>16</v>
      </c>
      <c r="BC139">
        <v>29</v>
      </c>
      <c r="BD139">
        <v>0</v>
      </c>
      <c r="BE139">
        <v>119</v>
      </c>
      <c r="BF139">
        <v>30</v>
      </c>
      <c r="BG139">
        <v>0</v>
      </c>
      <c r="BH139">
        <v>9</v>
      </c>
      <c r="BI139">
        <v>16</v>
      </c>
      <c r="BJ139">
        <v>0</v>
      </c>
      <c r="BK139">
        <v>0</v>
      </c>
      <c r="BL139">
        <v>1</v>
      </c>
      <c r="BM139">
        <v>1</v>
      </c>
      <c r="BN139">
        <v>3</v>
      </c>
      <c r="BO139">
        <v>9</v>
      </c>
      <c r="BP139">
        <v>6</v>
      </c>
      <c r="BQ139">
        <v>38</v>
      </c>
      <c r="BR139">
        <v>5</v>
      </c>
      <c r="BS139">
        <v>198</v>
      </c>
      <c r="BT139">
        <v>12</v>
      </c>
      <c r="BU139">
        <v>3</v>
      </c>
      <c r="BV139">
        <v>0</v>
      </c>
      <c r="BW139">
        <v>1</v>
      </c>
      <c r="BX139">
        <v>6</v>
      </c>
      <c r="BY139">
        <v>13</v>
      </c>
      <c r="BZ139">
        <v>5</v>
      </c>
      <c r="CA139">
        <v>11</v>
      </c>
      <c r="CB139">
        <v>4</v>
      </c>
      <c r="CC139">
        <v>4</v>
      </c>
      <c r="CD139">
        <v>0</v>
      </c>
      <c r="CE139">
        <v>0</v>
      </c>
      <c r="CF139">
        <v>0</v>
      </c>
      <c r="CG139">
        <v>1</v>
      </c>
      <c r="CH139">
        <v>15</v>
      </c>
      <c r="CI139">
        <v>28</v>
      </c>
      <c r="CJ139">
        <v>10</v>
      </c>
      <c r="CK139">
        <v>234</v>
      </c>
      <c r="CL139">
        <v>5</v>
      </c>
      <c r="CM139">
        <v>27</v>
      </c>
      <c r="CN139">
        <v>41</v>
      </c>
      <c r="CP139" s="1">
        <f t="shared" si="244"/>
        <v>0.70370370370370372</v>
      </c>
      <c r="CQ139" s="1">
        <f t="shared" si="245"/>
        <v>0.6</v>
      </c>
      <c r="CR139" s="1">
        <f t="shared" si="246"/>
        <v>8.2903225806451619</v>
      </c>
      <c r="CS139" s="1">
        <f t="shared" si="247"/>
        <v>2.625</v>
      </c>
      <c r="CT139" s="1">
        <f t="shared" si="248"/>
        <v>1</v>
      </c>
      <c r="CU139" s="1">
        <f t="shared" si="249"/>
        <v>2</v>
      </c>
      <c r="CV139" s="1">
        <f t="shared" si="250"/>
        <v>35</v>
      </c>
      <c r="CW139" s="1">
        <f t="shared" si="251"/>
        <v>24.8</v>
      </c>
      <c r="CX139" s="2">
        <f t="shared" si="252"/>
        <v>3.2316666666666669</v>
      </c>
      <c r="CY139" s="2">
        <f t="shared" si="253"/>
        <v>2.7683333333333335</v>
      </c>
      <c r="CZ139" s="1">
        <f t="shared" si="254"/>
        <v>5.5555555555555554</v>
      </c>
      <c r="DA139" s="1">
        <f t="shared" si="255"/>
        <v>4</v>
      </c>
      <c r="DB139" s="1">
        <f t="shared" si="256"/>
        <v>1.7</v>
      </c>
      <c r="DC139" s="1">
        <f t="shared" si="257"/>
        <v>1.5</v>
      </c>
      <c r="DD139" s="1">
        <f t="shared" si="258"/>
        <v>0.5625</v>
      </c>
      <c r="DE139" s="1">
        <f t="shared" si="259"/>
        <v>0.5625</v>
      </c>
      <c r="DF139" s="1">
        <f t="shared" si="260"/>
        <v>33.1</v>
      </c>
      <c r="DG139" s="1">
        <f t="shared" si="261"/>
        <v>23.4</v>
      </c>
      <c r="DH139" s="1">
        <f t="shared" si="262"/>
        <v>3</v>
      </c>
      <c r="DI139" s="1">
        <f t="shared" si="263"/>
        <v>5</v>
      </c>
      <c r="DJ139" s="1">
        <f t="shared" si="264"/>
        <v>0.7142857142857143</v>
      </c>
      <c r="DK139" s="1">
        <f t="shared" si="265"/>
        <v>0.14285714285714285</v>
      </c>
      <c r="DL139" s="1">
        <f t="shared" si="266"/>
        <v>6.3</v>
      </c>
      <c r="DM139" s="1">
        <f t="shared" si="267"/>
        <v>6.2</v>
      </c>
      <c r="DN139" s="1">
        <f t="shared" si="268"/>
        <v>0.84126984126984128</v>
      </c>
      <c r="DO139" s="1">
        <f t="shared" si="269"/>
        <v>0.61290322580645162</v>
      </c>
      <c r="DP139" s="1">
        <f t="shared" si="270"/>
        <v>0.28125</v>
      </c>
      <c r="DQ139" s="1">
        <f t="shared" si="271"/>
        <v>0.5357142857142857</v>
      </c>
      <c r="DR139" s="2">
        <f t="shared" si="272"/>
        <v>2.125</v>
      </c>
      <c r="DS139" s="2">
        <f t="shared" si="273"/>
        <v>3.9666666666666668</v>
      </c>
      <c r="DT139" s="1">
        <f t="shared" si="242"/>
        <v>37</v>
      </c>
      <c r="DU139" s="1">
        <f t="shared" si="243"/>
        <v>37.200000000000003</v>
      </c>
      <c r="DV139" s="1">
        <f t="shared" si="319"/>
        <v>68</v>
      </c>
      <c r="DW139" s="1">
        <f t="shared" si="320"/>
        <v>119</v>
      </c>
      <c r="DX139" s="1">
        <f t="shared" si="274"/>
        <v>4.8571428571428571E-2</v>
      </c>
      <c r="DY139" s="1">
        <f t="shared" si="275"/>
        <v>2.4193548387096774E-2</v>
      </c>
      <c r="DZ139" s="1">
        <f t="shared" si="276"/>
        <v>1.7</v>
      </c>
      <c r="EA139" s="1">
        <f t="shared" si="277"/>
        <v>0.6</v>
      </c>
      <c r="EB139" s="1">
        <f t="shared" si="321"/>
        <v>91.25</v>
      </c>
      <c r="EC139" s="1">
        <f t="shared" si="322"/>
        <v>52.227011494252871</v>
      </c>
      <c r="EE139">
        <f t="shared" si="278"/>
        <v>97</v>
      </c>
      <c r="EF139">
        <f t="shared" si="279"/>
        <v>33</v>
      </c>
      <c r="EG139">
        <f t="shared" si="280"/>
        <v>36</v>
      </c>
      <c r="EH139">
        <f t="shared" si="281"/>
        <v>32</v>
      </c>
      <c r="EI139">
        <f t="shared" si="282"/>
        <v>37</v>
      </c>
      <c r="EJ139">
        <f t="shared" si="283"/>
        <v>57</v>
      </c>
      <c r="EK139">
        <f t="shared" si="284"/>
        <v>53</v>
      </c>
      <c r="EL139">
        <f t="shared" si="285"/>
        <v>57</v>
      </c>
      <c r="EM139">
        <f t="shared" si="286"/>
        <v>39</v>
      </c>
      <c r="EN139">
        <f t="shared" si="287"/>
        <v>112</v>
      </c>
      <c r="EO139">
        <f t="shared" si="288"/>
        <v>72</v>
      </c>
      <c r="EP139">
        <f t="shared" si="289"/>
        <v>24</v>
      </c>
      <c r="EQ139">
        <f t="shared" si="290"/>
        <v>90</v>
      </c>
      <c r="ER139">
        <f t="shared" si="291"/>
        <v>77</v>
      </c>
      <c r="ES139">
        <f t="shared" si="292"/>
        <v>22</v>
      </c>
      <c r="ET139">
        <f t="shared" si="293"/>
        <v>174</v>
      </c>
      <c r="EU139">
        <f t="shared" si="294"/>
        <v>69</v>
      </c>
      <c r="EV139">
        <f t="shared" si="295"/>
        <v>19</v>
      </c>
      <c r="EW139">
        <f t="shared" si="296"/>
        <v>55</v>
      </c>
      <c r="EX139">
        <f t="shared" si="297"/>
        <v>39</v>
      </c>
      <c r="EY139">
        <f t="shared" si="298"/>
        <v>75</v>
      </c>
      <c r="EZ139">
        <f t="shared" si="299"/>
        <v>9</v>
      </c>
      <c r="FA139">
        <f t="shared" si="300"/>
        <v>49</v>
      </c>
      <c r="FB139">
        <f t="shared" si="301"/>
        <v>142</v>
      </c>
      <c r="FC139">
        <f t="shared" si="302"/>
        <v>138</v>
      </c>
      <c r="FD139">
        <f t="shared" si="303"/>
        <v>106</v>
      </c>
      <c r="FE139">
        <f t="shared" si="304"/>
        <v>180</v>
      </c>
      <c r="FF139">
        <f t="shared" si="305"/>
        <v>158</v>
      </c>
      <c r="FG139">
        <f t="shared" si="306"/>
        <v>186</v>
      </c>
      <c r="FH139">
        <f t="shared" si="307"/>
        <v>101</v>
      </c>
      <c r="FI139">
        <f t="shared" si="308"/>
        <v>100</v>
      </c>
      <c r="FJ139">
        <f t="shared" si="309"/>
        <v>101</v>
      </c>
      <c r="FK139">
        <f t="shared" si="310"/>
        <v>152</v>
      </c>
      <c r="FL139">
        <f t="shared" si="311"/>
        <v>127</v>
      </c>
      <c r="FM139">
        <f t="shared" si="312"/>
        <v>154</v>
      </c>
      <c r="FN139">
        <f t="shared" si="313"/>
        <v>10</v>
      </c>
      <c r="FO139">
        <f t="shared" si="314"/>
        <v>122</v>
      </c>
      <c r="FP139">
        <f t="shared" si="315"/>
        <v>12</v>
      </c>
      <c r="FQ139">
        <f t="shared" si="316"/>
        <v>69</v>
      </c>
      <c r="FR139">
        <f t="shared" si="317"/>
        <v>32</v>
      </c>
    </row>
    <row r="140" spans="1:174">
      <c r="A140" t="s">
        <v>16</v>
      </c>
      <c r="B140" t="s">
        <v>22</v>
      </c>
      <c r="C140" t="s">
        <v>67</v>
      </c>
      <c r="D140">
        <v>6</v>
      </c>
      <c r="E140">
        <v>17</v>
      </c>
      <c r="F140">
        <v>2007</v>
      </c>
      <c r="G140" t="str">
        <f t="shared" si="318"/>
        <v>Titans-WC-2007</v>
      </c>
      <c r="H140">
        <v>0</v>
      </c>
      <c r="I140">
        <v>15</v>
      </c>
      <c r="J140">
        <v>10</v>
      </c>
      <c r="K140">
        <v>129</v>
      </c>
      <c r="L140">
        <v>16</v>
      </c>
      <c r="M140">
        <v>29</v>
      </c>
      <c r="N140">
        <v>0</v>
      </c>
      <c r="O140">
        <v>119</v>
      </c>
      <c r="P140">
        <v>30</v>
      </c>
      <c r="Q140">
        <v>0</v>
      </c>
      <c r="R140">
        <v>9</v>
      </c>
      <c r="S140">
        <v>16</v>
      </c>
      <c r="T140">
        <v>0</v>
      </c>
      <c r="U140">
        <v>0</v>
      </c>
      <c r="V140">
        <v>1</v>
      </c>
      <c r="W140">
        <v>1</v>
      </c>
      <c r="X140">
        <v>3</v>
      </c>
      <c r="Y140">
        <v>9</v>
      </c>
      <c r="Z140">
        <v>6</v>
      </c>
      <c r="AA140">
        <v>38</v>
      </c>
      <c r="AB140">
        <v>5</v>
      </c>
      <c r="AC140">
        <v>198</v>
      </c>
      <c r="AD140">
        <v>12</v>
      </c>
      <c r="AE140">
        <v>3</v>
      </c>
      <c r="AF140">
        <v>0</v>
      </c>
      <c r="AG140">
        <v>1</v>
      </c>
      <c r="AH140">
        <v>6</v>
      </c>
      <c r="AI140">
        <v>13</v>
      </c>
      <c r="AJ140">
        <v>5</v>
      </c>
      <c r="AK140">
        <v>11</v>
      </c>
      <c r="AL140">
        <v>4</v>
      </c>
      <c r="AM140">
        <v>4</v>
      </c>
      <c r="AN140">
        <v>0</v>
      </c>
      <c r="AO140">
        <v>0</v>
      </c>
      <c r="AP140">
        <v>0</v>
      </c>
      <c r="AQ140">
        <v>1</v>
      </c>
      <c r="AR140">
        <v>15</v>
      </c>
      <c r="AS140">
        <v>28</v>
      </c>
      <c r="AT140">
        <v>10</v>
      </c>
      <c r="AU140">
        <v>234</v>
      </c>
      <c r="AV140">
        <v>5</v>
      </c>
      <c r="AW140">
        <v>27</v>
      </c>
      <c r="AX140">
        <v>41</v>
      </c>
      <c r="AY140" s="8">
        <v>17</v>
      </c>
      <c r="AZ140">
        <v>10</v>
      </c>
      <c r="BA140">
        <v>282</v>
      </c>
      <c r="BB140">
        <v>19</v>
      </c>
      <c r="BC140">
        <v>30</v>
      </c>
      <c r="BD140">
        <v>1</v>
      </c>
      <c r="BE140">
        <v>68</v>
      </c>
      <c r="BF140">
        <v>32</v>
      </c>
      <c r="BG140">
        <v>1</v>
      </c>
      <c r="BH140">
        <v>8</v>
      </c>
      <c r="BI140">
        <v>15</v>
      </c>
      <c r="BJ140">
        <v>1</v>
      </c>
      <c r="BK140">
        <v>1</v>
      </c>
      <c r="BL140">
        <v>1</v>
      </c>
      <c r="BM140">
        <v>0</v>
      </c>
      <c r="BN140">
        <v>1</v>
      </c>
      <c r="BO140">
        <v>10</v>
      </c>
      <c r="BP140">
        <v>5</v>
      </c>
      <c r="BQ140">
        <v>53</v>
      </c>
      <c r="BR140">
        <v>4</v>
      </c>
      <c r="BS140">
        <v>163</v>
      </c>
      <c r="BT140">
        <v>15</v>
      </c>
      <c r="BU140">
        <v>2</v>
      </c>
      <c r="BV140">
        <v>1</v>
      </c>
      <c r="BW140">
        <v>1</v>
      </c>
      <c r="BX140">
        <v>4</v>
      </c>
      <c r="BY140">
        <v>20</v>
      </c>
      <c r="BZ140">
        <v>3</v>
      </c>
      <c r="CA140">
        <v>9</v>
      </c>
      <c r="CB140">
        <v>1</v>
      </c>
      <c r="CC140">
        <v>2</v>
      </c>
      <c r="CD140">
        <v>1</v>
      </c>
      <c r="CE140">
        <v>1</v>
      </c>
      <c r="CF140">
        <v>7</v>
      </c>
      <c r="CG140">
        <v>17</v>
      </c>
      <c r="CH140">
        <v>9</v>
      </c>
      <c r="CI140">
        <v>32</v>
      </c>
      <c r="CJ140">
        <v>10</v>
      </c>
      <c r="CK140">
        <v>331</v>
      </c>
      <c r="CL140">
        <v>3</v>
      </c>
      <c r="CM140">
        <v>32</v>
      </c>
      <c r="CN140">
        <v>19</v>
      </c>
      <c r="CP140" s="1">
        <f t="shared" si="244"/>
        <v>0.6</v>
      </c>
      <c r="CQ140" s="1">
        <f t="shared" si="245"/>
        <v>0.70370370370370372</v>
      </c>
      <c r="CR140" s="1">
        <f t="shared" si="246"/>
        <v>2.625</v>
      </c>
      <c r="CS140" s="1">
        <f t="shared" si="247"/>
        <v>8.2903225806451619</v>
      </c>
      <c r="CT140" s="1">
        <f t="shared" si="248"/>
        <v>2</v>
      </c>
      <c r="CU140" s="1">
        <f t="shared" si="249"/>
        <v>1</v>
      </c>
      <c r="CV140" s="1">
        <f t="shared" si="250"/>
        <v>24.8</v>
      </c>
      <c r="CW140" s="1">
        <f t="shared" si="251"/>
        <v>35</v>
      </c>
      <c r="CX140" s="2">
        <f t="shared" si="252"/>
        <v>2.7683333333333335</v>
      </c>
      <c r="CY140" s="2">
        <f t="shared" si="253"/>
        <v>3.2316666666666669</v>
      </c>
      <c r="CZ140" s="1">
        <f t="shared" si="254"/>
        <v>4</v>
      </c>
      <c r="DA140" s="1">
        <f t="shared" si="255"/>
        <v>5.5555555555555554</v>
      </c>
      <c r="DB140" s="1">
        <f t="shared" si="256"/>
        <v>1.5</v>
      </c>
      <c r="DC140" s="1">
        <f t="shared" si="257"/>
        <v>1.7</v>
      </c>
      <c r="DD140" s="1">
        <f t="shared" si="258"/>
        <v>0.5625</v>
      </c>
      <c r="DE140" s="1">
        <f t="shared" si="259"/>
        <v>0.5625</v>
      </c>
      <c r="DF140" s="1">
        <f t="shared" si="260"/>
        <v>23.4</v>
      </c>
      <c r="DG140" s="1">
        <f t="shared" si="261"/>
        <v>33.1</v>
      </c>
      <c r="DH140" s="1">
        <f t="shared" si="262"/>
        <v>5</v>
      </c>
      <c r="DI140" s="1">
        <f t="shared" si="263"/>
        <v>3</v>
      </c>
      <c r="DJ140" s="1">
        <f t="shared" si="264"/>
        <v>0.14285714285714285</v>
      </c>
      <c r="DK140" s="1">
        <f t="shared" si="265"/>
        <v>0.7142857142857143</v>
      </c>
      <c r="DL140" s="1">
        <f t="shared" si="266"/>
        <v>6.2</v>
      </c>
      <c r="DM140" s="1">
        <f t="shared" si="267"/>
        <v>6.3</v>
      </c>
      <c r="DN140" s="1">
        <f t="shared" si="268"/>
        <v>0.61290322580645162</v>
      </c>
      <c r="DO140" s="1">
        <f t="shared" si="269"/>
        <v>0.84126984126984128</v>
      </c>
      <c r="DP140" s="1">
        <f t="shared" si="270"/>
        <v>0.5357142857142857</v>
      </c>
      <c r="DQ140" s="1">
        <f t="shared" si="271"/>
        <v>0.28125</v>
      </c>
      <c r="DR140" s="2">
        <f t="shared" si="272"/>
        <v>3.9666666666666668</v>
      </c>
      <c r="DS140" s="2">
        <f t="shared" si="273"/>
        <v>2.125</v>
      </c>
      <c r="DT140" s="1">
        <f t="shared" si="242"/>
        <v>37.200000000000003</v>
      </c>
      <c r="DU140" s="1">
        <f t="shared" si="243"/>
        <v>37</v>
      </c>
      <c r="DV140" s="1">
        <f t="shared" si="319"/>
        <v>119</v>
      </c>
      <c r="DW140" s="1">
        <f t="shared" si="320"/>
        <v>68</v>
      </c>
      <c r="DX140" s="1">
        <f t="shared" si="274"/>
        <v>2.4193548387096774E-2</v>
      </c>
      <c r="DY140" s="1">
        <f t="shared" si="275"/>
        <v>4.8571428571428571E-2</v>
      </c>
      <c r="DZ140" s="1">
        <f t="shared" si="276"/>
        <v>0.6</v>
      </c>
      <c r="EA140" s="1">
        <f t="shared" si="277"/>
        <v>1.7</v>
      </c>
      <c r="EB140" s="1">
        <f t="shared" si="321"/>
        <v>52.227011494252871</v>
      </c>
      <c r="EC140" s="1">
        <f t="shared" si="322"/>
        <v>91.25</v>
      </c>
      <c r="EE140">
        <f t="shared" si="278"/>
        <v>165</v>
      </c>
      <c r="EF140">
        <f t="shared" si="279"/>
        <v>100</v>
      </c>
      <c r="EG140">
        <f t="shared" si="280"/>
        <v>167</v>
      </c>
      <c r="EH140">
        <f t="shared" si="281"/>
        <v>163</v>
      </c>
      <c r="EI140">
        <f t="shared" si="282"/>
        <v>105</v>
      </c>
      <c r="EJ140">
        <f t="shared" si="283"/>
        <v>95</v>
      </c>
      <c r="EK140">
        <f t="shared" si="284"/>
        <v>142</v>
      </c>
      <c r="EL140">
        <f t="shared" si="285"/>
        <v>146</v>
      </c>
      <c r="EM140">
        <f t="shared" si="286"/>
        <v>87</v>
      </c>
      <c r="EN140">
        <f t="shared" si="287"/>
        <v>160</v>
      </c>
      <c r="EO140">
        <f t="shared" si="288"/>
        <v>175</v>
      </c>
      <c r="EP140">
        <f t="shared" si="289"/>
        <v>127</v>
      </c>
      <c r="EQ140">
        <f t="shared" si="290"/>
        <v>118</v>
      </c>
      <c r="ER140">
        <f t="shared" si="291"/>
        <v>107</v>
      </c>
      <c r="ES140">
        <f t="shared" si="292"/>
        <v>22</v>
      </c>
      <c r="ET140">
        <f t="shared" si="293"/>
        <v>174</v>
      </c>
      <c r="EU140">
        <f t="shared" si="294"/>
        <v>179</v>
      </c>
      <c r="EV140">
        <f t="shared" si="295"/>
        <v>130</v>
      </c>
      <c r="EW140">
        <f t="shared" si="296"/>
        <v>128</v>
      </c>
      <c r="EX140">
        <f t="shared" si="297"/>
        <v>107</v>
      </c>
      <c r="EY140">
        <f t="shared" si="298"/>
        <v>187</v>
      </c>
      <c r="EZ140">
        <f t="shared" si="299"/>
        <v>97</v>
      </c>
      <c r="FA140">
        <f t="shared" si="300"/>
        <v>56</v>
      </c>
      <c r="FB140">
        <f t="shared" si="301"/>
        <v>148</v>
      </c>
      <c r="FC140">
        <f t="shared" si="302"/>
        <v>93</v>
      </c>
      <c r="FD140">
        <f t="shared" si="303"/>
        <v>61</v>
      </c>
      <c r="FE140">
        <f t="shared" si="304"/>
        <v>40</v>
      </c>
      <c r="FF140">
        <f t="shared" si="305"/>
        <v>19</v>
      </c>
      <c r="FG140">
        <f t="shared" si="306"/>
        <v>98</v>
      </c>
      <c r="FH140">
        <f t="shared" si="307"/>
        <v>13</v>
      </c>
      <c r="FI140">
        <f t="shared" si="308"/>
        <v>98</v>
      </c>
      <c r="FJ140">
        <f t="shared" si="309"/>
        <v>93</v>
      </c>
      <c r="FK140">
        <f t="shared" si="310"/>
        <v>70</v>
      </c>
      <c r="FL140">
        <f t="shared" si="311"/>
        <v>45</v>
      </c>
      <c r="FM140">
        <f t="shared" si="312"/>
        <v>189</v>
      </c>
      <c r="FN140">
        <f t="shared" si="313"/>
        <v>45</v>
      </c>
      <c r="FO140">
        <f t="shared" si="314"/>
        <v>187</v>
      </c>
      <c r="FP140">
        <f t="shared" si="315"/>
        <v>74</v>
      </c>
      <c r="FQ140">
        <f t="shared" si="316"/>
        <v>167</v>
      </c>
      <c r="FR140">
        <f t="shared" si="317"/>
        <v>130</v>
      </c>
    </row>
    <row r="141" spans="1:174">
      <c r="A141" t="s">
        <v>4</v>
      </c>
      <c r="B141" t="s">
        <v>19</v>
      </c>
      <c r="C141" t="s">
        <v>68</v>
      </c>
      <c r="D141">
        <v>42</v>
      </c>
      <c r="E141">
        <v>20</v>
      </c>
      <c r="F141">
        <v>2007</v>
      </c>
      <c r="G141" t="str">
        <f t="shared" si="318"/>
        <v>Packers-DIV-2007</v>
      </c>
      <c r="H141">
        <v>1</v>
      </c>
      <c r="I141">
        <v>25</v>
      </c>
      <c r="J141">
        <v>11</v>
      </c>
      <c r="K141">
        <v>173</v>
      </c>
      <c r="L141">
        <v>18</v>
      </c>
      <c r="M141">
        <v>23</v>
      </c>
      <c r="N141">
        <v>3</v>
      </c>
      <c r="O141">
        <v>235</v>
      </c>
      <c r="P141">
        <v>35</v>
      </c>
      <c r="Q141">
        <v>3</v>
      </c>
      <c r="R141">
        <v>7</v>
      </c>
      <c r="S141">
        <v>10</v>
      </c>
      <c r="T141">
        <v>0</v>
      </c>
      <c r="U141">
        <v>0</v>
      </c>
      <c r="V141">
        <v>0</v>
      </c>
      <c r="W141">
        <v>2</v>
      </c>
      <c r="X141">
        <v>1</v>
      </c>
      <c r="Y141">
        <v>0</v>
      </c>
      <c r="Z141">
        <v>5</v>
      </c>
      <c r="AA141">
        <v>47</v>
      </c>
      <c r="AB141">
        <v>3</v>
      </c>
      <c r="AC141">
        <v>105</v>
      </c>
      <c r="AD141">
        <v>0</v>
      </c>
      <c r="AE141">
        <v>6</v>
      </c>
      <c r="AF141">
        <v>6</v>
      </c>
      <c r="AG141">
        <v>0</v>
      </c>
      <c r="AH141">
        <v>15</v>
      </c>
      <c r="AI141">
        <v>22</v>
      </c>
      <c r="AJ141">
        <v>3</v>
      </c>
      <c r="AK141">
        <v>10</v>
      </c>
      <c r="AL141">
        <v>1</v>
      </c>
      <c r="AM141">
        <v>3</v>
      </c>
      <c r="AN141">
        <v>0</v>
      </c>
      <c r="AO141">
        <v>0</v>
      </c>
      <c r="AP141">
        <v>4</v>
      </c>
      <c r="AQ141">
        <v>13</v>
      </c>
      <c r="AR141">
        <v>19</v>
      </c>
      <c r="AS141">
        <v>35</v>
      </c>
      <c r="AT141">
        <v>11</v>
      </c>
      <c r="AU141">
        <v>409</v>
      </c>
      <c r="AV141">
        <v>3</v>
      </c>
      <c r="AW141">
        <v>34</v>
      </c>
      <c r="AX141">
        <v>0</v>
      </c>
      <c r="AY141" s="8">
        <v>15</v>
      </c>
      <c r="AZ141">
        <v>11</v>
      </c>
      <c r="BA141">
        <v>172</v>
      </c>
      <c r="BB141">
        <v>19</v>
      </c>
      <c r="BC141">
        <v>33</v>
      </c>
      <c r="BD141">
        <v>1</v>
      </c>
      <c r="BE141">
        <v>28</v>
      </c>
      <c r="BF141">
        <v>18</v>
      </c>
      <c r="BG141">
        <v>1</v>
      </c>
      <c r="BH141">
        <v>3</v>
      </c>
      <c r="BI141">
        <v>11</v>
      </c>
      <c r="BJ141">
        <v>0</v>
      </c>
      <c r="BK141">
        <v>1</v>
      </c>
      <c r="BL141">
        <v>0</v>
      </c>
      <c r="BM141">
        <v>1</v>
      </c>
      <c r="BN141">
        <v>2</v>
      </c>
      <c r="BO141">
        <v>22</v>
      </c>
      <c r="BP141">
        <v>4</v>
      </c>
      <c r="BQ141">
        <v>28</v>
      </c>
      <c r="BR141">
        <v>4</v>
      </c>
      <c r="BS141">
        <v>161</v>
      </c>
      <c r="BT141">
        <v>2</v>
      </c>
      <c r="BU141">
        <v>4</v>
      </c>
      <c r="BV141">
        <v>2</v>
      </c>
      <c r="BW141">
        <v>2</v>
      </c>
      <c r="BX141">
        <v>5</v>
      </c>
      <c r="BY141">
        <v>11</v>
      </c>
      <c r="BZ141">
        <v>3</v>
      </c>
      <c r="CA141">
        <v>6</v>
      </c>
      <c r="CB141">
        <v>0</v>
      </c>
      <c r="CC141">
        <v>0</v>
      </c>
      <c r="CD141">
        <v>0</v>
      </c>
      <c r="CE141">
        <v>0</v>
      </c>
      <c r="CF141">
        <v>3</v>
      </c>
      <c r="CG141">
        <v>5</v>
      </c>
      <c r="CH141">
        <v>8</v>
      </c>
      <c r="CI141">
        <v>17</v>
      </c>
      <c r="CJ141">
        <v>12</v>
      </c>
      <c r="CK141">
        <v>381</v>
      </c>
      <c r="CL141">
        <v>6</v>
      </c>
      <c r="CM141">
        <v>26</v>
      </c>
      <c r="CN141">
        <v>0</v>
      </c>
      <c r="CP141" s="1">
        <f t="shared" si="244"/>
        <v>0.86111111111111116</v>
      </c>
      <c r="CQ141" s="1">
        <f t="shared" si="245"/>
        <v>0.65384615384615385</v>
      </c>
      <c r="CR141" s="1">
        <f t="shared" si="246"/>
        <v>9.7083333333333339</v>
      </c>
      <c r="CS141" s="1">
        <f t="shared" si="247"/>
        <v>5.4857142857142858</v>
      </c>
      <c r="CT141" s="1">
        <f t="shared" si="248"/>
        <v>2</v>
      </c>
      <c r="CU141" s="1">
        <f t="shared" si="249"/>
        <v>1</v>
      </c>
      <c r="CV141" s="1">
        <f t="shared" si="250"/>
        <v>37.090909090909093</v>
      </c>
      <c r="CW141" s="1">
        <f t="shared" si="251"/>
        <v>18.181818181818183</v>
      </c>
      <c r="CX141" s="2">
        <f t="shared" si="252"/>
        <v>3.0909090909090908</v>
      </c>
      <c r="CY141" s="2">
        <f t="shared" si="253"/>
        <v>2.3636363636363638</v>
      </c>
      <c r="CZ141" s="1">
        <f t="shared" si="254"/>
        <v>6.9152542372881358</v>
      </c>
      <c r="DA141" s="1">
        <f t="shared" si="255"/>
        <v>3.7735849056603774</v>
      </c>
      <c r="DB141" s="1">
        <f t="shared" si="256"/>
        <v>2.2727272727272729</v>
      </c>
      <c r="DC141" s="1">
        <f t="shared" si="257"/>
        <v>1.3636363636363635</v>
      </c>
      <c r="DD141" s="1">
        <f t="shared" si="258"/>
        <v>0.7</v>
      </c>
      <c r="DE141" s="1">
        <f t="shared" si="259"/>
        <v>0.25</v>
      </c>
      <c r="DF141" s="1">
        <f t="shared" si="260"/>
        <v>37.18181818181818</v>
      </c>
      <c r="DG141" s="1">
        <f t="shared" si="261"/>
        <v>31.75</v>
      </c>
      <c r="DH141" s="1">
        <f t="shared" si="262"/>
        <v>3</v>
      </c>
      <c r="DI141" s="1">
        <f t="shared" si="263"/>
        <v>6</v>
      </c>
      <c r="DJ141" s="1">
        <f t="shared" si="264"/>
        <v>1</v>
      </c>
      <c r="DK141" s="1">
        <f t="shared" si="265"/>
        <v>0.7142857142857143</v>
      </c>
      <c r="DL141" s="1">
        <f t="shared" si="266"/>
        <v>5.3636363636363633</v>
      </c>
      <c r="DM141" s="1">
        <f t="shared" si="267"/>
        <v>4.8181818181818183</v>
      </c>
      <c r="DN141" s="1">
        <f t="shared" si="268"/>
        <v>0.79661016949152541</v>
      </c>
      <c r="DO141" s="1">
        <f t="shared" si="269"/>
        <v>0.52830188679245282</v>
      </c>
      <c r="DP141" s="1">
        <f t="shared" si="270"/>
        <v>0.54285714285714282</v>
      </c>
      <c r="DQ141" s="1">
        <f t="shared" si="271"/>
        <v>0.47058823529411764</v>
      </c>
      <c r="DR141" s="2">
        <f t="shared" si="272"/>
        <v>6.7142857142857144</v>
      </c>
      <c r="DS141" s="2">
        <f t="shared" si="273"/>
        <v>1.5555555555555556</v>
      </c>
      <c r="DT141" s="1">
        <f t="shared" si="242"/>
        <v>35</v>
      </c>
      <c r="DU141" s="1">
        <f t="shared" si="243"/>
        <v>39.75</v>
      </c>
      <c r="DV141" s="1">
        <f t="shared" si="319"/>
        <v>235</v>
      </c>
      <c r="DW141" s="1">
        <f t="shared" si="320"/>
        <v>28</v>
      </c>
      <c r="DX141" s="1">
        <f t="shared" si="274"/>
        <v>0.10294117647058823</v>
      </c>
      <c r="DY141" s="1">
        <f t="shared" si="275"/>
        <v>0.1</v>
      </c>
      <c r="DZ141" s="1">
        <f t="shared" si="276"/>
        <v>3.8181818181818183</v>
      </c>
      <c r="EA141" s="1">
        <f t="shared" si="277"/>
        <v>1.8181818181818181</v>
      </c>
      <c r="EB141" s="1">
        <f t="shared" si="321"/>
        <v>137.59057971014494</v>
      </c>
      <c r="EC141" s="1">
        <f t="shared" si="322"/>
        <v>81.881313131313135</v>
      </c>
      <c r="EE141">
        <f t="shared" si="278"/>
        <v>9</v>
      </c>
      <c r="EF141">
        <f t="shared" si="279"/>
        <v>61</v>
      </c>
      <c r="EG141">
        <f t="shared" si="280"/>
        <v>18</v>
      </c>
      <c r="EH141">
        <f t="shared" si="281"/>
        <v>92</v>
      </c>
      <c r="EI141">
        <f t="shared" si="282"/>
        <v>105</v>
      </c>
      <c r="EJ141">
        <f t="shared" si="283"/>
        <v>95</v>
      </c>
      <c r="EK141">
        <f t="shared" si="284"/>
        <v>36</v>
      </c>
      <c r="EL141">
        <f t="shared" si="285"/>
        <v>11</v>
      </c>
      <c r="EM141">
        <f t="shared" si="286"/>
        <v>50</v>
      </c>
      <c r="EN141">
        <f t="shared" si="287"/>
        <v>53</v>
      </c>
      <c r="EO141">
        <f t="shared" si="288"/>
        <v>13</v>
      </c>
      <c r="EP141">
        <f t="shared" si="289"/>
        <v>14</v>
      </c>
      <c r="EQ141">
        <f t="shared" si="290"/>
        <v>35</v>
      </c>
      <c r="ER141">
        <f t="shared" si="291"/>
        <v>53</v>
      </c>
      <c r="ES141">
        <f t="shared" si="292"/>
        <v>1</v>
      </c>
      <c r="ET141">
        <f t="shared" si="293"/>
        <v>21</v>
      </c>
      <c r="EU141">
        <f t="shared" si="294"/>
        <v>33</v>
      </c>
      <c r="EV141">
        <f t="shared" si="295"/>
        <v>113</v>
      </c>
      <c r="EW141">
        <f t="shared" si="296"/>
        <v>55</v>
      </c>
      <c r="EX141">
        <f t="shared" si="297"/>
        <v>18</v>
      </c>
      <c r="EY141">
        <f t="shared" si="298"/>
        <v>1</v>
      </c>
      <c r="EZ141">
        <f t="shared" si="299"/>
        <v>97</v>
      </c>
      <c r="FA141">
        <f t="shared" si="300"/>
        <v>113</v>
      </c>
      <c r="FB141">
        <f t="shared" si="301"/>
        <v>35</v>
      </c>
      <c r="FC141">
        <f t="shared" si="302"/>
        <v>132</v>
      </c>
      <c r="FD141">
        <f t="shared" si="303"/>
        <v>126</v>
      </c>
      <c r="FE141">
        <f t="shared" si="304"/>
        <v>38</v>
      </c>
      <c r="FF141">
        <f t="shared" si="305"/>
        <v>115</v>
      </c>
      <c r="FG141">
        <f t="shared" si="306"/>
        <v>6</v>
      </c>
      <c r="FH141">
        <f t="shared" si="307"/>
        <v>4</v>
      </c>
      <c r="FI141">
        <f t="shared" si="308"/>
        <v>135</v>
      </c>
      <c r="FJ141">
        <f t="shared" si="309"/>
        <v>134</v>
      </c>
      <c r="FK141">
        <f t="shared" si="310"/>
        <v>2</v>
      </c>
      <c r="FL141">
        <f t="shared" si="311"/>
        <v>4</v>
      </c>
      <c r="FM141">
        <f t="shared" si="312"/>
        <v>18</v>
      </c>
      <c r="FN141">
        <f t="shared" si="313"/>
        <v>179</v>
      </c>
      <c r="FO141">
        <f t="shared" si="314"/>
        <v>13</v>
      </c>
      <c r="FP141">
        <f t="shared" si="315"/>
        <v>84</v>
      </c>
      <c r="FQ141">
        <f t="shared" si="316"/>
        <v>8</v>
      </c>
      <c r="FR141">
        <f t="shared" si="317"/>
        <v>107</v>
      </c>
    </row>
    <row r="142" spans="1:174">
      <c r="A142" t="s">
        <v>19</v>
      </c>
      <c r="B142" t="s">
        <v>4</v>
      </c>
      <c r="C142" t="s">
        <v>68</v>
      </c>
      <c r="D142">
        <v>20</v>
      </c>
      <c r="E142">
        <v>42</v>
      </c>
      <c r="F142">
        <v>2007</v>
      </c>
      <c r="G142" t="str">
        <f t="shared" si="318"/>
        <v>Seahawks-DIV-2007</v>
      </c>
      <c r="H142">
        <v>0</v>
      </c>
      <c r="I142">
        <v>15</v>
      </c>
      <c r="J142">
        <v>11</v>
      </c>
      <c r="K142">
        <v>172</v>
      </c>
      <c r="L142">
        <v>19</v>
      </c>
      <c r="M142">
        <v>33</v>
      </c>
      <c r="N142">
        <v>1</v>
      </c>
      <c r="O142">
        <v>28</v>
      </c>
      <c r="P142">
        <v>18</v>
      </c>
      <c r="Q142">
        <v>1</v>
      </c>
      <c r="R142">
        <v>3</v>
      </c>
      <c r="S142">
        <v>11</v>
      </c>
      <c r="T142">
        <v>0</v>
      </c>
      <c r="U142">
        <v>1</v>
      </c>
      <c r="V142">
        <v>0</v>
      </c>
      <c r="W142">
        <v>1</v>
      </c>
      <c r="X142">
        <v>2</v>
      </c>
      <c r="Y142">
        <v>22</v>
      </c>
      <c r="Z142">
        <v>4</v>
      </c>
      <c r="AA142">
        <v>28</v>
      </c>
      <c r="AB142">
        <v>4</v>
      </c>
      <c r="AC142">
        <v>161</v>
      </c>
      <c r="AD142">
        <v>2</v>
      </c>
      <c r="AE142">
        <v>4</v>
      </c>
      <c r="AF142">
        <v>2</v>
      </c>
      <c r="AG142">
        <v>2</v>
      </c>
      <c r="AH142">
        <v>5</v>
      </c>
      <c r="AI142">
        <v>11</v>
      </c>
      <c r="AJ142">
        <v>3</v>
      </c>
      <c r="AK142">
        <v>6</v>
      </c>
      <c r="AL142">
        <v>0</v>
      </c>
      <c r="AM142">
        <v>0</v>
      </c>
      <c r="AN142">
        <v>0</v>
      </c>
      <c r="AO142">
        <v>0</v>
      </c>
      <c r="AP142">
        <v>3</v>
      </c>
      <c r="AQ142">
        <v>5</v>
      </c>
      <c r="AR142">
        <v>8</v>
      </c>
      <c r="AS142">
        <v>17</v>
      </c>
      <c r="AT142">
        <v>12</v>
      </c>
      <c r="AU142">
        <v>381</v>
      </c>
      <c r="AV142">
        <v>6</v>
      </c>
      <c r="AW142">
        <v>26</v>
      </c>
      <c r="AX142">
        <v>0</v>
      </c>
      <c r="AY142" s="8">
        <v>25</v>
      </c>
      <c r="AZ142">
        <v>11</v>
      </c>
      <c r="BA142">
        <v>173</v>
      </c>
      <c r="BB142">
        <v>18</v>
      </c>
      <c r="BC142">
        <v>23</v>
      </c>
      <c r="BD142">
        <v>3</v>
      </c>
      <c r="BE142">
        <v>235</v>
      </c>
      <c r="BF142">
        <v>35</v>
      </c>
      <c r="BG142">
        <v>3</v>
      </c>
      <c r="BH142">
        <v>7</v>
      </c>
      <c r="BI142">
        <v>10</v>
      </c>
      <c r="BJ142">
        <v>0</v>
      </c>
      <c r="BK142">
        <v>0</v>
      </c>
      <c r="BL142">
        <v>0</v>
      </c>
      <c r="BM142">
        <v>2</v>
      </c>
      <c r="BN142">
        <v>1</v>
      </c>
      <c r="BO142">
        <v>0</v>
      </c>
      <c r="BP142">
        <v>5</v>
      </c>
      <c r="BQ142">
        <v>47</v>
      </c>
      <c r="BR142">
        <v>3</v>
      </c>
      <c r="BS142">
        <v>105</v>
      </c>
      <c r="BT142">
        <v>0</v>
      </c>
      <c r="BU142">
        <v>6</v>
      </c>
      <c r="BV142">
        <v>6</v>
      </c>
      <c r="BW142">
        <v>0</v>
      </c>
      <c r="BX142">
        <v>15</v>
      </c>
      <c r="BY142">
        <v>22</v>
      </c>
      <c r="BZ142">
        <v>3</v>
      </c>
      <c r="CA142">
        <v>10</v>
      </c>
      <c r="CB142">
        <v>1</v>
      </c>
      <c r="CC142">
        <v>3</v>
      </c>
      <c r="CD142">
        <v>0</v>
      </c>
      <c r="CE142">
        <v>0</v>
      </c>
      <c r="CF142">
        <v>4</v>
      </c>
      <c r="CG142">
        <v>13</v>
      </c>
      <c r="CH142">
        <v>19</v>
      </c>
      <c r="CI142">
        <v>35</v>
      </c>
      <c r="CJ142">
        <v>11</v>
      </c>
      <c r="CK142">
        <v>409</v>
      </c>
      <c r="CL142">
        <v>3</v>
      </c>
      <c r="CM142">
        <v>34</v>
      </c>
      <c r="CN142">
        <v>0</v>
      </c>
      <c r="CP142" s="1">
        <f t="shared" si="244"/>
        <v>0.65384615384615385</v>
      </c>
      <c r="CQ142" s="1">
        <f t="shared" si="245"/>
        <v>0.86111111111111116</v>
      </c>
      <c r="CR142" s="1">
        <f t="shared" si="246"/>
        <v>5.4857142857142858</v>
      </c>
      <c r="CS142" s="1">
        <f t="shared" si="247"/>
        <v>9.7083333333333339</v>
      </c>
      <c r="CT142" s="1">
        <f t="shared" si="248"/>
        <v>1</v>
      </c>
      <c r="CU142" s="1">
        <f t="shared" si="249"/>
        <v>2</v>
      </c>
      <c r="CV142" s="1">
        <f t="shared" si="250"/>
        <v>18.181818181818183</v>
      </c>
      <c r="CW142" s="1">
        <f t="shared" si="251"/>
        <v>37.090909090909093</v>
      </c>
      <c r="CX142" s="2">
        <f t="shared" si="252"/>
        <v>2.3636363636363638</v>
      </c>
      <c r="CY142" s="2">
        <f t="shared" si="253"/>
        <v>3.0909090909090908</v>
      </c>
      <c r="CZ142" s="1">
        <f t="shared" si="254"/>
        <v>3.7735849056603774</v>
      </c>
      <c r="DA142" s="1">
        <f t="shared" si="255"/>
        <v>6.9152542372881358</v>
      </c>
      <c r="DB142" s="1">
        <f t="shared" si="256"/>
        <v>1.3636363636363635</v>
      </c>
      <c r="DC142" s="1">
        <f t="shared" si="257"/>
        <v>2.2727272727272729</v>
      </c>
      <c r="DD142" s="1">
        <f t="shared" si="258"/>
        <v>0.25</v>
      </c>
      <c r="DE142" s="1">
        <f t="shared" si="259"/>
        <v>0.7</v>
      </c>
      <c r="DF142" s="1">
        <f t="shared" si="260"/>
        <v>31.75</v>
      </c>
      <c r="DG142" s="1">
        <f t="shared" si="261"/>
        <v>37.18181818181818</v>
      </c>
      <c r="DH142" s="1">
        <f t="shared" si="262"/>
        <v>6</v>
      </c>
      <c r="DI142" s="1">
        <f t="shared" si="263"/>
        <v>3</v>
      </c>
      <c r="DJ142" s="1">
        <f t="shared" si="264"/>
        <v>0.7142857142857143</v>
      </c>
      <c r="DK142" s="1">
        <f t="shared" si="265"/>
        <v>1</v>
      </c>
      <c r="DL142" s="1">
        <f t="shared" si="266"/>
        <v>4.8181818181818183</v>
      </c>
      <c r="DM142" s="1">
        <f t="shared" si="267"/>
        <v>5.3636363636363633</v>
      </c>
      <c r="DN142" s="1">
        <f t="shared" si="268"/>
        <v>0.52830188679245282</v>
      </c>
      <c r="DO142" s="1">
        <f t="shared" si="269"/>
        <v>0.79661016949152541</v>
      </c>
      <c r="DP142" s="1">
        <f t="shared" si="270"/>
        <v>0.47058823529411764</v>
      </c>
      <c r="DQ142" s="1">
        <f t="shared" si="271"/>
        <v>0.54285714285714282</v>
      </c>
      <c r="DR142" s="2">
        <f t="shared" si="272"/>
        <v>1.5555555555555556</v>
      </c>
      <c r="DS142" s="2">
        <f t="shared" si="273"/>
        <v>6.7142857142857144</v>
      </c>
      <c r="DT142" s="1">
        <f t="shared" si="242"/>
        <v>39.75</v>
      </c>
      <c r="DU142" s="1">
        <f t="shared" si="243"/>
        <v>35</v>
      </c>
      <c r="DV142" s="1">
        <f t="shared" si="319"/>
        <v>28</v>
      </c>
      <c r="DW142" s="1">
        <f t="shared" si="320"/>
        <v>235</v>
      </c>
      <c r="DX142" s="1">
        <f t="shared" si="274"/>
        <v>0.1</v>
      </c>
      <c r="DY142" s="1">
        <f t="shared" si="275"/>
        <v>0.10294117647058823</v>
      </c>
      <c r="DZ142" s="1">
        <f t="shared" si="276"/>
        <v>1.8181818181818181</v>
      </c>
      <c r="EA142" s="1">
        <f t="shared" si="277"/>
        <v>3.8181818181818183</v>
      </c>
      <c r="EB142" s="1">
        <f t="shared" si="321"/>
        <v>81.881313131313135</v>
      </c>
      <c r="EC142" s="1">
        <f t="shared" si="322"/>
        <v>137.59057971014494</v>
      </c>
      <c r="EE142">
        <f t="shared" si="278"/>
        <v>135</v>
      </c>
      <c r="EF142">
        <f t="shared" si="279"/>
        <v>189</v>
      </c>
      <c r="EG142">
        <f t="shared" si="280"/>
        <v>107</v>
      </c>
      <c r="EH142">
        <f t="shared" si="281"/>
        <v>181</v>
      </c>
      <c r="EI142">
        <f t="shared" si="282"/>
        <v>37</v>
      </c>
      <c r="EJ142">
        <f t="shared" si="283"/>
        <v>57</v>
      </c>
      <c r="EK142">
        <f t="shared" si="284"/>
        <v>188</v>
      </c>
      <c r="EL142">
        <f t="shared" si="285"/>
        <v>163</v>
      </c>
      <c r="EM142">
        <f t="shared" si="286"/>
        <v>146</v>
      </c>
      <c r="EN142">
        <f t="shared" si="287"/>
        <v>149</v>
      </c>
      <c r="EO142">
        <f t="shared" si="288"/>
        <v>185</v>
      </c>
      <c r="EP142">
        <f t="shared" si="289"/>
        <v>186</v>
      </c>
      <c r="EQ142">
        <f t="shared" si="290"/>
        <v>139</v>
      </c>
      <c r="ER142">
        <f t="shared" si="291"/>
        <v>162</v>
      </c>
      <c r="ES142">
        <f t="shared" si="292"/>
        <v>170</v>
      </c>
      <c r="ET142">
        <f t="shared" si="293"/>
        <v>197</v>
      </c>
      <c r="EU142">
        <f t="shared" si="294"/>
        <v>86</v>
      </c>
      <c r="EV142">
        <f t="shared" si="295"/>
        <v>166</v>
      </c>
      <c r="EW142">
        <f t="shared" si="296"/>
        <v>161</v>
      </c>
      <c r="EX142">
        <f t="shared" si="297"/>
        <v>107</v>
      </c>
      <c r="EY142">
        <f t="shared" si="298"/>
        <v>75</v>
      </c>
      <c r="EZ142">
        <f t="shared" si="299"/>
        <v>164</v>
      </c>
      <c r="FA142">
        <f t="shared" si="300"/>
        <v>164</v>
      </c>
      <c r="FB142">
        <f t="shared" si="301"/>
        <v>81</v>
      </c>
      <c r="FC142">
        <f t="shared" si="302"/>
        <v>73</v>
      </c>
      <c r="FD142">
        <f t="shared" si="303"/>
        <v>67</v>
      </c>
      <c r="FE142">
        <f t="shared" si="304"/>
        <v>82</v>
      </c>
      <c r="FF142">
        <f t="shared" si="305"/>
        <v>160</v>
      </c>
      <c r="FG142">
        <f t="shared" si="306"/>
        <v>195</v>
      </c>
      <c r="FH142">
        <f t="shared" si="307"/>
        <v>193</v>
      </c>
      <c r="FI142">
        <f t="shared" si="308"/>
        <v>64</v>
      </c>
      <c r="FJ142">
        <f t="shared" si="309"/>
        <v>58</v>
      </c>
      <c r="FK142">
        <f t="shared" si="310"/>
        <v>194</v>
      </c>
      <c r="FL142">
        <f t="shared" si="311"/>
        <v>197</v>
      </c>
      <c r="FM142">
        <f t="shared" si="312"/>
        <v>20</v>
      </c>
      <c r="FN142">
        <f t="shared" si="313"/>
        <v>181</v>
      </c>
      <c r="FO142">
        <f t="shared" si="314"/>
        <v>111</v>
      </c>
      <c r="FP142">
        <f t="shared" si="315"/>
        <v>186</v>
      </c>
      <c r="FQ142">
        <f t="shared" si="316"/>
        <v>92</v>
      </c>
      <c r="FR142">
        <f t="shared" si="317"/>
        <v>191</v>
      </c>
    </row>
    <row r="143" spans="1:174">
      <c r="A143" t="s">
        <v>9</v>
      </c>
      <c r="B143" t="s">
        <v>25</v>
      </c>
      <c r="C143" t="s">
        <v>68</v>
      </c>
      <c r="D143">
        <v>31</v>
      </c>
      <c r="E143">
        <v>20</v>
      </c>
      <c r="F143">
        <v>2007</v>
      </c>
      <c r="G143" t="str">
        <f t="shared" si="318"/>
        <v>Patriots-DIV-2007</v>
      </c>
      <c r="H143">
        <v>1</v>
      </c>
      <c r="I143">
        <v>24</v>
      </c>
      <c r="J143">
        <v>7</v>
      </c>
      <c r="K143">
        <v>258</v>
      </c>
      <c r="L143">
        <v>26</v>
      </c>
      <c r="M143">
        <v>28</v>
      </c>
      <c r="N143">
        <v>3</v>
      </c>
      <c r="O143">
        <v>145</v>
      </c>
      <c r="P143">
        <v>29</v>
      </c>
      <c r="Q143">
        <v>1</v>
      </c>
      <c r="R143">
        <v>6</v>
      </c>
      <c r="S143">
        <v>10</v>
      </c>
      <c r="T143">
        <v>1</v>
      </c>
      <c r="U143">
        <v>1</v>
      </c>
      <c r="V143">
        <v>0</v>
      </c>
      <c r="W143">
        <v>0</v>
      </c>
      <c r="X143">
        <v>1</v>
      </c>
      <c r="Y143">
        <v>4</v>
      </c>
      <c r="Z143">
        <v>6</v>
      </c>
      <c r="AA143">
        <v>74</v>
      </c>
      <c r="AB143">
        <v>1</v>
      </c>
      <c r="AC143">
        <v>30</v>
      </c>
      <c r="AD143">
        <v>0</v>
      </c>
      <c r="AE143">
        <v>6</v>
      </c>
      <c r="AF143">
        <v>4</v>
      </c>
      <c r="AG143">
        <v>1</v>
      </c>
      <c r="AH143">
        <v>4</v>
      </c>
      <c r="AI143">
        <v>12</v>
      </c>
      <c r="AJ143">
        <v>10</v>
      </c>
      <c r="AK143">
        <v>13</v>
      </c>
      <c r="AL143">
        <v>1</v>
      </c>
      <c r="AM143">
        <v>3</v>
      </c>
      <c r="AN143">
        <v>0</v>
      </c>
      <c r="AO143">
        <v>0</v>
      </c>
      <c r="AP143">
        <v>1</v>
      </c>
      <c r="AQ143">
        <v>7</v>
      </c>
      <c r="AR143">
        <v>15</v>
      </c>
      <c r="AS143">
        <v>28</v>
      </c>
      <c r="AT143">
        <v>8</v>
      </c>
      <c r="AU143">
        <v>240</v>
      </c>
      <c r="AV143">
        <v>0</v>
      </c>
      <c r="AW143">
        <v>32</v>
      </c>
      <c r="AX143">
        <v>20</v>
      </c>
      <c r="AY143" s="8">
        <v>22</v>
      </c>
      <c r="AZ143">
        <v>8</v>
      </c>
      <c r="BA143">
        <v>270</v>
      </c>
      <c r="BB143">
        <v>22</v>
      </c>
      <c r="BC143">
        <v>33</v>
      </c>
      <c r="BD143">
        <v>2</v>
      </c>
      <c r="BE143">
        <v>80</v>
      </c>
      <c r="BF143">
        <v>22</v>
      </c>
      <c r="BG143">
        <v>0</v>
      </c>
      <c r="BH143">
        <v>4</v>
      </c>
      <c r="BI143">
        <v>10</v>
      </c>
      <c r="BJ143">
        <v>2</v>
      </c>
      <c r="BK143">
        <v>3</v>
      </c>
      <c r="BL143">
        <v>1</v>
      </c>
      <c r="BM143">
        <v>1</v>
      </c>
      <c r="BN143">
        <v>1</v>
      </c>
      <c r="BO143">
        <v>8</v>
      </c>
      <c r="BP143">
        <v>5</v>
      </c>
      <c r="BQ143">
        <v>42</v>
      </c>
      <c r="BR143">
        <v>1</v>
      </c>
      <c r="BS143">
        <v>50</v>
      </c>
      <c r="BT143">
        <v>14</v>
      </c>
      <c r="BU143">
        <v>3</v>
      </c>
      <c r="BV143">
        <v>2</v>
      </c>
      <c r="BW143">
        <v>1</v>
      </c>
      <c r="BX143">
        <v>5</v>
      </c>
      <c r="BY143">
        <v>14</v>
      </c>
      <c r="BZ143">
        <v>3</v>
      </c>
      <c r="CA143">
        <v>5</v>
      </c>
      <c r="CB143">
        <v>0</v>
      </c>
      <c r="CC143">
        <v>1</v>
      </c>
      <c r="CD143">
        <v>0</v>
      </c>
      <c r="CE143">
        <v>0</v>
      </c>
      <c r="CF143">
        <v>1</v>
      </c>
      <c r="CG143">
        <v>4</v>
      </c>
      <c r="CH143">
        <v>8</v>
      </c>
      <c r="CI143">
        <v>20</v>
      </c>
      <c r="CJ143">
        <v>8</v>
      </c>
      <c r="CK143">
        <v>144</v>
      </c>
      <c r="CL143">
        <v>2</v>
      </c>
      <c r="CM143">
        <v>27</v>
      </c>
      <c r="CN143">
        <v>40</v>
      </c>
      <c r="CP143" s="1">
        <f t="shared" si="244"/>
        <v>0.90322580645161288</v>
      </c>
      <c r="CQ143" s="1">
        <f t="shared" si="245"/>
        <v>0.8</v>
      </c>
      <c r="CR143" s="1">
        <f t="shared" si="246"/>
        <v>10.96551724137931</v>
      </c>
      <c r="CS143" s="1">
        <f t="shared" si="247"/>
        <v>7.7941176470588234</v>
      </c>
      <c r="CT143" s="1">
        <f t="shared" si="248"/>
        <v>0</v>
      </c>
      <c r="CU143" s="1">
        <f t="shared" si="249"/>
        <v>2</v>
      </c>
      <c r="CV143" s="1">
        <f t="shared" si="250"/>
        <v>57.571428571428569</v>
      </c>
      <c r="CW143" s="1">
        <f t="shared" si="251"/>
        <v>43.75</v>
      </c>
      <c r="CX143" s="2">
        <f t="shared" si="252"/>
        <v>4.6190476190476195</v>
      </c>
      <c r="CY143" s="2">
        <f t="shared" si="253"/>
        <v>3.4583333333333335</v>
      </c>
      <c r="CZ143" s="1">
        <f t="shared" si="254"/>
        <v>6.9482758620689653</v>
      </c>
      <c r="DA143" s="1">
        <f t="shared" si="255"/>
        <v>6.25</v>
      </c>
      <c r="DB143" s="1">
        <f t="shared" si="256"/>
        <v>3.4285714285714284</v>
      </c>
      <c r="DC143" s="1">
        <f t="shared" si="257"/>
        <v>2.75</v>
      </c>
      <c r="DD143" s="1">
        <f t="shared" si="258"/>
        <v>0.63636363636363635</v>
      </c>
      <c r="DE143" s="1">
        <f t="shared" si="259"/>
        <v>0.46153846153846156</v>
      </c>
      <c r="DF143" s="1">
        <f t="shared" si="260"/>
        <v>30</v>
      </c>
      <c r="DG143" s="1">
        <f t="shared" si="261"/>
        <v>18</v>
      </c>
      <c r="DH143" s="1">
        <f t="shared" si="262"/>
        <v>0</v>
      </c>
      <c r="DI143" s="1">
        <f t="shared" si="263"/>
        <v>2</v>
      </c>
      <c r="DJ143" s="1">
        <f t="shared" si="264"/>
        <v>0.73809523809523814</v>
      </c>
      <c r="DK143" s="1">
        <f t="shared" si="265"/>
        <v>0.80952380952380953</v>
      </c>
      <c r="DL143" s="1">
        <f t="shared" si="266"/>
        <v>8.2857142857142865</v>
      </c>
      <c r="DM143" s="1">
        <f t="shared" si="267"/>
        <v>7</v>
      </c>
      <c r="DN143" s="1">
        <f t="shared" si="268"/>
        <v>1.2758620689655173</v>
      </c>
      <c r="DO143" s="1">
        <f t="shared" si="269"/>
        <v>0.75</v>
      </c>
      <c r="DP143" s="1">
        <f t="shared" si="270"/>
        <v>0.5357142857142857</v>
      </c>
      <c r="DQ143" s="1">
        <f t="shared" si="271"/>
        <v>0.4</v>
      </c>
      <c r="DR143" s="2">
        <f t="shared" si="272"/>
        <v>5</v>
      </c>
      <c r="DS143" s="2">
        <f t="shared" si="273"/>
        <v>3.6363636363636362</v>
      </c>
      <c r="DT143" s="1">
        <f t="shared" si="242"/>
        <v>30</v>
      </c>
      <c r="DU143" s="1">
        <f t="shared" si="243"/>
        <v>36</v>
      </c>
      <c r="DV143" s="1">
        <f t="shared" si="319"/>
        <v>145</v>
      </c>
      <c r="DW143" s="1">
        <f t="shared" si="320"/>
        <v>80</v>
      </c>
      <c r="DX143" s="1">
        <f t="shared" si="274"/>
        <v>7.6923076923076927E-2</v>
      </c>
      <c r="DY143" s="1">
        <f t="shared" si="275"/>
        <v>5.7142857142857141E-2</v>
      </c>
      <c r="DZ143" s="1">
        <f t="shared" si="276"/>
        <v>4.4285714285714288</v>
      </c>
      <c r="EA143" s="1">
        <f t="shared" si="277"/>
        <v>2.5</v>
      </c>
      <c r="EB143" s="1">
        <f t="shared" si="321"/>
        <v>140.77380952380952</v>
      </c>
      <c r="EC143" s="1">
        <f t="shared" si="322"/>
        <v>99.305555555555543</v>
      </c>
      <c r="EE143">
        <f t="shared" si="278"/>
        <v>3</v>
      </c>
      <c r="EF143">
        <f t="shared" si="279"/>
        <v>174</v>
      </c>
      <c r="EG143">
        <f t="shared" si="280"/>
        <v>9</v>
      </c>
      <c r="EH143">
        <f t="shared" si="281"/>
        <v>152</v>
      </c>
      <c r="EI143">
        <f t="shared" si="282"/>
        <v>1</v>
      </c>
      <c r="EJ143">
        <f t="shared" si="283"/>
        <v>57</v>
      </c>
      <c r="EK143">
        <f t="shared" si="284"/>
        <v>3</v>
      </c>
      <c r="EL143">
        <f t="shared" si="285"/>
        <v>184</v>
      </c>
      <c r="EM143">
        <f t="shared" si="286"/>
        <v>3</v>
      </c>
      <c r="EN143">
        <f t="shared" si="287"/>
        <v>175</v>
      </c>
      <c r="EO143">
        <f t="shared" si="288"/>
        <v>12</v>
      </c>
      <c r="EP143">
        <f t="shared" si="289"/>
        <v>162</v>
      </c>
      <c r="EQ143">
        <f t="shared" si="290"/>
        <v>1</v>
      </c>
      <c r="ER143">
        <f t="shared" si="291"/>
        <v>189</v>
      </c>
      <c r="ES143">
        <f t="shared" si="292"/>
        <v>10</v>
      </c>
      <c r="ET143">
        <f t="shared" si="293"/>
        <v>132</v>
      </c>
      <c r="EU143">
        <f t="shared" si="294"/>
        <v>109</v>
      </c>
      <c r="EV143">
        <f t="shared" si="295"/>
        <v>4</v>
      </c>
      <c r="EW143">
        <f t="shared" si="296"/>
        <v>1</v>
      </c>
      <c r="EX143">
        <f t="shared" si="297"/>
        <v>145</v>
      </c>
      <c r="EY143">
        <f t="shared" si="298"/>
        <v>74</v>
      </c>
      <c r="EZ143">
        <f t="shared" si="299"/>
        <v>139</v>
      </c>
      <c r="FA143">
        <f t="shared" si="300"/>
        <v>5</v>
      </c>
      <c r="FB143">
        <f t="shared" si="301"/>
        <v>180</v>
      </c>
      <c r="FC143">
        <f t="shared" si="302"/>
        <v>180</v>
      </c>
      <c r="FD143">
        <f t="shared" si="303"/>
        <v>83</v>
      </c>
      <c r="FE143">
        <f t="shared" si="304"/>
        <v>40</v>
      </c>
      <c r="FF143">
        <f t="shared" si="305"/>
        <v>59</v>
      </c>
      <c r="FG143">
        <f t="shared" si="306"/>
        <v>32</v>
      </c>
      <c r="FH143">
        <f t="shared" si="307"/>
        <v>81</v>
      </c>
      <c r="FI143">
        <f t="shared" si="308"/>
        <v>176</v>
      </c>
      <c r="FJ143">
        <f t="shared" si="309"/>
        <v>74</v>
      </c>
      <c r="FK143">
        <f t="shared" si="310"/>
        <v>47</v>
      </c>
      <c r="FL143">
        <f t="shared" si="311"/>
        <v>63</v>
      </c>
      <c r="FM143">
        <f t="shared" si="312"/>
        <v>66</v>
      </c>
      <c r="FN143">
        <f t="shared" si="313"/>
        <v>70</v>
      </c>
      <c r="FO143">
        <f t="shared" si="314"/>
        <v>7</v>
      </c>
      <c r="FP143">
        <f t="shared" si="315"/>
        <v>146</v>
      </c>
      <c r="FQ143">
        <f t="shared" si="316"/>
        <v>6</v>
      </c>
      <c r="FR143">
        <f t="shared" si="317"/>
        <v>146</v>
      </c>
    </row>
    <row r="144" spans="1:174">
      <c r="A144" t="s">
        <v>25</v>
      </c>
      <c r="B144" t="s">
        <v>9</v>
      </c>
      <c r="C144" t="s">
        <v>68</v>
      </c>
      <c r="D144">
        <v>20</v>
      </c>
      <c r="E144">
        <v>31</v>
      </c>
      <c r="F144">
        <v>2007</v>
      </c>
      <c r="G144" t="str">
        <f t="shared" si="318"/>
        <v>Jaguars-DIV-2007</v>
      </c>
      <c r="H144">
        <v>0</v>
      </c>
      <c r="I144">
        <v>22</v>
      </c>
      <c r="J144">
        <v>8</v>
      </c>
      <c r="K144">
        <v>270</v>
      </c>
      <c r="L144">
        <v>22</v>
      </c>
      <c r="M144">
        <v>33</v>
      </c>
      <c r="N144">
        <v>2</v>
      </c>
      <c r="O144">
        <v>80</v>
      </c>
      <c r="P144">
        <v>22</v>
      </c>
      <c r="Q144">
        <v>0</v>
      </c>
      <c r="R144">
        <v>4</v>
      </c>
      <c r="S144">
        <v>10</v>
      </c>
      <c r="T144">
        <v>2</v>
      </c>
      <c r="U144">
        <v>3</v>
      </c>
      <c r="V144">
        <v>1</v>
      </c>
      <c r="W144">
        <v>1</v>
      </c>
      <c r="X144">
        <v>1</v>
      </c>
      <c r="Y144">
        <v>8</v>
      </c>
      <c r="Z144">
        <v>5</v>
      </c>
      <c r="AA144">
        <v>42</v>
      </c>
      <c r="AB144">
        <v>1</v>
      </c>
      <c r="AC144">
        <v>50</v>
      </c>
      <c r="AD144">
        <v>14</v>
      </c>
      <c r="AE144">
        <v>3</v>
      </c>
      <c r="AF144">
        <v>2</v>
      </c>
      <c r="AG144">
        <v>1</v>
      </c>
      <c r="AH144">
        <v>5</v>
      </c>
      <c r="AI144">
        <v>14</v>
      </c>
      <c r="AJ144">
        <v>3</v>
      </c>
      <c r="AK144">
        <v>5</v>
      </c>
      <c r="AL144">
        <v>0</v>
      </c>
      <c r="AM144">
        <v>1</v>
      </c>
      <c r="AN144">
        <v>0</v>
      </c>
      <c r="AO144">
        <v>0</v>
      </c>
      <c r="AP144">
        <v>1</v>
      </c>
      <c r="AQ144">
        <v>4</v>
      </c>
      <c r="AR144">
        <v>8</v>
      </c>
      <c r="AS144">
        <v>20</v>
      </c>
      <c r="AT144">
        <v>8</v>
      </c>
      <c r="AU144">
        <v>144</v>
      </c>
      <c r="AV144">
        <v>2</v>
      </c>
      <c r="AW144">
        <v>27</v>
      </c>
      <c r="AX144">
        <v>40</v>
      </c>
      <c r="AY144" s="8">
        <v>24</v>
      </c>
      <c r="AZ144">
        <v>7</v>
      </c>
      <c r="BA144">
        <v>258</v>
      </c>
      <c r="BB144">
        <v>26</v>
      </c>
      <c r="BC144">
        <v>28</v>
      </c>
      <c r="BD144">
        <v>3</v>
      </c>
      <c r="BE144">
        <v>145</v>
      </c>
      <c r="BF144">
        <v>29</v>
      </c>
      <c r="BG144">
        <v>1</v>
      </c>
      <c r="BH144">
        <v>6</v>
      </c>
      <c r="BI144">
        <v>10</v>
      </c>
      <c r="BJ144">
        <v>1</v>
      </c>
      <c r="BK144">
        <v>1</v>
      </c>
      <c r="BL144">
        <v>0</v>
      </c>
      <c r="BM144">
        <v>0</v>
      </c>
      <c r="BN144">
        <v>1</v>
      </c>
      <c r="BO144">
        <v>4</v>
      </c>
      <c r="BP144">
        <v>6</v>
      </c>
      <c r="BQ144">
        <v>74</v>
      </c>
      <c r="BR144">
        <v>1</v>
      </c>
      <c r="BS144">
        <v>30</v>
      </c>
      <c r="BT144">
        <v>0</v>
      </c>
      <c r="BU144">
        <v>6</v>
      </c>
      <c r="BV144">
        <v>4</v>
      </c>
      <c r="BW144">
        <v>1</v>
      </c>
      <c r="BX144">
        <v>4</v>
      </c>
      <c r="BY144">
        <v>12</v>
      </c>
      <c r="BZ144">
        <v>10</v>
      </c>
      <c r="CA144">
        <v>13</v>
      </c>
      <c r="CB144">
        <v>1</v>
      </c>
      <c r="CC144">
        <v>3</v>
      </c>
      <c r="CD144">
        <v>0</v>
      </c>
      <c r="CE144">
        <v>0</v>
      </c>
      <c r="CF144">
        <v>1</v>
      </c>
      <c r="CG144">
        <v>7</v>
      </c>
      <c r="CH144">
        <v>15</v>
      </c>
      <c r="CI144">
        <v>28</v>
      </c>
      <c r="CJ144">
        <v>8</v>
      </c>
      <c r="CK144">
        <v>240</v>
      </c>
      <c r="CL144">
        <v>0</v>
      </c>
      <c r="CM144">
        <v>32</v>
      </c>
      <c r="CN144">
        <v>20</v>
      </c>
      <c r="CP144" s="1">
        <f t="shared" si="244"/>
        <v>0.8</v>
      </c>
      <c r="CQ144" s="1">
        <f t="shared" si="245"/>
        <v>0.90322580645161288</v>
      </c>
      <c r="CR144" s="1">
        <f t="shared" si="246"/>
        <v>7.7941176470588234</v>
      </c>
      <c r="CS144" s="1">
        <f t="shared" si="247"/>
        <v>10.96551724137931</v>
      </c>
      <c r="CT144" s="1">
        <f t="shared" si="248"/>
        <v>2</v>
      </c>
      <c r="CU144" s="1">
        <f t="shared" si="249"/>
        <v>0</v>
      </c>
      <c r="CV144" s="1">
        <f t="shared" si="250"/>
        <v>43.75</v>
      </c>
      <c r="CW144" s="1">
        <f t="shared" si="251"/>
        <v>57.571428571428569</v>
      </c>
      <c r="CX144" s="2">
        <f t="shared" si="252"/>
        <v>3.4583333333333335</v>
      </c>
      <c r="CY144" s="2">
        <f t="shared" si="253"/>
        <v>4.6190476190476195</v>
      </c>
      <c r="CZ144" s="1">
        <f t="shared" si="254"/>
        <v>6.25</v>
      </c>
      <c r="DA144" s="1">
        <f t="shared" si="255"/>
        <v>6.9482758620689653</v>
      </c>
      <c r="DB144" s="1">
        <f t="shared" si="256"/>
        <v>2.75</v>
      </c>
      <c r="DC144" s="1">
        <f t="shared" si="257"/>
        <v>3.4285714285714284</v>
      </c>
      <c r="DD144" s="1">
        <f t="shared" si="258"/>
        <v>0.46153846153846156</v>
      </c>
      <c r="DE144" s="1">
        <f t="shared" si="259"/>
        <v>0.63636363636363635</v>
      </c>
      <c r="DF144" s="1">
        <f t="shared" si="260"/>
        <v>18</v>
      </c>
      <c r="DG144" s="1">
        <f t="shared" si="261"/>
        <v>30</v>
      </c>
      <c r="DH144" s="1">
        <f t="shared" si="262"/>
        <v>2</v>
      </c>
      <c r="DI144" s="1">
        <f t="shared" si="263"/>
        <v>0</v>
      </c>
      <c r="DJ144" s="1">
        <f t="shared" si="264"/>
        <v>0.80952380952380953</v>
      </c>
      <c r="DK144" s="1">
        <f t="shared" si="265"/>
        <v>0.73809523809523814</v>
      </c>
      <c r="DL144" s="1">
        <f t="shared" si="266"/>
        <v>7</v>
      </c>
      <c r="DM144" s="1">
        <f t="shared" si="267"/>
        <v>8.2857142857142865</v>
      </c>
      <c r="DN144" s="1">
        <f t="shared" si="268"/>
        <v>0.75</v>
      </c>
      <c r="DO144" s="1">
        <f t="shared" si="269"/>
        <v>1.2758620689655173</v>
      </c>
      <c r="DP144" s="1">
        <f t="shared" si="270"/>
        <v>0.4</v>
      </c>
      <c r="DQ144" s="1">
        <f t="shared" si="271"/>
        <v>0.5357142857142857</v>
      </c>
      <c r="DR144" s="2">
        <f t="shared" si="272"/>
        <v>3.6363636363636362</v>
      </c>
      <c r="DS144" s="2">
        <f t="shared" si="273"/>
        <v>5</v>
      </c>
      <c r="DT144" s="1">
        <f t="shared" si="242"/>
        <v>36</v>
      </c>
      <c r="DU144" s="1">
        <f t="shared" si="243"/>
        <v>30</v>
      </c>
      <c r="DV144" s="1">
        <f t="shared" si="319"/>
        <v>80</v>
      </c>
      <c r="DW144" s="1">
        <f t="shared" si="320"/>
        <v>145</v>
      </c>
      <c r="DX144" s="1">
        <f t="shared" si="274"/>
        <v>5.7142857142857141E-2</v>
      </c>
      <c r="DY144" s="1">
        <f t="shared" si="275"/>
        <v>7.6923076923076927E-2</v>
      </c>
      <c r="DZ144" s="1">
        <f t="shared" si="276"/>
        <v>2.5</v>
      </c>
      <c r="EA144" s="1">
        <f t="shared" si="277"/>
        <v>4.4285714285714288</v>
      </c>
      <c r="EB144" s="1">
        <f t="shared" si="321"/>
        <v>99.305555555555543</v>
      </c>
      <c r="EC144" s="1">
        <f t="shared" si="322"/>
        <v>140.77380952380952</v>
      </c>
      <c r="EE144">
        <f t="shared" si="278"/>
        <v>24</v>
      </c>
      <c r="EF144">
        <f t="shared" si="279"/>
        <v>196</v>
      </c>
      <c r="EG144">
        <f t="shared" si="280"/>
        <v>47</v>
      </c>
      <c r="EH144">
        <f t="shared" si="281"/>
        <v>190</v>
      </c>
      <c r="EI144">
        <f t="shared" si="282"/>
        <v>105</v>
      </c>
      <c r="EJ144">
        <f t="shared" si="283"/>
        <v>163</v>
      </c>
      <c r="EK144">
        <f t="shared" si="284"/>
        <v>15</v>
      </c>
      <c r="EL144">
        <f t="shared" si="285"/>
        <v>196</v>
      </c>
      <c r="EM144">
        <f t="shared" si="286"/>
        <v>24</v>
      </c>
      <c r="EN144">
        <f t="shared" si="287"/>
        <v>196</v>
      </c>
      <c r="EO144">
        <f t="shared" si="288"/>
        <v>37</v>
      </c>
      <c r="EP144">
        <f t="shared" si="289"/>
        <v>187</v>
      </c>
      <c r="EQ144">
        <f t="shared" si="290"/>
        <v>10</v>
      </c>
      <c r="ER144">
        <f t="shared" si="291"/>
        <v>197</v>
      </c>
      <c r="ES144">
        <f t="shared" si="292"/>
        <v>62</v>
      </c>
      <c r="ET144">
        <f t="shared" si="293"/>
        <v>189</v>
      </c>
      <c r="EU144">
        <f t="shared" si="294"/>
        <v>195</v>
      </c>
      <c r="EV144">
        <f t="shared" si="295"/>
        <v>88</v>
      </c>
      <c r="EW144">
        <f t="shared" si="296"/>
        <v>23</v>
      </c>
      <c r="EX144">
        <f t="shared" si="297"/>
        <v>194</v>
      </c>
      <c r="EY144">
        <f t="shared" si="298"/>
        <v>52</v>
      </c>
      <c r="EZ144">
        <f t="shared" si="299"/>
        <v>125</v>
      </c>
      <c r="FA144">
        <f t="shared" si="300"/>
        <v>18</v>
      </c>
      <c r="FB144">
        <f t="shared" si="301"/>
        <v>194</v>
      </c>
      <c r="FC144">
        <f t="shared" si="302"/>
        <v>116</v>
      </c>
      <c r="FD144">
        <f t="shared" si="303"/>
        <v>19</v>
      </c>
      <c r="FE144">
        <f t="shared" si="304"/>
        <v>131</v>
      </c>
      <c r="FF144">
        <f t="shared" si="305"/>
        <v>158</v>
      </c>
      <c r="FG144">
        <f t="shared" si="306"/>
        <v>118</v>
      </c>
      <c r="FH144">
        <f t="shared" si="307"/>
        <v>164</v>
      </c>
      <c r="FI144">
        <f t="shared" si="308"/>
        <v>120</v>
      </c>
      <c r="FJ144">
        <f t="shared" si="309"/>
        <v>23</v>
      </c>
      <c r="FK144">
        <f t="shared" si="310"/>
        <v>135</v>
      </c>
      <c r="FL144">
        <f t="shared" si="311"/>
        <v>150</v>
      </c>
      <c r="FM144">
        <f t="shared" si="312"/>
        <v>129</v>
      </c>
      <c r="FN144">
        <f t="shared" si="313"/>
        <v>132</v>
      </c>
      <c r="FO144">
        <f t="shared" si="314"/>
        <v>51</v>
      </c>
      <c r="FP144">
        <f t="shared" si="315"/>
        <v>191</v>
      </c>
      <c r="FQ144">
        <f t="shared" si="316"/>
        <v>53</v>
      </c>
      <c r="FR144">
        <f t="shared" si="317"/>
        <v>193</v>
      </c>
    </row>
    <row r="145" spans="1:174">
      <c r="A145" t="s">
        <v>12</v>
      </c>
      <c r="B145" t="s">
        <v>22</v>
      </c>
      <c r="C145" t="s">
        <v>68</v>
      </c>
      <c r="D145">
        <v>24</v>
      </c>
      <c r="E145">
        <v>28</v>
      </c>
      <c r="F145">
        <v>2007</v>
      </c>
      <c r="G145" t="str">
        <f t="shared" si="318"/>
        <v>Colts-DIV-2007</v>
      </c>
      <c r="H145">
        <v>1</v>
      </c>
      <c r="I145">
        <v>29</v>
      </c>
      <c r="J145">
        <v>10</v>
      </c>
      <c r="K145">
        <v>402</v>
      </c>
      <c r="L145">
        <v>33</v>
      </c>
      <c r="M145">
        <v>48</v>
      </c>
      <c r="N145">
        <v>3</v>
      </c>
      <c r="O145">
        <v>44</v>
      </c>
      <c r="P145">
        <v>18</v>
      </c>
      <c r="Q145">
        <v>0</v>
      </c>
      <c r="R145">
        <v>3</v>
      </c>
      <c r="S145">
        <v>11</v>
      </c>
      <c r="T145">
        <v>2</v>
      </c>
      <c r="U145">
        <v>4</v>
      </c>
      <c r="V145">
        <v>2</v>
      </c>
      <c r="W145">
        <v>1</v>
      </c>
      <c r="X145">
        <v>0</v>
      </c>
      <c r="Y145">
        <v>0</v>
      </c>
      <c r="Z145">
        <v>5</v>
      </c>
      <c r="AA145">
        <v>54</v>
      </c>
      <c r="AB145">
        <v>1</v>
      </c>
      <c r="AC145">
        <v>49</v>
      </c>
      <c r="AD145">
        <v>0</v>
      </c>
      <c r="AE145">
        <v>3</v>
      </c>
      <c r="AF145">
        <v>1</v>
      </c>
      <c r="AG145">
        <v>0</v>
      </c>
      <c r="AH145">
        <v>5</v>
      </c>
      <c r="AI145">
        <v>12</v>
      </c>
      <c r="AJ145">
        <v>1</v>
      </c>
      <c r="AK145">
        <v>4</v>
      </c>
      <c r="AL145">
        <v>2</v>
      </c>
      <c r="AM145">
        <v>2</v>
      </c>
      <c r="AN145">
        <v>0</v>
      </c>
      <c r="AO145">
        <v>0</v>
      </c>
      <c r="AP145">
        <v>0</v>
      </c>
      <c r="AQ145">
        <v>2</v>
      </c>
      <c r="AR145">
        <v>8</v>
      </c>
      <c r="AS145">
        <v>18</v>
      </c>
      <c r="AT145">
        <v>10</v>
      </c>
      <c r="AU145">
        <v>316</v>
      </c>
      <c r="AV145">
        <v>2</v>
      </c>
      <c r="AW145">
        <v>30</v>
      </c>
      <c r="AX145">
        <v>21</v>
      </c>
      <c r="AY145" s="8">
        <v>20</v>
      </c>
      <c r="AZ145">
        <v>9</v>
      </c>
      <c r="BA145">
        <v>312</v>
      </c>
      <c r="BB145">
        <v>17</v>
      </c>
      <c r="BC145">
        <v>23</v>
      </c>
      <c r="BD145">
        <v>3</v>
      </c>
      <c r="BE145">
        <v>99</v>
      </c>
      <c r="BF145">
        <v>30</v>
      </c>
      <c r="BG145">
        <v>1</v>
      </c>
      <c r="BH145">
        <v>6</v>
      </c>
      <c r="BI145">
        <v>10</v>
      </c>
      <c r="BJ145">
        <v>0</v>
      </c>
      <c r="BK145">
        <v>0</v>
      </c>
      <c r="BL145">
        <v>1</v>
      </c>
      <c r="BM145">
        <v>0</v>
      </c>
      <c r="BN145">
        <v>0</v>
      </c>
      <c r="BO145">
        <v>0</v>
      </c>
      <c r="BP145">
        <v>10</v>
      </c>
      <c r="BQ145">
        <v>79</v>
      </c>
      <c r="BR145">
        <v>3</v>
      </c>
      <c r="BS145">
        <v>177</v>
      </c>
      <c r="BT145">
        <v>46</v>
      </c>
      <c r="BU145">
        <v>2</v>
      </c>
      <c r="BV145">
        <v>2</v>
      </c>
      <c r="BW145">
        <v>0</v>
      </c>
      <c r="BX145">
        <v>6</v>
      </c>
      <c r="BY145">
        <v>13</v>
      </c>
      <c r="BZ145">
        <v>5</v>
      </c>
      <c r="CA145">
        <v>14</v>
      </c>
      <c r="CB145">
        <v>1</v>
      </c>
      <c r="CC145">
        <v>2</v>
      </c>
      <c r="CD145">
        <v>0</v>
      </c>
      <c r="CE145">
        <v>0</v>
      </c>
      <c r="CF145">
        <v>5</v>
      </c>
      <c r="CG145">
        <v>12</v>
      </c>
      <c r="CH145">
        <v>12</v>
      </c>
      <c r="CI145">
        <v>29</v>
      </c>
      <c r="CJ145">
        <v>11</v>
      </c>
      <c r="CK145">
        <v>257</v>
      </c>
      <c r="CL145">
        <v>3</v>
      </c>
      <c r="CM145">
        <v>29</v>
      </c>
      <c r="CN145">
        <v>39</v>
      </c>
      <c r="CP145" s="1">
        <f t="shared" si="244"/>
        <v>0.82051282051282048</v>
      </c>
      <c r="CQ145" s="1">
        <f t="shared" si="245"/>
        <v>0.82758620689655171</v>
      </c>
      <c r="CR145" s="1">
        <f t="shared" si="246"/>
        <v>7.75</v>
      </c>
      <c r="CS145" s="1">
        <f t="shared" si="247"/>
        <v>14.217391304347826</v>
      </c>
      <c r="CT145" s="1">
        <f t="shared" si="248"/>
        <v>3</v>
      </c>
      <c r="CU145" s="1">
        <f t="shared" si="249"/>
        <v>1</v>
      </c>
      <c r="CV145" s="1">
        <f t="shared" si="250"/>
        <v>44.6</v>
      </c>
      <c r="CW145" s="1">
        <f t="shared" si="251"/>
        <v>45.666666666666664</v>
      </c>
      <c r="CX145" s="2">
        <f t="shared" si="252"/>
        <v>3.0350000000000001</v>
      </c>
      <c r="CY145" s="2">
        <f t="shared" si="253"/>
        <v>3.2944444444444443</v>
      </c>
      <c r="CZ145" s="1">
        <f t="shared" si="254"/>
        <v>6.7575757575757578</v>
      </c>
      <c r="DA145" s="1">
        <f t="shared" si="255"/>
        <v>7.7547169811320753</v>
      </c>
      <c r="DB145" s="1">
        <f t="shared" si="256"/>
        <v>2.9</v>
      </c>
      <c r="DC145" s="1">
        <f t="shared" si="257"/>
        <v>2.2222222222222223</v>
      </c>
      <c r="DD145" s="1">
        <f t="shared" si="258"/>
        <v>0.33333333333333331</v>
      </c>
      <c r="DE145" s="1">
        <f t="shared" si="259"/>
        <v>0.6</v>
      </c>
      <c r="DF145" s="1">
        <f t="shared" si="260"/>
        <v>31.6</v>
      </c>
      <c r="DG145" s="1">
        <f t="shared" si="261"/>
        <v>23.363636363636363</v>
      </c>
      <c r="DH145" s="1">
        <f t="shared" si="262"/>
        <v>2</v>
      </c>
      <c r="DI145" s="1">
        <f t="shared" si="263"/>
        <v>3</v>
      </c>
      <c r="DJ145" s="1">
        <f t="shared" si="264"/>
        <v>0.33333333333333331</v>
      </c>
      <c r="DK145" s="1">
        <f t="shared" si="265"/>
        <v>1</v>
      </c>
      <c r="DL145" s="1">
        <f t="shared" si="266"/>
        <v>6.6</v>
      </c>
      <c r="DM145" s="1">
        <f t="shared" si="267"/>
        <v>5.8888888888888893</v>
      </c>
      <c r="DN145" s="1">
        <f t="shared" si="268"/>
        <v>0.81818181818181823</v>
      </c>
      <c r="DO145" s="1">
        <f t="shared" si="269"/>
        <v>1.4905660377358489</v>
      </c>
      <c r="DP145" s="1">
        <f t="shared" si="270"/>
        <v>0.44444444444444442</v>
      </c>
      <c r="DQ145" s="1">
        <f t="shared" si="271"/>
        <v>0.41379310344827586</v>
      </c>
      <c r="DR145" s="2">
        <f t="shared" si="272"/>
        <v>2.4444444444444446</v>
      </c>
      <c r="DS145" s="2">
        <f t="shared" si="273"/>
        <v>3.3</v>
      </c>
      <c r="DT145" s="1">
        <f t="shared" si="242"/>
        <v>49</v>
      </c>
      <c r="DU145" s="1">
        <f t="shared" si="243"/>
        <v>43.666666666666664</v>
      </c>
      <c r="DV145" s="1">
        <f t="shared" si="319"/>
        <v>44</v>
      </c>
      <c r="DW145" s="1">
        <f t="shared" si="320"/>
        <v>99</v>
      </c>
      <c r="DX145" s="1">
        <f t="shared" si="274"/>
        <v>5.3811659192825115E-2</v>
      </c>
      <c r="DY145" s="1">
        <f t="shared" si="275"/>
        <v>6.8126520681265207E-2</v>
      </c>
      <c r="DZ145" s="1">
        <f t="shared" si="276"/>
        <v>2.4</v>
      </c>
      <c r="EA145" s="1">
        <f t="shared" si="277"/>
        <v>3.1111111111111112</v>
      </c>
      <c r="EB145" s="1">
        <f t="shared" si="321"/>
        <v>97.743055555555571</v>
      </c>
      <c r="EC145" s="1">
        <f t="shared" si="322"/>
        <v>137.22826086956522</v>
      </c>
      <c r="EE145">
        <f t="shared" si="278"/>
        <v>16</v>
      </c>
      <c r="EF145">
        <f t="shared" si="279"/>
        <v>185</v>
      </c>
      <c r="EG145">
        <f t="shared" si="280"/>
        <v>49</v>
      </c>
      <c r="EH145">
        <f t="shared" si="281"/>
        <v>196</v>
      </c>
      <c r="EI145">
        <f t="shared" si="282"/>
        <v>143</v>
      </c>
      <c r="EJ145">
        <f t="shared" si="283"/>
        <v>95</v>
      </c>
      <c r="EK145">
        <f t="shared" si="284"/>
        <v>13</v>
      </c>
      <c r="EL145">
        <f t="shared" si="285"/>
        <v>188</v>
      </c>
      <c r="EM145">
        <f t="shared" si="286"/>
        <v>56</v>
      </c>
      <c r="EN145">
        <f t="shared" si="287"/>
        <v>166</v>
      </c>
      <c r="EO145">
        <f t="shared" si="288"/>
        <v>21</v>
      </c>
      <c r="EP145">
        <f t="shared" si="289"/>
        <v>194</v>
      </c>
      <c r="EQ145">
        <f t="shared" si="290"/>
        <v>6</v>
      </c>
      <c r="ER145">
        <f t="shared" si="291"/>
        <v>157</v>
      </c>
      <c r="ES145">
        <f t="shared" si="292"/>
        <v>130</v>
      </c>
      <c r="ET145">
        <f t="shared" si="293"/>
        <v>183</v>
      </c>
      <c r="EU145">
        <f t="shared" si="294"/>
        <v>89</v>
      </c>
      <c r="EV145">
        <f t="shared" si="295"/>
        <v>18</v>
      </c>
      <c r="EW145">
        <f t="shared" si="296"/>
        <v>23</v>
      </c>
      <c r="EX145">
        <f t="shared" si="297"/>
        <v>107</v>
      </c>
      <c r="EY145">
        <f t="shared" si="298"/>
        <v>180</v>
      </c>
      <c r="EZ145">
        <f t="shared" si="299"/>
        <v>164</v>
      </c>
      <c r="FA145">
        <f t="shared" si="300"/>
        <v>31</v>
      </c>
      <c r="FB145">
        <f t="shared" si="301"/>
        <v>119</v>
      </c>
      <c r="FC145">
        <f t="shared" si="302"/>
        <v>135</v>
      </c>
      <c r="FD145">
        <f t="shared" si="303"/>
        <v>8</v>
      </c>
      <c r="FE145">
        <f t="shared" si="304"/>
        <v>100</v>
      </c>
      <c r="FF145">
        <f t="shared" si="305"/>
        <v>76</v>
      </c>
      <c r="FG145">
        <f t="shared" si="306"/>
        <v>179</v>
      </c>
      <c r="FH145">
        <f t="shared" si="307"/>
        <v>60</v>
      </c>
      <c r="FI145">
        <f t="shared" si="308"/>
        <v>4</v>
      </c>
      <c r="FJ145">
        <f t="shared" si="309"/>
        <v>170</v>
      </c>
      <c r="FK145">
        <f t="shared" si="310"/>
        <v>186</v>
      </c>
      <c r="FL145">
        <f t="shared" si="311"/>
        <v>98</v>
      </c>
      <c r="FM145">
        <f t="shared" si="312"/>
        <v>140</v>
      </c>
      <c r="FN145">
        <f t="shared" si="313"/>
        <v>106</v>
      </c>
      <c r="FO145">
        <f t="shared" si="314"/>
        <v>63</v>
      </c>
      <c r="FP145">
        <f t="shared" si="315"/>
        <v>174</v>
      </c>
      <c r="FQ145">
        <f t="shared" si="316"/>
        <v>55</v>
      </c>
      <c r="FR145">
        <f t="shared" si="317"/>
        <v>189</v>
      </c>
    </row>
    <row r="146" spans="1:174">
      <c r="A146" t="s">
        <v>22</v>
      </c>
      <c r="B146" t="s">
        <v>12</v>
      </c>
      <c r="C146" t="s">
        <v>68</v>
      </c>
      <c r="D146">
        <v>28</v>
      </c>
      <c r="E146">
        <v>24</v>
      </c>
      <c r="F146">
        <v>2007</v>
      </c>
      <c r="G146" t="str">
        <f t="shared" si="318"/>
        <v>Chargers-DIV-2007</v>
      </c>
      <c r="H146">
        <v>0</v>
      </c>
      <c r="I146">
        <v>20</v>
      </c>
      <c r="J146">
        <v>9</v>
      </c>
      <c r="K146">
        <v>312</v>
      </c>
      <c r="L146">
        <v>17</v>
      </c>
      <c r="M146">
        <v>23</v>
      </c>
      <c r="N146">
        <v>3</v>
      </c>
      <c r="O146">
        <v>99</v>
      </c>
      <c r="P146">
        <v>30</v>
      </c>
      <c r="Q146">
        <v>1</v>
      </c>
      <c r="R146">
        <v>6</v>
      </c>
      <c r="S146">
        <v>10</v>
      </c>
      <c r="T146">
        <v>0</v>
      </c>
      <c r="U146">
        <v>0</v>
      </c>
      <c r="V146">
        <v>1</v>
      </c>
      <c r="W146">
        <v>0</v>
      </c>
      <c r="X146">
        <v>0</v>
      </c>
      <c r="Y146">
        <v>0</v>
      </c>
      <c r="Z146">
        <v>10</v>
      </c>
      <c r="AA146">
        <v>79</v>
      </c>
      <c r="AB146">
        <v>3</v>
      </c>
      <c r="AC146">
        <v>177</v>
      </c>
      <c r="AD146">
        <v>46</v>
      </c>
      <c r="AE146">
        <v>2</v>
      </c>
      <c r="AF146">
        <v>2</v>
      </c>
      <c r="AG146">
        <v>0</v>
      </c>
      <c r="AH146">
        <v>6</v>
      </c>
      <c r="AI146">
        <v>13</v>
      </c>
      <c r="AJ146">
        <v>5</v>
      </c>
      <c r="AK146">
        <v>14</v>
      </c>
      <c r="AL146">
        <v>1</v>
      </c>
      <c r="AM146">
        <v>2</v>
      </c>
      <c r="AN146">
        <v>0</v>
      </c>
      <c r="AO146">
        <v>0</v>
      </c>
      <c r="AP146">
        <v>5</v>
      </c>
      <c r="AQ146">
        <v>12</v>
      </c>
      <c r="AR146">
        <v>12</v>
      </c>
      <c r="AS146">
        <v>29</v>
      </c>
      <c r="AT146">
        <v>11</v>
      </c>
      <c r="AU146">
        <v>257</v>
      </c>
      <c r="AV146">
        <v>3</v>
      </c>
      <c r="AW146">
        <v>29</v>
      </c>
      <c r="AX146">
        <v>39</v>
      </c>
      <c r="AY146" s="8">
        <v>29</v>
      </c>
      <c r="AZ146">
        <v>10</v>
      </c>
      <c r="BA146">
        <v>402</v>
      </c>
      <c r="BB146">
        <v>33</v>
      </c>
      <c r="BC146">
        <v>48</v>
      </c>
      <c r="BD146">
        <v>3</v>
      </c>
      <c r="BE146">
        <v>44</v>
      </c>
      <c r="BF146">
        <v>18</v>
      </c>
      <c r="BG146">
        <v>0</v>
      </c>
      <c r="BH146">
        <v>3</v>
      </c>
      <c r="BI146">
        <v>11</v>
      </c>
      <c r="BJ146">
        <v>2</v>
      </c>
      <c r="BK146">
        <v>4</v>
      </c>
      <c r="BL146">
        <v>2</v>
      </c>
      <c r="BM146">
        <v>1</v>
      </c>
      <c r="BN146">
        <v>0</v>
      </c>
      <c r="BO146">
        <v>0</v>
      </c>
      <c r="BP146">
        <v>5</v>
      </c>
      <c r="BQ146">
        <v>54</v>
      </c>
      <c r="BR146">
        <v>1</v>
      </c>
      <c r="BS146">
        <v>49</v>
      </c>
      <c r="BT146">
        <v>0</v>
      </c>
      <c r="BU146">
        <v>3</v>
      </c>
      <c r="BV146">
        <v>1</v>
      </c>
      <c r="BW146">
        <v>0</v>
      </c>
      <c r="BX146">
        <v>5</v>
      </c>
      <c r="BY146">
        <v>12</v>
      </c>
      <c r="BZ146">
        <v>1</v>
      </c>
      <c r="CA146">
        <v>4</v>
      </c>
      <c r="CB146">
        <v>2</v>
      </c>
      <c r="CC146">
        <v>2</v>
      </c>
      <c r="CD146">
        <v>0</v>
      </c>
      <c r="CE146">
        <v>0</v>
      </c>
      <c r="CF146">
        <v>0</v>
      </c>
      <c r="CG146">
        <v>2</v>
      </c>
      <c r="CH146">
        <v>8</v>
      </c>
      <c r="CI146">
        <v>18</v>
      </c>
      <c r="CJ146">
        <v>10</v>
      </c>
      <c r="CK146">
        <v>316</v>
      </c>
      <c r="CL146">
        <v>2</v>
      </c>
      <c r="CM146">
        <v>30</v>
      </c>
      <c r="CN146">
        <v>21</v>
      </c>
      <c r="CP146" s="1">
        <f t="shared" si="244"/>
        <v>0.82758620689655171</v>
      </c>
      <c r="CQ146" s="1">
        <f t="shared" si="245"/>
        <v>0.82051282051282048</v>
      </c>
      <c r="CR146" s="1">
        <f t="shared" si="246"/>
        <v>14.217391304347826</v>
      </c>
      <c r="CS146" s="1">
        <f t="shared" si="247"/>
        <v>7.75</v>
      </c>
      <c r="CT146" s="1">
        <f t="shared" si="248"/>
        <v>1</v>
      </c>
      <c r="CU146" s="1">
        <f t="shared" si="249"/>
        <v>3</v>
      </c>
      <c r="CV146" s="1">
        <f t="shared" si="250"/>
        <v>45.666666666666664</v>
      </c>
      <c r="CW146" s="1">
        <f t="shared" si="251"/>
        <v>44.6</v>
      </c>
      <c r="CX146" s="2">
        <f t="shared" si="252"/>
        <v>3.2944444444444443</v>
      </c>
      <c r="CY146" s="2">
        <f t="shared" si="253"/>
        <v>3.0350000000000001</v>
      </c>
      <c r="CZ146" s="1">
        <f t="shared" si="254"/>
        <v>7.7547169811320753</v>
      </c>
      <c r="DA146" s="1">
        <f t="shared" si="255"/>
        <v>6.7575757575757578</v>
      </c>
      <c r="DB146" s="1">
        <f t="shared" si="256"/>
        <v>2.2222222222222223</v>
      </c>
      <c r="DC146" s="1">
        <f t="shared" si="257"/>
        <v>2.9</v>
      </c>
      <c r="DD146" s="1">
        <f t="shared" si="258"/>
        <v>0.6</v>
      </c>
      <c r="DE146" s="1">
        <f t="shared" si="259"/>
        <v>0.33333333333333331</v>
      </c>
      <c r="DF146" s="1">
        <f t="shared" si="260"/>
        <v>23.363636363636363</v>
      </c>
      <c r="DG146" s="1">
        <f t="shared" si="261"/>
        <v>31.6</v>
      </c>
      <c r="DH146" s="1">
        <f t="shared" si="262"/>
        <v>3</v>
      </c>
      <c r="DI146" s="1">
        <f t="shared" si="263"/>
        <v>2</v>
      </c>
      <c r="DJ146" s="1">
        <f t="shared" si="264"/>
        <v>1</v>
      </c>
      <c r="DK146" s="1">
        <f t="shared" si="265"/>
        <v>0.33333333333333331</v>
      </c>
      <c r="DL146" s="1">
        <f t="shared" si="266"/>
        <v>5.8888888888888893</v>
      </c>
      <c r="DM146" s="1">
        <f t="shared" si="267"/>
        <v>6.6</v>
      </c>
      <c r="DN146" s="1">
        <f t="shared" si="268"/>
        <v>1.4905660377358489</v>
      </c>
      <c r="DO146" s="1">
        <f t="shared" si="269"/>
        <v>0.81818181818181823</v>
      </c>
      <c r="DP146" s="1">
        <f t="shared" si="270"/>
        <v>0.41379310344827586</v>
      </c>
      <c r="DQ146" s="1">
        <f t="shared" si="271"/>
        <v>0.44444444444444442</v>
      </c>
      <c r="DR146" s="2">
        <f t="shared" si="272"/>
        <v>3.3</v>
      </c>
      <c r="DS146" s="2">
        <f t="shared" si="273"/>
        <v>2.4444444444444446</v>
      </c>
      <c r="DT146" s="1">
        <f t="shared" si="242"/>
        <v>43.666666666666664</v>
      </c>
      <c r="DU146" s="1">
        <f t="shared" si="243"/>
        <v>49</v>
      </c>
      <c r="DV146" s="1">
        <f t="shared" si="319"/>
        <v>99</v>
      </c>
      <c r="DW146" s="1">
        <f t="shared" si="320"/>
        <v>44</v>
      </c>
      <c r="DX146" s="1">
        <f t="shared" si="274"/>
        <v>6.8126520681265207E-2</v>
      </c>
      <c r="DY146" s="1">
        <f t="shared" si="275"/>
        <v>5.3811659192825115E-2</v>
      </c>
      <c r="DZ146" s="1">
        <f t="shared" si="276"/>
        <v>3.1111111111111112</v>
      </c>
      <c r="EA146" s="1">
        <f t="shared" si="277"/>
        <v>2.4</v>
      </c>
      <c r="EB146" s="1">
        <f t="shared" si="321"/>
        <v>137.22826086956522</v>
      </c>
      <c r="EC146" s="1">
        <f t="shared" si="322"/>
        <v>97.743055555555571</v>
      </c>
      <c r="EE146">
        <f t="shared" si="278"/>
        <v>14</v>
      </c>
      <c r="EF146">
        <f t="shared" si="279"/>
        <v>183</v>
      </c>
      <c r="EG146">
        <f t="shared" si="280"/>
        <v>3</v>
      </c>
      <c r="EH146">
        <f t="shared" si="281"/>
        <v>149</v>
      </c>
      <c r="EI146">
        <f t="shared" si="282"/>
        <v>37</v>
      </c>
      <c r="EJ146">
        <f t="shared" si="283"/>
        <v>32</v>
      </c>
      <c r="EK146">
        <f t="shared" si="284"/>
        <v>11</v>
      </c>
      <c r="EL146">
        <f t="shared" si="285"/>
        <v>186</v>
      </c>
      <c r="EM146">
        <f t="shared" si="286"/>
        <v>33</v>
      </c>
      <c r="EN146">
        <f t="shared" si="287"/>
        <v>143</v>
      </c>
      <c r="EO146">
        <f t="shared" si="288"/>
        <v>5</v>
      </c>
      <c r="EP146">
        <f t="shared" si="289"/>
        <v>178</v>
      </c>
      <c r="EQ146">
        <f t="shared" si="290"/>
        <v>40</v>
      </c>
      <c r="ER146">
        <f t="shared" si="291"/>
        <v>193</v>
      </c>
      <c r="ES146">
        <f t="shared" si="292"/>
        <v>14</v>
      </c>
      <c r="ET146">
        <f t="shared" si="293"/>
        <v>58</v>
      </c>
      <c r="EU146">
        <f t="shared" si="294"/>
        <v>181</v>
      </c>
      <c r="EV146">
        <f t="shared" si="295"/>
        <v>110</v>
      </c>
      <c r="EW146">
        <f t="shared" si="296"/>
        <v>55</v>
      </c>
      <c r="EX146">
        <f t="shared" si="297"/>
        <v>145</v>
      </c>
      <c r="EY146">
        <f t="shared" si="298"/>
        <v>1</v>
      </c>
      <c r="EZ146">
        <f t="shared" si="299"/>
        <v>17</v>
      </c>
      <c r="FA146">
        <f t="shared" si="300"/>
        <v>80</v>
      </c>
      <c r="FB146">
        <f t="shared" si="301"/>
        <v>166</v>
      </c>
      <c r="FC146">
        <f t="shared" si="302"/>
        <v>191</v>
      </c>
      <c r="FD146">
        <f t="shared" si="303"/>
        <v>64</v>
      </c>
      <c r="FE146">
        <f t="shared" si="304"/>
        <v>122</v>
      </c>
      <c r="FF146">
        <f t="shared" si="305"/>
        <v>98</v>
      </c>
      <c r="FG146">
        <f t="shared" si="306"/>
        <v>139</v>
      </c>
      <c r="FH146">
        <f t="shared" si="307"/>
        <v>20</v>
      </c>
      <c r="FI146">
        <f t="shared" si="308"/>
        <v>28</v>
      </c>
      <c r="FJ146">
        <f t="shared" si="309"/>
        <v>195</v>
      </c>
      <c r="FK146">
        <f t="shared" si="310"/>
        <v>98</v>
      </c>
      <c r="FL146">
        <f t="shared" si="311"/>
        <v>12</v>
      </c>
      <c r="FM146">
        <f t="shared" si="312"/>
        <v>93</v>
      </c>
      <c r="FN146">
        <f t="shared" si="313"/>
        <v>59</v>
      </c>
      <c r="FO146">
        <f t="shared" si="314"/>
        <v>25</v>
      </c>
      <c r="FP146">
        <f t="shared" si="315"/>
        <v>132</v>
      </c>
      <c r="FQ146">
        <f t="shared" si="316"/>
        <v>10</v>
      </c>
      <c r="FR146">
        <f t="shared" si="317"/>
        <v>144</v>
      </c>
    </row>
    <row r="147" spans="1:174">
      <c r="A147" t="s">
        <v>18</v>
      </c>
      <c r="B147" t="s">
        <v>15</v>
      </c>
      <c r="C147" t="s">
        <v>68</v>
      </c>
      <c r="D147">
        <v>17</v>
      </c>
      <c r="E147">
        <v>21</v>
      </c>
      <c r="F147">
        <v>2007</v>
      </c>
      <c r="G147" t="str">
        <f t="shared" si="318"/>
        <v>Cowboys-DIV-2007</v>
      </c>
      <c r="H147">
        <v>1</v>
      </c>
      <c r="I147">
        <v>23</v>
      </c>
      <c r="J147">
        <v>8</v>
      </c>
      <c r="K147">
        <v>182</v>
      </c>
      <c r="L147">
        <v>18</v>
      </c>
      <c r="M147">
        <v>36</v>
      </c>
      <c r="N147">
        <v>1</v>
      </c>
      <c r="O147">
        <v>154</v>
      </c>
      <c r="P147">
        <v>33</v>
      </c>
      <c r="Q147">
        <v>1</v>
      </c>
      <c r="R147">
        <v>10</v>
      </c>
      <c r="S147">
        <v>16</v>
      </c>
      <c r="T147">
        <v>0</v>
      </c>
      <c r="U147">
        <v>1</v>
      </c>
      <c r="V147">
        <v>1</v>
      </c>
      <c r="W147">
        <v>0</v>
      </c>
      <c r="X147">
        <v>2</v>
      </c>
      <c r="Y147">
        <v>19</v>
      </c>
      <c r="Z147">
        <v>11</v>
      </c>
      <c r="AA147">
        <v>84</v>
      </c>
      <c r="AB147">
        <v>4</v>
      </c>
      <c r="AC147">
        <v>189</v>
      </c>
      <c r="AD147">
        <v>25</v>
      </c>
      <c r="AE147">
        <v>3</v>
      </c>
      <c r="AF147">
        <v>2</v>
      </c>
      <c r="AG147">
        <v>1</v>
      </c>
      <c r="AH147">
        <v>8</v>
      </c>
      <c r="AI147">
        <v>17</v>
      </c>
      <c r="AJ147">
        <v>2</v>
      </c>
      <c r="AK147">
        <v>10</v>
      </c>
      <c r="AL147">
        <v>4</v>
      </c>
      <c r="AM147">
        <v>4</v>
      </c>
      <c r="AN147">
        <v>0</v>
      </c>
      <c r="AO147">
        <v>0</v>
      </c>
      <c r="AP147">
        <v>1</v>
      </c>
      <c r="AQ147">
        <v>4</v>
      </c>
      <c r="AR147">
        <v>14</v>
      </c>
      <c r="AS147">
        <v>31</v>
      </c>
      <c r="AT147">
        <v>9</v>
      </c>
      <c r="AU147">
        <v>224</v>
      </c>
      <c r="AV147">
        <v>1</v>
      </c>
      <c r="AW147">
        <v>36</v>
      </c>
      <c r="AX147">
        <v>30</v>
      </c>
      <c r="AY147" s="8">
        <v>16</v>
      </c>
      <c r="AZ147">
        <v>8</v>
      </c>
      <c r="BA147">
        <v>140</v>
      </c>
      <c r="BB147">
        <v>12</v>
      </c>
      <c r="BC147">
        <v>18</v>
      </c>
      <c r="BD147">
        <v>2</v>
      </c>
      <c r="BE147">
        <v>90</v>
      </c>
      <c r="BF147">
        <v>23</v>
      </c>
      <c r="BG147">
        <v>1</v>
      </c>
      <c r="BH147">
        <v>4</v>
      </c>
      <c r="BI147">
        <v>9</v>
      </c>
      <c r="BJ147">
        <v>0</v>
      </c>
      <c r="BK147">
        <v>0</v>
      </c>
      <c r="BL147">
        <v>0</v>
      </c>
      <c r="BM147">
        <v>0</v>
      </c>
      <c r="BN147">
        <v>3</v>
      </c>
      <c r="BO147">
        <v>23</v>
      </c>
      <c r="BP147">
        <v>3</v>
      </c>
      <c r="BQ147">
        <v>25</v>
      </c>
      <c r="BR147">
        <v>5</v>
      </c>
      <c r="BS147">
        <v>214</v>
      </c>
      <c r="BT147">
        <v>8</v>
      </c>
      <c r="BU147">
        <v>2</v>
      </c>
      <c r="BV147">
        <v>2</v>
      </c>
      <c r="BW147">
        <v>0</v>
      </c>
      <c r="BX147">
        <v>6</v>
      </c>
      <c r="BY147">
        <v>8</v>
      </c>
      <c r="BZ147">
        <v>6</v>
      </c>
      <c r="CA147">
        <v>11</v>
      </c>
      <c r="CB147">
        <v>1</v>
      </c>
      <c r="CC147">
        <v>3</v>
      </c>
      <c r="CD147">
        <v>0</v>
      </c>
      <c r="CE147">
        <v>0</v>
      </c>
      <c r="CF147">
        <v>5</v>
      </c>
      <c r="CG147">
        <v>8</v>
      </c>
      <c r="CH147">
        <v>13</v>
      </c>
      <c r="CI147">
        <v>22</v>
      </c>
      <c r="CJ147">
        <v>9</v>
      </c>
      <c r="CK147">
        <v>242</v>
      </c>
      <c r="CL147">
        <v>2</v>
      </c>
      <c r="CM147">
        <v>23</v>
      </c>
      <c r="CN147">
        <v>30</v>
      </c>
      <c r="CP147" s="1">
        <f t="shared" si="244"/>
        <v>0.80645161290322576</v>
      </c>
      <c r="CQ147" s="1">
        <f t="shared" si="245"/>
        <v>0.79166666666666663</v>
      </c>
      <c r="CR147" s="1">
        <f t="shared" si="246"/>
        <v>4.1315789473684212</v>
      </c>
      <c r="CS147" s="1">
        <f t="shared" si="247"/>
        <v>8.5714285714285712</v>
      </c>
      <c r="CT147" s="1">
        <f t="shared" si="248"/>
        <v>1</v>
      </c>
      <c r="CU147" s="1">
        <f t="shared" si="249"/>
        <v>0</v>
      </c>
      <c r="CV147" s="1">
        <f t="shared" si="250"/>
        <v>42</v>
      </c>
      <c r="CW147" s="1">
        <f t="shared" si="251"/>
        <v>28.75</v>
      </c>
      <c r="CX147" s="2">
        <f t="shared" si="252"/>
        <v>4.5625</v>
      </c>
      <c r="CY147" s="2">
        <f t="shared" si="253"/>
        <v>2.9375</v>
      </c>
      <c r="CZ147" s="1">
        <f t="shared" si="254"/>
        <v>4.732394366197183</v>
      </c>
      <c r="DA147" s="1">
        <f t="shared" si="255"/>
        <v>5.2272727272727275</v>
      </c>
      <c r="DB147" s="1">
        <f t="shared" si="256"/>
        <v>2.875</v>
      </c>
      <c r="DC147" s="1">
        <f t="shared" si="257"/>
        <v>2</v>
      </c>
      <c r="DD147" s="1">
        <f t="shared" si="258"/>
        <v>0.58823529411764708</v>
      </c>
      <c r="DE147" s="1">
        <f t="shared" si="259"/>
        <v>0.44444444444444442</v>
      </c>
      <c r="DF147" s="1">
        <f t="shared" si="260"/>
        <v>24.888888888888889</v>
      </c>
      <c r="DG147" s="1">
        <f t="shared" si="261"/>
        <v>26.888888888888889</v>
      </c>
      <c r="DH147" s="1">
        <f t="shared" si="262"/>
        <v>1</v>
      </c>
      <c r="DI147" s="1">
        <f t="shared" si="263"/>
        <v>2</v>
      </c>
      <c r="DJ147" s="1">
        <f t="shared" si="264"/>
        <v>0.80952380952380953</v>
      </c>
      <c r="DK147" s="1">
        <f t="shared" si="265"/>
        <v>1</v>
      </c>
      <c r="DL147" s="1">
        <f t="shared" si="266"/>
        <v>8.875</v>
      </c>
      <c r="DM147" s="1">
        <f t="shared" si="267"/>
        <v>5.5</v>
      </c>
      <c r="DN147" s="1">
        <f t="shared" si="268"/>
        <v>1.1830985915492958</v>
      </c>
      <c r="DO147" s="1">
        <f t="shared" si="269"/>
        <v>0.56818181818181823</v>
      </c>
      <c r="DP147" s="1">
        <f t="shared" si="270"/>
        <v>0.45161290322580644</v>
      </c>
      <c r="DQ147" s="1">
        <f t="shared" si="271"/>
        <v>0.59090909090909094</v>
      </c>
      <c r="DR147" s="2">
        <f t="shared" si="272"/>
        <v>4.666666666666667</v>
      </c>
      <c r="DS147" s="2">
        <f t="shared" si="273"/>
        <v>3.9130434782608696</v>
      </c>
      <c r="DT147" s="1">
        <f t="shared" si="242"/>
        <v>41</v>
      </c>
      <c r="DU147" s="1">
        <f t="shared" si="243"/>
        <v>41.2</v>
      </c>
      <c r="DV147" s="1">
        <f t="shared" si="319"/>
        <v>154</v>
      </c>
      <c r="DW147" s="1">
        <f t="shared" si="320"/>
        <v>90</v>
      </c>
      <c r="DX147" s="1">
        <f t="shared" si="274"/>
        <v>5.0595238095238096E-2</v>
      </c>
      <c r="DY147" s="1">
        <f t="shared" si="275"/>
        <v>9.1304347826086957E-2</v>
      </c>
      <c r="DZ147" s="1">
        <f t="shared" si="276"/>
        <v>2.125</v>
      </c>
      <c r="EA147" s="1">
        <f t="shared" si="277"/>
        <v>2.625</v>
      </c>
      <c r="EB147" s="1">
        <f t="shared" si="321"/>
        <v>62.5</v>
      </c>
      <c r="EC147" s="1">
        <f t="shared" si="322"/>
        <v>127.08333333333333</v>
      </c>
      <c r="EE147">
        <f t="shared" si="278"/>
        <v>19</v>
      </c>
      <c r="EF147">
        <f t="shared" si="279"/>
        <v>168</v>
      </c>
      <c r="EG147">
        <f t="shared" si="280"/>
        <v>139</v>
      </c>
      <c r="EH147">
        <f t="shared" si="281"/>
        <v>168</v>
      </c>
      <c r="EI147">
        <f t="shared" si="282"/>
        <v>37</v>
      </c>
      <c r="EJ147">
        <f t="shared" si="283"/>
        <v>163</v>
      </c>
      <c r="EK147">
        <f t="shared" si="284"/>
        <v>16</v>
      </c>
      <c r="EL147">
        <f t="shared" si="285"/>
        <v>98</v>
      </c>
      <c r="EM147">
        <f t="shared" si="286"/>
        <v>4</v>
      </c>
      <c r="EN147">
        <f t="shared" si="287"/>
        <v>135</v>
      </c>
      <c r="EO147">
        <f t="shared" si="288"/>
        <v>134</v>
      </c>
      <c r="EP147">
        <f t="shared" si="289"/>
        <v>103</v>
      </c>
      <c r="EQ147">
        <f t="shared" si="290"/>
        <v>7</v>
      </c>
      <c r="ER147">
        <f t="shared" si="291"/>
        <v>131</v>
      </c>
      <c r="ES147">
        <f t="shared" si="292"/>
        <v>17</v>
      </c>
      <c r="ET147">
        <f t="shared" si="293"/>
        <v>126</v>
      </c>
      <c r="EU147">
        <f t="shared" si="294"/>
        <v>169</v>
      </c>
      <c r="EV147">
        <f t="shared" si="295"/>
        <v>44</v>
      </c>
      <c r="EW147">
        <f t="shared" si="296"/>
        <v>6</v>
      </c>
      <c r="EX147">
        <f t="shared" si="297"/>
        <v>145</v>
      </c>
      <c r="EY147">
        <f t="shared" si="298"/>
        <v>52</v>
      </c>
      <c r="EZ147">
        <f t="shared" si="299"/>
        <v>164</v>
      </c>
      <c r="FA147">
        <f t="shared" si="300"/>
        <v>1</v>
      </c>
      <c r="FB147">
        <f t="shared" si="301"/>
        <v>96</v>
      </c>
      <c r="FC147">
        <f t="shared" si="302"/>
        <v>173</v>
      </c>
      <c r="FD147">
        <f t="shared" si="303"/>
        <v>113</v>
      </c>
      <c r="FE147">
        <f t="shared" si="304"/>
        <v>95</v>
      </c>
      <c r="FF147">
        <f t="shared" si="305"/>
        <v>172</v>
      </c>
      <c r="FG147">
        <f t="shared" si="306"/>
        <v>45</v>
      </c>
      <c r="FH147">
        <f t="shared" si="307"/>
        <v>97</v>
      </c>
      <c r="FI147">
        <f t="shared" si="308"/>
        <v>54</v>
      </c>
      <c r="FJ147">
        <f t="shared" si="309"/>
        <v>146</v>
      </c>
      <c r="FK147">
        <f t="shared" si="310"/>
        <v>37</v>
      </c>
      <c r="FL147">
        <f t="shared" si="311"/>
        <v>77</v>
      </c>
      <c r="FM147">
        <f t="shared" si="312"/>
        <v>146</v>
      </c>
      <c r="FN147">
        <f t="shared" si="313"/>
        <v>163</v>
      </c>
      <c r="FO147">
        <f t="shared" si="314"/>
        <v>88</v>
      </c>
      <c r="FP147">
        <f t="shared" si="315"/>
        <v>156</v>
      </c>
      <c r="FQ147">
        <f t="shared" si="316"/>
        <v>145</v>
      </c>
      <c r="FR147">
        <f t="shared" si="317"/>
        <v>183</v>
      </c>
    </row>
    <row r="148" spans="1:174">
      <c r="A148" t="s">
        <v>15</v>
      </c>
      <c r="B148" t="s">
        <v>18</v>
      </c>
      <c r="C148" t="s">
        <v>68</v>
      </c>
      <c r="D148">
        <v>21</v>
      </c>
      <c r="E148">
        <v>17</v>
      </c>
      <c r="F148">
        <v>2007</v>
      </c>
      <c r="G148" t="str">
        <f t="shared" si="318"/>
        <v>Giants-DIV-2007</v>
      </c>
      <c r="H148">
        <v>0</v>
      </c>
      <c r="I148">
        <v>16</v>
      </c>
      <c r="J148">
        <v>8</v>
      </c>
      <c r="K148">
        <v>140</v>
      </c>
      <c r="L148">
        <v>12</v>
      </c>
      <c r="M148">
        <v>18</v>
      </c>
      <c r="N148">
        <v>2</v>
      </c>
      <c r="O148">
        <v>90</v>
      </c>
      <c r="P148">
        <v>23</v>
      </c>
      <c r="Q148">
        <v>1</v>
      </c>
      <c r="R148">
        <v>4</v>
      </c>
      <c r="S148">
        <v>9</v>
      </c>
      <c r="T148">
        <v>0</v>
      </c>
      <c r="U148">
        <v>0</v>
      </c>
      <c r="V148">
        <v>0</v>
      </c>
      <c r="W148">
        <v>0</v>
      </c>
      <c r="X148">
        <v>3</v>
      </c>
      <c r="Y148">
        <v>23</v>
      </c>
      <c r="Z148">
        <v>3</v>
      </c>
      <c r="AA148">
        <v>25</v>
      </c>
      <c r="AB148">
        <v>5</v>
      </c>
      <c r="AC148">
        <v>214</v>
      </c>
      <c r="AD148">
        <v>8</v>
      </c>
      <c r="AE148">
        <v>2</v>
      </c>
      <c r="AF148">
        <v>2</v>
      </c>
      <c r="AG148">
        <v>0</v>
      </c>
      <c r="AH148">
        <v>6</v>
      </c>
      <c r="AI148">
        <v>8</v>
      </c>
      <c r="AJ148">
        <v>6</v>
      </c>
      <c r="AK148">
        <v>11</v>
      </c>
      <c r="AL148">
        <v>1</v>
      </c>
      <c r="AM148">
        <v>3</v>
      </c>
      <c r="AN148">
        <v>0</v>
      </c>
      <c r="AO148">
        <v>0</v>
      </c>
      <c r="AP148">
        <v>5</v>
      </c>
      <c r="AQ148">
        <v>8</v>
      </c>
      <c r="AR148">
        <v>13</v>
      </c>
      <c r="AS148">
        <v>22</v>
      </c>
      <c r="AT148">
        <v>9</v>
      </c>
      <c r="AU148">
        <v>242</v>
      </c>
      <c r="AV148">
        <v>2</v>
      </c>
      <c r="AW148">
        <v>23</v>
      </c>
      <c r="AX148">
        <v>30</v>
      </c>
      <c r="AY148" s="8">
        <v>23</v>
      </c>
      <c r="AZ148">
        <v>8</v>
      </c>
      <c r="BA148">
        <v>182</v>
      </c>
      <c r="BB148">
        <v>18</v>
      </c>
      <c r="BC148">
        <v>36</v>
      </c>
      <c r="BD148">
        <v>1</v>
      </c>
      <c r="BE148">
        <v>154</v>
      </c>
      <c r="BF148">
        <v>33</v>
      </c>
      <c r="BG148">
        <v>1</v>
      </c>
      <c r="BH148">
        <v>10</v>
      </c>
      <c r="BI148">
        <v>16</v>
      </c>
      <c r="BJ148">
        <v>0</v>
      </c>
      <c r="BK148">
        <v>1</v>
      </c>
      <c r="BL148">
        <v>1</v>
      </c>
      <c r="BM148">
        <v>0</v>
      </c>
      <c r="BN148">
        <v>2</v>
      </c>
      <c r="BO148">
        <v>19</v>
      </c>
      <c r="BP148">
        <v>11</v>
      </c>
      <c r="BQ148">
        <v>84</v>
      </c>
      <c r="BR148">
        <v>4</v>
      </c>
      <c r="BS148">
        <v>189</v>
      </c>
      <c r="BT148">
        <v>25</v>
      </c>
      <c r="BU148">
        <v>3</v>
      </c>
      <c r="BV148">
        <v>2</v>
      </c>
      <c r="BW148">
        <v>1</v>
      </c>
      <c r="BX148">
        <v>8</v>
      </c>
      <c r="BY148">
        <v>17</v>
      </c>
      <c r="BZ148">
        <v>2</v>
      </c>
      <c r="CA148">
        <v>10</v>
      </c>
      <c r="CB148">
        <v>4</v>
      </c>
      <c r="CC148">
        <v>4</v>
      </c>
      <c r="CD148">
        <v>0</v>
      </c>
      <c r="CE148">
        <v>0</v>
      </c>
      <c r="CF148">
        <v>1</v>
      </c>
      <c r="CG148">
        <v>4</v>
      </c>
      <c r="CH148">
        <v>14</v>
      </c>
      <c r="CI148">
        <v>31</v>
      </c>
      <c r="CJ148">
        <v>9</v>
      </c>
      <c r="CK148">
        <v>224</v>
      </c>
      <c r="CL148">
        <v>1</v>
      </c>
      <c r="CM148">
        <v>36</v>
      </c>
      <c r="CN148">
        <v>30</v>
      </c>
      <c r="CP148" s="1">
        <f t="shared" si="244"/>
        <v>0.79166666666666663</v>
      </c>
      <c r="CQ148" s="1">
        <f t="shared" si="245"/>
        <v>0.80645161290322576</v>
      </c>
      <c r="CR148" s="1">
        <f t="shared" si="246"/>
        <v>8.5714285714285712</v>
      </c>
      <c r="CS148" s="1">
        <f t="shared" si="247"/>
        <v>4.1315789473684212</v>
      </c>
      <c r="CT148" s="1">
        <f t="shared" si="248"/>
        <v>0</v>
      </c>
      <c r="CU148" s="1">
        <f t="shared" si="249"/>
        <v>1</v>
      </c>
      <c r="CV148" s="1">
        <f t="shared" si="250"/>
        <v>28.75</v>
      </c>
      <c r="CW148" s="1">
        <f t="shared" si="251"/>
        <v>42</v>
      </c>
      <c r="CX148" s="2">
        <f t="shared" si="252"/>
        <v>2.9375</v>
      </c>
      <c r="CY148" s="2">
        <f t="shared" si="253"/>
        <v>4.5625</v>
      </c>
      <c r="CZ148" s="1">
        <f t="shared" si="254"/>
        <v>5.2272727272727275</v>
      </c>
      <c r="DA148" s="1">
        <f t="shared" si="255"/>
        <v>4.732394366197183</v>
      </c>
      <c r="DB148" s="1">
        <f t="shared" si="256"/>
        <v>2</v>
      </c>
      <c r="DC148" s="1">
        <f t="shared" si="257"/>
        <v>2.875</v>
      </c>
      <c r="DD148" s="1">
        <f t="shared" si="258"/>
        <v>0.44444444444444442</v>
      </c>
      <c r="DE148" s="1">
        <f t="shared" si="259"/>
        <v>0.58823529411764708</v>
      </c>
      <c r="DF148" s="1">
        <f t="shared" si="260"/>
        <v>26.888888888888889</v>
      </c>
      <c r="DG148" s="1">
        <f t="shared" si="261"/>
        <v>24.888888888888889</v>
      </c>
      <c r="DH148" s="1">
        <f t="shared" si="262"/>
        <v>2</v>
      </c>
      <c r="DI148" s="1">
        <f t="shared" si="263"/>
        <v>1</v>
      </c>
      <c r="DJ148" s="1">
        <f t="shared" si="264"/>
        <v>1</v>
      </c>
      <c r="DK148" s="1">
        <f t="shared" si="265"/>
        <v>0.80952380952380953</v>
      </c>
      <c r="DL148" s="1">
        <f t="shared" si="266"/>
        <v>5.5</v>
      </c>
      <c r="DM148" s="1">
        <f t="shared" si="267"/>
        <v>8.875</v>
      </c>
      <c r="DN148" s="1">
        <f t="shared" si="268"/>
        <v>0.56818181818181823</v>
      </c>
      <c r="DO148" s="1">
        <f t="shared" si="269"/>
        <v>1.1830985915492958</v>
      </c>
      <c r="DP148" s="1">
        <f t="shared" si="270"/>
        <v>0.59090909090909094</v>
      </c>
      <c r="DQ148" s="1">
        <f t="shared" si="271"/>
        <v>0.45161290322580644</v>
      </c>
      <c r="DR148" s="2">
        <f t="shared" si="272"/>
        <v>3.9130434782608696</v>
      </c>
      <c r="DS148" s="2">
        <f t="shared" si="273"/>
        <v>4.666666666666667</v>
      </c>
      <c r="DT148" s="1">
        <f t="shared" si="242"/>
        <v>41.2</v>
      </c>
      <c r="DU148" s="1">
        <f t="shared" si="243"/>
        <v>41</v>
      </c>
      <c r="DV148" s="1">
        <f t="shared" si="319"/>
        <v>90</v>
      </c>
      <c r="DW148" s="1">
        <f t="shared" si="320"/>
        <v>154</v>
      </c>
      <c r="DX148" s="1">
        <f t="shared" si="274"/>
        <v>9.1304347826086957E-2</v>
      </c>
      <c r="DY148" s="1">
        <f t="shared" si="275"/>
        <v>5.0595238095238096E-2</v>
      </c>
      <c r="DZ148" s="1">
        <f t="shared" si="276"/>
        <v>2.625</v>
      </c>
      <c r="EA148" s="1">
        <f t="shared" si="277"/>
        <v>2.125</v>
      </c>
      <c r="EB148" s="1">
        <f t="shared" si="321"/>
        <v>127.08333333333333</v>
      </c>
      <c r="EC148" s="1">
        <f t="shared" si="322"/>
        <v>62.5</v>
      </c>
      <c r="EE148">
        <f t="shared" si="278"/>
        <v>31</v>
      </c>
      <c r="EF148">
        <f t="shared" si="279"/>
        <v>177</v>
      </c>
      <c r="EG148">
        <f t="shared" si="280"/>
        <v>31</v>
      </c>
      <c r="EH148">
        <f t="shared" si="281"/>
        <v>60</v>
      </c>
      <c r="EI148">
        <f t="shared" si="282"/>
        <v>1</v>
      </c>
      <c r="EJ148">
        <f t="shared" si="283"/>
        <v>95</v>
      </c>
      <c r="EK148">
        <f t="shared" si="284"/>
        <v>101</v>
      </c>
      <c r="EL148">
        <f t="shared" si="285"/>
        <v>183</v>
      </c>
      <c r="EM148">
        <f t="shared" si="286"/>
        <v>64</v>
      </c>
      <c r="EN148">
        <f t="shared" si="287"/>
        <v>195</v>
      </c>
      <c r="EO148">
        <f t="shared" si="288"/>
        <v>96</v>
      </c>
      <c r="EP148">
        <f t="shared" si="289"/>
        <v>65</v>
      </c>
      <c r="EQ148">
        <f t="shared" si="290"/>
        <v>55</v>
      </c>
      <c r="ER148">
        <f t="shared" si="291"/>
        <v>191</v>
      </c>
      <c r="ES148">
        <f t="shared" si="292"/>
        <v>70</v>
      </c>
      <c r="ET148">
        <f t="shared" si="293"/>
        <v>181</v>
      </c>
      <c r="EU148">
        <f t="shared" si="294"/>
        <v>155</v>
      </c>
      <c r="EV148">
        <f t="shared" si="295"/>
        <v>30</v>
      </c>
      <c r="EW148">
        <f t="shared" si="296"/>
        <v>23</v>
      </c>
      <c r="EX148">
        <f t="shared" si="297"/>
        <v>177</v>
      </c>
      <c r="EY148">
        <f t="shared" si="298"/>
        <v>1</v>
      </c>
      <c r="EZ148">
        <f t="shared" si="299"/>
        <v>139</v>
      </c>
      <c r="FA148">
        <f t="shared" si="300"/>
        <v>101</v>
      </c>
      <c r="FB148">
        <f t="shared" si="301"/>
        <v>197</v>
      </c>
      <c r="FC148">
        <f t="shared" si="302"/>
        <v>86</v>
      </c>
      <c r="FD148">
        <f t="shared" si="303"/>
        <v>26</v>
      </c>
      <c r="FE148">
        <f t="shared" si="304"/>
        <v>23</v>
      </c>
      <c r="FF148">
        <f t="shared" si="305"/>
        <v>104</v>
      </c>
      <c r="FG148">
        <f t="shared" si="306"/>
        <v>102</v>
      </c>
      <c r="FH148">
        <f t="shared" si="307"/>
        <v>153</v>
      </c>
      <c r="FI148">
        <f t="shared" si="308"/>
        <v>53</v>
      </c>
      <c r="FJ148">
        <f t="shared" si="309"/>
        <v>141</v>
      </c>
      <c r="FK148">
        <f t="shared" si="310"/>
        <v>119</v>
      </c>
      <c r="FL148">
        <f t="shared" si="311"/>
        <v>161</v>
      </c>
      <c r="FM148">
        <f t="shared" si="312"/>
        <v>36</v>
      </c>
      <c r="FN148">
        <f t="shared" si="313"/>
        <v>53</v>
      </c>
      <c r="FO148">
        <f t="shared" si="314"/>
        <v>43</v>
      </c>
      <c r="FP148">
        <f t="shared" si="315"/>
        <v>110</v>
      </c>
      <c r="FQ148">
        <f t="shared" si="316"/>
        <v>16</v>
      </c>
      <c r="FR148">
        <f t="shared" si="317"/>
        <v>54</v>
      </c>
    </row>
    <row r="149" spans="1:174">
      <c r="A149" t="s">
        <v>9</v>
      </c>
      <c r="B149" t="s">
        <v>22</v>
      </c>
      <c r="C149" t="s">
        <v>69</v>
      </c>
      <c r="D149">
        <v>21</v>
      </c>
      <c r="E149">
        <v>12</v>
      </c>
      <c r="F149">
        <v>2007</v>
      </c>
      <c r="G149" t="str">
        <f t="shared" si="318"/>
        <v>Patriots-CC-2007</v>
      </c>
      <c r="H149">
        <v>1</v>
      </c>
      <c r="I149">
        <v>25</v>
      </c>
      <c r="J149">
        <v>11</v>
      </c>
      <c r="K149">
        <v>198</v>
      </c>
      <c r="L149">
        <v>22</v>
      </c>
      <c r="M149">
        <v>33</v>
      </c>
      <c r="N149">
        <v>2</v>
      </c>
      <c r="O149">
        <v>149</v>
      </c>
      <c r="P149">
        <v>31</v>
      </c>
      <c r="Q149">
        <v>1</v>
      </c>
      <c r="R149">
        <v>7</v>
      </c>
      <c r="S149">
        <v>13</v>
      </c>
      <c r="T149">
        <v>0</v>
      </c>
      <c r="U149">
        <v>0</v>
      </c>
      <c r="V149">
        <v>3</v>
      </c>
      <c r="W149">
        <v>0</v>
      </c>
      <c r="X149">
        <v>2</v>
      </c>
      <c r="Y149">
        <v>11</v>
      </c>
      <c r="Z149">
        <v>2</v>
      </c>
      <c r="AA149">
        <v>19</v>
      </c>
      <c r="AB149">
        <v>4</v>
      </c>
      <c r="AC149">
        <v>160</v>
      </c>
      <c r="AD149">
        <v>16</v>
      </c>
      <c r="AE149">
        <v>4</v>
      </c>
      <c r="AF149">
        <v>3</v>
      </c>
      <c r="AG149">
        <v>0</v>
      </c>
      <c r="AH149">
        <v>9</v>
      </c>
      <c r="AI149">
        <v>18</v>
      </c>
      <c r="AJ149">
        <v>5</v>
      </c>
      <c r="AK149">
        <v>8</v>
      </c>
      <c r="AL149">
        <v>5</v>
      </c>
      <c r="AM149">
        <v>5</v>
      </c>
      <c r="AN149">
        <v>0</v>
      </c>
      <c r="AO149">
        <v>0</v>
      </c>
      <c r="AP149">
        <v>7</v>
      </c>
      <c r="AQ149">
        <v>13</v>
      </c>
      <c r="AR149">
        <v>19</v>
      </c>
      <c r="AS149">
        <v>31</v>
      </c>
      <c r="AT149">
        <v>11</v>
      </c>
      <c r="AU149">
        <v>349</v>
      </c>
      <c r="AV149">
        <v>3</v>
      </c>
      <c r="AW149">
        <v>33</v>
      </c>
      <c r="AX149">
        <v>20</v>
      </c>
      <c r="AY149" s="8">
        <v>17</v>
      </c>
      <c r="AZ149">
        <v>11</v>
      </c>
      <c r="BA149">
        <v>207</v>
      </c>
      <c r="BB149">
        <v>19</v>
      </c>
      <c r="BC149">
        <v>37</v>
      </c>
      <c r="BD149">
        <v>0</v>
      </c>
      <c r="BE149">
        <v>104</v>
      </c>
      <c r="BF149">
        <v>22</v>
      </c>
      <c r="BG149">
        <v>0</v>
      </c>
      <c r="BH149">
        <v>3</v>
      </c>
      <c r="BI149">
        <v>12</v>
      </c>
      <c r="BJ149">
        <v>0</v>
      </c>
      <c r="BK149">
        <v>0</v>
      </c>
      <c r="BL149">
        <v>2</v>
      </c>
      <c r="BM149">
        <v>0</v>
      </c>
      <c r="BN149">
        <v>1</v>
      </c>
      <c r="BO149">
        <v>4</v>
      </c>
      <c r="BP149">
        <v>1</v>
      </c>
      <c r="BQ149">
        <v>5</v>
      </c>
      <c r="BR149">
        <v>5</v>
      </c>
      <c r="BS149">
        <v>190</v>
      </c>
      <c r="BT149">
        <v>0</v>
      </c>
      <c r="BU149">
        <v>3</v>
      </c>
      <c r="BV149">
        <v>0</v>
      </c>
      <c r="BW149">
        <v>3</v>
      </c>
      <c r="BX149">
        <v>9</v>
      </c>
      <c r="BY149">
        <v>16</v>
      </c>
      <c r="BZ149">
        <v>3</v>
      </c>
      <c r="CA149">
        <v>5</v>
      </c>
      <c r="CB149">
        <v>0</v>
      </c>
      <c r="CC149">
        <v>1</v>
      </c>
      <c r="CD149">
        <v>0</v>
      </c>
      <c r="CE149">
        <v>0</v>
      </c>
      <c r="CF149">
        <v>1</v>
      </c>
      <c r="CG149">
        <v>1</v>
      </c>
      <c r="CH149">
        <v>12</v>
      </c>
      <c r="CI149">
        <v>22</v>
      </c>
      <c r="CJ149">
        <v>11</v>
      </c>
      <c r="CK149">
        <v>315</v>
      </c>
      <c r="CL149">
        <v>1</v>
      </c>
      <c r="CM149">
        <v>26</v>
      </c>
      <c r="CN149">
        <v>40</v>
      </c>
      <c r="CP149" s="1">
        <f t="shared" si="244"/>
        <v>0.77777777777777779</v>
      </c>
      <c r="CQ149" s="1">
        <f t="shared" si="245"/>
        <v>0.6071428571428571</v>
      </c>
      <c r="CR149" s="1">
        <f t="shared" si="246"/>
        <v>2.9428571428571431</v>
      </c>
      <c r="CS149" s="1">
        <f t="shared" si="247"/>
        <v>3.0789473684210527</v>
      </c>
      <c r="CT149" s="1">
        <f t="shared" si="248"/>
        <v>3</v>
      </c>
      <c r="CU149" s="1">
        <f t="shared" si="249"/>
        <v>2</v>
      </c>
      <c r="CV149" s="1">
        <f t="shared" si="250"/>
        <v>31.545454545454547</v>
      </c>
      <c r="CW149" s="1">
        <f t="shared" si="251"/>
        <v>28.272727272727273</v>
      </c>
      <c r="CX149" s="2">
        <f t="shared" si="252"/>
        <v>3.0303030303030307</v>
      </c>
      <c r="CY149" s="2">
        <f t="shared" si="253"/>
        <v>2.4242424242424243</v>
      </c>
      <c r="CZ149" s="1">
        <f t="shared" si="254"/>
        <v>5.2575757575757578</v>
      </c>
      <c r="DA149" s="1">
        <f t="shared" si="255"/>
        <v>5.1833333333333336</v>
      </c>
      <c r="DB149" s="1">
        <f t="shared" si="256"/>
        <v>2.2727272727272729</v>
      </c>
      <c r="DC149" s="1">
        <f t="shared" si="257"/>
        <v>1.5454545454545454</v>
      </c>
      <c r="DD149" s="1">
        <f t="shared" si="258"/>
        <v>0.53846153846153844</v>
      </c>
      <c r="DE149" s="1">
        <f t="shared" si="259"/>
        <v>0.25</v>
      </c>
      <c r="DF149" s="1">
        <f t="shared" si="260"/>
        <v>31.727272727272727</v>
      </c>
      <c r="DG149" s="1">
        <f t="shared" si="261"/>
        <v>28.636363636363637</v>
      </c>
      <c r="DH149" s="1">
        <f t="shared" si="262"/>
        <v>3</v>
      </c>
      <c r="DI149" s="1">
        <f t="shared" si="263"/>
        <v>1</v>
      </c>
      <c r="DJ149" s="1">
        <f t="shared" si="264"/>
        <v>0.75</v>
      </c>
      <c r="DK149" s="1">
        <f t="shared" si="265"/>
        <v>0.42857142857142855</v>
      </c>
      <c r="DL149" s="1">
        <f t="shared" si="266"/>
        <v>6</v>
      </c>
      <c r="DM149" s="1">
        <f t="shared" si="267"/>
        <v>5.4545454545454541</v>
      </c>
      <c r="DN149" s="1">
        <f t="shared" si="268"/>
        <v>0.2878787878787879</v>
      </c>
      <c r="DO149" s="1">
        <f t="shared" si="269"/>
        <v>8.3333333333333329E-2</v>
      </c>
      <c r="DP149" s="1">
        <f t="shared" si="270"/>
        <v>0.61290322580645162</v>
      </c>
      <c r="DQ149" s="1">
        <f t="shared" si="271"/>
        <v>0.54545454545454541</v>
      </c>
      <c r="DR149" s="2">
        <f t="shared" si="272"/>
        <v>4.806451612903226</v>
      </c>
      <c r="DS149" s="2">
        <f t="shared" si="273"/>
        <v>4.7272727272727275</v>
      </c>
      <c r="DT149" s="1">
        <f t="shared" si="242"/>
        <v>36</v>
      </c>
      <c r="DU149" s="1">
        <f t="shared" si="243"/>
        <v>38</v>
      </c>
      <c r="DV149" s="1">
        <f t="shared" si="319"/>
        <v>149</v>
      </c>
      <c r="DW149" s="1">
        <f t="shared" si="320"/>
        <v>104</v>
      </c>
      <c r="DX149" s="1">
        <f t="shared" si="274"/>
        <v>6.0518731988472622E-2</v>
      </c>
      <c r="DY149" s="1">
        <f t="shared" si="275"/>
        <v>3.8585209003215437E-2</v>
      </c>
      <c r="DZ149" s="1">
        <f t="shared" si="276"/>
        <v>1.9090909090909092</v>
      </c>
      <c r="EA149" s="1">
        <f t="shared" si="277"/>
        <v>1.0909090909090908</v>
      </c>
      <c r="EB149" s="1">
        <f t="shared" si="321"/>
        <v>64.962121212121204</v>
      </c>
      <c r="EC149" s="1">
        <f t="shared" si="322"/>
        <v>45.664414414414416</v>
      </c>
      <c r="EE149">
        <f t="shared" si="278"/>
        <v>45</v>
      </c>
      <c r="EF149">
        <f t="shared" si="279"/>
        <v>37</v>
      </c>
      <c r="EG149">
        <f t="shared" si="280"/>
        <v>162</v>
      </c>
      <c r="EH149">
        <f t="shared" si="281"/>
        <v>39</v>
      </c>
      <c r="EI149">
        <f t="shared" si="282"/>
        <v>143</v>
      </c>
      <c r="EJ149">
        <f t="shared" si="283"/>
        <v>57</v>
      </c>
      <c r="EK149">
        <f t="shared" si="284"/>
        <v>80</v>
      </c>
      <c r="EL149">
        <f t="shared" si="285"/>
        <v>94</v>
      </c>
      <c r="EM149">
        <f t="shared" si="286"/>
        <v>57</v>
      </c>
      <c r="EN149">
        <f t="shared" si="287"/>
        <v>64</v>
      </c>
      <c r="EO149">
        <f t="shared" si="288"/>
        <v>93</v>
      </c>
      <c r="EP149">
        <f t="shared" si="289"/>
        <v>101</v>
      </c>
      <c r="EQ149">
        <f t="shared" si="290"/>
        <v>35</v>
      </c>
      <c r="ER149">
        <f t="shared" si="291"/>
        <v>83</v>
      </c>
      <c r="ES149">
        <f t="shared" si="292"/>
        <v>30</v>
      </c>
      <c r="ET149">
        <f t="shared" si="293"/>
        <v>21</v>
      </c>
      <c r="EU149">
        <f t="shared" si="294"/>
        <v>87</v>
      </c>
      <c r="EV149">
        <f t="shared" si="295"/>
        <v>66</v>
      </c>
      <c r="EW149">
        <f t="shared" si="296"/>
        <v>55</v>
      </c>
      <c r="EX149">
        <f t="shared" si="297"/>
        <v>177</v>
      </c>
      <c r="EY149">
        <f t="shared" si="298"/>
        <v>71</v>
      </c>
      <c r="EZ149">
        <f t="shared" si="299"/>
        <v>22</v>
      </c>
      <c r="FA149">
        <f t="shared" si="300"/>
        <v>65</v>
      </c>
      <c r="FB149">
        <f t="shared" si="301"/>
        <v>92</v>
      </c>
      <c r="FC149">
        <f t="shared" si="302"/>
        <v>27</v>
      </c>
      <c r="FD149">
        <f t="shared" si="303"/>
        <v>193</v>
      </c>
      <c r="FE149">
        <f t="shared" si="304"/>
        <v>13</v>
      </c>
      <c r="FF149">
        <f t="shared" si="305"/>
        <v>162</v>
      </c>
      <c r="FG149">
        <f t="shared" si="306"/>
        <v>40</v>
      </c>
      <c r="FH149">
        <f t="shared" si="307"/>
        <v>156</v>
      </c>
      <c r="FI149">
        <f t="shared" si="308"/>
        <v>120</v>
      </c>
      <c r="FJ149">
        <f t="shared" si="309"/>
        <v>111</v>
      </c>
      <c r="FK149">
        <f t="shared" si="310"/>
        <v>42</v>
      </c>
      <c r="FL149">
        <f t="shared" si="311"/>
        <v>109</v>
      </c>
      <c r="FM149">
        <f t="shared" si="312"/>
        <v>119</v>
      </c>
      <c r="FN149">
        <f t="shared" si="313"/>
        <v>26</v>
      </c>
      <c r="FO149">
        <f t="shared" si="314"/>
        <v>103</v>
      </c>
      <c r="FP149">
        <f t="shared" si="315"/>
        <v>39</v>
      </c>
      <c r="FQ149">
        <f t="shared" si="316"/>
        <v>142</v>
      </c>
      <c r="FR149">
        <f t="shared" si="317"/>
        <v>22</v>
      </c>
    </row>
    <row r="150" spans="1:174">
      <c r="A150" t="s">
        <v>22</v>
      </c>
      <c r="B150" t="s">
        <v>9</v>
      </c>
      <c r="C150" t="s">
        <v>69</v>
      </c>
      <c r="D150">
        <v>12</v>
      </c>
      <c r="E150">
        <v>21</v>
      </c>
      <c r="F150">
        <v>2007</v>
      </c>
      <c r="G150" t="str">
        <f t="shared" si="318"/>
        <v>Chargers-CC-2007</v>
      </c>
      <c r="H150">
        <v>0</v>
      </c>
      <c r="I150">
        <v>17</v>
      </c>
      <c r="J150">
        <v>11</v>
      </c>
      <c r="K150">
        <v>207</v>
      </c>
      <c r="L150">
        <v>19</v>
      </c>
      <c r="M150">
        <v>37</v>
      </c>
      <c r="N150">
        <v>0</v>
      </c>
      <c r="O150">
        <v>104</v>
      </c>
      <c r="P150">
        <v>22</v>
      </c>
      <c r="Q150">
        <v>0</v>
      </c>
      <c r="R150">
        <v>3</v>
      </c>
      <c r="S150">
        <v>12</v>
      </c>
      <c r="T150">
        <v>0</v>
      </c>
      <c r="U150">
        <v>0</v>
      </c>
      <c r="V150">
        <v>2</v>
      </c>
      <c r="W150">
        <v>0</v>
      </c>
      <c r="X150">
        <v>1</v>
      </c>
      <c r="Y150">
        <v>4</v>
      </c>
      <c r="Z150">
        <v>1</v>
      </c>
      <c r="AA150">
        <v>5</v>
      </c>
      <c r="AB150">
        <v>5</v>
      </c>
      <c r="AC150">
        <v>190</v>
      </c>
      <c r="AD150">
        <v>0</v>
      </c>
      <c r="AE150">
        <v>3</v>
      </c>
      <c r="AF150">
        <v>0</v>
      </c>
      <c r="AG150">
        <v>3</v>
      </c>
      <c r="AH150">
        <v>9</v>
      </c>
      <c r="AI150">
        <v>16</v>
      </c>
      <c r="AJ150">
        <v>3</v>
      </c>
      <c r="AK150">
        <v>5</v>
      </c>
      <c r="AL150">
        <v>0</v>
      </c>
      <c r="AM150">
        <v>1</v>
      </c>
      <c r="AN150">
        <v>0</v>
      </c>
      <c r="AO150">
        <v>0</v>
      </c>
      <c r="AP150">
        <v>1</v>
      </c>
      <c r="AQ150">
        <v>1</v>
      </c>
      <c r="AR150">
        <v>12</v>
      </c>
      <c r="AS150">
        <v>22</v>
      </c>
      <c r="AT150">
        <v>11</v>
      </c>
      <c r="AU150">
        <v>315</v>
      </c>
      <c r="AV150">
        <v>1</v>
      </c>
      <c r="AW150">
        <v>26</v>
      </c>
      <c r="AX150">
        <v>40</v>
      </c>
      <c r="AY150" s="8">
        <v>25</v>
      </c>
      <c r="AZ150">
        <v>11</v>
      </c>
      <c r="BA150">
        <v>198</v>
      </c>
      <c r="BB150">
        <v>22</v>
      </c>
      <c r="BC150">
        <v>33</v>
      </c>
      <c r="BD150">
        <v>2</v>
      </c>
      <c r="BE150">
        <v>149</v>
      </c>
      <c r="BF150">
        <v>31</v>
      </c>
      <c r="BG150">
        <v>1</v>
      </c>
      <c r="BH150">
        <v>7</v>
      </c>
      <c r="BI150">
        <v>13</v>
      </c>
      <c r="BJ150">
        <v>0</v>
      </c>
      <c r="BK150">
        <v>0</v>
      </c>
      <c r="BL150">
        <v>3</v>
      </c>
      <c r="BM150">
        <v>0</v>
      </c>
      <c r="BN150">
        <v>2</v>
      </c>
      <c r="BO150">
        <v>11</v>
      </c>
      <c r="BP150">
        <v>2</v>
      </c>
      <c r="BQ150">
        <v>19</v>
      </c>
      <c r="BR150">
        <v>4</v>
      </c>
      <c r="BS150">
        <v>160</v>
      </c>
      <c r="BT150">
        <v>16</v>
      </c>
      <c r="BU150">
        <v>4</v>
      </c>
      <c r="BV150">
        <v>3</v>
      </c>
      <c r="BW150">
        <v>0</v>
      </c>
      <c r="BX150">
        <v>9</v>
      </c>
      <c r="BY150">
        <v>18</v>
      </c>
      <c r="BZ150">
        <v>5</v>
      </c>
      <c r="CA150">
        <v>8</v>
      </c>
      <c r="CB150">
        <v>5</v>
      </c>
      <c r="CC150">
        <v>5</v>
      </c>
      <c r="CD150">
        <v>0</v>
      </c>
      <c r="CE150">
        <v>0</v>
      </c>
      <c r="CF150">
        <v>7</v>
      </c>
      <c r="CG150">
        <v>13</v>
      </c>
      <c r="CH150">
        <v>19</v>
      </c>
      <c r="CI150">
        <v>31</v>
      </c>
      <c r="CJ150">
        <v>11</v>
      </c>
      <c r="CK150">
        <v>349</v>
      </c>
      <c r="CL150">
        <v>3</v>
      </c>
      <c r="CM150">
        <v>33</v>
      </c>
      <c r="CN150">
        <v>20</v>
      </c>
      <c r="CP150" s="1">
        <f t="shared" si="244"/>
        <v>0.6071428571428571</v>
      </c>
      <c r="CQ150" s="1">
        <f t="shared" si="245"/>
        <v>0.77777777777777779</v>
      </c>
      <c r="CR150" s="1">
        <f t="shared" si="246"/>
        <v>3.0789473684210527</v>
      </c>
      <c r="CS150" s="1">
        <f t="shared" si="247"/>
        <v>2.9428571428571431</v>
      </c>
      <c r="CT150" s="1">
        <f t="shared" si="248"/>
        <v>2</v>
      </c>
      <c r="CU150" s="1">
        <f t="shared" si="249"/>
        <v>3</v>
      </c>
      <c r="CV150" s="1">
        <f t="shared" si="250"/>
        <v>28.272727272727273</v>
      </c>
      <c r="CW150" s="1">
        <f t="shared" si="251"/>
        <v>31.545454545454547</v>
      </c>
      <c r="CX150" s="2">
        <f t="shared" si="252"/>
        <v>2.4242424242424243</v>
      </c>
      <c r="CY150" s="2">
        <f t="shared" si="253"/>
        <v>3.0303030303030307</v>
      </c>
      <c r="CZ150" s="1">
        <f t="shared" si="254"/>
        <v>5.1833333333333336</v>
      </c>
      <c r="DA150" s="1">
        <f t="shared" si="255"/>
        <v>5.2575757575757578</v>
      </c>
      <c r="DB150" s="1">
        <f t="shared" si="256"/>
        <v>1.5454545454545454</v>
      </c>
      <c r="DC150" s="1">
        <f t="shared" si="257"/>
        <v>2.2727272727272729</v>
      </c>
      <c r="DD150" s="1">
        <f t="shared" si="258"/>
        <v>0.25</v>
      </c>
      <c r="DE150" s="1">
        <f t="shared" si="259"/>
        <v>0.53846153846153844</v>
      </c>
      <c r="DF150" s="1">
        <f t="shared" si="260"/>
        <v>28.636363636363637</v>
      </c>
      <c r="DG150" s="1">
        <f t="shared" si="261"/>
        <v>31.727272727272727</v>
      </c>
      <c r="DH150" s="1">
        <f t="shared" si="262"/>
        <v>1</v>
      </c>
      <c r="DI150" s="1">
        <f t="shared" si="263"/>
        <v>3</v>
      </c>
      <c r="DJ150" s="1">
        <f t="shared" si="264"/>
        <v>0.42857142857142855</v>
      </c>
      <c r="DK150" s="1">
        <f t="shared" si="265"/>
        <v>0.75</v>
      </c>
      <c r="DL150" s="1">
        <f t="shared" si="266"/>
        <v>5.4545454545454541</v>
      </c>
      <c r="DM150" s="1">
        <f t="shared" si="267"/>
        <v>6</v>
      </c>
      <c r="DN150" s="1">
        <f t="shared" si="268"/>
        <v>8.3333333333333329E-2</v>
      </c>
      <c r="DO150" s="1">
        <f t="shared" si="269"/>
        <v>0.2878787878787879</v>
      </c>
      <c r="DP150" s="1">
        <f t="shared" si="270"/>
        <v>0.54545454545454541</v>
      </c>
      <c r="DQ150" s="1">
        <f t="shared" si="271"/>
        <v>0.61290322580645162</v>
      </c>
      <c r="DR150" s="2">
        <f t="shared" si="272"/>
        <v>4.7272727272727275</v>
      </c>
      <c r="DS150" s="2">
        <f t="shared" si="273"/>
        <v>4.806451612903226</v>
      </c>
      <c r="DT150" s="1">
        <f t="shared" si="242"/>
        <v>38</v>
      </c>
      <c r="DU150" s="1">
        <f t="shared" si="243"/>
        <v>36</v>
      </c>
      <c r="DV150" s="1">
        <f t="shared" si="319"/>
        <v>104</v>
      </c>
      <c r="DW150" s="1">
        <f t="shared" si="320"/>
        <v>149</v>
      </c>
      <c r="DX150" s="1">
        <f t="shared" si="274"/>
        <v>3.8585209003215437E-2</v>
      </c>
      <c r="DY150" s="1">
        <f t="shared" si="275"/>
        <v>6.0518731988472622E-2</v>
      </c>
      <c r="DZ150" s="1">
        <f t="shared" si="276"/>
        <v>1.0909090909090908</v>
      </c>
      <c r="EA150" s="1">
        <f t="shared" si="277"/>
        <v>1.9090909090909092</v>
      </c>
      <c r="EB150" s="1">
        <f t="shared" si="321"/>
        <v>45.664414414414416</v>
      </c>
      <c r="EC150" s="1">
        <f t="shared" si="322"/>
        <v>64.962121212121204</v>
      </c>
      <c r="EE150">
        <f t="shared" si="278"/>
        <v>160</v>
      </c>
      <c r="EF150">
        <f t="shared" si="279"/>
        <v>154</v>
      </c>
      <c r="EG150">
        <f t="shared" si="280"/>
        <v>160</v>
      </c>
      <c r="EH150">
        <f t="shared" si="281"/>
        <v>37</v>
      </c>
      <c r="EI150">
        <f t="shared" si="282"/>
        <v>105</v>
      </c>
      <c r="EJ150">
        <f t="shared" si="283"/>
        <v>32</v>
      </c>
      <c r="EK150">
        <f t="shared" si="284"/>
        <v>105</v>
      </c>
      <c r="EL150">
        <f t="shared" si="285"/>
        <v>118</v>
      </c>
      <c r="EM150">
        <f t="shared" si="286"/>
        <v>134</v>
      </c>
      <c r="EN150">
        <f t="shared" si="287"/>
        <v>142</v>
      </c>
      <c r="EO150">
        <f t="shared" si="288"/>
        <v>98</v>
      </c>
      <c r="EP150">
        <f t="shared" si="289"/>
        <v>106</v>
      </c>
      <c r="EQ150">
        <f t="shared" si="290"/>
        <v>112</v>
      </c>
      <c r="ER150">
        <f t="shared" si="291"/>
        <v>162</v>
      </c>
      <c r="ES150">
        <f t="shared" si="292"/>
        <v>170</v>
      </c>
      <c r="ET150">
        <f t="shared" si="293"/>
        <v>168</v>
      </c>
      <c r="EU150">
        <f t="shared" si="294"/>
        <v>133</v>
      </c>
      <c r="EV150">
        <f t="shared" si="295"/>
        <v>111</v>
      </c>
      <c r="EW150">
        <f t="shared" si="296"/>
        <v>6</v>
      </c>
      <c r="EX150">
        <f t="shared" si="297"/>
        <v>107</v>
      </c>
      <c r="EY150">
        <f t="shared" si="298"/>
        <v>162</v>
      </c>
      <c r="EZ150">
        <f t="shared" si="299"/>
        <v>126</v>
      </c>
      <c r="FA150">
        <f t="shared" si="300"/>
        <v>106</v>
      </c>
      <c r="FB150">
        <f t="shared" si="301"/>
        <v>127</v>
      </c>
      <c r="FC150">
        <f t="shared" si="302"/>
        <v>6</v>
      </c>
      <c r="FD150">
        <f t="shared" si="303"/>
        <v>171</v>
      </c>
      <c r="FE150">
        <f t="shared" si="304"/>
        <v>35</v>
      </c>
      <c r="FF150">
        <f t="shared" si="305"/>
        <v>185</v>
      </c>
      <c r="FG150">
        <f t="shared" si="306"/>
        <v>42</v>
      </c>
      <c r="FH150">
        <f t="shared" si="307"/>
        <v>159</v>
      </c>
      <c r="FI150">
        <f t="shared" si="308"/>
        <v>88</v>
      </c>
      <c r="FJ150">
        <f t="shared" si="309"/>
        <v>74</v>
      </c>
      <c r="FK150">
        <f t="shared" si="310"/>
        <v>90</v>
      </c>
      <c r="FL150">
        <f t="shared" si="311"/>
        <v>157</v>
      </c>
      <c r="FM150">
        <f t="shared" si="312"/>
        <v>173</v>
      </c>
      <c r="FN150">
        <f t="shared" si="313"/>
        <v>80</v>
      </c>
      <c r="FO150">
        <f t="shared" si="314"/>
        <v>160</v>
      </c>
      <c r="FP150">
        <f t="shared" si="315"/>
        <v>94</v>
      </c>
      <c r="FQ150">
        <f t="shared" si="316"/>
        <v>177</v>
      </c>
      <c r="FR150">
        <f t="shared" si="317"/>
        <v>57</v>
      </c>
    </row>
    <row r="151" spans="1:174">
      <c r="A151" t="s">
        <v>4</v>
      </c>
      <c r="B151" t="s">
        <v>15</v>
      </c>
      <c r="C151" t="s">
        <v>69</v>
      </c>
      <c r="D151">
        <v>20</v>
      </c>
      <c r="E151">
        <v>23</v>
      </c>
      <c r="F151">
        <v>2007</v>
      </c>
      <c r="G151" t="str">
        <f t="shared" si="318"/>
        <v>Packers-CC-2007</v>
      </c>
      <c r="H151">
        <v>1</v>
      </c>
      <c r="I151">
        <v>13</v>
      </c>
      <c r="J151">
        <v>12</v>
      </c>
      <c r="K151">
        <v>236</v>
      </c>
      <c r="L151">
        <v>19</v>
      </c>
      <c r="M151">
        <v>35</v>
      </c>
      <c r="N151">
        <v>2</v>
      </c>
      <c r="O151">
        <v>28</v>
      </c>
      <c r="P151">
        <v>14</v>
      </c>
      <c r="Q151">
        <v>0</v>
      </c>
      <c r="R151">
        <v>1</v>
      </c>
      <c r="S151">
        <v>10</v>
      </c>
      <c r="T151">
        <v>0</v>
      </c>
      <c r="U151">
        <v>0</v>
      </c>
      <c r="V151">
        <v>2</v>
      </c>
      <c r="W151">
        <v>0</v>
      </c>
      <c r="X151">
        <v>0</v>
      </c>
      <c r="Y151">
        <v>0</v>
      </c>
      <c r="Z151">
        <v>7</v>
      </c>
      <c r="AA151">
        <v>37</v>
      </c>
      <c r="AB151">
        <v>6</v>
      </c>
      <c r="AC151">
        <v>193</v>
      </c>
      <c r="AD151">
        <v>24</v>
      </c>
      <c r="AE151">
        <v>3</v>
      </c>
      <c r="AF151">
        <v>1</v>
      </c>
      <c r="AG151">
        <v>2</v>
      </c>
      <c r="AH151">
        <v>1</v>
      </c>
      <c r="AI151">
        <v>10</v>
      </c>
      <c r="AJ151">
        <v>2</v>
      </c>
      <c r="AK151">
        <v>3</v>
      </c>
      <c r="AL151">
        <v>0</v>
      </c>
      <c r="AM151">
        <v>1</v>
      </c>
      <c r="AN151">
        <v>0</v>
      </c>
      <c r="AO151">
        <v>0</v>
      </c>
      <c r="AP151">
        <v>1</v>
      </c>
      <c r="AQ151">
        <v>3</v>
      </c>
      <c r="AR151">
        <v>3</v>
      </c>
      <c r="AS151">
        <v>14</v>
      </c>
      <c r="AT151">
        <v>13</v>
      </c>
      <c r="AU151">
        <v>447</v>
      </c>
      <c r="AV151">
        <v>6</v>
      </c>
      <c r="AW151">
        <v>22</v>
      </c>
      <c r="AX151">
        <v>34</v>
      </c>
      <c r="AY151" s="8">
        <v>24</v>
      </c>
      <c r="AZ151">
        <v>12</v>
      </c>
      <c r="BA151">
        <v>246</v>
      </c>
      <c r="BB151">
        <v>21</v>
      </c>
      <c r="BC151">
        <v>40</v>
      </c>
      <c r="BD151">
        <v>0</v>
      </c>
      <c r="BE151">
        <v>134</v>
      </c>
      <c r="BF151">
        <v>39</v>
      </c>
      <c r="BG151">
        <v>2</v>
      </c>
      <c r="BH151">
        <v>6</v>
      </c>
      <c r="BI151">
        <v>16</v>
      </c>
      <c r="BJ151">
        <v>0</v>
      </c>
      <c r="BK151">
        <v>1</v>
      </c>
      <c r="BL151">
        <v>0</v>
      </c>
      <c r="BM151">
        <v>1</v>
      </c>
      <c r="BN151">
        <v>2</v>
      </c>
      <c r="BO151">
        <v>8</v>
      </c>
      <c r="BP151">
        <v>6</v>
      </c>
      <c r="BQ151">
        <v>50</v>
      </c>
      <c r="BR151">
        <v>4</v>
      </c>
      <c r="BS151">
        <v>130</v>
      </c>
      <c r="BT151">
        <v>1</v>
      </c>
      <c r="BU151">
        <v>5</v>
      </c>
      <c r="BV151">
        <v>2</v>
      </c>
      <c r="BW151">
        <v>2</v>
      </c>
      <c r="BX151">
        <v>12</v>
      </c>
      <c r="BY151">
        <v>21</v>
      </c>
      <c r="BZ151">
        <v>4</v>
      </c>
      <c r="CA151">
        <v>14</v>
      </c>
      <c r="CB151">
        <v>3</v>
      </c>
      <c r="CC151">
        <v>3</v>
      </c>
      <c r="CD151">
        <v>0</v>
      </c>
      <c r="CE151">
        <v>0</v>
      </c>
      <c r="CF151">
        <v>7</v>
      </c>
      <c r="CG151">
        <v>13</v>
      </c>
      <c r="CH151">
        <v>19</v>
      </c>
      <c r="CI151">
        <v>38</v>
      </c>
      <c r="CJ151">
        <v>12</v>
      </c>
      <c r="CK151">
        <v>430</v>
      </c>
      <c r="CL151">
        <v>3</v>
      </c>
      <c r="CM151">
        <v>40</v>
      </c>
      <c r="CN151">
        <v>1</v>
      </c>
      <c r="CP151" s="1">
        <f t="shared" si="244"/>
        <v>0.6</v>
      </c>
      <c r="CQ151" s="1">
        <f t="shared" si="245"/>
        <v>0.72222222222222221</v>
      </c>
      <c r="CR151" s="1">
        <f t="shared" si="246"/>
        <v>5.3142857142857141</v>
      </c>
      <c r="CS151" s="1">
        <f t="shared" si="247"/>
        <v>5.8571428571428568</v>
      </c>
      <c r="CT151" s="1">
        <f t="shared" si="248"/>
        <v>2</v>
      </c>
      <c r="CU151" s="1">
        <f t="shared" si="249"/>
        <v>1</v>
      </c>
      <c r="CV151" s="1">
        <f t="shared" si="250"/>
        <v>22</v>
      </c>
      <c r="CW151" s="1">
        <f t="shared" si="251"/>
        <v>31.666666666666668</v>
      </c>
      <c r="CX151" s="2">
        <f t="shared" si="252"/>
        <v>1.8805555555555555</v>
      </c>
      <c r="CY151" s="2">
        <f t="shared" si="253"/>
        <v>3.3347222222222221</v>
      </c>
      <c r="CZ151" s="1">
        <f t="shared" si="254"/>
        <v>5.3877551020408161</v>
      </c>
      <c r="DA151" s="1">
        <f t="shared" si="255"/>
        <v>4.6913580246913584</v>
      </c>
      <c r="DB151" s="1">
        <f t="shared" si="256"/>
        <v>1.0833333333333333</v>
      </c>
      <c r="DC151" s="1">
        <f t="shared" si="257"/>
        <v>2</v>
      </c>
      <c r="DD151" s="1">
        <f t="shared" si="258"/>
        <v>0.1</v>
      </c>
      <c r="DE151" s="1">
        <f t="shared" si="259"/>
        <v>0.35294117647058826</v>
      </c>
      <c r="DF151" s="1">
        <f t="shared" si="260"/>
        <v>34.384615384615387</v>
      </c>
      <c r="DG151" s="1">
        <f t="shared" si="261"/>
        <v>35.833333333333336</v>
      </c>
      <c r="DH151" s="1">
        <f t="shared" si="262"/>
        <v>6</v>
      </c>
      <c r="DI151" s="1">
        <f t="shared" si="263"/>
        <v>3</v>
      </c>
      <c r="DJ151" s="1">
        <f t="shared" si="264"/>
        <v>0.61904761904761907</v>
      </c>
      <c r="DK151" s="1">
        <f t="shared" si="265"/>
        <v>0.5714285714285714</v>
      </c>
      <c r="DL151" s="1">
        <f t="shared" si="266"/>
        <v>4.083333333333333</v>
      </c>
      <c r="DM151" s="1">
        <f t="shared" si="267"/>
        <v>6.75</v>
      </c>
      <c r="DN151" s="1">
        <f t="shared" si="268"/>
        <v>0.75510204081632648</v>
      </c>
      <c r="DO151" s="1">
        <f t="shared" si="269"/>
        <v>0.61728395061728392</v>
      </c>
      <c r="DP151" s="1">
        <f t="shared" si="270"/>
        <v>0.21428571428571427</v>
      </c>
      <c r="DQ151" s="1">
        <f t="shared" si="271"/>
        <v>0.5</v>
      </c>
      <c r="DR151" s="2">
        <f t="shared" si="272"/>
        <v>2</v>
      </c>
      <c r="DS151" s="2">
        <f t="shared" si="273"/>
        <v>3.4358974358974357</v>
      </c>
      <c r="DT151" s="1">
        <f t="shared" si="242"/>
        <v>28.166666666666668</v>
      </c>
      <c r="DU151" s="1">
        <f t="shared" si="243"/>
        <v>32.25</v>
      </c>
      <c r="DV151" s="1">
        <f t="shared" si="319"/>
        <v>28</v>
      </c>
      <c r="DW151" s="1">
        <f t="shared" si="320"/>
        <v>134</v>
      </c>
      <c r="DX151" s="1">
        <f t="shared" si="274"/>
        <v>7.575757575757576E-2</v>
      </c>
      <c r="DY151" s="1">
        <f t="shared" si="275"/>
        <v>6.0526315789473685E-2</v>
      </c>
      <c r="DZ151" s="1">
        <f t="shared" si="276"/>
        <v>1.6666666666666667</v>
      </c>
      <c r="EA151" s="1">
        <f t="shared" si="277"/>
        <v>1.9166666666666667</v>
      </c>
      <c r="EB151" s="1">
        <f t="shared" si="321"/>
        <v>70.654761904761898</v>
      </c>
      <c r="EC151" s="1">
        <f t="shared" si="322"/>
        <v>71.458333333333329</v>
      </c>
      <c r="EE151">
        <f t="shared" si="278"/>
        <v>165</v>
      </c>
      <c r="EF151">
        <f t="shared" si="279"/>
        <v>118</v>
      </c>
      <c r="EG151">
        <f t="shared" si="280"/>
        <v>113</v>
      </c>
      <c r="EH151">
        <f t="shared" si="281"/>
        <v>104</v>
      </c>
      <c r="EI151">
        <f t="shared" si="282"/>
        <v>105</v>
      </c>
      <c r="EJ151">
        <f t="shared" si="283"/>
        <v>95</v>
      </c>
      <c r="EK151">
        <f t="shared" si="284"/>
        <v>161</v>
      </c>
      <c r="EL151">
        <f t="shared" si="285"/>
        <v>121</v>
      </c>
      <c r="EM151">
        <f t="shared" si="286"/>
        <v>187</v>
      </c>
      <c r="EN151">
        <f t="shared" si="287"/>
        <v>170</v>
      </c>
      <c r="EO151">
        <f t="shared" si="288"/>
        <v>82</v>
      </c>
      <c r="EP151">
        <f t="shared" si="289"/>
        <v>60</v>
      </c>
      <c r="EQ151">
        <f t="shared" si="290"/>
        <v>177</v>
      </c>
      <c r="ER151">
        <f t="shared" si="291"/>
        <v>131</v>
      </c>
      <c r="ES151">
        <f t="shared" si="292"/>
        <v>198</v>
      </c>
      <c r="ET151">
        <f t="shared" si="293"/>
        <v>70</v>
      </c>
      <c r="EU151">
        <f t="shared" si="294"/>
        <v>58</v>
      </c>
      <c r="EV151">
        <f t="shared" si="295"/>
        <v>153</v>
      </c>
      <c r="EW151">
        <f t="shared" si="296"/>
        <v>161</v>
      </c>
      <c r="EX151">
        <f t="shared" si="297"/>
        <v>107</v>
      </c>
      <c r="EY151">
        <f t="shared" si="298"/>
        <v>122</v>
      </c>
      <c r="EZ151">
        <f t="shared" si="299"/>
        <v>63</v>
      </c>
      <c r="FA151">
        <f t="shared" si="300"/>
        <v>189</v>
      </c>
      <c r="FB151">
        <f t="shared" si="301"/>
        <v>171</v>
      </c>
      <c r="FC151">
        <f t="shared" si="302"/>
        <v>117</v>
      </c>
      <c r="FD151">
        <f t="shared" si="303"/>
        <v>105</v>
      </c>
      <c r="FE151">
        <f t="shared" si="304"/>
        <v>191</v>
      </c>
      <c r="FF151">
        <f t="shared" si="305"/>
        <v>129</v>
      </c>
      <c r="FG151">
        <f t="shared" si="306"/>
        <v>188</v>
      </c>
      <c r="FH151">
        <f t="shared" si="307"/>
        <v>68</v>
      </c>
      <c r="FI151">
        <f t="shared" si="308"/>
        <v>182</v>
      </c>
      <c r="FJ151">
        <f t="shared" si="309"/>
        <v>36</v>
      </c>
      <c r="FK151">
        <f t="shared" si="310"/>
        <v>194</v>
      </c>
      <c r="FL151">
        <f t="shared" si="311"/>
        <v>142</v>
      </c>
      <c r="FM151">
        <f t="shared" si="312"/>
        <v>70</v>
      </c>
      <c r="FN151">
        <f t="shared" si="313"/>
        <v>81</v>
      </c>
      <c r="FO151">
        <f t="shared" si="314"/>
        <v>126</v>
      </c>
      <c r="FP151">
        <f t="shared" si="315"/>
        <v>97</v>
      </c>
      <c r="FQ151">
        <f t="shared" si="316"/>
        <v>128</v>
      </c>
      <c r="FR151">
        <f t="shared" si="317"/>
        <v>74</v>
      </c>
    </row>
    <row r="152" spans="1:174">
      <c r="A152" t="s">
        <v>15</v>
      </c>
      <c r="B152" t="s">
        <v>4</v>
      </c>
      <c r="C152" t="s">
        <v>69</v>
      </c>
      <c r="D152">
        <v>23</v>
      </c>
      <c r="E152">
        <v>20</v>
      </c>
      <c r="F152">
        <v>2007</v>
      </c>
      <c r="G152" t="str">
        <f t="shared" si="318"/>
        <v>Giants-CC-2007</v>
      </c>
      <c r="H152">
        <v>0</v>
      </c>
      <c r="I152">
        <v>24</v>
      </c>
      <c r="J152">
        <v>12</v>
      </c>
      <c r="K152">
        <v>246</v>
      </c>
      <c r="L152">
        <v>21</v>
      </c>
      <c r="M152">
        <v>40</v>
      </c>
      <c r="N152">
        <v>0</v>
      </c>
      <c r="O152">
        <v>134</v>
      </c>
      <c r="P152">
        <v>39</v>
      </c>
      <c r="Q152">
        <v>2</v>
      </c>
      <c r="R152">
        <v>6</v>
      </c>
      <c r="S152">
        <v>16</v>
      </c>
      <c r="T152">
        <v>0</v>
      </c>
      <c r="U152">
        <v>1</v>
      </c>
      <c r="V152">
        <v>0</v>
      </c>
      <c r="W152">
        <v>1</v>
      </c>
      <c r="X152">
        <v>2</v>
      </c>
      <c r="Y152">
        <v>8</v>
      </c>
      <c r="Z152">
        <v>6</v>
      </c>
      <c r="AA152">
        <v>50</v>
      </c>
      <c r="AB152">
        <v>4</v>
      </c>
      <c r="AC152">
        <v>130</v>
      </c>
      <c r="AD152">
        <v>1</v>
      </c>
      <c r="AE152">
        <v>5</v>
      </c>
      <c r="AF152">
        <v>2</v>
      </c>
      <c r="AG152">
        <v>2</v>
      </c>
      <c r="AH152">
        <v>12</v>
      </c>
      <c r="AI152">
        <v>21</v>
      </c>
      <c r="AJ152">
        <v>4</v>
      </c>
      <c r="AK152">
        <v>14</v>
      </c>
      <c r="AL152">
        <v>3</v>
      </c>
      <c r="AM152">
        <v>3</v>
      </c>
      <c r="AN152">
        <v>0</v>
      </c>
      <c r="AO152">
        <v>0</v>
      </c>
      <c r="AP152">
        <v>7</v>
      </c>
      <c r="AQ152">
        <v>13</v>
      </c>
      <c r="AR152">
        <v>19</v>
      </c>
      <c r="AS152">
        <v>38</v>
      </c>
      <c r="AT152">
        <v>12</v>
      </c>
      <c r="AU152">
        <v>430</v>
      </c>
      <c r="AV152">
        <v>3</v>
      </c>
      <c r="AW152">
        <v>40</v>
      </c>
      <c r="AX152">
        <v>1</v>
      </c>
      <c r="AY152" s="8">
        <v>13</v>
      </c>
      <c r="AZ152">
        <v>12</v>
      </c>
      <c r="BA152">
        <v>236</v>
      </c>
      <c r="BB152">
        <v>19</v>
      </c>
      <c r="BC152">
        <v>35</v>
      </c>
      <c r="BD152">
        <v>2</v>
      </c>
      <c r="BE152">
        <v>28</v>
      </c>
      <c r="BF152">
        <v>14</v>
      </c>
      <c r="BG152">
        <v>0</v>
      </c>
      <c r="BH152">
        <v>1</v>
      </c>
      <c r="BI152">
        <v>10</v>
      </c>
      <c r="BJ152">
        <v>0</v>
      </c>
      <c r="BK152">
        <v>0</v>
      </c>
      <c r="BL152">
        <v>2</v>
      </c>
      <c r="BM152">
        <v>0</v>
      </c>
      <c r="BN152">
        <v>0</v>
      </c>
      <c r="BO152">
        <v>0</v>
      </c>
      <c r="BP152">
        <v>7</v>
      </c>
      <c r="BQ152">
        <v>37</v>
      </c>
      <c r="BR152">
        <v>6</v>
      </c>
      <c r="BS152">
        <v>193</v>
      </c>
      <c r="BT152">
        <v>24</v>
      </c>
      <c r="BU152">
        <v>3</v>
      </c>
      <c r="BV152">
        <v>1</v>
      </c>
      <c r="BW152">
        <v>2</v>
      </c>
      <c r="BX152">
        <v>1</v>
      </c>
      <c r="BY152">
        <v>10</v>
      </c>
      <c r="BZ152">
        <v>2</v>
      </c>
      <c r="CA152">
        <v>3</v>
      </c>
      <c r="CB152">
        <v>0</v>
      </c>
      <c r="CC152">
        <v>1</v>
      </c>
      <c r="CD152">
        <v>0</v>
      </c>
      <c r="CE152">
        <v>0</v>
      </c>
      <c r="CF152">
        <v>1</v>
      </c>
      <c r="CG152">
        <v>3</v>
      </c>
      <c r="CH152">
        <v>3</v>
      </c>
      <c r="CI152">
        <v>14</v>
      </c>
      <c r="CJ152">
        <v>13</v>
      </c>
      <c r="CK152">
        <v>447</v>
      </c>
      <c r="CL152">
        <v>6</v>
      </c>
      <c r="CM152">
        <v>22</v>
      </c>
      <c r="CN152">
        <v>34</v>
      </c>
      <c r="CP152" s="1">
        <f t="shared" si="244"/>
        <v>0.72222222222222221</v>
      </c>
      <c r="CQ152" s="1">
        <f t="shared" si="245"/>
        <v>0.6</v>
      </c>
      <c r="CR152" s="1">
        <f t="shared" si="246"/>
        <v>5.8571428571428568</v>
      </c>
      <c r="CS152" s="1">
        <f t="shared" si="247"/>
        <v>5.3142857142857141</v>
      </c>
      <c r="CT152" s="1">
        <f t="shared" si="248"/>
        <v>1</v>
      </c>
      <c r="CU152" s="1">
        <f t="shared" si="249"/>
        <v>2</v>
      </c>
      <c r="CV152" s="1">
        <f t="shared" si="250"/>
        <v>31.666666666666668</v>
      </c>
      <c r="CW152" s="1">
        <f t="shared" si="251"/>
        <v>22</v>
      </c>
      <c r="CX152" s="2">
        <f t="shared" si="252"/>
        <v>3.3347222222222221</v>
      </c>
      <c r="CY152" s="2">
        <f t="shared" si="253"/>
        <v>1.8805555555555555</v>
      </c>
      <c r="CZ152" s="1">
        <f t="shared" si="254"/>
        <v>4.6913580246913584</v>
      </c>
      <c r="DA152" s="1">
        <f t="shared" si="255"/>
        <v>5.3877551020408161</v>
      </c>
      <c r="DB152" s="1">
        <f t="shared" si="256"/>
        <v>2</v>
      </c>
      <c r="DC152" s="1">
        <f t="shared" si="257"/>
        <v>1.0833333333333333</v>
      </c>
      <c r="DD152" s="1">
        <f t="shared" si="258"/>
        <v>0.35294117647058826</v>
      </c>
      <c r="DE152" s="1">
        <f t="shared" si="259"/>
        <v>0.1</v>
      </c>
      <c r="DF152" s="1">
        <f t="shared" si="260"/>
        <v>35.833333333333336</v>
      </c>
      <c r="DG152" s="1">
        <f t="shared" si="261"/>
        <v>34.384615384615387</v>
      </c>
      <c r="DH152" s="1">
        <f t="shared" si="262"/>
        <v>3</v>
      </c>
      <c r="DI152" s="1">
        <f t="shared" si="263"/>
        <v>6</v>
      </c>
      <c r="DJ152" s="1">
        <f t="shared" si="264"/>
        <v>0.5714285714285714</v>
      </c>
      <c r="DK152" s="1">
        <f t="shared" si="265"/>
        <v>0.61904761904761907</v>
      </c>
      <c r="DL152" s="1">
        <f t="shared" si="266"/>
        <v>6.75</v>
      </c>
      <c r="DM152" s="1">
        <f t="shared" si="267"/>
        <v>4.083333333333333</v>
      </c>
      <c r="DN152" s="1">
        <f t="shared" si="268"/>
        <v>0.61728395061728392</v>
      </c>
      <c r="DO152" s="1">
        <f t="shared" si="269"/>
        <v>0.75510204081632648</v>
      </c>
      <c r="DP152" s="1">
        <f t="shared" si="270"/>
        <v>0.5</v>
      </c>
      <c r="DQ152" s="1">
        <f t="shared" si="271"/>
        <v>0.21428571428571427</v>
      </c>
      <c r="DR152" s="2">
        <f t="shared" si="272"/>
        <v>3.4358974358974357</v>
      </c>
      <c r="DS152" s="2">
        <f t="shared" si="273"/>
        <v>2</v>
      </c>
      <c r="DT152" s="1">
        <f t="shared" si="242"/>
        <v>32.25</v>
      </c>
      <c r="DU152" s="1">
        <f t="shared" si="243"/>
        <v>28.166666666666668</v>
      </c>
      <c r="DV152" s="1">
        <f t="shared" si="319"/>
        <v>134</v>
      </c>
      <c r="DW152" s="1">
        <f t="shared" si="320"/>
        <v>28</v>
      </c>
      <c r="DX152" s="1">
        <f t="shared" si="274"/>
        <v>6.0526315789473685E-2</v>
      </c>
      <c r="DY152" s="1">
        <f t="shared" si="275"/>
        <v>7.575757575757576E-2</v>
      </c>
      <c r="DZ152" s="1">
        <f t="shared" si="276"/>
        <v>1.9166666666666667</v>
      </c>
      <c r="EA152" s="1">
        <f t="shared" si="277"/>
        <v>1.6666666666666667</v>
      </c>
      <c r="EB152" s="1">
        <f t="shared" si="321"/>
        <v>71.458333333333329</v>
      </c>
      <c r="EC152" s="1">
        <f t="shared" si="322"/>
        <v>70.654761904761898</v>
      </c>
      <c r="EE152">
        <f t="shared" si="278"/>
        <v>80</v>
      </c>
      <c r="EF152">
        <f t="shared" si="279"/>
        <v>33</v>
      </c>
      <c r="EG152">
        <f t="shared" si="280"/>
        <v>95</v>
      </c>
      <c r="EH152">
        <f t="shared" si="281"/>
        <v>86</v>
      </c>
      <c r="EI152">
        <f t="shared" si="282"/>
        <v>37</v>
      </c>
      <c r="EJ152">
        <f t="shared" si="283"/>
        <v>57</v>
      </c>
      <c r="EK152">
        <f t="shared" si="284"/>
        <v>77</v>
      </c>
      <c r="EL152">
        <f t="shared" si="285"/>
        <v>38</v>
      </c>
      <c r="EM152">
        <f t="shared" si="286"/>
        <v>29</v>
      </c>
      <c r="EN152">
        <f t="shared" si="287"/>
        <v>12</v>
      </c>
      <c r="EO152">
        <f t="shared" si="288"/>
        <v>139</v>
      </c>
      <c r="EP152">
        <f t="shared" si="289"/>
        <v>117</v>
      </c>
      <c r="EQ152">
        <f t="shared" si="290"/>
        <v>55</v>
      </c>
      <c r="ER152">
        <f t="shared" si="291"/>
        <v>20</v>
      </c>
      <c r="ES152">
        <f t="shared" si="292"/>
        <v>129</v>
      </c>
      <c r="ET152">
        <f t="shared" si="293"/>
        <v>1</v>
      </c>
      <c r="EU152">
        <f t="shared" si="294"/>
        <v>46</v>
      </c>
      <c r="EV152">
        <f t="shared" si="295"/>
        <v>141</v>
      </c>
      <c r="EW152">
        <f t="shared" si="296"/>
        <v>55</v>
      </c>
      <c r="EX152">
        <f t="shared" si="297"/>
        <v>18</v>
      </c>
      <c r="EY152">
        <f t="shared" si="298"/>
        <v>133</v>
      </c>
      <c r="EZ152">
        <f t="shared" si="299"/>
        <v>73</v>
      </c>
      <c r="FA152">
        <f t="shared" si="300"/>
        <v>28</v>
      </c>
      <c r="FB152">
        <f t="shared" si="301"/>
        <v>10</v>
      </c>
      <c r="FC152">
        <f t="shared" si="302"/>
        <v>94</v>
      </c>
      <c r="FD152">
        <f t="shared" si="303"/>
        <v>82</v>
      </c>
      <c r="FE152">
        <f t="shared" si="304"/>
        <v>56</v>
      </c>
      <c r="FF152">
        <f t="shared" si="305"/>
        <v>7</v>
      </c>
      <c r="FG152">
        <f t="shared" si="306"/>
        <v>131</v>
      </c>
      <c r="FH152">
        <f t="shared" si="307"/>
        <v>10</v>
      </c>
      <c r="FI152">
        <f t="shared" si="308"/>
        <v>163</v>
      </c>
      <c r="FJ152">
        <f t="shared" si="309"/>
        <v>17</v>
      </c>
      <c r="FK152">
        <f t="shared" si="310"/>
        <v>57</v>
      </c>
      <c r="FL152">
        <f t="shared" si="311"/>
        <v>4</v>
      </c>
      <c r="FM152">
        <f t="shared" si="312"/>
        <v>117</v>
      </c>
      <c r="FN152">
        <f t="shared" si="313"/>
        <v>129</v>
      </c>
      <c r="FO152">
        <f t="shared" si="314"/>
        <v>99</v>
      </c>
      <c r="FP152">
        <f t="shared" si="315"/>
        <v>70</v>
      </c>
      <c r="FQ152">
        <f t="shared" si="316"/>
        <v>125</v>
      </c>
      <c r="FR152">
        <f t="shared" si="317"/>
        <v>71</v>
      </c>
    </row>
    <row r="153" spans="1:174">
      <c r="A153" t="s">
        <v>9</v>
      </c>
      <c r="B153" t="s">
        <v>15</v>
      </c>
      <c r="C153" t="s">
        <v>70</v>
      </c>
      <c r="D153">
        <v>14</v>
      </c>
      <c r="E153">
        <v>17</v>
      </c>
      <c r="F153">
        <v>2007</v>
      </c>
      <c r="G153" t="str">
        <f t="shared" si="318"/>
        <v>Patriots-SB-2007</v>
      </c>
      <c r="H153">
        <v>1</v>
      </c>
      <c r="I153">
        <v>22</v>
      </c>
      <c r="J153">
        <v>9</v>
      </c>
      <c r="K153">
        <v>229</v>
      </c>
      <c r="L153">
        <v>29</v>
      </c>
      <c r="M153">
        <v>48</v>
      </c>
      <c r="N153">
        <v>1</v>
      </c>
      <c r="O153">
        <v>45</v>
      </c>
      <c r="P153">
        <v>16</v>
      </c>
      <c r="Q153">
        <v>1</v>
      </c>
      <c r="R153">
        <v>7</v>
      </c>
      <c r="S153">
        <v>14</v>
      </c>
      <c r="T153">
        <v>0</v>
      </c>
      <c r="U153">
        <v>2</v>
      </c>
      <c r="V153">
        <v>0</v>
      </c>
      <c r="W153">
        <v>1</v>
      </c>
      <c r="X153">
        <v>5</v>
      </c>
      <c r="Y153">
        <v>37</v>
      </c>
      <c r="Z153">
        <v>5</v>
      </c>
      <c r="AA153">
        <v>35</v>
      </c>
      <c r="AB153">
        <v>4</v>
      </c>
      <c r="AC153">
        <v>175</v>
      </c>
      <c r="AD153">
        <v>25</v>
      </c>
      <c r="AE153">
        <v>2</v>
      </c>
      <c r="AF153">
        <v>2</v>
      </c>
      <c r="AG153">
        <v>0</v>
      </c>
      <c r="AH153">
        <v>3</v>
      </c>
      <c r="AI153">
        <v>8</v>
      </c>
      <c r="AJ153">
        <v>4</v>
      </c>
      <c r="AK153">
        <v>6</v>
      </c>
      <c r="AL153">
        <v>1</v>
      </c>
      <c r="AM153">
        <v>2</v>
      </c>
      <c r="AN153">
        <v>0</v>
      </c>
      <c r="AO153">
        <v>0</v>
      </c>
      <c r="AP153">
        <v>1</v>
      </c>
      <c r="AQ153">
        <v>1</v>
      </c>
      <c r="AR153">
        <v>8</v>
      </c>
      <c r="AS153">
        <v>16</v>
      </c>
      <c r="AT153">
        <v>9</v>
      </c>
      <c r="AU153">
        <v>206</v>
      </c>
      <c r="AV153">
        <v>3</v>
      </c>
      <c r="AW153">
        <v>29</v>
      </c>
      <c r="AX153">
        <v>33</v>
      </c>
      <c r="AY153" s="8">
        <v>17</v>
      </c>
      <c r="AZ153">
        <v>9</v>
      </c>
      <c r="BA153">
        <v>247</v>
      </c>
      <c r="BB153">
        <v>19</v>
      </c>
      <c r="BC153">
        <v>34</v>
      </c>
      <c r="BD153">
        <v>2</v>
      </c>
      <c r="BE153">
        <v>91</v>
      </c>
      <c r="BF153">
        <v>26</v>
      </c>
      <c r="BG153">
        <v>0</v>
      </c>
      <c r="BH153">
        <v>8</v>
      </c>
      <c r="BI153">
        <v>16</v>
      </c>
      <c r="BJ153">
        <v>1</v>
      </c>
      <c r="BK153">
        <v>1</v>
      </c>
      <c r="BL153">
        <v>1</v>
      </c>
      <c r="BM153">
        <v>0</v>
      </c>
      <c r="BN153">
        <v>3</v>
      </c>
      <c r="BO153">
        <v>8</v>
      </c>
      <c r="BP153">
        <v>4</v>
      </c>
      <c r="BQ153">
        <v>36</v>
      </c>
      <c r="BR153">
        <v>4</v>
      </c>
      <c r="BS153">
        <v>156</v>
      </c>
      <c r="BT153">
        <v>15</v>
      </c>
      <c r="BU153">
        <v>5</v>
      </c>
      <c r="BV153">
        <v>2</v>
      </c>
      <c r="BW153">
        <v>1</v>
      </c>
      <c r="BX153">
        <v>6</v>
      </c>
      <c r="BY153">
        <v>12</v>
      </c>
      <c r="BZ153">
        <v>3</v>
      </c>
      <c r="CA153">
        <v>10</v>
      </c>
      <c r="CB153">
        <v>1</v>
      </c>
      <c r="CC153">
        <v>1</v>
      </c>
      <c r="CD153">
        <v>1</v>
      </c>
      <c r="CE153">
        <v>1</v>
      </c>
      <c r="CF153">
        <v>3</v>
      </c>
      <c r="CG153">
        <v>6</v>
      </c>
      <c r="CH153">
        <v>11</v>
      </c>
      <c r="CI153">
        <v>24</v>
      </c>
      <c r="CJ153">
        <v>10</v>
      </c>
      <c r="CK153">
        <v>374</v>
      </c>
      <c r="CL153">
        <v>3</v>
      </c>
      <c r="CM153">
        <v>30</v>
      </c>
      <c r="CN153">
        <v>27</v>
      </c>
      <c r="CP153" s="1">
        <f t="shared" si="244"/>
        <v>0.77419354838709675</v>
      </c>
      <c r="CQ153" s="1">
        <f t="shared" si="245"/>
        <v>0.73076923076923073</v>
      </c>
      <c r="CR153" s="1">
        <f t="shared" si="246"/>
        <v>4.6981132075471699</v>
      </c>
      <c r="CS153" s="1">
        <f t="shared" si="247"/>
        <v>6.5405405405405403</v>
      </c>
      <c r="CT153" s="1">
        <f t="shared" si="248"/>
        <v>1</v>
      </c>
      <c r="CU153" s="1">
        <f t="shared" si="249"/>
        <v>1</v>
      </c>
      <c r="CV153" s="1">
        <f t="shared" si="250"/>
        <v>30.444444444444443</v>
      </c>
      <c r="CW153" s="1">
        <f t="shared" si="251"/>
        <v>37.555555555555557</v>
      </c>
      <c r="CX153" s="2">
        <f t="shared" si="252"/>
        <v>3.2833333333333332</v>
      </c>
      <c r="CY153" s="2">
        <f t="shared" si="253"/>
        <v>3.3833333333333333</v>
      </c>
      <c r="CZ153" s="1">
        <f t="shared" si="254"/>
        <v>3.9710144927536231</v>
      </c>
      <c r="DA153" s="1">
        <f t="shared" si="255"/>
        <v>5.3650793650793647</v>
      </c>
      <c r="DB153" s="1">
        <f t="shared" si="256"/>
        <v>2.4444444444444446</v>
      </c>
      <c r="DC153" s="1">
        <f t="shared" si="257"/>
        <v>1.8888888888888888</v>
      </c>
      <c r="DD153" s="1">
        <f t="shared" si="258"/>
        <v>0.4375</v>
      </c>
      <c r="DE153" s="1">
        <f t="shared" si="259"/>
        <v>0.52941176470588236</v>
      </c>
      <c r="DF153" s="1">
        <f t="shared" si="260"/>
        <v>22.888888888888889</v>
      </c>
      <c r="DG153" s="1">
        <f t="shared" si="261"/>
        <v>37.4</v>
      </c>
      <c r="DH153" s="1">
        <f t="shared" si="262"/>
        <v>3</v>
      </c>
      <c r="DI153" s="1">
        <f t="shared" si="263"/>
        <v>3</v>
      </c>
      <c r="DJ153" s="1">
        <f t="shared" si="264"/>
        <v>1</v>
      </c>
      <c r="DK153" s="1">
        <f t="shared" si="265"/>
        <v>0.48571428571428571</v>
      </c>
      <c r="DL153" s="1">
        <f t="shared" si="266"/>
        <v>7.666666666666667</v>
      </c>
      <c r="DM153" s="1">
        <f t="shared" si="267"/>
        <v>7</v>
      </c>
      <c r="DN153" s="1">
        <f t="shared" si="268"/>
        <v>0.50724637681159424</v>
      </c>
      <c r="DO153" s="1">
        <f t="shared" si="269"/>
        <v>0.5714285714285714</v>
      </c>
      <c r="DP153" s="1">
        <f t="shared" si="270"/>
        <v>0.5</v>
      </c>
      <c r="DQ153" s="1">
        <f t="shared" si="271"/>
        <v>0.45833333333333331</v>
      </c>
      <c r="DR153" s="2">
        <f t="shared" si="272"/>
        <v>2.8125</v>
      </c>
      <c r="DS153" s="2">
        <f t="shared" si="273"/>
        <v>3.5</v>
      </c>
      <c r="DT153" s="1">
        <f t="shared" si="242"/>
        <v>37.5</v>
      </c>
      <c r="DU153" s="1">
        <f t="shared" si="243"/>
        <v>35.25</v>
      </c>
      <c r="DV153" s="1">
        <f t="shared" si="319"/>
        <v>45</v>
      </c>
      <c r="DW153" s="1">
        <f t="shared" si="320"/>
        <v>91</v>
      </c>
      <c r="DX153" s="1">
        <f t="shared" si="274"/>
        <v>5.1094890510948905E-2</v>
      </c>
      <c r="DY153" s="1">
        <f t="shared" si="275"/>
        <v>5.0295857988165681E-2</v>
      </c>
      <c r="DZ153" s="1">
        <f t="shared" si="276"/>
        <v>1.5555555555555556</v>
      </c>
      <c r="EA153" s="1">
        <f t="shared" si="277"/>
        <v>1.8888888888888888</v>
      </c>
      <c r="EB153" s="1">
        <f t="shared" si="321"/>
        <v>79.253472222222214</v>
      </c>
      <c r="EC153" s="1">
        <f t="shared" si="322"/>
        <v>86.274509803921575</v>
      </c>
      <c r="EE153">
        <f t="shared" si="278"/>
        <v>47</v>
      </c>
      <c r="EF153">
        <f t="shared" si="279"/>
        <v>125</v>
      </c>
      <c r="EG153">
        <f t="shared" si="280"/>
        <v>128</v>
      </c>
      <c r="EH153">
        <f t="shared" si="281"/>
        <v>124</v>
      </c>
      <c r="EI153">
        <f t="shared" si="282"/>
        <v>37</v>
      </c>
      <c r="EJ153">
        <f t="shared" si="283"/>
        <v>95</v>
      </c>
      <c r="EK153">
        <f t="shared" si="284"/>
        <v>88</v>
      </c>
      <c r="EL153">
        <f t="shared" si="285"/>
        <v>165</v>
      </c>
      <c r="EM153">
        <f t="shared" si="286"/>
        <v>34</v>
      </c>
      <c r="EN153">
        <f t="shared" si="287"/>
        <v>172</v>
      </c>
      <c r="EO153">
        <f t="shared" si="288"/>
        <v>176</v>
      </c>
      <c r="EP153">
        <f t="shared" si="289"/>
        <v>115</v>
      </c>
      <c r="EQ153">
        <f t="shared" si="290"/>
        <v>26</v>
      </c>
      <c r="ER153">
        <f t="shared" si="291"/>
        <v>123</v>
      </c>
      <c r="ES153">
        <f t="shared" si="292"/>
        <v>74</v>
      </c>
      <c r="ET153">
        <f t="shared" si="293"/>
        <v>160</v>
      </c>
      <c r="EU153">
        <f t="shared" si="294"/>
        <v>183</v>
      </c>
      <c r="EV153">
        <f t="shared" si="295"/>
        <v>167</v>
      </c>
      <c r="EW153">
        <f t="shared" si="296"/>
        <v>55</v>
      </c>
      <c r="EX153">
        <f t="shared" si="297"/>
        <v>107</v>
      </c>
      <c r="EY153">
        <f t="shared" si="298"/>
        <v>1</v>
      </c>
      <c r="EZ153">
        <f t="shared" si="299"/>
        <v>51</v>
      </c>
      <c r="FA153">
        <f t="shared" si="300"/>
        <v>10</v>
      </c>
      <c r="FB153">
        <f t="shared" si="301"/>
        <v>180</v>
      </c>
      <c r="FC153">
        <f t="shared" si="302"/>
        <v>68</v>
      </c>
      <c r="FD153">
        <f t="shared" si="303"/>
        <v>112</v>
      </c>
      <c r="FE153">
        <f t="shared" si="304"/>
        <v>56</v>
      </c>
      <c r="FF153">
        <f t="shared" si="305"/>
        <v>112</v>
      </c>
      <c r="FG153">
        <f t="shared" si="306"/>
        <v>163</v>
      </c>
      <c r="FH153">
        <f t="shared" si="307"/>
        <v>69</v>
      </c>
      <c r="FI153">
        <f t="shared" si="308"/>
        <v>95</v>
      </c>
      <c r="FJ153">
        <f t="shared" si="309"/>
        <v>66</v>
      </c>
      <c r="FK153">
        <f t="shared" si="310"/>
        <v>184</v>
      </c>
      <c r="FL153">
        <f t="shared" si="311"/>
        <v>81</v>
      </c>
      <c r="FM153">
        <f t="shared" si="312"/>
        <v>145</v>
      </c>
      <c r="FN153">
        <f t="shared" si="313"/>
        <v>51</v>
      </c>
      <c r="FO153">
        <f t="shared" si="314"/>
        <v>134</v>
      </c>
      <c r="FP153">
        <f t="shared" si="315"/>
        <v>91</v>
      </c>
      <c r="FQ153">
        <f t="shared" si="316"/>
        <v>100</v>
      </c>
      <c r="FR153">
        <f t="shared" si="317"/>
        <v>115</v>
      </c>
    </row>
    <row r="154" spans="1:174">
      <c r="A154" t="s">
        <v>15</v>
      </c>
      <c r="B154" t="s">
        <v>9</v>
      </c>
      <c r="C154" t="s">
        <v>70</v>
      </c>
      <c r="D154">
        <v>17</v>
      </c>
      <c r="E154">
        <v>14</v>
      </c>
      <c r="F154">
        <v>2007</v>
      </c>
      <c r="G154" t="str">
        <f t="shared" si="318"/>
        <v>Giants-SB-2007</v>
      </c>
      <c r="H154">
        <v>0</v>
      </c>
      <c r="I154">
        <v>17</v>
      </c>
      <c r="J154">
        <v>9</v>
      </c>
      <c r="K154">
        <v>247</v>
      </c>
      <c r="L154">
        <v>19</v>
      </c>
      <c r="M154">
        <v>34</v>
      </c>
      <c r="N154">
        <v>2</v>
      </c>
      <c r="O154">
        <v>91</v>
      </c>
      <c r="P154">
        <v>26</v>
      </c>
      <c r="Q154">
        <v>0</v>
      </c>
      <c r="R154">
        <v>8</v>
      </c>
      <c r="S154">
        <v>16</v>
      </c>
      <c r="T154">
        <v>1</v>
      </c>
      <c r="U154">
        <v>1</v>
      </c>
      <c r="V154">
        <v>1</v>
      </c>
      <c r="W154">
        <v>0</v>
      </c>
      <c r="X154">
        <v>3</v>
      </c>
      <c r="Y154">
        <v>8</v>
      </c>
      <c r="Z154">
        <v>4</v>
      </c>
      <c r="AA154">
        <v>36</v>
      </c>
      <c r="AB154">
        <v>4</v>
      </c>
      <c r="AC154">
        <v>156</v>
      </c>
      <c r="AD154">
        <v>15</v>
      </c>
      <c r="AE154">
        <v>5</v>
      </c>
      <c r="AF154">
        <v>2</v>
      </c>
      <c r="AG154">
        <v>1</v>
      </c>
      <c r="AH154">
        <v>6</v>
      </c>
      <c r="AI154">
        <v>12</v>
      </c>
      <c r="AJ154">
        <v>3</v>
      </c>
      <c r="AK154">
        <v>10</v>
      </c>
      <c r="AL154">
        <v>1</v>
      </c>
      <c r="AM154">
        <v>1</v>
      </c>
      <c r="AN154">
        <v>1</v>
      </c>
      <c r="AO154">
        <v>1</v>
      </c>
      <c r="AP154">
        <v>3</v>
      </c>
      <c r="AQ154">
        <v>6</v>
      </c>
      <c r="AR154">
        <v>11</v>
      </c>
      <c r="AS154">
        <v>24</v>
      </c>
      <c r="AT154">
        <v>10</v>
      </c>
      <c r="AU154">
        <v>374</v>
      </c>
      <c r="AV154">
        <v>3</v>
      </c>
      <c r="AW154">
        <v>30</v>
      </c>
      <c r="AX154">
        <v>27</v>
      </c>
      <c r="AY154" s="8">
        <v>22</v>
      </c>
      <c r="AZ154">
        <v>9</v>
      </c>
      <c r="BA154">
        <v>229</v>
      </c>
      <c r="BB154">
        <v>29</v>
      </c>
      <c r="BC154">
        <v>48</v>
      </c>
      <c r="BD154">
        <v>1</v>
      </c>
      <c r="BE154">
        <v>45</v>
      </c>
      <c r="BF154">
        <v>16</v>
      </c>
      <c r="BG154">
        <v>1</v>
      </c>
      <c r="BH154">
        <v>7</v>
      </c>
      <c r="BI154">
        <v>14</v>
      </c>
      <c r="BJ154">
        <v>0</v>
      </c>
      <c r="BK154">
        <v>2</v>
      </c>
      <c r="BL154">
        <v>0</v>
      </c>
      <c r="BM154">
        <v>1</v>
      </c>
      <c r="BN154">
        <v>5</v>
      </c>
      <c r="BO154">
        <v>37</v>
      </c>
      <c r="BP154">
        <v>5</v>
      </c>
      <c r="BQ154">
        <v>35</v>
      </c>
      <c r="BR154">
        <v>4</v>
      </c>
      <c r="BS154">
        <v>175</v>
      </c>
      <c r="BT154">
        <v>25</v>
      </c>
      <c r="BU154">
        <v>2</v>
      </c>
      <c r="BV154">
        <v>2</v>
      </c>
      <c r="BW154">
        <v>0</v>
      </c>
      <c r="BX154">
        <v>3</v>
      </c>
      <c r="BY154">
        <v>8</v>
      </c>
      <c r="BZ154">
        <v>4</v>
      </c>
      <c r="CA154">
        <v>6</v>
      </c>
      <c r="CB154">
        <v>1</v>
      </c>
      <c r="CC154">
        <v>2</v>
      </c>
      <c r="CD154">
        <v>0</v>
      </c>
      <c r="CE154">
        <v>0</v>
      </c>
      <c r="CF154">
        <v>1</v>
      </c>
      <c r="CG154">
        <v>1</v>
      </c>
      <c r="CH154">
        <v>8</v>
      </c>
      <c r="CI154">
        <v>16</v>
      </c>
      <c r="CJ154">
        <v>9</v>
      </c>
      <c r="CK154">
        <v>206</v>
      </c>
      <c r="CL154">
        <v>3</v>
      </c>
      <c r="CM154">
        <v>29</v>
      </c>
      <c r="CN154">
        <v>33</v>
      </c>
      <c r="CP154" s="1">
        <f t="shared" si="244"/>
        <v>0.73076923076923073</v>
      </c>
      <c r="CQ154" s="1">
        <f t="shared" si="245"/>
        <v>0.77419354838709675</v>
      </c>
      <c r="CR154" s="1">
        <f t="shared" si="246"/>
        <v>6.5405405405405403</v>
      </c>
      <c r="CS154" s="1">
        <f t="shared" si="247"/>
        <v>4.6981132075471699</v>
      </c>
      <c r="CT154" s="1">
        <f t="shared" si="248"/>
        <v>1</v>
      </c>
      <c r="CU154" s="1">
        <f t="shared" si="249"/>
        <v>1</v>
      </c>
      <c r="CV154" s="1">
        <f t="shared" si="250"/>
        <v>37.555555555555557</v>
      </c>
      <c r="CW154" s="1">
        <f t="shared" si="251"/>
        <v>30.444444444444443</v>
      </c>
      <c r="CX154" s="2">
        <f t="shared" si="252"/>
        <v>3.3833333333333333</v>
      </c>
      <c r="CY154" s="2">
        <f t="shared" si="253"/>
        <v>3.2833333333333332</v>
      </c>
      <c r="CZ154" s="1">
        <f t="shared" si="254"/>
        <v>5.3650793650793647</v>
      </c>
      <c r="DA154" s="1">
        <f t="shared" si="255"/>
        <v>3.9710144927536231</v>
      </c>
      <c r="DB154" s="1">
        <f t="shared" si="256"/>
        <v>1.8888888888888888</v>
      </c>
      <c r="DC154" s="1">
        <f t="shared" si="257"/>
        <v>2.4444444444444446</v>
      </c>
      <c r="DD154" s="1">
        <f t="shared" si="258"/>
        <v>0.52941176470588236</v>
      </c>
      <c r="DE154" s="1">
        <f t="shared" si="259"/>
        <v>0.4375</v>
      </c>
      <c r="DF154" s="1">
        <f t="shared" si="260"/>
        <v>37.4</v>
      </c>
      <c r="DG154" s="1">
        <f t="shared" si="261"/>
        <v>22.888888888888889</v>
      </c>
      <c r="DH154" s="1">
        <f t="shared" si="262"/>
        <v>3</v>
      </c>
      <c r="DI154" s="1">
        <f t="shared" si="263"/>
        <v>3</v>
      </c>
      <c r="DJ154" s="1">
        <f t="shared" si="264"/>
        <v>0.48571428571428571</v>
      </c>
      <c r="DK154" s="1">
        <f t="shared" si="265"/>
        <v>1</v>
      </c>
      <c r="DL154" s="1">
        <f t="shared" si="266"/>
        <v>7</v>
      </c>
      <c r="DM154" s="1">
        <f t="shared" si="267"/>
        <v>7.666666666666667</v>
      </c>
      <c r="DN154" s="1">
        <f t="shared" si="268"/>
        <v>0.5714285714285714</v>
      </c>
      <c r="DO154" s="1">
        <f t="shared" si="269"/>
        <v>0.50724637681159424</v>
      </c>
      <c r="DP154" s="1">
        <f t="shared" si="270"/>
        <v>0.45833333333333331</v>
      </c>
      <c r="DQ154" s="1">
        <f t="shared" si="271"/>
        <v>0.5</v>
      </c>
      <c r="DR154" s="2">
        <f t="shared" si="272"/>
        <v>3.5</v>
      </c>
      <c r="DS154" s="2">
        <f t="shared" si="273"/>
        <v>2.8125</v>
      </c>
      <c r="DT154" s="1">
        <f t="shared" si="242"/>
        <v>35.25</v>
      </c>
      <c r="DU154" s="1">
        <f t="shared" si="243"/>
        <v>37.5</v>
      </c>
      <c r="DV154" s="1">
        <f t="shared" si="319"/>
        <v>91</v>
      </c>
      <c r="DW154" s="1">
        <f t="shared" si="320"/>
        <v>45</v>
      </c>
      <c r="DX154" s="1">
        <f t="shared" si="274"/>
        <v>5.0295857988165681E-2</v>
      </c>
      <c r="DY154" s="1">
        <f t="shared" si="275"/>
        <v>5.1094890510948905E-2</v>
      </c>
      <c r="DZ154" s="1">
        <f t="shared" si="276"/>
        <v>1.8888888888888888</v>
      </c>
      <c r="EA154" s="1">
        <f t="shared" si="277"/>
        <v>1.5555555555555556</v>
      </c>
      <c r="EB154" s="1">
        <f t="shared" si="321"/>
        <v>86.274509803921575</v>
      </c>
      <c r="EC154" s="1">
        <f t="shared" si="322"/>
        <v>79.253472222222214</v>
      </c>
      <c r="EE154">
        <f t="shared" si="278"/>
        <v>74</v>
      </c>
      <c r="EF154">
        <f t="shared" si="279"/>
        <v>152</v>
      </c>
      <c r="EG154">
        <f t="shared" si="280"/>
        <v>75</v>
      </c>
      <c r="EH154">
        <f t="shared" si="281"/>
        <v>71</v>
      </c>
      <c r="EI154">
        <f t="shared" si="282"/>
        <v>37</v>
      </c>
      <c r="EJ154">
        <f t="shared" si="283"/>
        <v>95</v>
      </c>
      <c r="EK154">
        <f t="shared" si="284"/>
        <v>34</v>
      </c>
      <c r="EL154">
        <f t="shared" si="285"/>
        <v>111</v>
      </c>
      <c r="EM154">
        <f t="shared" si="286"/>
        <v>27</v>
      </c>
      <c r="EN154">
        <f t="shared" si="287"/>
        <v>165</v>
      </c>
      <c r="EO154">
        <f t="shared" si="288"/>
        <v>84</v>
      </c>
      <c r="EP154">
        <f t="shared" si="289"/>
        <v>23</v>
      </c>
      <c r="EQ154">
        <f t="shared" si="290"/>
        <v>76</v>
      </c>
      <c r="ER154">
        <f t="shared" si="291"/>
        <v>172</v>
      </c>
      <c r="ES154">
        <f t="shared" si="292"/>
        <v>37</v>
      </c>
      <c r="ET154">
        <f t="shared" si="293"/>
        <v>119</v>
      </c>
      <c r="EU154">
        <f t="shared" si="294"/>
        <v>32</v>
      </c>
      <c r="EV154">
        <f t="shared" si="295"/>
        <v>16</v>
      </c>
      <c r="EW154">
        <f t="shared" si="296"/>
        <v>55</v>
      </c>
      <c r="EX154">
        <f t="shared" si="297"/>
        <v>107</v>
      </c>
      <c r="EY154">
        <f t="shared" si="298"/>
        <v>148</v>
      </c>
      <c r="EZ154">
        <f t="shared" si="299"/>
        <v>164</v>
      </c>
      <c r="FA154">
        <f t="shared" si="300"/>
        <v>18</v>
      </c>
      <c r="FB154">
        <f t="shared" si="301"/>
        <v>188</v>
      </c>
      <c r="FC154">
        <f t="shared" si="302"/>
        <v>87</v>
      </c>
      <c r="FD154">
        <f t="shared" si="303"/>
        <v>129</v>
      </c>
      <c r="FE154">
        <f t="shared" si="304"/>
        <v>86</v>
      </c>
      <c r="FF154">
        <f t="shared" si="305"/>
        <v>129</v>
      </c>
      <c r="FG154">
        <f t="shared" si="306"/>
        <v>128</v>
      </c>
      <c r="FH154">
        <f t="shared" si="307"/>
        <v>36</v>
      </c>
      <c r="FI154">
        <f t="shared" si="308"/>
        <v>132</v>
      </c>
      <c r="FJ154">
        <f t="shared" si="309"/>
        <v>103</v>
      </c>
      <c r="FK154">
        <f t="shared" si="310"/>
        <v>116</v>
      </c>
      <c r="FL154">
        <f t="shared" si="311"/>
        <v>14</v>
      </c>
      <c r="FM154">
        <f t="shared" si="312"/>
        <v>148</v>
      </c>
      <c r="FN154">
        <f t="shared" si="313"/>
        <v>54</v>
      </c>
      <c r="FO154">
        <f t="shared" si="314"/>
        <v>106</v>
      </c>
      <c r="FP154">
        <f t="shared" si="315"/>
        <v>64</v>
      </c>
      <c r="FQ154">
        <f t="shared" si="316"/>
        <v>84</v>
      </c>
      <c r="FR154">
        <f t="shared" si="317"/>
        <v>99</v>
      </c>
    </row>
    <row r="155" spans="1:174">
      <c r="A155" t="s">
        <v>28</v>
      </c>
      <c r="B155" t="s">
        <v>13</v>
      </c>
      <c r="C155" t="s">
        <v>67</v>
      </c>
      <c r="D155">
        <v>30</v>
      </c>
      <c r="E155">
        <v>24</v>
      </c>
      <c r="F155">
        <v>2008</v>
      </c>
      <c r="G155" t="str">
        <f t="shared" si="318"/>
        <v>Cardinals-WC-2008</v>
      </c>
      <c r="H155">
        <v>1</v>
      </c>
      <c r="I155">
        <v>15</v>
      </c>
      <c r="J155">
        <v>13</v>
      </c>
      <c r="K155">
        <v>271</v>
      </c>
      <c r="L155">
        <v>19</v>
      </c>
      <c r="M155">
        <v>32</v>
      </c>
      <c r="N155">
        <v>2</v>
      </c>
      <c r="O155">
        <v>86</v>
      </c>
      <c r="P155">
        <v>28</v>
      </c>
      <c r="Q155">
        <v>1</v>
      </c>
      <c r="R155">
        <v>6</v>
      </c>
      <c r="S155">
        <v>15</v>
      </c>
      <c r="T155">
        <v>0</v>
      </c>
      <c r="U155">
        <v>0</v>
      </c>
      <c r="V155">
        <v>1</v>
      </c>
      <c r="W155">
        <v>0</v>
      </c>
      <c r="X155">
        <v>0</v>
      </c>
      <c r="Y155">
        <v>0</v>
      </c>
      <c r="Z155">
        <v>6</v>
      </c>
      <c r="AA155">
        <v>47</v>
      </c>
      <c r="AB155">
        <v>6</v>
      </c>
      <c r="AC155">
        <v>239</v>
      </c>
      <c r="AD155">
        <v>31</v>
      </c>
      <c r="AE155">
        <v>1</v>
      </c>
      <c r="AF155">
        <v>1</v>
      </c>
      <c r="AG155">
        <v>0</v>
      </c>
      <c r="AH155">
        <v>10</v>
      </c>
      <c r="AI155">
        <v>17</v>
      </c>
      <c r="AJ155">
        <v>3</v>
      </c>
      <c r="AK155">
        <v>9</v>
      </c>
      <c r="AL155">
        <v>0</v>
      </c>
      <c r="AM155">
        <v>1</v>
      </c>
      <c r="AN155">
        <v>0</v>
      </c>
      <c r="AO155">
        <v>0</v>
      </c>
      <c r="AP155">
        <v>2</v>
      </c>
      <c r="AQ155">
        <v>9</v>
      </c>
      <c r="AR155">
        <v>13</v>
      </c>
      <c r="AS155">
        <v>27</v>
      </c>
      <c r="AT155">
        <v>13</v>
      </c>
      <c r="AU155">
        <v>378</v>
      </c>
      <c r="AV155">
        <v>6</v>
      </c>
      <c r="AW155">
        <v>30</v>
      </c>
      <c r="AX155">
        <v>2</v>
      </c>
      <c r="AY155" s="8">
        <v>20</v>
      </c>
      <c r="AZ155">
        <v>13</v>
      </c>
      <c r="BA155">
        <v>190</v>
      </c>
      <c r="BB155">
        <v>26</v>
      </c>
      <c r="BC155">
        <v>40</v>
      </c>
      <c r="BD155">
        <v>2</v>
      </c>
      <c r="BE155">
        <v>60</v>
      </c>
      <c r="BF155">
        <v>24</v>
      </c>
      <c r="BG155">
        <v>1</v>
      </c>
      <c r="BH155">
        <v>6</v>
      </c>
      <c r="BI155">
        <v>14</v>
      </c>
      <c r="BJ155">
        <v>1</v>
      </c>
      <c r="BK155">
        <v>1</v>
      </c>
      <c r="BL155">
        <v>2</v>
      </c>
      <c r="BM155">
        <v>1</v>
      </c>
      <c r="BN155">
        <v>3</v>
      </c>
      <c r="BO155">
        <v>9</v>
      </c>
      <c r="BP155">
        <v>6</v>
      </c>
      <c r="BQ155">
        <v>52</v>
      </c>
      <c r="BR155">
        <v>5</v>
      </c>
      <c r="BS155">
        <v>212</v>
      </c>
      <c r="BT155">
        <v>-1</v>
      </c>
      <c r="BU155">
        <v>4</v>
      </c>
      <c r="BV155">
        <v>3</v>
      </c>
      <c r="BW155">
        <v>1</v>
      </c>
      <c r="BX155">
        <v>2</v>
      </c>
      <c r="BY155">
        <v>9</v>
      </c>
      <c r="BZ155">
        <v>3</v>
      </c>
      <c r="CA155">
        <v>11</v>
      </c>
      <c r="CB155">
        <v>1</v>
      </c>
      <c r="CC155">
        <v>1</v>
      </c>
      <c r="CD155">
        <v>0</v>
      </c>
      <c r="CE155">
        <v>0</v>
      </c>
      <c r="CF155">
        <v>1</v>
      </c>
      <c r="CG155">
        <v>1</v>
      </c>
      <c r="CH155">
        <v>6</v>
      </c>
      <c r="CI155">
        <v>21</v>
      </c>
      <c r="CJ155">
        <v>13</v>
      </c>
      <c r="CK155">
        <v>356</v>
      </c>
      <c r="CL155">
        <v>8</v>
      </c>
      <c r="CM155">
        <v>29</v>
      </c>
      <c r="CN155">
        <v>58</v>
      </c>
      <c r="CP155" s="1">
        <f t="shared" si="244"/>
        <v>0.6428571428571429</v>
      </c>
      <c r="CQ155" s="1">
        <f t="shared" si="245"/>
        <v>0.69696969696969702</v>
      </c>
      <c r="CR155" s="1">
        <f t="shared" si="246"/>
        <v>8.3125</v>
      </c>
      <c r="CS155" s="1">
        <f t="shared" si="247"/>
        <v>3.2558139534883721</v>
      </c>
      <c r="CT155" s="1">
        <f t="shared" si="248"/>
        <v>1</v>
      </c>
      <c r="CU155" s="1">
        <f t="shared" si="249"/>
        <v>3</v>
      </c>
      <c r="CV155" s="1">
        <f t="shared" si="250"/>
        <v>27.46153846153846</v>
      </c>
      <c r="CW155" s="1">
        <f t="shared" si="251"/>
        <v>19.23076923076923</v>
      </c>
      <c r="CX155" s="2">
        <f t="shared" si="252"/>
        <v>2.3102564102564105</v>
      </c>
      <c r="CY155" s="2">
        <f t="shared" si="253"/>
        <v>2.3051282051282049</v>
      </c>
      <c r="CZ155" s="1">
        <f t="shared" si="254"/>
        <v>5.95</v>
      </c>
      <c r="DA155" s="1">
        <f t="shared" si="255"/>
        <v>3.7313432835820897</v>
      </c>
      <c r="DB155" s="1">
        <f t="shared" si="256"/>
        <v>1.1538461538461537</v>
      </c>
      <c r="DC155" s="1">
        <f t="shared" si="257"/>
        <v>1.5384615384615385</v>
      </c>
      <c r="DD155" s="1">
        <f t="shared" si="258"/>
        <v>0.4</v>
      </c>
      <c r="DE155" s="1">
        <f t="shared" si="259"/>
        <v>0.46666666666666667</v>
      </c>
      <c r="DF155" s="1">
        <f t="shared" si="260"/>
        <v>29.076923076923077</v>
      </c>
      <c r="DG155" s="1">
        <f t="shared" si="261"/>
        <v>27.384615384615383</v>
      </c>
      <c r="DH155" s="1">
        <f t="shared" si="262"/>
        <v>6</v>
      </c>
      <c r="DI155" s="1">
        <f t="shared" si="263"/>
        <v>8</v>
      </c>
      <c r="DJ155" s="1">
        <f t="shared" si="264"/>
        <v>1</v>
      </c>
      <c r="DK155" s="1">
        <f t="shared" si="265"/>
        <v>0.8571428571428571</v>
      </c>
      <c r="DL155" s="1">
        <f t="shared" si="266"/>
        <v>4.615384615384615</v>
      </c>
      <c r="DM155" s="1">
        <f t="shared" si="267"/>
        <v>5.1538461538461542</v>
      </c>
      <c r="DN155" s="1">
        <f t="shared" si="268"/>
        <v>0.78333333333333333</v>
      </c>
      <c r="DO155" s="1">
        <f t="shared" si="269"/>
        <v>0.77611940298507465</v>
      </c>
      <c r="DP155" s="1">
        <f t="shared" si="270"/>
        <v>0.48148148148148145</v>
      </c>
      <c r="DQ155" s="1">
        <f t="shared" si="271"/>
        <v>0.2857142857142857</v>
      </c>
      <c r="DR155" s="2">
        <f t="shared" si="272"/>
        <v>3.0714285714285716</v>
      </c>
      <c r="DS155" s="2">
        <f t="shared" si="273"/>
        <v>2.5</v>
      </c>
      <c r="DT155" s="1">
        <f t="shared" si="242"/>
        <v>34.666666666666664</v>
      </c>
      <c r="DU155" s="1">
        <f t="shared" si="243"/>
        <v>42.6</v>
      </c>
      <c r="DV155" s="1">
        <f t="shared" si="319"/>
        <v>86</v>
      </c>
      <c r="DW155" s="1">
        <f t="shared" si="320"/>
        <v>60</v>
      </c>
      <c r="DX155" s="1">
        <f t="shared" si="274"/>
        <v>8.4033613445378158E-2</v>
      </c>
      <c r="DY155" s="1">
        <f t="shared" si="275"/>
        <v>9.6000000000000002E-2</v>
      </c>
      <c r="DZ155" s="1">
        <f t="shared" si="276"/>
        <v>2.3076923076923075</v>
      </c>
      <c r="EA155" s="1">
        <f t="shared" si="277"/>
        <v>1.8461538461538463</v>
      </c>
      <c r="EB155" s="1">
        <f t="shared" si="321"/>
        <v>94.661458333333343</v>
      </c>
      <c r="EC155" s="1">
        <f t="shared" si="322"/>
        <v>71.875</v>
      </c>
      <c r="EE155">
        <f t="shared" si="278"/>
        <v>141</v>
      </c>
      <c r="EF155">
        <f t="shared" si="279"/>
        <v>97</v>
      </c>
      <c r="EG155">
        <f t="shared" si="280"/>
        <v>35</v>
      </c>
      <c r="EH155">
        <f t="shared" si="281"/>
        <v>40</v>
      </c>
      <c r="EI155">
        <f t="shared" si="282"/>
        <v>37</v>
      </c>
      <c r="EJ155">
        <f t="shared" si="283"/>
        <v>32</v>
      </c>
      <c r="EK155">
        <f t="shared" si="284"/>
        <v>118</v>
      </c>
      <c r="EL155">
        <f t="shared" si="285"/>
        <v>19</v>
      </c>
      <c r="EM155">
        <f t="shared" si="286"/>
        <v>150</v>
      </c>
      <c r="EN155">
        <f t="shared" si="287"/>
        <v>48</v>
      </c>
      <c r="EO155">
        <f t="shared" si="288"/>
        <v>46</v>
      </c>
      <c r="EP155">
        <f t="shared" si="289"/>
        <v>10</v>
      </c>
      <c r="EQ155">
        <f t="shared" si="290"/>
        <v>170</v>
      </c>
      <c r="ER155">
        <f t="shared" si="291"/>
        <v>82</v>
      </c>
      <c r="ES155">
        <f t="shared" si="292"/>
        <v>100</v>
      </c>
      <c r="ET155">
        <f t="shared" si="293"/>
        <v>138</v>
      </c>
      <c r="EU155">
        <f t="shared" si="294"/>
        <v>121</v>
      </c>
      <c r="EV155">
        <f t="shared" si="295"/>
        <v>53</v>
      </c>
      <c r="EW155">
        <f t="shared" si="296"/>
        <v>161</v>
      </c>
      <c r="EX155">
        <f t="shared" si="297"/>
        <v>2</v>
      </c>
      <c r="EY155">
        <f t="shared" si="298"/>
        <v>1</v>
      </c>
      <c r="EZ155">
        <f t="shared" si="299"/>
        <v>149</v>
      </c>
      <c r="FA155">
        <f t="shared" si="300"/>
        <v>171</v>
      </c>
      <c r="FB155">
        <f t="shared" si="301"/>
        <v>64</v>
      </c>
      <c r="FC155">
        <f t="shared" si="302"/>
        <v>129</v>
      </c>
      <c r="FD155">
        <f t="shared" si="303"/>
        <v>74</v>
      </c>
      <c r="FE155">
        <f t="shared" si="304"/>
        <v>75</v>
      </c>
      <c r="FF155">
        <f t="shared" si="305"/>
        <v>20</v>
      </c>
      <c r="FG155">
        <f t="shared" si="306"/>
        <v>146</v>
      </c>
      <c r="FH155">
        <f t="shared" si="307"/>
        <v>22</v>
      </c>
      <c r="FI155">
        <f t="shared" si="308"/>
        <v>143</v>
      </c>
      <c r="FJ155">
        <f t="shared" si="309"/>
        <v>161</v>
      </c>
      <c r="FK155">
        <f t="shared" si="310"/>
        <v>129</v>
      </c>
      <c r="FL155">
        <f t="shared" si="311"/>
        <v>35</v>
      </c>
      <c r="FM155">
        <f t="shared" si="312"/>
        <v>51</v>
      </c>
      <c r="FN155">
        <f t="shared" si="313"/>
        <v>176</v>
      </c>
      <c r="FO155">
        <f t="shared" si="314"/>
        <v>68</v>
      </c>
      <c r="FP155">
        <f t="shared" si="315"/>
        <v>89</v>
      </c>
      <c r="FQ155">
        <f t="shared" si="316"/>
        <v>61</v>
      </c>
      <c r="FR155">
        <f t="shared" si="317"/>
        <v>75</v>
      </c>
    </row>
    <row r="156" spans="1:174">
      <c r="A156" t="s">
        <v>13</v>
      </c>
      <c r="B156" t="s">
        <v>28</v>
      </c>
      <c r="C156" t="s">
        <v>67</v>
      </c>
      <c r="D156">
        <v>24</v>
      </c>
      <c r="E156">
        <v>30</v>
      </c>
      <c r="F156">
        <v>2008</v>
      </c>
      <c r="G156" t="str">
        <f t="shared" si="318"/>
        <v>Falcons-WC-2008</v>
      </c>
      <c r="H156">
        <v>0</v>
      </c>
      <c r="I156">
        <v>20</v>
      </c>
      <c r="J156">
        <v>13</v>
      </c>
      <c r="K156">
        <v>190</v>
      </c>
      <c r="L156">
        <v>26</v>
      </c>
      <c r="M156">
        <v>40</v>
      </c>
      <c r="N156">
        <v>2</v>
      </c>
      <c r="O156">
        <v>60</v>
      </c>
      <c r="P156">
        <v>24</v>
      </c>
      <c r="Q156">
        <v>1</v>
      </c>
      <c r="R156">
        <v>6</v>
      </c>
      <c r="S156">
        <v>14</v>
      </c>
      <c r="T156">
        <v>1</v>
      </c>
      <c r="U156">
        <v>1</v>
      </c>
      <c r="V156">
        <v>2</v>
      </c>
      <c r="W156">
        <v>1</v>
      </c>
      <c r="X156">
        <v>3</v>
      </c>
      <c r="Y156">
        <v>9</v>
      </c>
      <c r="Z156">
        <v>6</v>
      </c>
      <c r="AA156">
        <v>52</v>
      </c>
      <c r="AB156">
        <v>5</v>
      </c>
      <c r="AC156">
        <v>212</v>
      </c>
      <c r="AD156">
        <v>-1</v>
      </c>
      <c r="AE156">
        <v>4</v>
      </c>
      <c r="AF156">
        <v>3</v>
      </c>
      <c r="AG156">
        <v>1</v>
      </c>
      <c r="AH156">
        <v>2</v>
      </c>
      <c r="AI156">
        <v>9</v>
      </c>
      <c r="AJ156">
        <v>3</v>
      </c>
      <c r="AK156">
        <v>11</v>
      </c>
      <c r="AL156">
        <v>1</v>
      </c>
      <c r="AM156">
        <v>1</v>
      </c>
      <c r="AN156">
        <v>0</v>
      </c>
      <c r="AO156">
        <v>0</v>
      </c>
      <c r="AP156">
        <v>1</v>
      </c>
      <c r="AQ156">
        <v>1</v>
      </c>
      <c r="AR156">
        <v>6</v>
      </c>
      <c r="AS156">
        <v>21</v>
      </c>
      <c r="AT156">
        <v>13</v>
      </c>
      <c r="AU156">
        <v>356</v>
      </c>
      <c r="AV156">
        <v>8</v>
      </c>
      <c r="AW156">
        <v>29</v>
      </c>
      <c r="AX156">
        <v>58</v>
      </c>
      <c r="AY156" s="8">
        <v>15</v>
      </c>
      <c r="AZ156">
        <v>13</v>
      </c>
      <c r="BA156">
        <v>271</v>
      </c>
      <c r="BB156">
        <v>19</v>
      </c>
      <c r="BC156">
        <v>32</v>
      </c>
      <c r="BD156">
        <v>2</v>
      </c>
      <c r="BE156">
        <v>86</v>
      </c>
      <c r="BF156">
        <v>28</v>
      </c>
      <c r="BG156">
        <v>1</v>
      </c>
      <c r="BH156">
        <v>6</v>
      </c>
      <c r="BI156">
        <v>15</v>
      </c>
      <c r="BJ156">
        <v>0</v>
      </c>
      <c r="BK156">
        <v>0</v>
      </c>
      <c r="BL156">
        <v>1</v>
      </c>
      <c r="BM156">
        <v>0</v>
      </c>
      <c r="BN156">
        <v>0</v>
      </c>
      <c r="BO156">
        <v>0</v>
      </c>
      <c r="BP156">
        <v>6</v>
      </c>
      <c r="BQ156">
        <v>47</v>
      </c>
      <c r="BR156">
        <v>6</v>
      </c>
      <c r="BS156">
        <v>239</v>
      </c>
      <c r="BT156">
        <v>31</v>
      </c>
      <c r="BU156">
        <v>1</v>
      </c>
      <c r="BV156">
        <v>1</v>
      </c>
      <c r="BW156">
        <v>0</v>
      </c>
      <c r="BX156">
        <v>10</v>
      </c>
      <c r="BY156">
        <v>17</v>
      </c>
      <c r="BZ156">
        <v>3</v>
      </c>
      <c r="CA156">
        <v>9</v>
      </c>
      <c r="CB156">
        <v>0</v>
      </c>
      <c r="CC156">
        <v>1</v>
      </c>
      <c r="CD156">
        <v>0</v>
      </c>
      <c r="CE156">
        <v>0</v>
      </c>
      <c r="CF156">
        <v>2</v>
      </c>
      <c r="CG156">
        <v>9</v>
      </c>
      <c r="CH156">
        <v>13</v>
      </c>
      <c r="CI156">
        <v>27</v>
      </c>
      <c r="CJ156">
        <v>13</v>
      </c>
      <c r="CK156">
        <v>378</v>
      </c>
      <c r="CL156">
        <v>6</v>
      </c>
      <c r="CM156">
        <v>30</v>
      </c>
      <c r="CN156">
        <v>2</v>
      </c>
      <c r="CP156" s="1">
        <f t="shared" si="244"/>
        <v>0.69696969696969702</v>
      </c>
      <c r="CQ156" s="1">
        <f t="shared" si="245"/>
        <v>0.6428571428571429</v>
      </c>
      <c r="CR156" s="1">
        <f t="shared" si="246"/>
        <v>3.2558139534883721</v>
      </c>
      <c r="CS156" s="1">
        <f t="shared" si="247"/>
        <v>8.3125</v>
      </c>
      <c r="CT156" s="1">
        <f t="shared" si="248"/>
        <v>3</v>
      </c>
      <c r="CU156" s="1">
        <f t="shared" si="249"/>
        <v>1</v>
      </c>
      <c r="CV156" s="1">
        <f t="shared" si="250"/>
        <v>19.23076923076923</v>
      </c>
      <c r="CW156" s="1">
        <f t="shared" si="251"/>
        <v>27.46153846153846</v>
      </c>
      <c r="CX156" s="2">
        <f t="shared" si="252"/>
        <v>2.3051282051282049</v>
      </c>
      <c r="CY156" s="2">
        <f t="shared" si="253"/>
        <v>2.3102564102564105</v>
      </c>
      <c r="CZ156" s="1">
        <f t="shared" si="254"/>
        <v>3.7313432835820897</v>
      </c>
      <c r="DA156" s="1">
        <f t="shared" si="255"/>
        <v>5.95</v>
      </c>
      <c r="DB156" s="1">
        <f t="shared" si="256"/>
        <v>1.5384615384615385</v>
      </c>
      <c r="DC156" s="1">
        <f t="shared" si="257"/>
        <v>1.1538461538461537</v>
      </c>
      <c r="DD156" s="1">
        <f t="shared" si="258"/>
        <v>0.46666666666666667</v>
      </c>
      <c r="DE156" s="1">
        <f t="shared" si="259"/>
        <v>0.4</v>
      </c>
      <c r="DF156" s="1">
        <f t="shared" si="260"/>
        <v>27.384615384615383</v>
      </c>
      <c r="DG156" s="1">
        <f t="shared" si="261"/>
        <v>29.076923076923077</v>
      </c>
      <c r="DH156" s="1">
        <f t="shared" si="262"/>
        <v>8</v>
      </c>
      <c r="DI156" s="1">
        <f t="shared" si="263"/>
        <v>6</v>
      </c>
      <c r="DJ156" s="1">
        <f t="shared" si="264"/>
        <v>0.8571428571428571</v>
      </c>
      <c r="DK156" s="1">
        <f t="shared" si="265"/>
        <v>1</v>
      </c>
      <c r="DL156" s="1">
        <f t="shared" si="266"/>
        <v>5.1538461538461542</v>
      </c>
      <c r="DM156" s="1">
        <f t="shared" si="267"/>
        <v>4.615384615384615</v>
      </c>
      <c r="DN156" s="1">
        <f t="shared" si="268"/>
        <v>0.77611940298507465</v>
      </c>
      <c r="DO156" s="1">
        <f t="shared" si="269"/>
        <v>0.78333333333333333</v>
      </c>
      <c r="DP156" s="1">
        <f t="shared" si="270"/>
        <v>0.2857142857142857</v>
      </c>
      <c r="DQ156" s="1">
        <f t="shared" si="271"/>
        <v>0.48148148148148145</v>
      </c>
      <c r="DR156" s="2">
        <f t="shared" si="272"/>
        <v>2.5</v>
      </c>
      <c r="DS156" s="2">
        <f t="shared" si="273"/>
        <v>3.0714285714285716</v>
      </c>
      <c r="DT156" s="1">
        <f t="shared" si="242"/>
        <v>42.6</v>
      </c>
      <c r="DU156" s="1">
        <f t="shared" si="243"/>
        <v>34.666666666666664</v>
      </c>
      <c r="DV156" s="1">
        <f t="shared" si="319"/>
        <v>60</v>
      </c>
      <c r="DW156" s="1">
        <f t="shared" si="320"/>
        <v>86</v>
      </c>
      <c r="DX156" s="1">
        <f t="shared" si="274"/>
        <v>9.6000000000000002E-2</v>
      </c>
      <c r="DY156" s="1">
        <f t="shared" si="275"/>
        <v>8.4033613445378158E-2</v>
      </c>
      <c r="DZ156" s="1">
        <f t="shared" si="276"/>
        <v>1.8461538461538463</v>
      </c>
      <c r="EA156" s="1">
        <f t="shared" si="277"/>
        <v>2.3076923076923075</v>
      </c>
      <c r="EB156" s="1">
        <f t="shared" si="321"/>
        <v>71.875</v>
      </c>
      <c r="EC156" s="1">
        <f t="shared" si="322"/>
        <v>94.661458333333343</v>
      </c>
      <c r="EE156">
        <f t="shared" si="278"/>
        <v>102</v>
      </c>
      <c r="EF156">
        <f t="shared" si="279"/>
        <v>56</v>
      </c>
      <c r="EG156">
        <f t="shared" si="280"/>
        <v>159</v>
      </c>
      <c r="EH156">
        <f t="shared" si="281"/>
        <v>164</v>
      </c>
      <c r="EI156">
        <f t="shared" si="282"/>
        <v>143</v>
      </c>
      <c r="EJ156">
        <f t="shared" si="283"/>
        <v>95</v>
      </c>
      <c r="EK156">
        <f t="shared" si="284"/>
        <v>180</v>
      </c>
      <c r="EL156">
        <f t="shared" si="285"/>
        <v>81</v>
      </c>
      <c r="EM156">
        <f t="shared" si="286"/>
        <v>151</v>
      </c>
      <c r="EN156">
        <f t="shared" si="287"/>
        <v>49</v>
      </c>
      <c r="EO156">
        <f t="shared" si="288"/>
        <v>189</v>
      </c>
      <c r="EP156">
        <f t="shared" si="289"/>
        <v>153</v>
      </c>
      <c r="EQ156">
        <f t="shared" si="290"/>
        <v>117</v>
      </c>
      <c r="ER156">
        <f t="shared" si="291"/>
        <v>27</v>
      </c>
      <c r="ES156">
        <f t="shared" si="292"/>
        <v>54</v>
      </c>
      <c r="ET156">
        <f t="shared" si="293"/>
        <v>91</v>
      </c>
      <c r="EU156">
        <f t="shared" si="294"/>
        <v>146</v>
      </c>
      <c r="EV156">
        <f t="shared" si="295"/>
        <v>78</v>
      </c>
      <c r="EW156">
        <f t="shared" si="296"/>
        <v>194</v>
      </c>
      <c r="EX156">
        <f t="shared" si="297"/>
        <v>18</v>
      </c>
      <c r="EY156">
        <f t="shared" si="298"/>
        <v>43</v>
      </c>
      <c r="EZ156">
        <f t="shared" si="299"/>
        <v>164</v>
      </c>
      <c r="FA156">
        <f t="shared" si="300"/>
        <v>135</v>
      </c>
      <c r="FB156">
        <f t="shared" si="301"/>
        <v>27</v>
      </c>
      <c r="FC156">
        <f t="shared" si="302"/>
        <v>125</v>
      </c>
      <c r="FD156">
        <f t="shared" si="303"/>
        <v>69</v>
      </c>
      <c r="FE156">
        <f t="shared" si="304"/>
        <v>178</v>
      </c>
      <c r="FF156">
        <f t="shared" si="305"/>
        <v>123</v>
      </c>
      <c r="FG156">
        <f t="shared" si="306"/>
        <v>177</v>
      </c>
      <c r="FH156">
        <f t="shared" si="307"/>
        <v>53</v>
      </c>
      <c r="FI156">
        <f t="shared" si="308"/>
        <v>37</v>
      </c>
      <c r="FJ156">
        <f t="shared" si="309"/>
        <v>56</v>
      </c>
      <c r="FK156">
        <f t="shared" si="310"/>
        <v>164</v>
      </c>
      <c r="FL156">
        <f t="shared" si="311"/>
        <v>69</v>
      </c>
      <c r="FM156">
        <f t="shared" si="312"/>
        <v>23</v>
      </c>
      <c r="FN156">
        <f t="shared" si="313"/>
        <v>148</v>
      </c>
      <c r="FO156">
        <f t="shared" si="314"/>
        <v>109</v>
      </c>
      <c r="FP156">
        <f t="shared" si="315"/>
        <v>131</v>
      </c>
      <c r="FQ156">
        <f t="shared" si="316"/>
        <v>124</v>
      </c>
      <c r="FR156">
        <f t="shared" si="317"/>
        <v>138</v>
      </c>
    </row>
    <row r="157" spans="1:174">
      <c r="A157" t="s">
        <v>22</v>
      </c>
      <c r="B157" t="s">
        <v>12</v>
      </c>
      <c r="C157" t="s">
        <v>67</v>
      </c>
      <c r="D157">
        <v>23</v>
      </c>
      <c r="E157">
        <v>17</v>
      </c>
      <c r="F157">
        <v>2008</v>
      </c>
      <c r="G157" t="str">
        <f t="shared" si="318"/>
        <v>Chargers-WC-2008</v>
      </c>
      <c r="H157">
        <v>1</v>
      </c>
      <c r="I157">
        <v>26</v>
      </c>
      <c r="J157">
        <v>12</v>
      </c>
      <c r="K157">
        <v>190</v>
      </c>
      <c r="L157">
        <v>20</v>
      </c>
      <c r="M157">
        <v>36</v>
      </c>
      <c r="N157">
        <v>0</v>
      </c>
      <c r="O157">
        <v>167</v>
      </c>
      <c r="P157">
        <v>33</v>
      </c>
      <c r="Q157">
        <v>3</v>
      </c>
      <c r="R157">
        <v>6</v>
      </c>
      <c r="S157">
        <v>14</v>
      </c>
      <c r="T157">
        <v>1</v>
      </c>
      <c r="U157">
        <v>1</v>
      </c>
      <c r="V157">
        <v>1</v>
      </c>
      <c r="W157">
        <v>1</v>
      </c>
      <c r="X157">
        <v>4</v>
      </c>
      <c r="Y157">
        <v>27</v>
      </c>
      <c r="Z157">
        <v>3</v>
      </c>
      <c r="AA157">
        <v>40</v>
      </c>
      <c r="AB157">
        <v>6</v>
      </c>
      <c r="AC157">
        <v>316</v>
      </c>
      <c r="AD157">
        <v>6</v>
      </c>
      <c r="AE157">
        <v>4</v>
      </c>
      <c r="AF157">
        <v>2</v>
      </c>
      <c r="AG157">
        <v>1</v>
      </c>
      <c r="AH157">
        <v>8</v>
      </c>
      <c r="AI157">
        <v>18</v>
      </c>
      <c r="AJ157">
        <v>6</v>
      </c>
      <c r="AK157">
        <v>11</v>
      </c>
      <c r="AL157">
        <v>1</v>
      </c>
      <c r="AM157">
        <v>2</v>
      </c>
      <c r="AN157">
        <v>1</v>
      </c>
      <c r="AO157">
        <v>1</v>
      </c>
      <c r="AP157">
        <v>4</v>
      </c>
      <c r="AQ157">
        <v>11</v>
      </c>
      <c r="AR157">
        <v>16</v>
      </c>
      <c r="AS157">
        <v>32</v>
      </c>
      <c r="AT157">
        <v>12</v>
      </c>
      <c r="AU157">
        <v>422</v>
      </c>
      <c r="AV157">
        <v>2</v>
      </c>
      <c r="AW157">
        <v>37</v>
      </c>
      <c r="AX157">
        <v>9</v>
      </c>
      <c r="AY157" s="8">
        <v>17</v>
      </c>
      <c r="AZ157">
        <v>12</v>
      </c>
      <c r="BA157">
        <v>302</v>
      </c>
      <c r="BB157">
        <v>25</v>
      </c>
      <c r="BC157">
        <v>42</v>
      </c>
      <c r="BD157">
        <v>1</v>
      </c>
      <c r="BE157">
        <v>64</v>
      </c>
      <c r="BF157">
        <v>22</v>
      </c>
      <c r="BG157">
        <v>1</v>
      </c>
      <c r="BH157">
        <v>6</v>
      </c>
      <c r="BI157">
        <v>15</v>
      </c>
      <c r="BJ157">
        <v>0</v>
      </c>
      <c r="BK157">
        <v>1</v>
      </c>
      <c r="BL157">
        <v>0</v>
      </c>
      <c r="BM157">
        <v>0</v>
      </c>
      <c r="BN157">
        <v>1</v>
      </c>
      <c r="BO157">
        <v>8</v>
      </c>
      <c r="BP157">
        <v>9</v>
      </c>
      <c r="BQ157">
        <v>74</v>
      </c>
      <c r="BR157">
        <v>6</v>
      </c>
      <c r="BS157">
        <v>281</v>
      </c>
      <c r="BT157">
        <v>72</v>
      </c>
      <c r="BU157">
        <v>1</v>
      </c>
      <c r="BV157">
        <v>1</v>
      </c>
      <c r="BW157">
        <v>0</v>
      </c>
      <c r="BX157">
        <v>4</v>
      </c>
      <c r="BY157">
        <v>10</v>
      </c>
      <c r="BZ157">
        <v>3</v>
      </c>
      <c r="CA157">
        <v>7</v>
      </c>
      <c r="CB157">
        <v>3</v>
      </c>
      <c r="CC157">
        <v>5</v>
      </c>
      <c r="CD157">
        <v>0</v>
      </c>
      <c r="CE157">
        <v>0</v>
      </c>
      <c r="CF157">
        <v>5</v>
      </c>
      <c r="CG157">
        <v>7</v>
      </c>
      <c r="CH157">
        <v>10</v>
      </c>
      <c r="CI157">
        <v>22</v>
      </c>
      <c r="CJ157">
        <v>12</v>
      </c>
      <c r="CK157">
        <v>188</v>
      </c>
      <c r="CL157">
        <v>4</v>
      </c>
      <c r="CM157">
        <v>29</v>
      </c>
      <c r="CN157">
        <v>11</v>
      </c>
      <c r="CP157" s="1">
        <f t="shared" si="244"/>
        <v>0.76315789473684215</v>
      </c>
      <c r="CQ157" s="1">
        <f t="shared" si="245"/>
        <v>0.65517241379310343</v>
      </c>
      <c r="CR157" s="1">
        <f t="shared" si="246"/>
        <v>3.625</v>
      </c>
      <c r="CS157" s="1">
        <f t="shared" si="247"/>
        <v>7.4883720930232558</v>
      </c>
      <c r="CT157" s="1">
        <f t="shared" si="248"/>
        <v>2</v>
      </c>
      <c r="CU157" s="1">
        <f t="shared" si="249"/>
        <v>0</v>
      </c>
      <c r="CV157" s="1">
        <f t="shared" si="250"/>
        <v>29.75</v>
      </c>
      <c r="CW157" s="1">
        <f t="shared" si="251"/>
        <v>30.5</v>
      </c>
      <c r="CX157" s="2">
        <f t="shared" si="252"/>
        <v>3.0958333333333332</v>
      </c>
      <c r="CY157" s="2">
        <f t="shared" si="253"/>
        <v>2.4319444444444445</v>
      </c>
      <c r="CZ157" s="1">
        <f t="shared" si="254"/>
        <v>4.8904109589041092</v>
      </c>
      <c r="DA157" s="1">
        <f t="shared" si="255"/>
        <v>5.6307692307692312</v>
      </c>
      <c r="DB157" s="1">
        <f t="shared" si="256"/>
        <v>2.1666666666666665</v>
      </c>
      <c r="DC157" s="1">
        <f t="shared" si="257"/>
        <v>1.4166666666666667</v>
      </c>
      <c r="DD157" s="1">
        <f t="shared" si="258"/>
        <v>0.46666666666666667</v>
      </c>
      <c r="DE157" s="1">
        <f t="shared" si="259"/>
        <v>0.375</v>
      </c>
      <c r="DF157" s="1">
        <f t="shared" si="260"/>
        <v>35.166666666666664</v>
      </c>
      <c r="DG157" s="1">
        <f t="shared" si="261"/>
        <v>15.666666666666666</v>
      </c>
      <c r="DH157" s="1">
        <f t="shared" si="262"/>
        <v>2</v>
      </c>
      <c r="DI157" s="1">
        <f t="shared" si="263"/>
        <v>4</v>
      </c>
      <c r="DJ157" s="1">
        <f t="shared" si="264"/>
        <v>0.6071428571428571</v>
      </c>
      <c r="DK157" s="1">
        <f t="shared" si="265"/>
        <v>1</v>
      </c>
      <c r="DL157" s="1">
        <f t="shared" si="266"/>
        <v>6.083333333333333</v>
      </c>
      <c r="DM157" s="1">
        <f t="shared" si="267"/>
        <v>5.416666666666667</v>
      </c>
      <c r="DN157" s="1">
        <f t="shared" si="268"/>
        <v>0.54794520547945202</v>
      </c>
      <c r="DO157" s="1">
        <f t="shared" si="269"/>
        <v>1.1384615384615384</v>
      </c>
      <c r="DP157" s="1">
        <f t="shared" si="270"/>
        <v>0.5</v>
      </c>
      <c r="DQ157" s="1">
        <f t="shared" si="271"/>
        <v>0.45454545454545453</v>
      </c>
      <c r="DR157" s="2">
        <f t="shared" si="272"/>
        <v>5.0606060606060606</v>
      </c>
      <c r="DS157" s="2">
        <f t="shared" si="273"/>
        <v>2.9090909090909092</v>
      </c>
      <c r="DT157" s="1">
        <f t="shared" si="242"/>
        <v>51.666666666666664</v>
      </c>
      <c r="DU157" s="1">
        <f t="shared" si="243"/>
        <v>34.833333333333336</v>
      </c>
      <c r="DV157" s="1">
        <f t="shared" si="319"/>
        <v>167</v>
      </c>
      <c r="DW157" s="1">
        <f t="shared" si="320"/>
        <v>64</v>
      </c>
      <c r="DX157" s="1">
        <f t="shared" si="274"/>
        <v>6.4425770308123242E-2</v>
      </c>
      <c r="DY157" s="1">
        <f t="shared" si="275"/>
        <v>4.6448087431693992E-2</v>
      </c>
      <c r="DZ157" s="1">
        <f t="shared" si="276"/>
        <v>1.9166666666666667</v>
      </c>
      <c r="EA157" s="1">
        <f t="shared" si="277"/>
        <v>1.4166666666666667</v>
      </c>
      <c r="EB157" s="1">
        <f t="shared" si="321"/>
        <v>58.796296296296291</v>
      </c>
      <c r="EC157" s="1">
        <f t="shared" si="322"/>
        <v>89.583333333333343</v>
      </c>
      <c r="EE157">
        <f t="shared" si="278"/>
        <v>51</v>
      </c>
      <c r="EF157">
        <f t="shared" si="279"/>
        <v>65</v>
      </c>
      <c r="EG157">
        <f t="shared" si="280"/>
        <v>150</v>
      </c>
      <c r="EH157">
        <f t="shared" si="281"/>
        <v>143</v>
      </c>
      <c r="EI157">
        <f t="shared" si="282"/>
        <v>105</v>
      </c>
      <c r="EJ157">
        <f t="shared" si="283"/>
        <v>163</v>
      </c>
      <c r="EK157">
        <f t="shared" si="284"/>
        <v>95</v>
      </c>
      <c r="EL157">
        <f t="shared" si="285"/>
        <v>112</v>
      </c>
      <c r="EM157">
        <f t="shared" si="286"/>
        <v>49</v>
      </c>
      <c r="EN157">
        <f t="shared" si="287"/>
        <v>67</v>
      </c>
      <c r="EO157">
        <f t="shared" si="288"/>
        <v>121</v>
      </c>
      <c r="EP157">
        <f t="shared" si="289"/>
        <v>130</v>
      </c>
      <c r="EQ157">
        <f t="shared" si="290"/>
        <v>45</v>
      </c>
      <c r="ER157">
        <f t="shared" si="291"/>
        <v>67</v>
      </c>
      <c r="ES157">
        <f t="shared" si="292"/>
        <v>54</v>
      </c>
      <c r="ET157">
        <f t="shared" si="293"/>
        <v>78</v>
      </c>
      <c r="EU157">
        <f t="shared" si="294"/>
        <v>51</v>
      </c>
      <c r="EV157">
        <f t="shared" si="295"/>
        <v>1</v>
      </c>
      <c r="EW157">
        <f t="shared" si="296"/>
        <v>23</v>
      </c>
      <c r="EX157">
        <f t="shared" si="297"/>
        <v>72</v>
      </c>
      <c r="EY157">
        <f t="shared" si="298"/>
        <v>127</v>
      </c>
      <c r="EZ157">
        <f t="shared" si="299"/>
        <v>164</v>
      </c>
      <c r="FA157">
        <f t="shared" si="300"/>
        <v>64</v>
      </c>
      <c r="FB157">
        <f t="shared" si="301"/>
        <v>90</v>
      </c>
      <c r="FC157">
        <f t="shared" si="302"/>
        <v>78</v>
      </c>
      <c r="FD157">
        <f t="shared" si="303"/>
        <v>30</v>
      </c>
      <c r="FE157">
        <f t="shared" si="304"/>
        <v>56</v>
      </c>
      <c r="FF157">
        <f t="shared" si="305"/>
        <v>106</v>
      </c>
      <c r="FG157">
        <f t="shared" si="306"/>
        <v>30</v>
      </c>
      <c r="FH157">
        <f t="shared" si="307"/>
        <v>40</v>
      </c>
      <c r="FI157">
        <f t="shared" si="308"/>
        <v>1</v>
      </c>
      <c r="FJ157">
        <f t="shared" si="309"/>
        <v>57</v>
      </c>
      <c r="FK157">
        <f t="shared" si="310"/>
        <v>26</v>
      </c>
      <c r="FL157">
        <f t="shared" si="311"/>
        <v>39</v>
      </c>
      <c r="FM157">
        <f t="shared" si="312"/>
        <v>106</v>
      </c>
      <c r="FN157">
        <f t="shared" si="313"/>
        <v>41</v>
      </c>
      <c r="FO157">
        <f t="shared" si="314"/>
        <v>99</v>
      </c>
      <c r="FP157">
        <f t="shared" si="315"/>
        <v>54</v>
      </c>
      <c r="FQ157">
        <f t="shared" si="316"/>
        <v>150</v>
      </c>
      <c r="FR157">
        <f t="shared" si="317"/>
        <v>126</v>
      </c>
    </row>
    <row r="158" spans="1:174">
      <c r="A158" t="s">
        <v>12</v>
      </c>
      <c r="B158" t="s">
        <v>22</v>
      </c>
      <c r="C158" t="s">
        <v>67</v>
      </c>
      <c r="D158">
        <v>17</v>
      </c>
      <c r="E158">
        <v>23</v>
      </c>
      <c r="F158">
        <v>2008</v>
      </c>
      <c r="G158" t="str">
        <f t="shared" si="318"/>
        <v>Colts-WC-2008</v>
      </c>
      <c r="H158">
        <v>0</v>
      </c>
      <c r="I158">
        <v>17</v>
      </c>
      <c r="J158">
        <v>12</v>
      </c>
      <c r="K158">
        <v>302</v>
      </c>
      <c r="L158">
        <v>25</v>
      </c>
      <c r="M158">
        <v>42</v>
      </c>
      <c r="N158">
        <v>1</v>
      </c>
      <c r="O158">
        <v>64</v>
      </c>
      <c r="P158">
        <v>22</v>
      </c>
      <c r="Q158">
        <v>1</v>
      </c>
      <c r="R158">
        <v>6</v>
      </c>
      <c r="S158">
        <v>15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8</v>
      </c>
      <c r="Z158">
        <v>9</v>
      </c>
      <c r="AA158">
        <v>74</v>
      </c>
      <c r="AB158">
        <v>6</v>
      </c>
      <c r="AC158">
        <v>281</v>
      </c>
      <c r="AD158">
        <v>72</v>
      </c>
      <c r="AE158">
        <v>1</v>
      </c>
      <c r="AF158">
        <v>1</v>
      </c>
      <c r="AG158">
        <v>0</v>
      </c>
      <c r="AH158">
        <v>4</v>
      </c>
      <c r="AI158">
        <v>10</v>
      </c>
      <c r="AJ158">
        <v>3</v>
      </c>
      <c r="AK158">
        <v>7</v>
      </c>
      <c r="AL158">
        <v>3</v>
      </c>
      <c r="AM158">
        <v>5</v>
      </c>
      <c r="AN158">
        <v>0</v>
      </c>
      <c r="AO158">
        <v>0</v>
      </c>
      <c r="AP158">
        <v>5</v>
      </c>
      <c r="AQ158">
        <v>7</v>
      </c>
      <c r="AR158">
        <v>10</v>
      </c>
      <c r="AS158">
        <v>22</v>
      </c>
      <c r="AT158">
        <v>12</v>
      </c>
      <c r="AU158">
        <v>188</v>
      </c>
      <c r="AV158">
        <v>4</v>
      </c>
      <c r="AW158">
        <v>29</v>
      </c>
      <c r="AX158">
        <v>11</v>
      </c>
      <c r="AY158" s="8">
        <v>26</v>
      </c>
      <c r="AZ158">
        <v>12</v>
      </c>
      <c r="BA158">
        <v>190</v>
      </c>
      <c r="BB158">
        <v>20</v>
      </c>
      <c r="BC158">
        <v>36</v>
      </c>
      <c r="BD158">
        <v>0</v>
      </c>
      <c r="BE158">
        <v>167</v>
      </c>
      <c r="BF158">
        <v>33</v>
      </c>
      <c r="BG158">
        <v>3</v>
      </c>
      <c r="BH158">
        <v>6</v>
      </c>
      <c r="BI158">
        <v>14</v>
      </c>
      <c r="BJ158">
        <v>1</v>
      </c>
      <c r="BK158">
        <v>1</v>
      </c>
      <c r="BL158">
        <v>1</v>
      </c>
      <c r="BM158">
        <v>1</v>
      </c>
      <c r="BN158">
        <v>4</v>
      </c>
      <c r="BO158">
        <v>27</v>
      </c>
      <c r="BP158">
        <v>3</v>
      </c>
      <c r="BQ158">
        <v>40</v>
      </c>
      <c r="BR158">
        <v>6</v>
      </c>
      <c r="BS158">
        <v>316</v>
      </c>
      <c r="BT158">
        <v>6</v>
      </c>
      <c r="BU158">
        <v>4</v>
      </c>
      <c r="BV158">
        <v>2</v>
      </c>
      <c r="BW158">
        <v>1</v>
      </c>
      <c r="BX158">
        <v>8</v>
      </c>
      <c r="BY158">
        <v>18</v>
      </c>
      <c r="BZ158">
        <v>6</v>
      </c>
      <c r="CA158">
        <v>11</v>
      </c>
      <c r="CB158">
        <v>1</v>
      </c>
      <c r="CC158">
        <v>2</v>
      </c>
      <c r="CD158">
        <v>1</v>
      </c>
      <c r="CE158">
        <v>1</v>
      </c>
      <c r="CF158">
        <v>4</v>
      </c>
      <c r="CG158">
        <v>11</v>
      </c>
      <c r="CH158">
        <v>16</v>
      </c>
      <c r="CI158">
        <v>32</v>
      </c>
      <c r="CJ158">
        <v>12</v>
      </c>
      <c r="CK158">
        <v>422</v>
      </c>
      <c r="CL158">
        <v>2</v>
      </c>
      <c r="CM158">
        <v>37</v>
      </c>
      <c r="CN158">
        <v>9</v>
      </c>
      <c r="CP158" s="1">
        <f t="shared" si="244"/>
        <v>0.65517241379310343</v>
      </c>
      <c r="CQ158" s="1">
        <f t="shared" si="245"/>
        <v>0.76315789473684215</v>
      </c>
      <c r="CR158" s="1">
        <f t="shared" si="246"/>
        <v>7.4883720930232558</v>
      </c>
      <c r="CS158" s="1">
        <f t="shared" si="247"/>
        <v>3.625</v>
      </c>
      <c r="CT158" s="1">
        <f t="shared" si="248"/>
        <v>0</v>
      </c>
      <c r="CU158" s="1">
        <f t="shared" si="249"/>
        <v>2</v>
      </c>
      <c r="CV158" s="1">
        <f t="shared" si="250"/>
        <v>30.5</v>
      </c>
      <c r="CW158" s="1">
        <f t="shared" si="251"/>
        <v>29.75</v>
      </c>
      <c r="CX158" s="2">
        <f t="shared" si="252"/>
        <v>2.4319444444444445</v>
      </c>
      <c r="CY158" s="2">
        <f t="shared" si="253"/>
        <v>3.0958333333333332</v>
      </c>
      <c r="CZ158" s="1">
        <f t="shared" si="254"/>
        <v>5.6307692307692312</v>
      </c>
      <c r="DA158" s="1">
        <f t="shared" si="255"/>
        <v>4.8904109589041092</v>
      </c>
      <c r="DB158" s="1">
        <f t="shared" si="256"/>
        <v>1.4166666666666667</v>
      </c>
      <c r="DC158" s="1">
        <f t="shared" si="257"/>
        <v>2.1666666666666665</v>
      </c>
      <c r="DD158" s="1">
        <f t="shared" si="258"/>
        <v>0.375</v>
      </c>
      <c r="DE158" s="1">
        <f t="shared" si="259"/>
        <v>0.46666666666666667</v>
      </c>
      <c r="DF158" s="1">
        <f t="shared" si="260"/>
        <v>15.666666666666666</v>
      </c>
      <c r="DG158" s="1">
        <f t="shared" si="261"/>
        <v>35.166666666666664</v>
      </c>
      <c r="DH158" s="1">
        <f t="shared" si="262"/>
        <v>4</v>
      </c>
      <c r="DI158" s="1">
        <f t="shared" si="263"/>
        <v>2</v>
      </c>
      <c r="DJ158" s="1">
        <f t="shared" si="264"/>
        <v>1</v>
      </c>
      <c r="DK158" s="1">
        <f t="shared" si="265"/>
        <v>0.6071428571428571</v>
      </c>
      <c r="DL158" s="1">
        <f t="shared" si="266"/>
        <v>5.416666666666667</v>
      </c>
      <c r="DM158" s="1">
        <f t="shared" si="267"/>
        <v>6.083333333333333</v>
      </c>
      <c r="DN158" s="1">
        <f t="shared" si="268"/>
        <v>1.1384615384615384</v>
      </c>
      <c r="DO158" s="1">
        <f t="shared" si="269"/>
        <v>0.54794520547945202</v>
      </c>
      <c r="DP158" s="1">
        <f t="shared" si="270"/>
        <v>0.45454545454545453</v>
      </c>
      <c r="DQ158" s="1">
        <f t="shared" si="271"/>
        <v>0.5</v>
      </c>
      <c r="DR158" s="2">
        <f t="shared" si="272"/>
        <v>2.9090909090909092</v>
      </c>
      <c r="DS158" s="2">
        <f t="shared" si="273"/>
        <v>5.0606060606060606</v>
      </c>
      <c r="DT158" s="1">
        <f t="shared" si="242"/>
        <v>34.833333333333336</v>
      </c>
      <c r="DU158" s="1">
        <f t="shared" si="243"/>
        <v>51.666666666666664</v>
      </c>
      <c r="DV158" s="1">
        <f t="shared" si="319"/>
        <v>64</v>
      </c>
      <c r="DW158" s="1">
        <f t="shared" si="320"/>
        <v>167</v>
      </c>
      <c r="DX158" s="1">
        <f t="shared" si="274"/>
        <v>4.6448087431693992E-2</v>
      </c>
      <c r="DY158" s="1">
        <f t="shared" si="275"/>
        <v>6.4425770308123242E-2</v>
      </c>
      <c r="DZ158" s="1">
        <f t="shared" si="276"/>
        <v>1.4166666666666667</v>
      </c>
      <c r="EA158" s="1">
        <f t="shared" si="277"/>
        <v>1.9166666666666667</v>
      </c>
      <c r="EB158" s="1">
        <f t="shared" si="321"/>
        <v>89.583333333333343</v>
      </c>
      <c r="EC158" s="1">
        <f t="shared" si="322"/>
        <v>58.796296296296291</v>
      </c>
      <c r="EE158">
        <f t="shared" si="278"/>
        <v>131</v>
      </c>
      <c r="EF158">
        <f t="shared" si="279"/>
        <v>148</v>
      </c>
      <c r="EG158">
        <f t="shared" si="280"/>
        <v>56</v>
      </c>
      <c r="EH158">
        <f t="shared" si="281"/>
        <v>49</v>
      </c>
      <c r="EI158">
        <f t="shared" si="282"/>
        <v>1</v>
      </c>
      <c r="EJ158">
        <f t="shared" si="283"/>
        <v>57</v>
      </c>
      <c r="EK158">
        <f t="shared" si="284"/>
        <v>87</v>
      </c>
      <c r="EL158">
        <f t="shared" si="285"/>
        <v>104</v>
      </c>
      <c r="EM158">
        <f t="shared" si="286"/>
        <v>132</v>
      </c>
      <c r="EN158">
        <f t="shared" si="287"/>
        <v>150</v>
      </c>
      <c r="EO158">
        <f t="shared" si="288"/>
        <v>69</v>
      </c>
      <c r="EP158">
        <f t="shared" si="289"/>
        <v>78</v>
      </c>
      <c r="EQ158">
        <f t="shared" si="290"/>
        <v>130</v>
      </c>
      <c r="ER158">
        <f t="shared" si="291"/>
        <v>153</v>
      </c>
      <c r="ES158">
        <f t="shared" si="292"/>
        <v>117</v>
      </c>
      <c r="ET158">
        <f t="shared" si="293"/>
        <v>138</v>
      </c>
      <c r="EU158">
        <f t="shared" si="294"/>
        <v>198</v>
      </c>
      <c r="EV158">
        <f t="shared" si="295"/>
        <v>148</v>
      </c>
      <c r="EW158">
        <f t="shared" si="296"/>
        <v>93</v>
      </c>
      <c r="EX158">
        <f t="shared" si="297"/>
        <v>145</v>
      </c>
      <c r="EY158">
        <f t="shared" si="298"/>
        <v>1</v>
      </c>
      <c r="EZ158">
        <f t="shared" si="299"/>
        <v>67</v>
      </c>
      <c r="FA158">
        <f t="shared" si="300"/>
        <v>108</v>
      </c>
      <c r="FB158">
        <f t="shared" si="301"/>
        <v>135</v>
      </c>
      <c r="FC158">
        <f t="shared" si="302"/>
        <v>169</v>
      </c>
      <c r="FD158">
        <f t="shared" si="303"/>
        <v>121</v>
      </c>
      <c r="FE158">
        <f t="shared" si="304"/>
        <v>89</v>
      </c>
      <c r="FF158">
        <f t="shared" si="305"/>
        <v>129</v>
      </c>
      <c r="FG158">
        <f t="shared" si="306"/>
        <v>159</v>
      </c>
      <c r="FH158">
        <f t="shared" si="307"/>
        <v>169</v>
      </c>
      <c r="FI158">
        <f t="shared" si="308"/>
        <v>142</v>
      </c>
      <c r="FJ158">
        <f t="shared" si="309"/>
        <v>198</v>
      </c>
      <c r="FK158">
        <f t="shared" si="310"/>
        <v>158</v>
      </c>
      <c r="FL158">
        <f t="shared" si="311"/>
        <v>173</v>
      </c>
      <c r="FM158">
        <f t="shared" si="312"/>
        <v>158</v>
      </c>
      <c r="FN158">
        <f t="shared" si="313"/>
        <v>93</v>
      </c>
      <c r="FO158">
        <f t="shared" si="314"/>
        <v>142</v>
      </c>
      <c r="FP158">
        <f t="shared" si="315"/>
        <v>97</v>
      </c>
      <c r="FQ158">
        <f t="shared" si="316"/>
        <v>73</v>
      </c>
      <c r="FR158">
        <f t="shared" si="317"/>
        <v>49</v>
      </c>
    </row>
    <row r="159" spans="1:174">
      <c r="A159" t="s">
        <v>6</v>
      </c>
      <c r="B159" t="s">
        <v>7</v>
      </c>
      <c r="C159" t="s">
        <v>67</v>
      </c>
      <c r="D159">
        <v>9</v>
      </c>
      <c r="E159">
        <v>27</v>
      </c>
      <c r="F159">
        <v>2008</v>
      </c>
      <c r="G159" t="str">
        <f t="shared" si="318"/>
        <v>Dolphins-WC-2008</v>
      </c>
      <c r="H159">
        <v>1</v>
      </c>
      <c r="I159">
        <v>18</v>
      </c>
      <c r="J159">
        <v>12</v>
      </c>
      <c r="K159">
        <v>224</v>
      </c>
      <c r="L159">
        <v>25</v>
      </c>
      <c r="M159">
        <v>38</v>
      </c>
      <c r="N159">
        <v>1</v>
      </c>
      <c r="O159">
        <v>52</v>
      </c>
      <c r="P159">
        <v>21</v>
      </c>
      <c r="Q159">
        <v>0</v>
      </c>
      <c r="R159">
        <v>2</v>
      </c>
      <c r="S159">
        <v>10</v>
      </c>
      <c r="T159">
        <v>0</v>
      </c>
      <c r="U159">
        <v>1</v>
      </c>
      <c r="V159">
        <v>4</v>
      </c>
      <c r="W159">
        <v>1</v>
      </c>
      <c r="X159">
        <v>3</v>
      </c>
      <c r="Y159">
        <v>28</v>
      </c>
      <c r="Z159">
        <v>4</v>
      </c>
      <c r="AA159">
        <v>34</v>
      </c>
      <c r="AB159">
        <v>3</v>
      </c>
      <c r="AC159">
        <v>132</v>
      </c>
      <c r="AD159">
        <v>21</v>
      </c>
      <c r="AE159">
        <v>3</v>
      </c>
      <c r="AF159">
        <v>1</v>
      </c>
      <c r="AG159">
        <v>1</v>
      </c>
      <c r="AH159">
        <v>2</v>
      </c>
      <c r="AI159">
        <v>9</v>
      </c>
      <c r="AJ159">
        <v>4</v>
      </c>
      <c r="AK159">
        <v>6</v>
      </c>
      <c r="AL159">
        <v>2</v>
      </c>
      <c r="AM159">
        <v>5</v>
      </c>
      <c r="AN159">
        <v>0</v>
      </c>
      <c r="AO159">
        <v>0</v>
      </c>
      <c r="AP159">
        <v>1</v>
      </c>
      <c r="AQ159">
        <v>1</v>
      </c>
      <c r="AR159">
        <v>8</v>
      </c>
      <c r="AS159">
        <v>20</v>
      </c>
      <c r="AT159">
        <v>12</v>
      </c>
      <c r="AU159">
        <v>290</v>
      </c>
      <c r="AV159">
        <v>5</v>
      </c>
      <c r="AW159">
        <v>33</v>
      </c>
      <c r="AX159">
        <v>26</v>
      </c>
      <c r="AY159" s="8">
        <v>16</v>
      </c>
      <c r="AZ159">
        <v>11</v>
      </c>
      <c r="BA159">
        <v>135</v>
      </c>
      <c r="BB159">
        <v>9</v>
      </c>
      <c r="BC159">
        <v>23</v>
      </c>
      <c r="BD159">
        <v>0</v>
      </c>
      <c r="BE159">
        <v>151</v>
      </c>
      <c r="BF159">
        <v>33</v>
      </c>
      <c r="BG159">
        <v>2</v>
      </c>
      <c r="BH159">
        <v>5</v>
      </c>
      <c r="BI159">
        <v>12</v>
      </c>
      <c r="BJ159">
        <v>0</v>
      </c>
      <c r="BK159">
        <v>0</v>
      </c>
      <c r="BL159">
        <v>0</v>
      </c>
      <c r="BM159">
        <v>1</v>
      </c>
      <c r="BN159">
        <v>0</v>
      </c>
      <c r="BO159">
        <v>0</v>
      </c>
      <c r="BP159">
        <v>7</v>
      </c>
      <c r="BQ159">
        <v>59</v>
      </c>
      <c r="BR159">
        <v>5</v>
      </c>
      <c r="BS159">
        <v>217</v>
      </c>
      <c r="BT159">
        <v>10</v>
      </c>
      <c r="BU159">
        <v>4</v>
      </c>
      <c r="BV159">
        <v>2</v>
      </c>
      <c r="BW159">
        <v>2</v>
      </c>
      <c r="BX159">
        <v>8</v>
      </c>
      <c r="BY159">
        <v>18</v>
      </c>
      <c r="BZ159">
        <v>5</v>
      </c>
      <c r="CA159">
        <v>11</v>
      </c>
      <c r="CB159">
        <v>2</v>
      </c>
      <c r="CC159">
        <v>4</v>
      </c>
      <c r="CD159">
        <v>0</v>
      </c>
      <c r="CE159">
        <v>0</v>
      </c>
      <c r="CF159">
        <v>5</v>
      </c>
      <c r="CG159">
        <v>11</v>
      </c>
      <c r="CH159">
        <v>15</v>
      </c>
      <c r="CI159">
        <v>33</v>
      </c>
      <c r="CJ159">
        <v>11</v>
      </c>
      <c r="CK159">
        <v>452</v>
      </c>
      <c r="CL159">
        <v>4</v>
      </c>
      <c r="CM159">
        <v>26</v>
      </c>
      <c r="CN159">
        <v>34</v>
      </c>
      <c r="CP159" s="1">
        <f t="shared" si="244"/>
        <v>0.6333333333333333</v>
      </c>
      <c r="CQ159" s="1">
        <f t="shared" si="245"/>
        <v>0.66666666666666663</v>
      </c>
      <c r="CR159" s="1">
        <f t="shared" si="246"/>
        <v>1.5609756097560976</v>
      </c>
      <c r="CS159" s="1">
        <f t="shared" si="247"/>
        <v>5.8695652173913047</v>
      </c>
      <c r="CT159" s="1">
        <f t="shared" si="248"/>
        <v>5</v>
      </c>
      <c r="CU159" s="1">
        <f t="shared" si="249"/>
        <v>1</v>
      </c>
      <c r="CV159" s="1">
        <f t="shared" si="250"/>
        <v>23</v>
      </c>
      <c r="CW159" s="1">
        <f t="shared" si="251"/>
        <v>26</v>
      </c>
      <c r="CX159" s="2">
        <f t="shared" si="252"/>
        <v>2.786111111111111</v>
      </c>
      <c r="CY159" s="2">
        <f t="shared" si="253"/>
        <v>2.415151515151515</v>
      </c>
      <c r="CZ159" s="1">
        <f t="shared" si="254"/>
        <v>4.4516129032258061</v>
      </c>
      <c r="DA159" s="1">
        <f t="shared" si="255"/>
        <v>5.1071428571428568</v>
      </c>
      <c r="DB159" s="1">
        <f t="shared" si="256"/>
        <v>1.5</v>
      </c>
      <c r="DC159" s="1">
        <f t="shared" si="257"/>
        <v>1.4545454545454546</v>
      </c>
      <c r="DD159" s="1">
        <f t="shared" si="258"/>
        <v>0.18181818181818182</v>
      </c>
      <c r="DE159" s="1">
        <f t="shared" si="259"/>
        <v>0.41666666666666669</v>
      </c>
      <c r="DF159" s="1">
        <f t="shared" si="260"/>
        <v>24.166666666666668</v>
      </c>
      <c r="DG159" s="1">
        <f t="shared" si="261"/>
        <v>41.090909090909093</v>
      </c>
      <c r="DH159" s="1">
        <f t="shared" si="262"/>
        <v>5</v>
      </c>
      <c r="DI159" s="1">
        <f t="shared" si="263"/>
        <v>4</v>
      </c>
      <c r="DJ159" s="1">
        <f t="shared" si="264"/>
        <v>0.47619047619047616</v>
      </c>
      <c r="DK159" s="1">
        <f t="shared" si="265"/>
        <v>0.7142857142857143</v>
      </c>
      <c r="DL159" s="1">
        <f t="shared" si="266"/>
        <v>5.166666666666667</v>
      </c>
      <c r="DM159" s="1">
        <f t="shared" si="267"/>
        <v>5.0909090909090908</v>
      </c>
      <c r="DN159" s="1">
        <f t="shared" si="268"/>
        <v>0.54838709677419351</v>
      </c>
      <c r="DO159" s="1">
        <f t="shared" si="269"/>
        <v>1.0535714285714286</v>
      </c>
      <c r="DP159" s="1">
        <f t="shared" si="270"/>
        <v>0.4</v>
      </c>
      <c r="DQ159" s="1">
        <f t="shared" si="271"/>
        <v>0.45454545454545453</v>
      </c>
      <c r="DR159" s="2">
        <f t="shared" si="272"/>
        <v>2.4761904761904763</v>
      </c>
      <c r="DS159" s="2">
        <f t="shared" si="273"/>
        <v>4.5757575757575761</v>
      </c>
      <c r="DT159" s="1">
        <f t="shared" si="242"/>
        <v>37</v>
      </c>
      <c r="DU159" s="1">
        <f t="shared" si="243"/>
        <v>41.4</v>
      </c>
      <c r="DV159" s="1">
        <f t="shared" si="319"/>
        <v>52</v>
      </c>
      <c r="DW159" s="1">
        <f t="shared" si="320"/>
        <v>151</v>
      </c>
      <c r="DX159" s="1">
        <f t="shared" si="274"/>
        <v>3.2608695652173912E-2</v>
      </c>
      <c r="DY159" s="1">
        <f t="shared" si="275"/>
        <v>9.4405594405594401E-2</v>
      </c>
      <c r="DZ159" s="1">
        <f t="shared" si="276"/>
        <v>0.75</v>
      </c>
      <c r="EA159" s="1">
        <f t="shared" si="277"/>
        <v>2.4545454545454546</v>
      </c>
      <c r="EB159" s="1">
        <f t="shared" si="321"/>
        <v>50.65789473684211</v>
      </c>
      <c r="EC159" s="1">
        <f t="shared" si="322"/>
        <v>59.14855072463768</v>
      </c>
      <c r="EE159">
        <f t="shared" si="278"/>
        <v>146</v>
      </c>
      <c r="EF159">
        <f t="shared" si="279"/>
        <v>72</v>
      </c>
      <c r="EG159">
        <f t="shared" si="280"/>
        <v>180</v>
      </c>
      <c r="EH159">
        <f t="shared" si="281"/>
        <v>106</v>
      </c>
      <c r="EI159">
        <f t="shared" si="282"/>
        <v>188</v>
      </c>
      <c r="EJ159">
        <f t="shared" si="283"/>
        <v>95</v>
      </c>
      <c r="EK159">
        <f t="shared" si="284"/>
        <v>155</v>
      </c>
      <c r="EL159">
        <f t="shared" si="285"/>
        <v>66</v>
      </c>
      <c r="EM159">
        <f t="shared" si="286"/>
        <v>82</v>
      </c>
      <c r="EN159">
        <f t="shared" si="287"/>
        <v>62</v>
      </c>
      <c r="EO159">
        <f t="shared" si="288"/>
        <v>153</v>
      </c>
      <c r="EP159">
        <f t="shared" si="289"/>
        <v>93</v>
      </c>
      <c r="EQ159">
        <f t="shared" si="290"/>
        <v>118</v>
      </c>
      <c r="ER159">
        <f t="shared" si="291"/>
        <v>71</v>
      </c>
      <c r="ES159">
        <f t="shared" si="292"/>
        <v>187</v>
      </c>
      <c r="ET159">
        <f t="shared" si="293"/>
        <v>103</v>
      </c>
      <c r="EU159">
        <f t="shared" si="294"/>
        <v>174</v>
      </c>
      <c r="EV159">
        <f t="shared" si="295"/>
        <v>186</v>
      </c>
      <c r="EW159">
        <f t="shared" si="296"/>
        <v>128</v>
      </c>
      <c r="EX159">
        <f t="shared" si="297"/>
        <v>72</v>
      </c>
      <c r="EY159">
        <f t="shared" si="298"/>
        <v>149</v>
      </c>
      <c r="EZ159">
        <f t="shared" si="299"/>
        <v>97</v>
      </c>
      <c r="FA159">
        <f t="shared" si="300"/>
        <v>130</v>
      </c>
      <c r="FB159">
        <f t="shared" si="301"/>
        <v>58</v>
      </c>
      <c r="FC159">
        <f t="shared" si="302"/>
        <v>79</v>
      </c>
      <c r="FD159">
        <f t="shared" si="303"/>
        <v>35</v>
      </c>
      <c r="FE159">
        <f t="shared" si="304"/>
        <v>131</v>
      </c>
      <c r="FF159">
        <f t="shared" si="305"/>
        <v>106</v>
      </c>
      <c r="FG159">
        <f t="shared" si="306"/>
        <v>178</v>
      </c>
      <c r="FH159">
        <f t="shared" si="307"/>
        <v>146</v>
      </c>
      <c r="FI159">
        <f t="shared" si="308"/>
        <v>100</v>
      </c>
      <c r="FJ159">
        <f t="shared" si="309"/>
        <v>148</v>
      </c>
      <c r="FK159">
        <f t="shared" si="310"/>
        <v>174</v>
      </c>
      <c r="FL159">
        <f t="shared" si="311"/>
        <v>159</v>
      </c>
      <c r="FM159">
        <f t="shared" si="312"/>
        <v>180</v>
      </c>
      <c r="FN159">
        <f t="shared" si="313"/>
        <v>172</v>
      </c>
      <c r="FO159">
        <f t="shared" si="314"/>
        <v>182</v>
      </c>
      <c r="FP159">
        <f t="shared" si="315"/>
        <v>140</v>
      </c>
      <c r="FQ159">
        <f t="shared" si="316"/>
        <v>170</v>
      </c>
      <c r="FR159">
        <f t="shared" si="317"/>
        <v>50</v>
      </c>
    </row>
    <row r="160" spans="1:174">
      <c r="A160" t="s">
        <v>7</v>
      </c>
      <c r="B160" t="s">
        <v>6</v>
      </c>
      <c r="C160" t="s">
        <v>67</v>
      </c>
      <c r="D160">
        <v>27</v>
      </c>
      <c r="E160">
        <v>9</v>
      </c>
      <c r="F160">
        <v>2008</v>
      </c>
      <c r="G160" t="str">
        <f t="shared" si="318"/>
        <v>Ravens-WC-2008</v>
      </c>
      <c r="H160">
        <v>0</v>
      </c>
      <c r="I160">
        <v>16</v>
      </c>
      <c r="J160">
        <v>11</v>
      </c>
      <c r="K160">
        <v>135</v>
      </c>
      <c r="L160">
        <v>9</v>
      </c>
      <c r="M160">
        <v>23</v>
      </c>
      <c r="N160">
        <v>0</v>
      </c>
      <c r="O160">
        <v>151</v>
      </c>
      <c r="P160">
        <v>33</v>
      </c>
      <c r="Q160">
        <v>2</v>
      </c>
      <c r="R160">
        <v>5</v>
      </c>
      <c r="S160">
        <v>12</v>
      </c>
      <c r="T160">
        <v>0</v>
      </c>
      <c r="U160">
        <v>0</v>
      </c>
      <c r="V160">
        <v>0</v>
      </c>
      <c r="W160">
        <v>1</v>
      </c>
      <c r="X160">
        <v>0</v>
      </c>
      <c r="Y160">
        <v>0</v>
      </c>
      <c r="Z160">
        <v>7</v>
      </c>
      <c r="AA160">
        <v>59</v>
      </c>
      <c r="AB160">
        <v>5</v>
      </c>
      <c r="AC160">
        <v>217</v>
      </c>
      <c r="AD160">
        <v>10</v>
      </c>
      <c r="AE160">
        <v>4</v>
      </c>
      <c r="AF160">
        <v>2</v>
      </c>
      <c r="AG160">
        <v>2</v>
      </c>
      <c r="AH160">
        <v>8</v>
      </c>
      <c r="AI160">
        <v>18</v>
      </c>
      <c r="AJ160">
        <v>5</v>
      </c>
      <c r="AK160">
        <v>11</v>
      </c>
      <c r="AL160">
        <v>2</v>
      </c>
      <c r="AM160">
        <v>4</v>
      </c>
      <c r="AN160">
        <v>0</v>
      </c>
      <c r="AO160">
        <v>0</v>
      </c>
      <c r="AP160">
        <v>5</v>
      </c>
      <c r="AQ160">
        <v>11</v>
      </c>
      <c r="AR160">
        <v>15</v>
      </c>
      <c r="AS160">
        <v>33</v>
      </c>
      <c r="AT160">
        <v>11</v>
      </c>
      <c r="AU160">
        <v>452</v>
      </c>
      <c r="AV160">
        <v>4</v>
      </c>
      <c r="AW160">
        <v>26</v>
      </c>
      <c r="AX160">
        <v>34</v>
      </c>
      <c r="AY160" s="8">
        <v>18</v>
      </c>
      <c r="AZ160">
        <v>12</v>
      </c>
      <c r="BA160">
        <v>224</v>
      </c>
      <c r="BB160">
        <v>25</v>
      </c>
      <c r="BC160">
        <v>38</v>
      </c>
      <c r="BD160">
        <v>1</v>
      </c>
      <c r="BE160">
        <v>52</v>
      </c>
      <c r="BF160">
        <v>21</v>
      </c>
      <c r="BG160">
        <v>0</v>
      </c>
      <c r="BH160">
        <v>2</v>
      </c>
      <c r="BI160">
        <v>10</v>
      </c>
      <c r="BJ160">
        <v>0</v>
      </c>
      <c r="BK160">
        <v>1</v>
      </c>
      <c r="BL160">
        <v>4</v>
      </c>
      <c r="BM160">
        <v>1</v>
      </c>
      <c r="BN160">
        <v>3</v>
      </c>
      <c r="BO160">
        <v>28</v>
      </c>
      <c r="BP160">
        <v>4</v>
      </c>
      <c r="BQ160">
        <v>34</v>
      </c>
      <c r="BR160">
        <v>3</v>
      </c>
      <c r="BS160">
        <v>132</v>
      </c>
      <c r="BT160">
        <v>21</v>
      </c>
      <c r="BU160">
        <v>3</v>
      </c>
      <c r="BV160">
        <v>1</v>
      </c>
      <c r="BW160">
        <v>1</v>
      </c>
      <c r="BX160">
        <v>2</v>
      </c>
      <c r="BY160">
        <v>9</v>
      </c>
      <c r="BZ160">
        <v>4</v>
      </c>
      <c r="CA160">
        <v>6</v>
      </c>
      <c r="CB160">
        <v>2</v>
      </c>
      <c r="CC160">
        <v>5</v>
      </c>
      <c r="CD160">
        <v>0</v>
      </c>
      <c r="CE160">
        <v>0</v>
      </c>
      <c r="CF160">
        <v>1</v>
      </c>
      <c r="CG160">
        <v>1</v>
      </c>
      <c r="CH160">
        <v>8</v>
      </c>
      <c r="CI160">
        <v>20</v>
      </c>
      <c r="CJ160">
        <v>12</v>
      </c>
      <c r="CK160">
        <v>290</v>
      </c>
      <c r="CL160">
        <v>5</v>
      </c>
      <c r="CM160">
        <v>33</v>
      </c>
      <c r="CN160">
        <v>26</v>
      </c>
      <c r="CP160" s="1">
        <f t="shared" si="244"/>
        <v>0.66666666666666663</v>
      </c>
      <c r="CQ160" s="1">
        <f t="shared" si="245"/>
        <v>0.6333333333333333</v>
      </c>
      <c r="CR160" s="1">
        <f t="shared" si="246"/>
        <v>5.8695652173913047</v>
      </c>
      <c r="CS160" s="1">
        <f t="shared" si="247"/>
        <v>1.5609756097560976</v>
      </c>
      <c r="CT160" s="1">
        <f t="shared" si="248"/>
        <v>1</v>
      </c>
      <c r="CU160" s="1">
        <f t="shared" si="249"/>
        <v>5</v>
      </c>
      <c r="CV160" s="1">
        <f t="shared" si="250"/>
        <v>26</v>
      </c>
      <c r="CW160" s="1">
        <f t="shared" si="251"/>
        <v>23</v>
      </c>
      <c r="CX160" s="2">
        <f t="shared" si="252"/>
        <v>2.415151515151515</v>
      </c>
      <c r="CY160" s="2">
        <f t="shared" si="253"/>
        <v>2.786111111111111</v>
      </c>
      <c r="CZ160" s="1">
        <f t="shared" si="254"/>
        <v>5.1071428571428568</v>
      </c>
      <c r="DA160" s="1">
        <f t="shared" si="255"/>
        <v>4.4516129032258061</v>
      </c>
      <c r="DB160" s="1">
        <f t="shared" si="256"/>
        <v>1.4545454545454546</v>
      </c>
      <c r="DC160" s="1">
        <f t="shared" si="257"/>
        <v>1.5</v>
      </c>
      <c r="DD160" s="1">
        <f t="shared" si="258"/>
        <v>0.41666666666666669</v>
      </c>
      <c r="DE160" s="1">
        <f t="shared" si="259"/>
        <v>0.18181818181818182</v>
      </c>
      <c r="DF160" s="1">
        <f t="shared" si="260"/>
        <v>41.090909090909093</v>
      </c>
      <c r="DG160" s="1">
        <f t="shared" si="261"/>
        <v>24.166666666666668</v>
      </c>
      <c r="DH160" s="1">
        <f t="shared" si="262"/>
        <v>4</v>
      </c>
      <c r="DI160" s="1">
        <f t="shared" si="263"/>
        <v>5</v>
      </c>
      <c r="DJ160" s="1">
        <f t="shared" si="264"/>
        <v>0.7142857142857143</v>
      </c>
      <c r="DK160" s="1">
        <f t="shared" si="265"/>
        <v>0.47619047619047616</v>
      </c>
      <c r="DL160" s="1">
        <f t="shared" si="266"/>
        <v>5.0909090909090908</v>
      </c>
      <c r="DM160" s="1">
        <f t="shared" si="267"/>
        <v>5.166666666666667</v>
      </c>
      <c r="DN160" s="1">
        <f t="shared" si="268"/>
        <v>1.0535714285714286</v>
      </c>
      <c r="DO160" s="1">
        <f t="shared" si="269"/>
        <v>0.54838709677419351</v>
      </c>
      <c r="DP160" s="1">
        <f t="shared" si="270"/>
        <v>0.45454545454545453</v>
      </c>
      <c r="DQ160" s="1">
        <f t="shared" si="271"/>
        <v>0.4</v>
      </c>
      <c r="DR160" s="2">
        <f t="shared" si="272"/>
        <v>4.5757575757575761</v>
      </c>
      <c r="DS160" s="2">
        <f t="shared" si="273"/>
        <v>2.4761904761904763</v>
      </c>
      <c r="DT160" s="1">
        <f t="shared" si="242"/>
        <v>41.4</v>
      </c>
      <c r="DU160" s="1">
        <f t="shared" si="243"/>
        <v>37</v>
      </c>
      <c r="DV160" s="1">
        <f t="shared" si="319"/>
        <v>151</v>
      </c>
      <c r="DW160" s="1">
        <f t="shared" si="320"/>
        <v>52</v>
      </c>
      <c r="DX160" s="1">
        <f t="shared" si="274"/>
        <v>9.4405594405594401E-2</v>
      </c>
      <c r="DY160" s="1">
        <f t="shared" si="275"/>
        <v>3.2608695652173912E-2</v>
      </c>
      <c r="DZ160" s="1">
        <f t="shared" si="276"/>
        <v>2.4545454545454546</v>
      </c>
      <c r="EA160" s="1">
        <f t="shared" si="277"/>
        <v>0.75</v>
      </c>
      <c r="EB160" s="1">
        <f t="shared" si="321"/>
        <v>59.14855072463768</v>
      </c>
      <c r="EC160" s="1">
        <f t="shared" si="322"/>
        <v>50.65789473684211</v>
      </c>
      <c r="EE160">
        <f t="shared" si="278"/>
        <v>118</v>
      </c>
      <c r="EF160">
        <f t="shared" si="279"/>
        <v>50</v>
      </c>
      <c r="EG160">
        <f t="shared" si="280"/>
        <v>93</v>
      </c>
      <c r="EH160">
        <f t="shared" si="281"/>
        <v>19</v>
      </c>
      <c r="EI160">
        <f t="shared" si="282"/>
        <v>37</v>
      </c>
      <c r="EJ160">
        <f t="shared" si="283"/>
        <v>3</v>
      </c>
      <c r="EK160">
        <f t="shared" si="284"/>
        <v>133</v>
      </c>
      <c r="EL160">
        <f t="shared" si="285"/>
        <v>43</v>
      </c>
      <c r="EM160">
        <f t="shared" si="286"/>
        <v>137</v>
      </c>
      <c r="EN160">
        <f t="shared" si="287"/>
        <v>117</v>
      </c>
      <c r="EO160">
        <f t="shared" si="288"/>
        <v>106</v>
      </c>
      <c r="EP160">
        <f t="shared" si="289"/>
        <v>46</v>
      </c>
      <c r="EQ160">
        <f t="shared" si="290"/>
        <v>124</v>
      </c>
      <c r="ER160">
        <f t="shared" si="291"/>
        <v>77</v>
      </c>
      <c r="ES160">
        <f t="shared" si="292"/>
        <v>91</v>
      </c>
      <c r="ET160">
        <f t="shared" si="293"/>
        <v>9</v>
      </c>
      <c r="EU160">
        <f t="shared" si="294"/>
        <v>13</v>
      </c>
      <c r="EV160">
        <f t="shared" si="295"/>
        <v>25</v>
      </c>
      <c r="EW160">
        <f t="shared" si="296"/>
        <v>93</v>
      </c>
      <c r="EX160">
        <f t="shared" si="297"/>
        <v>39</v>
      </c>
      <c r="EY160">
        <f t="shared" si="298"/>
        <v>75</v>
      </c>
      <c r="EZ160">
        <f t="shared" si="299"/>
        <v>41</v>
      </c>
      <c r="FA160">
        <f t="shared" si="300"/>
        <v>139</v>
      </c>
      <c r="FB160">
        <f t="shared" si="301"/>
        <v>65</v>
      </c>
      <c r="FC160">
        <f t="shared" si="302"/>
        <v>164</v>
      </c>
      <c r="FD160">
        <f t="shared" si="303"/>
        <v>120</v>
      </c>
      <c r="FE160">
        <f t="shared" si="304"/>
        <v>89</v>
      </c>
      <c r="FF160">
        <f t="shared" si="305"/>
        <v>59</v>
      </c>
      <c r="FG160">
        <f t="shared" si="306"/>
        <v>53</v>
      </c>
      <c r="FH160">
        <f t="shared" si="307"/>
        <v>21</v>
      </c>
      <c r="FI160">
        <f t="shared" si="308"/>
        <v>51</v>
      </c>
      <c r="FJ160">
        <f t="shared" si="309"/>
        <v>93</v>
      </c>
      <c r="FK160">
        <f t="shared" si="310"/>
        <v>39</v>
      </c>
      <c r="FL160">
        <f t="shared" si="311"/>
        <v>23</v>
      </c>
      <c r="FM160">
        <f t="shared" si="312"/>
        <v>26</v>
      </c>
      <c r="FN160">
        <f t="shared" si="313"/>
        <v>19</v>
      </c>
      <c r="FO160">
        <f t="shared" si="314"/>
        <v>55</v>
      </c>
      <c r="FP160">
        <f t="shared" si="315"/>
        <v>17</v>
      </c>
      <c r="FQ160">
        <f t="shared" si="316"/>
        <v>149</v>
      </c>
      <c r="FR160">
        <f t="shared" si="317"/>
        <v>29</v>
      </c>
    </row>
    <row r="161" spans="1:174">
      <c r="A161" t="s">
        <v>23</v>
      </c>
      <c r="B161" t="s">
        <v>0</v>
      </c>
      <c r="C161" t="s">
        <v>67</v>
      </c>
      <c r="D161">
        <v>14</v>
      </c>
      <c r="E161">
        <v>26</v>
      </c>
      <c r="F161">
        <v>2008</v>
      </c>
      <c r="G161" t="str">
        <f t="shared" si="318"/>
        <v>Vikings-WC-2008</v>
      </c>
      <c r="H161">
        <v>1</v>
      </c>
      <c r="I161">
        <v>16</v>
      </c>
      <c r="J161">
        <v>13</v>
      </c>
      <c r="K161">
        <v>153</v>
      </c>
      <c r="L161">
        <v>15</v>
      </c>
      <c r="M161">
        <v>35</v>
      </c>
      <c r="N161">
        <v>0</v>
      </c>
      <c r="O161">
        <v>148</v>
      </c>
      <c r="P161">
        <v>34</v>
      </c>
      <c r="Q161">
        <v>2</v>
      </c>
      <c r="R161">
        <v>8</v>
      </c>
      <c r="S161">
        <v>18</v>
      </c>
      <c r="T161">
        <v>0</v>
      </c>
      <c r="U161">
        <v>0</v>
      </c>
      <c r="V161">
        <v>1</v>
      </c>
      <c r="W161">
        <v>1</v>
      </c>
      <c r="X161">
        <v>1</v>
      </c>
      <c r="Y161">
        <v>11</v>
      </c>
      <c r="Z161">
        <v>4</v>
      </c>
      <c r="AA161">
        <v>25</v>
      </c>
      <c r="AB161">
        <v>8</v>
      </c>
      <c r="AC161">
        <v>362</v>
      </c>
      <c r="AD161">
        <v>109</v>
      </c>
      <c r="AE161">
        <v>1</v>
      </c>
      <c r="AF161">
        <v>1</v>
      </c>
      <c r="AG161">
        <v>0</v>
      </c>
      <c r="AH161">
        <v>6</v>
      </c>
      <c r="AI161">
        <v>15</v>
      </c>
      <c r="AJ161">
        <v>6</v>
      </c>
      <c r="AK161">
        <v>12</v>
      </c>
      <c r="AL161">
        <v>2</v>
      </c>
      <c r="AM161">
        <v>5</v>
      </c>
      <c r="AN161">
        <v>0</v>
      </c>
      <c r="AO161">
        <v>0</v>
      </c>
      <c r="AP161">
        <v>1</v>
      </c>
      <c r="AQ161">
        <v>2</v>
      </c>
      <c r="AR161">
        <v>14</v>
      </c>
      <c r="AS161">
        <v>32</v>
      </c>
      <c r="AT161">
        <v>13</v>
      </c>
      <c r="AU161">
        <v>275</v>
      </c>
      <c r="AV161">
        <v>5</v>
      </c>
      <c r="AW161">
        <v>32</v>
      </c>
      <c r="AX161">
        <v>6</v>
      </c>
      <c r="AY161" s="8">
        <v>15</v>
      </c>
      <c r="AZ161">
        <v>12</v>
      </c>
      <c r="BA161">
        <v>283</v>
      </c>
      <c r="BB161">
        <v>23</v>
      </c>
      <c r="BC161">
        <v>34</v>
      </c>
      <c r="BD161">
        <v>1</v>
      </c>
      <c r="BE161">
        <v>67</v>
      </c>
      <c r="BF161">
        <v>23</v>
      </c>
      <c r="BG161">
        <v>0</v>
      </c>
      <c r="BH161">
        <v>5</v>
      </c>
      <c r="BI161">
        <v>14</v>
      </c>
      <c r="BJ161">
        <v>0</v>
      </c>
      <c r="BK161">
        <v>0</v>
      </c>
      <c r="BL161">
        <v>1</v>
      </c>
      <c r="BM161">
        <v>1</v>
      </c>
      <c r="BN161">
        <v>3</v>
      </c>
      <c r="BO161">
        <v>17</v>
      </c>
      <c r="BP161">
        <v>7</v>
      </c>
      <c r="BQ161">
        <v>55</v>
      </c>
      <c r="BR161">
        <v>4</v>
      </c>
      <c r="BS161">
        <v>177</v>
      </c>
      <c r="BT161">
        <v>1</v>
      </c>
      <c r="BU161">
        <v>1</v>
      </c>
      <c r="BV161">
        <v>0</v>
      </c>
      <c r="BW161">
        <v>1</v>
      </c>
      <c r="BX161">
        <v>1</v>
      </c>
      <c r="BY161">
        <v>14</v>
      </c>
      <c r="BZ161">
        <v>3</v>
      </c>
      <c r="CA161">
        <v>7</v>
      </c>
      <c r="CB161">
        <v>0</v>
      </c>
      <c r="CC161">
        <v>2</v>
      </c>
      <c r="CD161">
        <v>0</v>
      </c>
      <c r="CE161">
        <v>0</v>
      </c>
      <c r="CF161">
        <v>2</v>
      </c>
      <c r="CG161">
        <v>9</v>
      </c>
      <c r="CH161">
        <v>4</v>
      </c>
      <c r="CI161">
        <v>23</v>
      </c>
      <c r="CJ161">
        <v>12</v>
      </c>
      <c r="CK161">
        <v>383</v>
      </c>
      <c r="CL161">
        <v>4</v>
      </c>
      <c r="CM161">
        <v>27</v>
      </c>
      <c r="CN161">
        <v>54</v>
      </c>
      <c r="CP161" s="1">
        <f t="shared" si="244"/>
        <v>0.62068965517241381</v>
      </c>
      <c r="CQ161" s="1">
        <f t="shared" si="245"/>
        <v>0.59259259259259256</v>
      </c>
      <c r="CR161" s="1">
        <f t="shared" si="246"/>
        <v>3</v>
      </c>
      <c r="CS161" s="1">
        <f t="shared" si="247"/>
        <v>6.9729729729729728</v>
      </c>
      <c r="CT161" s="1">
        <f t="shared" si="248"/>
        <v>2</v>
      </c>
      <c r="CU161" s="1">
        <f t="shared" si="249"/>
        <v>2</v>
      </c>
      <c r="CV161" s="1">
        <f t="shared" si="250"/>
        <v>23.153846153846153</v>
      </c>
      <c r="CW161" s="1">
        <f t="shared" si="251"/>
        <v>29.166666666666668</v>
      </c>
      <c r="CX161" s="2">
        <f t="shared" si="252"/>
        <v>2.4692307692307693</v>
      </c>
      <c r="CY161" s="2">
        <f t="shared" si="253"/>
        <v>2.3249999999999997</v>
      </c>
      <c r="CZ161" s="1">
        <f t="shared" si="254"/>
        <v>4.3</v>
      </c>
      <c r="DA161" s="1">
        <f t="shared" si="255"/>
        <v>5.833333333333333</v>
      </c>
      <c r="DB161" s="1">
        <f t="shared" si="256"/>
        <v>1.2307692307692308</v>
      </c>
      <c r="DC161" s="1">
        <f t="shared" si="257"/>
        <v>1.25</v>
      </c>
      <c r="DD161" s="1">
        <f t="shared" si="258"/>
        <v>0.44444444444444442</v>
      </c>
      <c r="DE161" s="1">
        <f t="shared" si="259"/>
        <v>0.35714285714285715</v>
      </c>
      <c r="DF161" s="1">
        <f t="shared" si="260"/>
        <v>21.153846153846153</v>
      </c>
      <c r="DG161" s="1">
        <f t="shared" si="261"/>
        <v>31.916666666666668</v>
      </c>
      <c r="DH161" s="1">
        <f t="shared" si="262"/>
        <v>5</v>
      </c>
      <c r="DI161" s="1">
        <f t="shared" si="263"/>
        <v>4</v>
      </c>
      <c r="DJ161" s="1">
        <f t="shared" si="264"/>
        <v>1</v>
      </c>
      <c r="DK161" s="1">
        <f t="shared" si="265"/>
        <v>0.42857142857142855</v>
      </c>
      <c r="DL161" s="1">
        <f t="shared" si="266"/>
        <v>5.384615384615385</v>
      </c>
      <c r="DM161" s="1">
        <f t="shared" si="267"/>
        <v>5</v>
      </c>
      <c r="DN161" s="1">
        <f t="shared" si="268"/>
        <v>0.35714285714285715</v>
      </c>
      <c r="DO161" s="1">
        <f t="shared" si="269"/>
        <v>0.91666666666666663</v>
      </c>
      <c r="DP161" s="1">
        <f t="shared" si="270"/>
        <v>0.4375</v>
      </c>
      <c r="DQ161" s="1">
        <f t="shared" si="271"/>
        <v>0.17391304347826086</v>
      </c>
      <c r="DR161" s="2">
        <f t="shared" si="272"/>
        <v>4.3529411764705879</v>
      </c>
      <c r="DS161" s="2">
        <f t="shared" si="273"/>
        <v>2.9130434782608696</v>
      </c>
      <c r="DT161" s="1">
        <f t="shared" si="242"/>
        <v>31.625</v>
      </c>
      <c r="DU161" s="1">
        <f t="shared" si="243"/>
        <v>44</v>
      </c>
      <c r="DV161" s="1">
        <f t="shared" si="319"/>
        <v>148</v>
      </c>
      <c r="DW161" s="1">
        <f t="shared" si="320"/>
        <v>67</v>
      </c>
      <c r="DX161" s="1">
        <f t="shared" si="274"/>
        <v>4.6511627906976744E-2</v>
      </c>
      <c r="DY161" s="1">
        <f t="shared" si="275"/>
        <v>7.4285714285714288E-2</v>
      </c>
      <c r="DZ161" s="1">
        <f t="shared" si="276"/>
        <v>1.0769230769230769</v>
      </c>
      <c r="EA161" s="1">
        <f t="shared" si="277"/>
        <v>2.1666666666666665</v>
      </c>
      <c r="EB161" s="1">
        <f t="shared" si="321"/>
        <v>44.107142857142847</v>
      </c>
      <c r="EC161" s="1">
        <f t="shared" si="322"/>
        <v>90.686274509803923</v>
      </c>
      <c r="EE161">
        <f t="shared" ref="EE161:EE192" si="323">RANK(CP161,CP$1:CP$198,0)</f>
        <v>152</v>
      </c>
      <c r="EF161">
        <f t="shared" ref="EF161:EF192" si="324">RANK(CQ161,CQ$1:CQ$198,1)</f>
        <v>29</v>
      </c>
      <c r="EG161">
        <f t="shared" ref="EG161:EG192" si="325">RANK(CR161,CR$1:CR$198,0)</f>
        <v>161</v>
      </c>
      <c r="EH161">
        <f t="shared" ref="EH161:EH192" si="326">RANK(CS161,CS$1:CS$198,1)</f>
        <v>133</v>
      </c>
      <c r="EI161">
        <f t="shared" ref="EI161:EI192" si="327">RANK(CT161,CT$1:CT$198,1)</f>
        <v>105</v>
      </c>
      <c r="EJ161">
        <f t="shared" ref="EJ161:EJ192" si="328">RANK(CU161,CU$1:CU$198,0)</f>
        <v>57</v>
      </c>
      <c r="EK161">
        <f t="shared" ref="EK161:EK192" si="329">RANK(CV161,CV$1:CV$198,0)</f>
        <v>153</v>
      </c>
      <c r="EL161">
        <f t="shared" ref="EL161:EL192" si="330">RANK(CW161,CW$1:CW$198,1)</f>
        <v>101</v>
      </c>
      <c r="EM161">
        <f t="shared" ref="EM161:EM192" si="331">RANK(CX161,CX$1:CX$198,0)</f>
        <v>127</v>
      </c>
      <c r="EN161">
        <f t="shared" ref="EN161:EN192" si="332">RANK(CY161,CY$1:CY$198,1)</f>
        <v>50</v>
      </c>
      <c r="EO161">
        <f t="shared" ref="EO161:EO192" si="333">RANK(CZ161,CZ$1:CZ$198,0)</f>
        <v>166</v>
      </c>
      <c r="EP161">
        <f t="shared" ref="EP161:EP192" si="334">RANK(DA161,DA$1:DA$198,1)</f>
        <v>145</v>
      </c>
      <c r="EQ161">
        <f t="shared" ref="EQ161:EQ192" si="335">RANK(DB161,DB$1:DB$198,0)</f>
        <v>159</v>
      </c>
      <c r="ER161">
        <f t="shared" ref="ER161:ER192" si="336">RANK(DC161,DC$1:DC$198,1)</f>
        <v>42</v>
      </c>
      <c r="ES161">
        <f t="shared" ref="ES161:ES192" si="337">RANK(DD161,DD$1:DD$198,0)</f>
        <v>70</v>
      </c>
      <c r="ET161">
        <f t="shared" ref="ET161:ET192" si="338">RANK(DE161,DE$1:DE$198,1)</f>
        <v>71</v>
      </c>
      <c r="EU161">
        <f t="shared" ref="EU161:EU192" si="339">RANK(DF161,DF$1:DF$198,0)</f>
        <v>190</v>
      </c>
      <c r="EV161">
        <f t="shared" ref="EV161:EV192" si="340">RANK(DG161,DG$1:DG$198,1)</f>
        <v>117</v>
      </c>
      <c r="EW161">
        <f t="shared" ref="EW161:EW192" si="341">RANK(DH161,DH$1:DH$198,1)</f>
        <v>128</v>
      </c>
      <c r="EX161">
        <f t="shared" ref="EX161:EX192" si="342">RANK(DI161,DI$1:DI$198,0)</f>
        <v>72</v>
      </c>
      <c r="EY161">
        <f t="shared" ref="EY161:EY192" si="343">RANK(DJ161,DJ$1:DJ$198,0)</f>
        <v>1</v>
      </c>
      <c r="EZ161">
        <f t="shared" ref="EZ161:EZ192" si="344">RANK(DK161,DK$1:DK$198,1)</f>
        <v>22</v>
      </c>
      <c r="FA161">
        <f t="shared" ref="FA161:FA192" si="345">RANK(DL161,DL$1:DL$198,0)</f>
        <v>112</v>
      </c>
      <c r="FB161">
        <f t="shared" ref="FB161:FB192" si="346">RANK(DM161,DM$1:DM$198,1)</f>
        <v>48</v>
      </c>
      <c r="FC161">
        <f t="shared" ref="FC161:FC192" si="347">RANK(DN161,DN$1:DN$198,1)</f>
        <v>39</v>
      </c>
      <c r="FD161">
        <f t="shared" ref="FD161:FD192" si="348">RANK(DO161,DO$1:DO$198,0)</f>
        <v>51</v>
      </c>
      <c r="FE161">
        <f t="shared" ref="FE161:FE192" si="349">RANK(DP161,DP$1:DP$198,0)</f>
        <v>104</v>
      </c>
      <c r="FF161">
        <f t="shared" ref="FF161:FF192" si="350">RANK(DQ161,DQ$1:DQ$198,1)</f>
        <v>3</v>
      </c>
      <c r="FG161">
        <f t="shared" ref="FG161:FG192" si="351">RANK(DR161,DR$1:DR$198,0)</f>
        <v>69</v>
      </c>
      <c r="FH161">
        <f t="shared" ref="FH161:FH192" si="352">RANK(DS161,DS$1:DS$198,1)</f>
        <v>41</v>
      </c>
      <c r="FI161">
        <f t="shared" ref="FI161:FI192" si="353">RANK(DT161,DT$1:DT$198,0)</f>
        <v>168</v>
      </c>
      <c r="FJ161">
        <f t="shared" ref="FJ161:FJ192" si="354">RANK(DU161,DU$1:DU$198,1)</f>
        <v>173</v>
      </c>
      <c r="FK161">
        <f t="shared" ref="FK161:FK192" si="355">RANK(DV161,DV$1:DV$198,0)</f>
        <v>43</v>
      </c>
      <c r="FL161">
        <f t="shared" ref="FL161:FL192" si="356">RANK(DW161,DW$1:DW$198,1)</f>
        <v>42</v>
      </c>
      <c r="FM161">
        <f t="shared" ref="FM161:FM192" si="357">RANK(DX161,DX$1:DX$198,0)</f>
        <v>157</v>
      </c>
      <c r="FN161">
        <f t="shared" ref="FN161:FN192" si="358">RANK(DY161,DY$1:DY$198,1)</f>
        <v>123</v>
      </c>
      <c r="FO161">
        <f t="shared" ref="FO161:FO192" si="359">RANK(DZ161,DZ$1:DZ$198,0)</f>
        <v>162</v>
      </c>
      <c r="FP161">
        <f t="shared" ref="FP161:FP192" si="360">RANK(EA161,EA$1:EA$198,1)</f>
        <v>113</v>
      </c>
      <c r="FQ161">
        <f t="shared" ref="FQ161:FQ192" si="361">RANK(EB161,EB$1:EB$198,0)</f>
        <v>179</v>
      </c>
      <c r="FR161">
        <f t="shared" ref="FR161:FR192" si="362">RANK(EC161,EC$1:EC$198,1)</f>
        <v>129</v>
      </c>
    </row>
    <row r="162" spans="1:174">
      <c r="A162" t="s">
        <v>0</v>
      </c>
      <c r="B162" t="s">
        <v>23</v>
      </c>
      <c r="C162" t="s">
        <v>67</v>
      </c>
      <c r="D162">
        <v>26</v>
      </c>
      <c r="E162">
        <v>14</v>
      </c>
      <c r="F162">
        <v>2008</v>
      </c>
      <c r="G162" t="str">
        <f t="shared" si="318"/>
        <v>Eagles-WC-2008</v>
      </c>
      <c r="H162">
        <v>0</v>
      </c>
      <c r="I162">
        <v>15</v>
      </c>
      <c r="J162">
        <v>12</v>
      </c>
      <c r="K162">
        <v>283</v>
      </c>
      <c r="L162">
        <v>23</v>
      </c>
      <c r="M162">
        <v>34</v>
      </c>
      <c r="N162">
        <v>1</v>
      </c>
      <c r="O162">
        <v>67</v>
      </c>
      <c r="P162">
        <v>23</v>
      </c>
      <c r="Q162">
        <v>0</v>
      </c>
      <c r="R162">
        <v>5</v>
      </c>
      <c r="S162">
        <v>14</v>
      </c>
      <c r="T162">
        <v>0</v>
      </c>
      <c r="U162">
        <v>0</v>
      </c>
      <c r="V162">
        <v>1</v>
      </c>
      <c r="W162">
        <v>1</v>
      </c>
      <c r="X162">
        <v>3</v>
      </c>
      <c r="Y162">
        <v>17</v>
      </c>
      <c r="Z162">
        <v>7</v>
      </c>
      <c r="AA162">
        <v>55</v>
      </c>
      <c r="AB162">
        <v>4</v>
      </c>
      <c r="AC162">
        <v>177</v>
      </c>
      <c r="AD162">
        <v>1</v>
      </c>
      <c r="AE162">
        <v>1</v>
      </c>
      <c r="AF162">
        <v>0</v>
      </c>
      <c r="AG162">
        <v>1</v>
      </c>
      <c r="AH162">
        <v>1</v>
      </c>
      <c r="AI162">
        <v>14</v>
      </c>
      <c r="AJ162">
        <v>3</v>
      </c>
      <c r="AK162">
        <v>7</v>
      </c>
      <c r="AL162">
        <v>0</v>
      </c>
      <c r="AM162">
        <v>2</v>
      </c>
      <c r="AN162">
        <v>0</v>
      </c>
      <c r="AO162">
        <v>0</v>
      </c>
      <c r="AP162">
        <v>2</v>
      </c>
      <c r="AQ162">
        <v>9</v>
      </c>
      <c r="AR162">
        <v>4</v>
      </c>
      <c r="AS162">
        <v>23</v>
      </c>
      <c r="AT162">
        <v>12</v>
      </c>
      <c r="AU162">
        <v>383</v>
      </c>
      <c r="AV162">
        <v>4</v>
      </c>
      <c r="AW162">
        <v>27</v>
      </c>
      <c r="AX162">
        <v>54</v>
      </c>
      <c r="AY162" s="8">
        <v>16</v>
      </c>
      <c r="AZ162">
        <v>13</v>
      </c>
      <c r="BA162">
        <v>153</v>
      </c>
      <c r="BB162">
        <v>15</v>
      </c>
      <c r="BC162">
        <v>35</v>
      </c>
      <c r="BD162">
        <v>0</v>
      </c>
      <c r="BE162">
        <v>148</v>
      </c>
      <c r="BF162">
        <v>34</v>
      </c>
      <c r="BG162">
        <v>2</v>
      </c>
      <c r="BH162">
        <v>8</v>
      </c>
      <c r="BI162">
        <v>18</v>
      </c>
      <c r="BJ162">
        <v>0</v>
      </c>
      <c r="BK162">
        <v>0</v>
      </c>
      <c r="BL162">
        <v>1</v>
      </c>
      <c r="BM162">
        <v>1</v>
      </c>
      <c r="BN162">
        <v>1</v>
      </c>
      <c r="BO162">
        <v>11</v>
      </c>
      <c r="BP162">
        <v>4</v>
      </c>
      <c r="BQ162">
        <v>25</v>
      </c>
      <c r="BR162">
        <v>8</v>
      </c>
      <c r="BS162">
        <v>362</v>
      </c>
      <c r="BT162">
        <v>109</v>
      </c>
      <c r="BU162">
        <v>1</v>
      </c>
      <c r="BV162">
        <v>1</v>
      </c>
      <c r="BW162">
        <v>0</v>
      </c>
      <c r="BX162">
        <v>6</v>
      </c>
      <c r="BY162">
        <v>15</v>
      </c>
      <c r="BZ162">
        <v>6</v>
      </c>
      <c r="CA162">
        <v>12</v>
      </c>
      <c r="CB162">
        <v>2</v>
      </c>
      <c r="CC162">
        <v>5</v>
      </c>
      <c r="CD162">
        <v>0</v>
      </c>
      <c r="CE162">
        <v>0</v>
      </c>
      <c r="CF162">
        <v>1</v>
      </c>
      <c r="CG162">
        <v>2</v>
      </c>
      <c r="CH162">
        <v>14</v>
      </c>
      <c r="CI162">
        <v>32</v>
      </c>
      <c r="CJ162">
        <v>13</v>
      </c>
      <c r="CK162">
        <v>275</v>
      </c>
      <c r="CL162">
        <v>5</v>
      </c>
      <c r="CM162">
        <v>32</v>
      </c>
      <c r="CN162">
        <v>6</v>
      </c>
      <c r="CP162" s="1">
        <f t="shared" si="244"/>
        <v>0.59259259259259256</v>
      </c>
      <c r="CQ162" s="1">
        <f t="shared" si="245"/>
        <v>0.62068965517241381</v>
      </c>
      <c r="CR162" s="1">
        <f t="shared" si="246"/>
        <v>6.9729729729729728</v>
      </c>
      <c r="CS162" s="1">
        <f t="shared" si="247"/>
        <v>3</v>
      </c>
      <c r="CT162" s="1">
        <f t="shared" si="248"/>
        <v>2</v>
      </c>
      <c r="CU162" s="1">
        <f t="shared" si="249"/>
        <v>2</v>
      </c>
      <c r="CV162" s="1">
        <f t="shared" si="250"/>
        <v>29.166666666666668</v>
      </c>
      <c r="CW162" s="1">
        <f t="shared" si="251"/>
        <v>23.153846153846153</v>
      </c>
      <c r="CX162" s="2">
        <f t="shared" si="252"/>
        <v>2.3249999999999997</v>
      </c>
      <c r="CY162" s="2">
        <f t="shared" si="253"/>
        <v>2.4692307692307693</v>
      </c>
      <c r="CZ162" s="1">
        <f t="shared" si="254"/>
        <v>5.833333333333333</v>
      </c>
      <c r="DA162" s="1">
        <f t="shared" si="255"/>
        <v>4.3</v>
      </c>
      <c r="DB162" s="1">
        <f t="shared" si="256"/>
        <v>1.25</v>
      </c>
      <c r="DC162" s="1">
        <f t="shared" si="257"/>
        <v>1.2307692307692308</v>
      </c>
      <c r="DD162" s="1">
        <f t="shared" si="258"/>
        <v>0.35714285714285715</v>
      </c>
      <c r="DE162" s="1">
        <f t="shared" si="259"/>
        <v>0.44444444444444442</v>
      </c>
      <c r="DF162" s="1">
        <f t="shared" si="260"/>
        <v>31.916666666666668</v>
      </c>
      <c r="DG162" s="1">
        <f t="shared" si="261"/>
        <v>21.153846153846153</v>
      </c>
      <c r="DH162" s="1">
        <f t="shared" si="262"/>
        <v>4</v>
      </c>
      <c r="DI162" s="1">
        <f t="shared" si="263"/>
        <v>5</v>
      </c>
      <c r="DJ162" s="1">
        <f t="shared" si="264"/>
        <v>0.42857142857142855</v>
      </c>
      <c r="DK162" s="1">
        <f t="shared" si="265"/>
        <v>1</v>
      </c>
      <c r="DL162" s="1">
        <f t="shared" si="266"/>
        <v>5</v>
      </c>
      <c r="DM162" s="1">
        <f t="shared" si="267"/>
        <v>5.384615384615385</v>
      </c>
      <c r="DN162" s="1">
        <f t="shared" si="268"/>
        <v>0.91666666666666663</v>
      </c>
      <c r="DO162" s="1">
        <f t="shared" si="269"/>
        <v>0.35714285714285715</v>
      </c>
      <c r="DP162" s="1">
        <f t="shared" si="270"/>
        <v>0.17391304347826086</v>
      </c>
      <c r="DQ162" s="1">
        <f t="shared" si="271"/>
        <v>0.4375</v>
      </c>
      <c r="DR162" s="2">
        <f t="shared" si="272"/>
        <v>2.9130434782608696</v>
      </c>
      <c r="DS162" s="2">
        <f t="shared" si="273"/>
        <v>4.3529411764705879</v>
      </c>
      <c r="DT162" s="1">
        <f t="shared" si="242"/>
        <v>44</v>
      </c>
      <c r="DU162" s="1">
        <f t="shared" si="243"/>
        <v>31.625</v>
      </c>
      <c r="DV162" s="1">
        <f t="shared" si="319"/>
        <v>67</v>
      </c>
      <c r="DW162" s="1">
        <f t="shared" si="320"/>
        <v>148</v>
      </c>
      <c r="DX162" s="1">
        <f t="shared" si="274"/>
        <v>7.4285714285714288E-2</v>
      </c>
      <c r="DY162" s="1">
        <f t="shared" si="275"/>
        <v>4.6511627906976744E-2</v>
      </c>
      <c r="DZ162" s="1">
        <f t="shared" si="276"/>
        <v>2.1666666666666665</v>
      </c>
      <c r="EA162" s="1">
        <f t="shared" si="277"/>
        <v>1.0769230769230769</v>
      </c>
      <c r="EB162" s="1">
        <f t="shared" si="321"/>
        <v>90.686274509803923</v>
      </c>
      <c r="EC162" s="1">
        <f t="shared" si="322"/>
        <v>44.107142857142847</v>
      </c>
      <c r="EE162">
        <f t="shared" si="323"/>
        <v>167</v>
      </c>
      <c r="EF162">
        <f t="shared" si="324"/>
        <v>43</v>
      </c>
      <c r="EG162">
        <f t="shared" si="325"/>
        <v>66</v>
      </c>
      <c r="EH162">
        <f t="shared" si="326"/>
        <v>38</v>
      </c>
      <c r="EI162">
        <f t="shared" si="327"/>
        <v>105</v>
      </c>
      <c r="EJ162">
        <f t="shared" si="328"/>
        <v>57</v>
      </c>
      <c r="EK162">
        <f t="shared" si="329"/>
        <v>98</v>
      </c>
      <c r="EL162">
        <f t="shared" si="330"/>
        <v>46</v>
      </c>
      <c r="EM162">
        <f t="shared" si="331"/>
        <v>149</v>
      </c>
      <c r="EN162">
        <f t="shared" si="332"/>
        <v>72</v>
      </c>
      <c r="EO162">
        <f t="shared" si="333"/>
        <v>54</v>
      </c>
      <c r="EP162">
        <f t="shared" si="334"/>
        <v>33</v>
      </c>
      <c r="EQ162">
        <f t="shared" si="335"/>
        <v>155</v>
      </c>
      <c r="ER162">
        <f t="shared" si="336"/>
        <v>36</v>
      </c>
      <c r="ES162">
        <f t="shared" si="337"/>
        <v>124</v>
      </c>
      <c r="ET162">
        <f t="shared" si="338"/>
        <v>126</v>
      </c>
      <c r="EU162">
        <f t="shared" si="339"/>
        <v>82</v>
      </c>
      <c r="EV162">
        <f t="shared" si="340"/>
        <v>9</v>
      </c>
      <c r="EW162">
        <f t="shared" si="341"/>
        <v>93</v>
      </c>
      <c r="EX162">
        <f t="shared" si="342"/>
        <v>39</v>
      </c>
      <c r="EY162">
        <f t="shared" si="343"/>
        <v>162</v>
      </c>
      <c r="EZ162">
        <f t="shared" si="344"/>
        <v>164</v>
      </c>
      <c r="FA162">
        <f t="shared" si="345"/>
        <v>145</v>
      </c>
      <c r="FB162">
        <f t="shared" si="346"/>
        <v>87</v>
      </c>
      <c r="FC162">
        <f t="shared" si="347"/>
        <v>148</v>
      </c>
      <c r="FD162">
        <f t="shared" si="348"/>
        <v>159</v>
      </c>
      <c r="FE162">
        <f t="shared" si="349"/>
        <v>196</v>
      </c>
      <c r="FF162">
        <f t="shared" si="350"/>
        <v>93</v>
      </c>
      <c r="FG162">
        <f t="shared" si="351"/>
        <v>158</v>
      </c>
      <c r="FH162">
        <f t="shared" si="352"/>
        <v>130</v>
      </c>
      <c r="FI162">
        <f t="shared" si="353"/>
        <v>24</v>
      </c>
      <c r="FJ162">
        <f t="shared" si="354"/>
        <v>31</v>
      </c>
      <c r="FK162">
        <f t="shared" si="355"/>
        <v>155</v>
      </c>
      <c r="FL162">
        <f t="shared" si="356"/>
        <v>154</v>
      </c>
      <c r="FM162">
        <f t="shared" si="357"/>
        <v>76</v>
      </c>
      <c r="FN162">
        <f t="shared" si="358"/>
        <v>42</v>
      </c>
      <c r="FO162">
        <f t="shared" si="359"/>
        <v>86</v>
      </c>
      <c r="FP162">
        <f t="shared" si="360"/>
        <v>32</v>
      </c>
      <c r="FQ162">
        <f t="shared" si="361"/>
        <v>70</v>
      </c>
      <c r="FR162">
        <f t="shared" si="362"/>
        <v>20</v>
      </c>
    </row>
    <row r="163" spans="1:174">
      <c r="A163" t="s">
        <v>16</v>
      </c>
      <c r="B163" t="s">
        <v>7</v>
      </c>
      <c r="C163" t="s">
        <v>68</v>
      </c>
      <c r="D163">
        <v>10</v>
      </c>
      <c r="E163">
        <v>13</v>
      </c>
      <c r="F163">
        <v>2008</v>
      </c>
      <c r="G163" t="str">
        <f t="shared" si="318"/>
        <v>Titans-DIV-2008</v>
      </c>
      <c r="H163">
        <v>1</v>
      </c>
      <c r="I163">
        <v>21</v>
      </c>
      <c r="J163">
        <v>12</v>
      </c>
      <c r="K163">
        <v>275</v>
      </c>
      <c r="L163">
        <v>26</v>
      </c>
      <c r="M163">
        <v>42</v>
      </c>
      <c r="N163">
        <v>0</v>
      </c>
      <c r="O163">
        <v>116</v>
      </c>
      <c r="P163">
        <v>28</v>
      </c>
      <c r="Q163">
        <v>1</v>
      </c>
      <c r="R163">
        <v>4</v>
      </c>
      <c r="S163">
        <v>14</v>
      </c>
      <c r="T163">
        <v>0</v>
      </c>
      <c r="U163">
        <v>2</v>
      </c>
      <c r="V163">
        <v>1</v>
      </c>
      <c r="W163">
        <v>2</v>
      </c>
      <c r="X163">
        <v>1</v>
      </c>
      <c r="Y163">
        <v>6</v>
      </c>
      <c r="Z163">
        <v>12</v>
      </c>
      <c r="AA163">
        <v>89</v>
      </c>
      <c r="AB163">
        <v>4</v>
      </c>
      <c r="AC163">
        <v>213</v>
      </c>
      <c r="AD163">
        <v>29</v>
      </c>
      <c r="AE163">
        <v>3</v>
      </c>
      <c r="AF163">
        <v>1</v>
      </c>
      <c r="AG163">
        <v>1</v>
      </c>
      <c r="AH163">
        <v>8</v>
      </c>
      <c r="AI163">
        <v>17</v>
      </c>
      <c r="AJ163">
        <v>1</v>
      </c>
      <c r="AK163">
        <v>9</v>
      </c>
      <c r="AL163">
        <v>0</v>
      </c>
      <c r="AM163">
        <v>1</v>
      </c>
      <c r="AN163">
        <v>0</v>
      </c>
      <c r="AO163">
        <v>0</v>
      </c>
      <c r="AP163">
        <v>3</v>
      </c>
      <c r="AQ163">
        <v>6</v>
      </c>
      <c r="AR163">
        <v>9</v>
      </c>
      <c r="AS163">
        <v>27</v>
      </c>
      <c r="AT163">
        <v>12</v>
      </c>
      <c r="AU163">
        <v>363</v>
      </c>
      <c r="AV163">
        <v>3</v>
      </c>
      <c r="AW163">
        <v>34</v>
      </c>
      <c r="AX163">
        <v>7</v>
      </c>
      <c r="AY163" s="8">
        <v>9</v>
      </c>
      <c r="AZ163">
        <v>11</v>
      </c>
      <c r="BA163">
        <v>161</v>
      </c>
      <c r="BB163">
        <v>11</v>
      </c>
      <c r="BC163">
        <v>22</v>
      </c>
      <c r="BD163">
        <v>1</v>
      </c>
      <c r="BE163">
        <v>50</v>
      </c>
      <c r="BF163">
        <v>30</v>
      </c>
      <c r="BG163">
        <v>0</v>
      </c>
      <c r="BH163">
        <v>3</v>
      </c>
      <c r="BI163">
        <v>13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8</v>
      </c>
      <c r="BQ163">
        <v>40</v>
      </c>
      <c r="BR163">
        <v>8</v>
      </c>
      <c r="BS163">
        <v>342</v>
      </c>
      <c r="BT163">
        <v>8</v>
      </c>
      <c r="BU163">
        <v>1</v>
      </c>
      <c r="BV163">
        <v>0</v>
      </c>
      <c r="BW163">
        <v>1</v>
      </c>
      <c r="BX163">
        <v>4</v>
      </c>
      <c r="BY163">
        <v>15</v>
      </c>
      <c r="BZ163">
        <v>3</v>
      </c>
      <c r="CA163">
        <v>11</v>
      </c>
      <c r="CB163">
        <v>1</v>
      </c>
      <c r="CC163">
        <v>3</v>
      </c>
      <c r="CD163">
        <v>0</v>
      </c>
      <c r="CE163">
        <v>0</v>
      </c>
      <c r="CF163">
        <v>3</v>
      </c>
      <c r="CG163">
        <v>8</v>
      </c>
      <c r="CH163">
        <v>8</v>
      </c>
      <c r="CI163">
        <v>29</v>
      </c>
      <c r="CJ163">
        <v>13</v>
      </c>
      <c r="CK163">
        <v>360</v>
      </c>
      <c r="CL163">
        <v>5</v>
      </c>
      <c r="CM163">
        <v>25</v>
      </c>
      <c r="CN163">
        <v>53</v>
      </c>
      <c r="CP163" s="1">
        <f t="shared" si="244"/>
        <v>0.66666666666666663</v>
      </c>
      <c r="CQ163" s="1">
        <f t="shared" si="245"/>
        <v>0.5</v>
      </c>
      <c r="CR163" s="1">
        <f t="shared" si="246"/>
        <v>5.3488372093023253</v>
      </c>
      <c r="CS163" s="1">
        <f t="shared" si="247"/>
        <v>8.2272727272727266</v>
      </c>
      <c r="CT163" s="1">
        <f t="shared" si="248"/>
        <v>3</v>
      </c>
      <c r="CU163" s="1">
        <f t="shared" si="249"/>
        <v>0</v>
      </c>
      <c r="CV163" s="1">
        <f t="shared" si="250"/>
        <v>32.583333333333336</v>
      </c>
      <c r="CW163" s="1">
        <f t="shared" si="251"/>
        <v>19.181818181818183</v>
      </c>
      <c r="CX163" s="2">
        <f t="shared" si="252"/>
        <v>2.8430555555555554</v>
      </c>
      <c r="CY163" s="2">
        <f t="shared" si="253"/>
        <v>2.353030303030303</v>
      </c>
      <c r="CZ163" s="1">
        <f t="shared" si="254"/>
        <v>5.507042253521127</v>
      </c>
      <c r="DA163" s="1">
        <f t="shared" si="255"/>
        <v>4.0576923076923075</v>
      </c>
      <c r="DB163" s="1">
        <f t="shared" si="256"/>
        <v>1.75</v>
      </c>
      <c r="DC163" s="1">
        <f t="shared" si="257"/>
        <v>0.81818181818181823</v>
      </c>
      <c r="DD163" s="1">
        <f t="shared" si="258"/>
        <v>0.25</v>
      </c>
      <c r="DE163" s="1">
        <f t="shared" si="259"/>
        <v>0.23076923076923078</v>
      </c>
      <c r="DF163" s="1">
        <f t="shared" si="260"/>
        <v>30.25</v>
      </c>
      <c r="DG163" s="1">
        <f t="shared" si="261"/>
        <v>27.692307692307693</v>
      </c>
      <c r="DH163" s="1">
        <f t="shared" si="262"/>
        <v>3</v>
      </c>
      <c r="DI163" s="1">
        <f t="shared" si="263"/>
        <v>5</v>
      </c>
      <c r="DJ163" s="1">
        <f t="shared" si="264"/>
        <v>0.47619047619047616</v>
      </c>
      <c r="DK163" s="1">
        <f t="shared" si="265"/>
        <v>0.42857142857142855</v>
      </c>
      <c r="DL163" s="1">
        <f t="shared" si="266"/>
        <v>5.916666666666667</v>
      </c>
      <c r="DM163" s="1">
        <f t="shared" si="267"/>
        <v>4.7272727272727275</v>
      </c>
      <c r="DN163" s="1">
        <f t="shared" si="268"/>
        <v>1.2535211267605635</v>
      </c>
      <c r="DO163" s="1">
        <f t="shared" si="269"/>
        <v>0.76923076923076927</v>
      </c>
      <c r="DP163" s="1">
        <f t="shared" si="270"/>
        <v>0.33333333333333331</v>
      </c>
      <c r="DQ163" s="1">
        <f t="shared" si="271"/>
        <v>0.27586206896551724</v>
      </c>
      <c r="DR163" s="2">
        <f t="shared" si="272"/>
        <v>4.1428571428571432</v>
      </c>
      <c r="DS163" s="2">
        <f t="shared" si="273"/>
        <v>1.6666666666666667</v>
      </c>
      <c r="DT163" s="1">
        <f t="shared" si="242"/>
        <v>46</v>
      </c>
      <c r="DU163" s="1">
        <f t="shared" si="243"/>
        <v>41.75</v>
      </c>
      <c r="DV163" s="1">
        <f t="shared" si="319"/>
        <v>116</v>
      </c>
      <c r="DW163" s="1">
        <f t="shared" si="320"/>
        <v>50</v>
      </c>
      <c r="DX163" s="1">
        <f t="shared" si="274"/>
        <v>2.557544757033248E-2</v>
      </c>
      <c r="DY163" s="1">
        <f t="shared" si="275"/>
        <v>6.1611374407582936E-2</v>
      </c>
      <c r="DZ163" s="1">
        <f t="shared" si="276"/>
        <v>0.83333333333333337</v>
      </c>
      <c r="EA163" s="1">
        <f t="shared" si="277"/>
        <v>1.1818181818181819</v>
      </c>
      <c r="EB163" s="1">
        <f t="shared" si="321"/>
        <v>71.031746031746039</v>
      </c>
      <c r="EC163" s="1">
        <f t="shared" si="322"/>
        <v>89.393939393939391</v>
      </c>
      <c r="EE163">
        <f t="shared" si="323"/>
        <v>118</v>
      </c>
      <c r="EF163">
        <f t="shared" si="324"/>
        <v>4</v>
      </c>
      <c r="EG163">
        <f t="shared" si="325"/>
        <v>111</v>
      </c>
      <c r="EH163">
        <f t="shared" si="326"/>
        <v>161</v>
      </c>
      <c r="EI163">
        <f t="shared" si="327"/>
        <v>143</v>
      </c>
      <c r="EJ163">
        <f t="shared" si="328"/>
        <v>163</v>
      </c>
      <c r="EK163">
        <f t="shared" si="329"/>
        <v>69</v>
      </c>
      <c r="EL163">
        <f t="shared" si="330"/>
        <v>17</v>
      </c>
      <c r="EM163">
        <f t="shared" si="331"/>
        <v>75</v>
      </c>
      <c r="EN163">
        <f t="shared" si="332"/>
        <v>52</v>
      </c>
      <c r="EO163">
        <f t="shared" si="333"/>
        <v>76</v>
      </c>
      <c r="EP163">
        <f t="shared" si="334"/>
        <v>26</v>
      </c>
      <c r="EQ163">
        <f t="shared" si="335"/>
        <v>84</v>
      </c>
      <c r="ER163">
        <f t="shared" si="336"/>
        <v>4</v>
      </c>
      <c r="ES163">
        <f t="shared" si="337"/>
        <v>170</v>
      </c>
      <c r="ET163">
        <f t="shared" si="338"/>
        <v>19</v>
      </c>
      <c r="EU163">
        <f t="shared" si="339"/>
        <v>105</v>
      </c>
      <c r="EV163">
        <f t="shared" si="340"/>
        <v>57</v>
      </c>
      <c r="EW163">
        <f t="shared" si="341"/>
        <v>55</v>
      </c>
      <c r="EX163">
        <f t="shared" si="342"/>
        <v>39</v>
      </c>
      <c r="EY163">
        <f t="shared" si="343"/>
        <v>149</v>
      </c>
      <c r="EZ163">
        <f t="shared" si="344"/>
        <v>22</v>
      </c>
      <c r="FA163">
        <f t="shared" si="345"/>
        <v>73</v>
      </c>
      <c r="FB163">
        <f t="shared" si="346"/>
        <v>30</v>
      </c>
      <c r="FC163">
        <f t="shared" si="347"/>
        <v>177</v>
      </c>
      <c r="FD163">
        <f t="shared" si="348"/>
        <v>75</v>
      </c>
      <c r="FE163">
        <f t="shared" si="349"/>
        <v>162</v>
      </c>
      <c r="FF163">
        <f t="shared" si="350"/>
        <v>17</v>
      </c>
      <c r="FG163">
        <f t="shared" si="351"/>
        <v>86</v>
      </c>
      <c r="FH163">
        <f t="shared" si="352"/>
        <v>6</v>
      </c>
      <c r="FI163">
        <f t="shared" si="353"/>
        <v>10</v>
      </c>
      <c r="FJ163">
        <f t="shared" si="354"/>
        <v>152</v>
      </c>
      <c r="FK163">
        <f t="shared" si="355"/>
        <v>75</v>
      </c>
      <c r="FL163">
        <f t="shared" si="356"/>
        <v>20</v>
      </c>
      <c r="FM163">
        <f t="shared" si="357"/>
        <v>185</v>
      </c>
      <c r="FN163">
        <f t="shared" si="358"/>
        <v>84</v>
      </c>
      <c r="FO163">
        <f t="shared" si="359"/>
        <v>174</v>
      </c>
      <c r="FP163">
        <f t="shared" si="360"/>
        <v>43</v>
      </c>
      <c r="FQ163">
        <f t="shared" si="361"/>
        <v>126</v>
      </c>
      <c r="FR163">
        <f t="shared" si="362"/>
        <v>125</v>
      </c>
    </row>
    <row r="164" spans="1:174">
      <c r="A164" t="s">
        <v>7</v>
      </c>
      <c r="B164" t="s">
        <v>16</v>
      </c>
      <c r="C164" t="s">
        <v>68</v>
      </c>
      <c r="D164">
        <v>13</v>
      </c>
      <c r="E164">
        <v>10</v>
      </c>
      <c r="F164">
        <v>2008</v>
      </c>
      <c r="G164" t="str">
        <f t="shared" si="318"/>
        <v>Ravens-DIV-2008</v>
      </c>
      <c r="H164">
        <v>0</v>
      </c>
      <c r="I164">
        <v>9</v>
      </c>
      <c r="J164">
        <v>11</v>
      </c>
      <c r="K164">
        <v>161</v>
      </c>
      <c r="L164">
        <v>11</v>
      </c>
      <c r="M164">
        <v>22</v>
      </c>
      <c r="N164">
        <v>1</v>
      </c>
      <c r="O164">
        <v>50</v>
      </c>
      <c r="P164">
        <v>30</v>
      </c>
      <c r="Q164">
        <v>0</v>
      </c>
      <c r="R164">
        <v>3</v>
      </c>
      <c r="S164">
        <v>13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8</v>
      </c>
      <c r="AA164">
        <v>40</v>
      </c>
      <c r="AB164">
        <v>8</v>
      </c>
      <c r="AC164">
        <v>342</v>
      </c>
      <c r="AD164">
        <v>8</v>
      </c>
      <c r="AE164">
        <v>1</v>
      </c>
      <c r="AF164">
        <v>0</v>
      </c>
      <c r="AG164">
        <v>1</v>
      </c>
      <c r="AH164">
        <v>4</v>
      </c>
      <c r="AI164">
        <v>15</v>
      </c>
      <c r="AJ164">
        <v>3</v>
      </c>
      <c r="AK164">
        <v>11</v>
      </c>
      <c r="AL164">
        <v>1</v>
      </c>
      <c r="AM164">
        <v>3</v>
      </c>
      <c r="AN164">
        <v>0</v>
      </c>
      <c r="AO164">
        <v>0</v>
      </c>
      <c r="AP164">
        <v>3</v>
      </c>
      <c r="AQ164">
        <v>8</v>
      </c>
      <c r="AR164">
        <v>8</v>
      </c>
      <c r="AS164">
        <v>29</v>
      </c>
      <c r="AT164">
        <v>13</v>
      </c>
      <c r="AU164">
        <v>360</v>
      </c>
      <c r="AV164">
        <v>5</v>
      </c>
      <c r="AW164">
        <v>25</v>
      </c>
      <c r="AX164">
        <v>53</v>
      </c>
      <c r="AY164" s="8">
        <v>21</v>
      </c>
      <c r="AZ164">
        <v>12</v>
      </c>
      <c r="BA164">
        <v>275</v>
      </c>
      <c r="BB164">
        <v>26</v>
      </c>
      <c r="BC164">
        <v>42</v>
      </c>
      <c r="BD164">
        <v>0</v>
      </c>
      <c r="BE164">
        <v>116</v>
      </c>
      <c r="BF164">
        <v>28</v>
      </c>
      <c r="BG164">
        <v>1</v>
      </c>
      <c r="BH164">
        <v>4</v>
      </c>
      <c r="BI164">
        <v>14</v>
      </c>
      <c r="BJ164">
        <v>0</v>
      </c>
      <c r="BK164">
        <v>2</v>
      </c>
      <c r="BL164">
        <v>1</v>
      </c>
      <c r="BM164">
        <v>2</v>
      </c>
      <c r="BN164">
        <v>1</v>
      </c>
      <c r="BO164">
        <v>6</v>
      </c>
      <c r="BP164">
        <v>12</v>
      </c>
      <c r="BQ164">
        <v>89</v>
      </c>
      <c r="BR164">
        <v>4</v>
      </c>
      <c r="BS164">
        <v>213</v>
      </c>
      <c r="BT164">
        <v>29</v>
      </c>
      <c r="BU164">
        <v>3</v>
      </c>
      <c r="BV164">
        <v>1</v>
      </c>
      <c r="BW164">
        <v>1</v>
      </c>
      <c r="BX164">
        <v>8</v>
      </c>
      <c r="BY164">
        <v>17</v>
      </c>
      <c r="BZ164">
        <v>1</v>
      </c>
      <c r="CA164">
        <v>9</v>
      </c>
      <c r="CB164">
        <v>0</v>
      </c>
      <c r="CC164">
        <v>1</v>
      </c>
      <c r="CD164">
        <v>0</v>
      </c>
      <c r="CE164">
        <v>0</v>
      </c>
      <c r="CF164">
        <v>3</v>
      </c>
      <c r="CG164">
        <v>6</v>
      </c>
      <c r="CH164">
        <v>9</v>
      </c>
      <c r="CI164">
        <v>27</v>
      </c>
      <c r="CJ164">
        <v>12</v>
      </c>
      <c r="CK164">
        <v>363</v>
      </c>
      <c r="CL164">
        <v>3</v>
      </c>
      <c r="CM164">
        <v>34</v>
      </c>
      <c r="CN164">
        <v>7</v>
      </c>
      <c r="CP164" s="1">
        <f t="shared" si="244"/>
        <v>0.5</v>
      </c>
      <c r="CQ164" s="1">
        <f t="shared" si="245"/>
        <v>0.66666666666666663</v>
      </c>
      <c r="CR164" s="1">
        <f t="shared" si="246"/>
        <v>8.2272727272727266</v>
      </c>
      <c r="CS164" s="1">
        <f t="shared" si="247"/>
        <v>5.3488372093023253</v>
      </c>
      <c r="CT164" s="1">
        <f t="shared" si="248"/>
        <v>0</v>
      </c>
      <c r="CU164" s="1">
        <f t="shared" si="249"/>
        <v>3</v>
      </c>
      <c r="CV164" s="1">
        <f t="shared" si="250"/>
        <v>19.181818181818183</v>
      </c>
      <c r="CW164" s="1">
        <f t="shared" si="251"/>
        <v>32.583333333333336</v>
      </c>
      <c r="CX164" s="2">
        <f t="shared" si="252"/>
        <v>2.353030303030303</v>
      </c>
      <c r="CY164" s="2">
        <f t="shared" si="253"/>
        <v>2.8430555555555554</v>
      </c>
      <c r="CZ164" s="1">
        <f t="shared" si="254"/>
        <v>4.0576923076923075</v>
      </c>
      <c r="DA164" s="1">
        <f t="shared" si="255"/>
        <v>5.507042253521127</v>
      </c>
      <c r="DB164" s="1">
        <f t="shared" si="256"/>
        <v>0.81818181818181823</v>
      </c>
      <c r="DC164" s="1">
        <f t="shared" si="257"/>
        <v>1.75</v>
      </c>
      <c r="DD164" s="1">
        <f t="shared" si="258"/>
        <v>0.23076923076923078</v>
      </c>
      <c r="DE164" s="1">
        <f t="shared" si="259"/>
        <v>0.25</v>
      </c>
      <c r="DF164" s="1">
        <f t="shared" si="260"/>
        <v>27.692307692307693</v>
      </c>
      <c r="DG164" s="1">
        <f t="shared" si="261"/>
        <v>30.25</v>
      </c>
      <c r="DH164" s="1">
        <f t="shared" si="262"/>
        <v>5</v>
      </c>
      <c r="DI164" s="1">
        <f t="shared" si="263"/>
        <v>3</v>
      </c>
      <c r="DJ164" s="1">
        <f t="shared" si="264"/>
        <v>0.42857142857142855</v>
      </c>
      <c r="DK164" s="1">
        <f t="shared" si="265"/>
        <v>0.47619047619047616</v>
      </c>
      <c r="DL164" s="1">
        <f t="shared" si="266"/>
        <v>4.7272727272727275</v>
      </c>
      <c r="DM164" s="1">
        <f t="shared" si="267"/>
        <v>5.916666666666667</v>
      </c>
      <c r="DN164" s="1">
        <f t="shared" si="268"/>
        <v>0.76923076923076927</v>
      </c>
      <c r="DO164" s="1">
        <f t="shared" si="269"/>
        <v>1.2535211267605635</v>
      </c>
      <c r="DP164" s="1">
        <f t="shared" si="270"/>
        <v>0.27586206896551724</v>
      </c>
      <c r="DQ164" s="1">
        <f t="shared" si="271"/>
        <v>0.33333333333333331</v>
      </c>
      <c r="DR164" s="2">
        <f t="shared" si="272"/>
        <v>1.6666666666666667</v>
      </c>
      <c r="DS164" s="2">
        <f t="shared" si="273"/>
        <v>4.1428571428571432</v>
      </c>
      <c r="DT164" s="1">
        <f t="shared" si="242"/>
        <v>41.75</v>
      </c>
      <c r="DU164" s="1">
        <f t="shared" si="243"/>
        <v>46</v>
      </c>
      <c r="DV164" s="1">
        <f t="shared" si="319"/>
        <v>50</v>
      </c>
      <c r="DW164" s="1">
        <f t="shared" si="320"/>
        <v>116</v>
      </c>
      <c r="DX164" s="1">
        <f t="shared" si="274"/>
        <v>6.1611374407582936E-2</v>
      </c>
      <c r="DY164" s="1">
        <f t="shared" si="275"/>
        <v>2.557544757033248E-2</v>
      </c>
      <c r="DZ164" s="1">
        <f t="shared" si="276"/>
        <v>1.1818181818181819</v>
      </c>
      <c r="EA164" s="1">
        <f t="shared" si="277"/>
        <v>0.83333333333333337</v>
      </c>
      <c r="EB164" s="1">
        <f t="shared" si="321"/>
        <v>89.393939393939391</v>
      </c>
      <c r="EC164" s="1">
        <f t="shared" si="322"/>
        <v>71.031746031746039</v>
      </c>
      <c r="EE164">
        <f t="shared" si="323"/>
        <v>189</v>
      </c>
      <c r="EF164">
        <f t="shared" si="324"/>
        <v>72</v>
      </c>
      <c r="EG164">
        <f t="shared" si="325"/>
        <v>38</v>
      </c>
      <c r="EH164">
        <f t="shared" si="326"/>
        <v>88</v>
      </c>
      <c r="EI164">
        <f t="shared" si="327"/>
        <v>1</v>
      </c>
      <c r="EJ164">
        <f t="shared" si="328"/>
        <v>32</v>
      </c>
      <c r="EK164">
        <f t="shared" si="329"/>
        <v>182</v>
      </c>
      <c r="EL164">
        <f t="shared" si="330"/>
        <v>130</v>
      </c>
      <c r="EM164">
        <f t="shared" si="331"/>
        <v>147</v>
      </c>
      <c r="EN164">
        <f t="shared" si="332"/>
        <v>124</v>
      </c>
      <c r="EO164">
        <f t="shared" si="333"/>
        <v>173</v>
      </c>
      <c r="EP164">
        <f t="shared" si="334"/>
        <v>123</v>
      </c>
      <c r="EQ164">
        <f t="shared" si="335"/>
        <v>195</v>
      </c>
      <c r="ER164">
        <f t="shared" si="336"/>
        <v>113</v>
      </c>
      <c r="ES164">
        <f t="shared" si="337"/>
        <v>180</v>
      </c>
      <c r="ET164">
        <f t="shared" si="338"/>
        <v>21</v>
      </c>
      <c r="EU164">
        <f t="shared" si="339"/>
        <v>141</v>
      </c>
      <c r="EV164">
        <f t="shared" si="340"/>
        <v>94</v>
      </c>
      <c r="EW164">
        <f t="shared" si="341"/>
        <v>128</v>
      </c>
      <c r="EX164">
        <f t="shared" si="342"/>
        <v>107</v>
      </c>
      <c r="EY164">
        <f t="shared" si="343"/>
        <v>162</v>
      </c>
      <c r="EZ164">
        <f t="shared" si="344"/>
        <v>41</v>
      </c>
      <c r="FA164">
        <f t="shared" si="345"/>
        <v>169</v>
      </c>
      <c r="FB164">
        <f t="shared" si="346"/>
        <v>125</v>
      </c>
      <c r="FC164">
        <f t="shared" si="347"/>
        <v>122</v>
      </c>
      <c r="FD164">
        <f t="shared" si="348"/>
        <v>22</v>
      </c>
      <c r="FE164">
        <f t="shared" si="349"/>
        <v>182</v>
      </c>
      <c r="FF164">
        <f t="shared" si="350"/>
        <v>33</v>
      </c>
      <c r="FG164">
        <f t="shared" si="351"/>
        <v>193</v>
      </c>
      <c r="FH164">
        <f t="shared" si="352"/>
        <v>112</v>
      </c>
      <c r="FI164">
        <f t="shared" si="353"/>
        <v>47</v>
      </c>
      <c r="FJ164">
        <f t="shared" si="354"/>
        <v>188</v>
      </c>
      <c r="FK164">
        <f t="shared" si="355"/>
        <v>179</v>
      </c>
      <c r="FL164">
        <f t="shared" si="356"/>
        <v>122</v>
      </c>
      <c r="FM164">
        <f t="shared" si="357"/>
        <v>115</v>
      </c>
      <c r="FN164">
        <f t="shared" si="358"/>
        <v>14</v>
      </c>
      <c r="FO164">
        <f t="shared" si="359"/>
        <v>155</v>
      </c>
      <c r="FP164">
        <f t="shared" si="360"/>
        <v>21</v>
      </c>
      <c r="FQ164">
        <f t="shared" si="361"/>
        <v>74</v>
      </c>
      <c r="FR164">
        <f t="shared" si="362"/>
        <v>73</v>
      </c>
    </row>
    <row r="165" spans="1:174">
      <c r="A165" t="s">
        <v>17</v>
      </c>
      <c r="B165" t="s">
        <v>28</v>
      </c>
      <c r="C165" t="s">
        <v>68</v>
      </c>
      <c r="D165">
        <v>13</v>
      </c>
      <c r="E165">
        <v>33</v>
      </c>
      <c r="F165">
        <v>2008</v>
      </c>
      <c r="G165" t="str">
        <f t="shared" si="318"/>
        <v>Panthers-DIV-2008</v>
      </c>
      <c r="H165">
        <v>1</v>
      </c>
      <c r="I165">
        <v>16</v>
      </c>
      <c r="J165">
        <v>13</v>
      </c>
      <c r="K165">
        <v>194</v>
      </c>
      <c r="L165">
        <v>17</v>
      </c>
      <c r="M165">
        <v>34</v>
      </c>
      <c r="N165">
        <v>1</v>
      </c>
      <c r="O165">
        <v>75</v>
      </c>
      <c r="P165">
        <v>15</v>
      </c>
      <c r="Q165">
        <v>1</v>
      </c>
      <c r="R165">
        <v>2</v>
      </c>
      <c r="S165">
        <v>8</v>
      </c>
      <c r="T165">
        <v>0</v>
      </c>
      <c r="U165">
        <v>1</v>
      </c>
      <c r="V165">
        <v>5</v>
      </c>
      <c r="W165">
        <v>1</v>
      </c>
      <c r="X165">
        <v>2</v>
      </c>
      <c r="Y165">
        <v>11</v>
      </c>
      <c r="Z165">
        <v>6</v>
      </c>
      <c r="AA165">
        <v>40</v>
      </c>
      <c r="AB165">
        <v>4</v>
      </c>
      <c r="AC165">
        <v>192</v>
      </c>
      <c r="AD165">
        <v>15</v>
      </c>
      <c r="AE165">
        <v>4</v>
      </c>
      <c r="AF165">
        <v>2</v>
      </c>
      <c r="AG165">
        <v>0</v>
      </c>
      <c r="AH165">
        <v>4</v>
      </c>
      <c r="AI165">
        <v>10</v>
      </c>
      <c r="AJ165">
        <v>2</v>
      </c>
      <c r="AK165">
        <v>4</v>
      </c>
      <c r="AL165">
        <v>0</v>
      </c>
      <c r="AM165">
        <v>1</v>
      </c>
      <c r="AN165">
        <v>0</v>
      </c>
      <c r="AO165">
        <v>0</v>
      </c>
      <c r="AP165">
        <v>1</v>
      </c>
      <c r="AQ165">
        <v>2</v>
      </c>
      <c r="AR165">
        <v>6</v>
      </c>
      <c r="AS165">
        <v>15</v>
      </c>
      <c r="AT165">
        <v>13</v>
      </c>
      <c r="AU165">
        <v>373</v>
      </c>
      <c r="AV165">
        <v>6</v>
      </c>
      <c r="AW165">
        <v>20</v>
      </c>
      <c r="AX165">
        <v>11</v>
      </c>
      <c r="AY165" s="8">
        <v>21</v>
      </c>
      <c r="AZ165">
        <v>13</v>
      </c>
      <c r="BA165">
        <v>215</v>
      </c>
      <c r="BB165">
        <v>21</v>
      </c>
      <c r="BC165">
        <v>32</v>
      </c>
      <c r="BD165">
        <v>2</v>
      </c>
      <c r="BE165">
        <v>145</v>
      </c>
      <c r="BF165">
        <v>43</v>
      </c>
      <c r="BG165">
        <v>1</v>
      </c>
      <c r="BH165">
        <v>10</v>
      </c>
      <c r="BI165">
        <v>18</v>
      </c>
      <c r="BJ165">
        <v>0</v>
      </c>
      <c r="BK165">
        <v>0</v>
      </c>
      <c r="BL165">
        <v>1</v>
      </c>
      <c r="BM165">
        <v>0</v>
      </c>
      <c r="BN165">
        <v>1</v>
      </c>
      <c r="BO165">
        <v>5</v>
      </c>
      <c r="BP165">
        <v>5</v>
      </c>
      <c r="BQ165">
        <v>65</v>
      </c>
      <c r="BR165">
        <v>4</v>
      </c>
      <c r="BS165">
        <v>174</v>
      </c>
      <c r="BT165">
        <v>9</v>
      </c>
      <c r="BU165">
        <v>5</v>
      </c>
      <c r="BV165">
        <v>2</v>
      </c>
      <c r="BW165">
        <v>3</v>
      </c>
      <c r="BX165">
        <v>10</v>
      </c>
      <c r="BY165">
        <v>20</v>
      </c>
      <c r="BZ165">
        <v>7</v>
      </c>
      <c r="CA165">
        <v>17</v>
      </c>
      <c r="CB165">
        <v>3</v>
      </c>
      <c r="CC165">
        <v>5</v>
      </c>
      <c r="CD165">
        <v>0</v>
      </c>
      <c r="CE165">
        <v>0</v>
      </c>
      <c r="CF165">
        <v>9</v>
      </c>
      <c r="CG165">
        <v>17</v>
      </c>
      <c r="CH165">
        <v>20</v>
      </c>
      <c r="CI165">
        <v>42</v>
      </c>
      <c r="CJ165">
        <v>14</v>
      </c>
      <c r="CK165">
        <v>601</v>
      </c>
      <c r="CL165">
        <v>2</v>
      </c>
      <c r="CM165">
        <v>39</v>
      </c>
      <c r="CN165">
        <v>49</v>
      </c>
      <c r="CP165" s="1">
        <f t="shared" si="244"/>
        <v>0.62068965517241381</v>
      </c>
      <c r="CQ165" s="1">
        <f t="shared" si="245"/>
        <v>0.70588235294117652</v>
      </c>
      <c r="CR165" s="1">
        <f t="shared" si="246"/>
        <v>-0.30555555555555558</v>
      </c>
      <c r="CS165" s="1">
        <f t="shared" si="247"/>
        <v>6.3636363636363633</v>
      </c>
      <c r="CT165" s="1">
        <f t="shared" si="248"/>
        <v>6</v>
      </c>
      <c r="CU165" s="1">
        <f t="shared" si="249"/>
        <v>1</v>
      </c>
      <c r="CV165" s="1">
        <f t="shared" si="250"/>
        <v>20.692307692307693</v>
      </c>
      <c r="CW165" s="1">
        <f t="shared" si="251"/>
        <v>27.692307692307693</v>
      </c>
      <c r="CX165" s="2">
        <f t="shared" si="252"/>
        <v>1.5525641025641026</v>
      </c>
      <c r="CY165" s="2">
        <f t="shared" si="253"/>
        <v>3.062820512820513</v>
      </c>
      <c r="CZ165" s="1">
        <f t="shared" si="254"/>
        <v>5.2745098039215685</v>
      </c>
      <c r="DA165" s="1">
        <f t="shared" si="255"/>
        <v>4.7368421052631575</v>
      </c>
      <c r="DB165" s="1">
        <f t="shared" si="256"/>
        <v>1.2307692307692308</v>
      </c>
      <c r="DC165" s="1">
        <f t="shared" si="257"/>
        <v>1.6153846153846154</v>
      </c>
      <c r="DD165" s="1">
        <f t="shared" si="258"/>
        <v>0.22222222222222221</v>
      </c>
      <c r="DE165" s="1">
        <f t="shared" si="259"/>
        <v>0.55555555555555558</v>
      </c>
      <c r="DF165" s="1">
        <f t="shared" si="260"/>
        <v>28.692307692307693</v>
      </c>
      <c r="DG165" s="1">
        <f t="shared" si="261"/>
        <v>42.928571428571431</v>
      </c>
      <c r="DH165" s="1">
        <f t="shared" si="262"/>
        <v>6</v>
      </c>
      <c r="DI165" s="1">
        <f t="shared" si="263"/>
        <v>2</v>
      </c>
      <c r="DJ165" s="1">
        <f t="shared" si="264"/>
        <v>0.5</v>
      </c>
      <c r="DK165" s="1">
        <f t="shared" si="265"/>
        <v>0.65714285714285714</v>
      </c>
      <c r="DL165" s="1">
        <f t="shared" si="266"/>
        <v>3.9230769230769229</v>
      </c>
      <c r="DM165" s="1">
        <f t="shared" si="267"/>
        <v>5.8461538461538458</v>
      </c>
      <c r="DN165" s="1">
        <f t="shared" si="268"/>
        <v>0.78431372549019607</v>
      </c>
      <c r="DO165" s="1">
        <f t="shared" si="269"/>
        <v>0.85526315789473684</v>
      </c>
      <c r="DP165" s="1">
        <f t="shared" si="270"/>
        <v>0.4</v>
      </c>
      <c r="DQ165" s="1">
        <f t="shared" si="271"/>
        <v>0.47619047619047616</v>
      </c>
      <c r="DR165" s="2">
        <f t="shared" si="272"/>
        <v>5</v>
      </c>
      <c r="DS165" s="2">
        <f t="shared" si="273"/>
        <v>3.3720930232558142</v>
      </c>
      <c r="DT165" s="1">
        <f t="shared" si="242"/>
        <v>44.25</v>
      </c>
      <c r="DU165" s="1">
        <f t="shared" si="243"/>
        <v>41.25</v>
      </c>
      <c r="DV165" s="1">
        <f t="shared" si="319"/>
        <v>75</v>
      </c>
      <c r="DW165" s="1">
        <f t="shared" si="320"/>
        <v>145</v>
      </c>
      <c r="DX165" s="1">
        <f t="shared" si="274"/>
        <v>4.8327137546468404E-2</v>
      </c>
      <c r="DY165" s="1">
        <f t="shared" si="275"/>
        <v>9.166666666666666E-2</v>
      </c>
      <c r="DZ165" s="1">
        <f t="shared" si="276"/>
        <v>1</v>
      </c>
      <c r="EA165" s="1">
        <f t="shared" si="277"/>
        <v>2.5384615384615383</v>
      </c>
      <c r="EB165" s="1">
        <f t="shared" si="321"/>
        <v>37.745098039215684</v>
      </c>
      <c r="EC165" s="1">
        <f t="shared" si="322"/>
        <v>92.578125</v>
      </c>
      <c r="EE165">
        <f t="shared" si="323"/>
        <v>152</v>
      </c>
      <c r="EF165">
        <f t="shared" si="324"/>
        <v>103</v>
      </c>
      <c r="EG165">
        <f t="shared" si="325"/>
        <v>193</v>
      </c>
      <c r="EH165">
        <f t="shared" si="326"/>
        <v>121</v>
      </c>
      <c r="EI165">
        <f t="shared" si="327"/>
        <v>197</v>
      </c>
      <c r="EJ165">
        <f t="shared" si="328"/>
        <v>95</v>
      </c>
      <c r="EK165">
        <f t="shared" si="329"/>
        <v>168</v>
      </c>
      <c r="EL165">
        <f t="shared" si="330"/>
        <v>86</v>
      </c>
      <c r="EM165">
        <f t="shared" si="331"/>
        <v>196</v>
      </c>
      <c r="EN165">
        <f t="shared" si="332"/>
        <v>145</v>
      </c>
      <c r="EO165">
        <f t="shared" si="333"/>
        <v>90</v>
      </c>
      <c r="EP165">
        <f t="shared" si="334"/>
        <v>66</v>
      </c>
      <c r="EQ165">
        <f t="shared" si="335"/>
        <v>159</v>
      </c>
      <c r="ER165">
        <f t="shared" si="336"/>
        <v>93</v>
      </c>
      <c r="ES165">
        <f t="shared" si="337"/>
        <v>181</v>
      </c>
      <c r="ET165">
        <f t="shared" si="338"/>
        <v>173</v>
      </c>
      <c r="EU165">
        <f t="shared" si="339"/>
        <v>129</v>
      </c>
      <c r="EV165">
        <f t="shared" si="340"/>
        <v>193</v>
      </c>
      <c r="EW165">
        <f t="shared" si="341"/>
        <v>161</v>
      </c>
      <c r="EX165">
        <f t="shared" si="342"/>
        <v>145</v>
      </c>
      <c r="EY165">
        <f t="shared" si="343"/>
        <v>139</v>
      </c>
      <c r="EZ165">
        <f t="shared" si="344"/>
        <v>79</v>
      </c>
      <c r="FA165">
        <f t="shared" si="345"/>
        <v>194</v>
      </c>
      <c r="FB165">
        <f t="shared" si="346"/>
        <v>118</v>
      </c>
      <c r="FC165">
        <f t="shared" si="347"/>
        <v>131</v>
      </c>
      <c r="FD165">
        <f t="shared" si="348"/>
        <v>59</v>
      </c>
      <c r="FE165">
        <f t="shared" si="349"/>
        <v>131</v>
      </c>
      <c r="FF165">
        <f t="shared" si="350"/>
        <v>120</v>
      </c>
      <c r="FG165">
        <f t="shared" si="351"/>
        <v>32</v>
      </c>
      <c r="FH165">
        <f t="shared" si="352"/>
        <v>64</v>
      </c>
      <c r="FI165">
        <f t="shared" si="353"/>
        <v>22</v>
      </c>
      <c r="FJ165">
        <f t="shared" si="354"/>
        <v>147</v>
      </c>
      <c r="FK165">
        <f t="shared" si="355"/>
        <v>144</v>
      </c>
      <c r="FL165">
        <f t="shared" si="356"/>
        <v>150</v>
      </c>
      <c r="FM165">
        <f t="shared" si="357"/>
        <v>156</v>
      </c>
      <c r="FN165">
        <f t="shared" si="358"/>
        <v>164</v>
      </c>
      <c r="FO165">
        <f t="shared" si="359"/>
        <v>168</v>
      </c>
      <c r="FP165">
        <f t="shared" si="360"/>
        <v>149</v>
      </c>
      <c r="FQ165">
        <f t="shared" si="361"/>
        <v>185</v>
      </c>
      <c r="FR165">
        <f t="shared" si="362"/>
        <v>132</v>
      </c>
    </row>
    <row r="166" spans="1:174">
      <c r="A166" t="s">
        <v>28</v>
      </c>
      <c r="B166" t="s">
        <v>17</v>
      </c>
      <c r="C166" t="s">
        <v>68</v>
      </c>
      <c r="D166">
        <v>33</v>
      </c>
      <c r="E166">
        <v>13</v>
      </c>
      <c r="F166">
        <v>2008</v>
      </c>
      <c r="G166" t="str">
        <f t="shared" si="318"/>
        <v>Cardinals-DIV-2008</v>
      </c>
      <c r="H166">
        <v>0</v>
      </c>
      <c r="I166">
        <v>21</v>
      </c>
      <c r="J166">
        <v>13</v>
      </c>
      <c r="K166">
        <v>215</v>
      </c>
      <c r="L166">
        <v>21</v>
      </c>
      <c r="M166">
        <v>32</v>
      </c>
      <c r="N166">
        <v>2</v>
      </c>
      <c r="O166">
        <v>145</v>
      </c>
      <c r="P166">
        <v>43</v>
      </c>
      <c r="Q166">
        <v>1</v>
      </c>
      <c r="R166">
        <v>10</v>
      </c>
      <c r="S166">
        <v>18</v>
      </c>
      <c r="T166">
        <v>0</v>
      </c>
      <c r="U166">
        <v>0</v>
      </c>
      <c r="V166">
        <v>1</v>
      </c>
      <c r="W166">
        <v>0</v>
      </c>
      <c r="X166">
        <v>1</v>
      </c>
      <c r="Y166">
        <v>5</v>
      </c>
      <c r="Z166">
        <v>5</v>
      </c>
      <c r="AA166">
        <v>65</v>
      </c>
      <c r="AB166">
        <v>4</v>
      </c>
      <c r="AC166">
        <v>174</v>
      </c>
      <c r="AD166">
        <v>9</v>
      </c>
      <c r="AE166">
        <v>5</v>
      </c>
      <c r="AF166">
        <v>2</v>
      </c>
      <c r="AG166">
        <v>3</v>
      </c>
      <c r="AH166">
        <v>10</v>
      </c>
      <c r="AI166">
        <v>20</v>
      </c>
      <c r="AJ166">
        <v>7</v>
      </c>
      <c r="AK166">
        <v>17</v>
      </c>
      <c r="AL166">
        <v>3</v>
      </c>
      <c r="AM166">
        <v>5</v>
      </c>
      <c r="AN166">
        <v>0</v>
      </c>
      <c r="AO166">
        <v>0</v>
      </c>
      <c r="AP166">
        <v>9</v>
      </c>
      <c r="AQ166">
        <v>17</v>
      </c>
      <c r="AR166">
        <v>20</v>
      </c>
      <c r="AS166">
        <v>42</v>
      </c>
      <c r="AT166">
        <v>14</v>
      </c>
      <c r="AU166">
        <v>601</v>
      </c>
      <c r="AV166">
        <v>2</v>
      </c>
      <c r="AW166">
        <v>39</v>
      </c>
      <c r="AX166">
        <v>49</v>
      </c>
      <c r="AY166" s="8">
        <v>16</v>
      </c>
      <c r="AZ166">
        <v>13</v>
      </c>
      <c r="BA166">
        <v>194</v>
      </c>
      <c r="BB166">
        <v>17</v>
      </c>
      <c r="BC166">
        <v>34</v>
      </c>
      <c r="BD166">
        <v>1</v>
      </c>
      <c r="BE166">
        <v>75</v>
      </c>
      <c r="BF166">
        <v>15</v>
      </c>
      <c r="BG166">
        <v>1</v>
      </c>
      <c r="BH166">
        <v>2</v>
      </c>
      <c r="BI166">
        <v>8</v>
      </c>
      <c r="BJ166">
        <v>0</v>
      </c>
      <c r="BK166">
        <v>1</v>
      </c>
      <c r="BL166">
        <v>5</v>
      </c>
      <c r="BM166">
        <v>1</v>
      </c>
      <c r="BN166">
        <v>2</v>
      </c>
      <c r="BO166">
        <v>11</v>
      </c>
      <c r="BP166">
        <v>6</v>
      </c>
      <c r="BQ166">
        <v>40</v>
      </c>
      <c r="BR166">
        <v>4</v>
      </c>
      <c r="BS166">
        <v>192</v>
      </c>
      <c r="BT166">
        <v>15</v>
      </c>
      <c r="BU166">
        <v>4</v>
      </c>
      <c r="BV166">
        <v>2</v>
      </c>
      <c r="BW166">
        <v>0</v>
      </c>
      <c r="BX166">
        <v>4</v>
      </c>
      <c r="BY166">
        <v>10</v>
      </c>
      <c r="BZ166">
        <v>2</v>
      </c>
      <c r="CA166">
        <v>4</v>
      </c>
      <c r="CB166">
        <v>0</v>
      </c>
      <c r="CC166">
        <v>1</v>
      </c>
      <c r="CD166">
        <v>0</v>
      </c>
      <c r="CE166">
        <v>0</v>
      </c>
      <c r="CF166">
        <v>1</v>
      </c>
      <c r="CG166">
        <v>2</v>
      </c>
      <c r="CH166">
        <v>6</v>
      </c>
      <c r="CI166">
        <v>15</v>
      </c>
      <c r="CJ166">
        <v>13</v>
      </c>
      <c r="CK166">
        <v>373</v>
      </c>
      <c r="CL166">
        <v>6</v>
      </c>
      <c r="CM166">
        <v>20</v>
      </c>
      <c r="CN166">
        <v>11</v>
      </c>
      <c r="CP166" s="1">
        <f t="shared" si="244"/>
        <v>0.70588235294117652</v>
      </c>
      <c r="CQ166" s="1">
        <f t="shared" si="245"/>
        <v>0.62068965517241381</v>
      </c>
      <c r="CR166" s="1">
        <f t="shared" si="246"/>
        <v>6.3636363636363633</v>
      </c>
      <c r="CS166" s="1">
        <f t="shared" si="247"/>
        <v>-0.30555555555555558</v>
      </c>
      <c r="CT166" s="1">
        <f t="shared" si="248"/>
        <v>1</v>
      </c>
      <c r="CU166" s="1">
        <f t="shared" si="249"/>
        <v>6</v>
      </c>
      <c r="CV166" s="1">
        <f t="shared" si="250"/>
        <v>27.692307692307693</v>
      </c>
      <c r="CW166" s="1">
        <f t="shared" si="251"/>
        <v>20.692307692307693</v>
      </c>
      <c r="CX166" s="2">
        <f t="shared" si="252"/>
        <v>3.062820512820513</v>
      </c>
      <c r="CY166" s="2">
        <f t="shared" si="253"/>
        <v>1.5525641025641026</v>
      </c>
      <c r="CZ166" s="1">
        <f t="shared" si="254"/>
        <v>4.7368421052631575</v>
      </c>
      <c r="DA166" s="1">
        <f t="shared" si="255"/>
        <v>5.2745098039215685</v>
      </c>
      <c r="DB166" s="1">
        <f t="shared" si="256"/>
        <v>1.6153846153846154</v>
      </c>
      <c r="DC166" s="1">
        <f t="shared" si="257"/>
        <v>1.2307692307692308</v>
      </c>
      <c r="DD166" s="1">
        <f t="shared" si="258"/>
        <v>0.55555555555555558</v>
      </c>
      <c r="DE166" s="1">
        <f t="shared" si="259"/>
        <v>0.22222222222222221</v>
      </c>
      <c r="DF166" s="1">
        <f t="shared" si="260"/>
        <v>42.928571428571431</v>
      </c>
      <c r="DG166" s="1">
        <f t="shared" si="261"/>
        <v>28.692307692307693</v>
      </c>
      <c r="DH166" s="1">
        <f t="shared" si="262"/>
        <v>2</v>
      </c>
      <c r="DI166" s="1">
        <f t="shared" si="263"/>
        <v>6</v>
      </c>
      <c r="DJ166" s="1">
        <f t="shared" si="264"/>
        <v>0.65714285714285714</v>
      </c>
      <c r="DK166" s="1">
        <f t="shared" si="265"/>
        <v>0.5</v>
      </c>
      <c r="DL166" s="1">
        <f t="shared" si="266"/>
        <v>5.8461538461538458</v>
      </c>
      <c r="DM166" s="1">
        <f t="shared" si="267"/>
        <v>3.9230769230769229</v>
      </c>
      <c r="DN166" s="1">
        <f t="shared" si="268"/>
        <v>0.85526315789473684</v>
      </c>
      <c r="DO166" s="1">
        <f t="shared" si="269"/>
        <v>0.78431372549019607</v>
      </c>
      <c r="DP166" s="1">
        <f t="shared" si="270"/>
        <v>0.47619047619047616</v>
      </c>
      <c r="DQ166" s="1">
        <f t="shared" si="271"/>
        <v>0.4</v>
      </c>
      <c r="DR166" s="2">
        <f t="shared" si="272"/>
        <v>3.3720930232558142</v>
      </c>
      <c r="DS166" s="2">
        <f t="shared" si="273"/>
        <v>5</v>
      </c>
      <c r="DT166" s="1">
        <f t="shared" si="242"/>
        <v>41.25</v>
      </c>
      <c r="DU166" s="1">
        <f t="shared" si="243"/>
        <v>44.25</v>
      </c>
      <c r="DV166" s="1">
        <f t="shared" si="319"/>
        <v>145</v>
      </c>
      <c r="DW166" s="1">
        <f t="shared" si="320"/>
        <v>75</v>
      </c>
      <c r="DX166" s="1">
        <f t="shared" si="274"/>
        <v>9.166666666666666E-2</v>
      </c>
      <c r="DY166" s="1">
        <f t="shared" si="275"/>
        <v>4.8327137546468404E-2</v>
      </c>
      <c r="DZ166" s="1">
        <f t="shared" si="276"/>
        <v>2.5384615384615383</v>
      </c>
      <c r="EA166" s="1">
        <f t="shared" si="277"/>
        <v>1</v>
      </c>
      <c r="EB166" s="1">
        <f t="shared" si="321"/>
        <v>92.578125</v>
      </c>
      <c r="EC166" s="1">
        <f t="shared" si="322"/>
        <v>37.745098039215684</v>
      </c>
      <c r="EE166">
        <f t="shared" si="323"/>
        <v>93</v>
      </c>
      <c r="EF166">
        <f t="shared" si="324"/>
        <v>43</v>
      </c>
      <c r="EG166">
        <f t="shared" si="325"/>
        <v>78</v>
      </c>
      <c r="EH166">
        <f t="shared" si="326"/>
        <v>6</v>
      </c>
      <c r="EI166">
        <f t="shared" si="327"/>
        <v>37</v>
      </c>
      <c r="EJ166">
        <f t="shared" si="328"/>
        <v>2</v>
      </c>
      <c r="EK166">
        <f t="shared" si="329"/>
        <v>113</v>
      </c>
      <c r="EL166">
        <f t="shared" si="330"/>
        <v>31</v>
      </c>
      <c r="EM166">
        <f t="shared" si="331"/>
        <v>54</v>
      </c>
      <c r="EN166">
        <f t="shared" si="332"/>
        <v>3</v>
      </c>
      <c r="EO166">
        <f t="shared" si="333"/>
        <v>133</v>
      </c>
      <c r="EP166">
        <f t="shared" si="334"/>
        <v>109</v>
      </c>
      <c r="EQ166">
        <f t="shared" si="335"/>
        <v>103</v>
      </c>
      <c r="ER166">
        <f t="shared" si="336"/>
        <v>36</v>
      </c>
      <c r="ES166">
        <f t="shared" si="337"/>
        <v>26</v>
      </c>
      <c r="ET166">
        <f t="shared" si="338"/>
        <v>17</v>
      </c>
      <c r="EU166">
        <f t="shared" si="339"/>
        <v>6</v>
      </c>
      <c r="EV166">
        <f t="shared" si="340"/>
        <v>69</v>
      </c>
      <c r="EW166">
        <f t="shared" si="341"/>
        <v>23</v>
      </c>
      <c r="EX166">
        <f t="shared" si="342"/>
        <v>18</v>
      </c>
      <c r="EY166">
        <f t="shared" si="343"/>
        <v>119</v>
      </c>
      <c r="EZ166">
        <f t="shared" si="344"/>
        <v>52</v>
      </c>
      <c r="FA166">
        <f t="shared" si="345"/>
        <v>81</v>
      </c>
      <c r="FB166">
        <f t="shared" si="346"/>
        <v>4</v>
      </c>
      <c r="FC166">
        <f t="shared" si="347"/>
        <v>140</v>
      </c>
      <c r="FD166">
        <f t="shared" si="348"/>
        <v>68</v>
      </c>
      <c r="FE166">
        <f t="shared" si="349"/>
        <v>78</v>
      </c>
      <c r="FF166">
        <f t="shared" si="350"/>
        <v>59</v>
      </c>
      <c r="FG166">
        <f t="shared" si="351"/>
        <v>135</v>
      </c>
      <c r="FH166">
        <f t="shared" si="352"/>
        <v>164</v>
      </c>
      <c r="FI166">
        <f t="shared" si="353"/>
        <v>52</v>
      </c>
      <c r="FJ166">
        <f t="shared" si="354"/>
        <v>177</v>
      </c>
      <c r="FK166">
        <f t="shared" si="355"/>
        <v>47</v>
      </c>
      <c r="FL166">
        <f t="shared" si="356"/>
        <v>53</v>
      </c>
      <c r="FM166">
        <f t="shared" si="357"/>
        <v>35</v>
      </c>
      <c r="FN166">
        <f t="shared" si="358"/>
        <v>43</v>
      </c>
      <c r="FO166">
        <f t="shared" si="359"/>
        <v>49</v>
      </c>
      <c r="FP166">
        <f t="shared" si="360"/>
        <v>27</v>
      </c>
      <c r="FQ166">
        <f t="shared" si="361"/>
        <v>67</v>
      </c>
      <c r="FR166">
        <f t="shared" si="362"/>
        <v>14</v>
      </c>
    </row>
    <row r="167" spans="1:174">
      <c r="A167" t="s">
        <v>15</v>
      </c>
      <c r="B167" t="s">
        <v>0</v>
      </c>
      <c r="C167" t="s">
        <v>68</v>
      </c>
      <c r="D167">
        <v>11</v>
      </c>
      <c r="E167">
        <v>23</v>
      </c>
      <c r="F167">
        <v>2008</v>
      </c>
      <c r="G167" t="str">
        <f t="shared" si="318"/>
        <v>Giants-DIV-2008</v>
      </c>
      <c r="H167">
        <v>1</v>
      </c>
      <c r="I167">
        <v>16</v>
      </c>
      <c r="J167">
        <v>12</v>
      </c>
      <c r="K167">
        <v>169</v>
      </c>
      <c r="L167">
        <v>15</v>
      </c>
      <c r="M167">
        <v>29</v>
      </c>
      <c r="N167">
        <v>0</v>
      </c>
      <c r="O167">
        <v>138</v>
      </c>
      <c r="P167">
        <v>32</v>
      </c>
      <c r="Q167">
        <v>0</v>
      </c>
      <c r="R167">
        <v>3</v>
      </c>
      <c r="S167">
        <v>13</v>
      </c>
      <c r="T167">
        <v>1</v>
      </c>
      <c r="U167">
        <v>3</v>
      </c>
      <c r="V167">
        <v>2</v>
      </c>
      <c r="W167">
        <v>1</v>
      </c>
      <c r="X167">
        <v>0</v>
      </c>
      <c r="Y167">
        <v>0</v>
      </c>
      <c r="Z167">
        <v>6</v>
      </c>
      <c r="AA167">
        <v>49</v>
      </c>
      <c r="AB167">
        <v>2</v>
      </c>
      <c r="AC167">
        <v>90</v>
      </c>
      <c r="AD167">
        <v>0</v>
      </c>
      <c r="AE167">
        <v>3</v>
      </c>
      <c r="AF167">
        <v>0</v>
      </c>
      <c r="AG167">
        <v>3</v>
      </c>
      <c r="AH167">
        <v>10</v>
      </c>
      <c r="AI167">
        <v>17</v>
      </c>
      <c r="AJ167">
        <v>2</v>
      </c>
      <c r="AK167">
        <v>10</v>
      </c>
      <c r="AL167">
        <v>0</v>
      </c>
      <c r="AM167">
        <v>2</v>
      </c>
      <c r="AN167">
        <v>1</v>
      </c>
      <c r="AO167">
        <v>3</v>
      </c>
      <c r="AP167">
        <v>5</v>
      </c>
      <c r="AQ167">
        <v>11</v>
      </c>
      <c r="AR167">
        <v>13</v>
      </c>
      <c r="AS167">
        <v>32</v>
      </c>
      <c r="AT167">
        <v>12</v>
      </c>
      <c r="AU167">
        <v>368</v>
      </c>
      <c r="AV167">
        <v>1</v>
      </c>
      <c r="AW167">
        <v>30</v>
      </c>
      <c r="AX167">
        <v>15</v>
      </c>
      <c r="AY167" s="8">
        <v>20</v>
      </c>
      <c r="AZ167">
        <v>12</v>
      </c>
      <c r="BA167">
        <v>217</v>
      </c>
      <c r="BB167">
        <v>22</v>
      </c>
      <c r="BC167">
        <v>40</v>
      </c>
      <c r="BD167">
        <v>1</v>
      </c>
      <c r="BE167">
        <v>59</v>
      </c>
      <c r="BF167">
        <v>28</v>
      </c>
      <c r="BG167">
        <v>1</v>
      </c>
      <c r="BH167">
        <v>7</v>
      </c>
      <c r="BI167">
        <v>14</v>
      </c>
      <c r="BJ167">
        <v>0</v>
      </c>
      <c r="BK167">
        <v>0</v>
      </c>
      <c r="BL167">
        <v>2</v>
      </c>
      <c r="BM167">
        <v>0</v>
      </c>
      <c r="BN167">
        <v>0</v>
      </c>
      <c r="BO167">
        <v>0</v>
      </c>
      <c r="BP167">
        <v>8</v>
      </c>
      <c r="BQ167">
        <v>61</v>
      </c>
      <c r="BR167">
        <v>4</v>
      </c>
      <c r="BS167">
        <v>168</v>
      </c>
      <c r="BT167">
        <v>8</v>
      </c>
      <c r="BU167">
        <v>5</v>
      </c>
      <c r="BV167">
        <v>2</v>
      </c>
      <c r="BW167">
        <v>3</v>
      </c>
      <c r="BX167">
        <v>4</v>
      </c>
      <c r="BY167">
        <v>16</v>
      </c>
      <c r="BZ167">
        <v>3</v>
      </c>
      <c r="CA167">
        <v>6</v>
      </c>
      <c r="CB167">
        <v>3</v>
      </c>
      <c r="CC167">
        <v>4</v>
      </c>
      <c r="CD167">
        <v>0</v>
      </c>
      <c r="CE167">
        <v>0</v>
      </c>
      <c r="CF167">
        <v>1</v>
      </c>
      <c r="CG167">
        <v>8</v>
      </c>
      <c r="CH167">
        <v>10</v>
      </c>
      <c r="CI167">
        <v>26</v>
      </c>
      <c r="CJ167">
        <v>13</v>
      </c>
      <c r="CK167">
        <v>515</v>
      </c>
      <c r="CL167">
        <v>5</v>
      </c>
      <c r="CM167">
        <v>29</v>
      </c>
      <c r="CN167">
        <v>45</v>
      </c>
      <c r="CP167" s="1">
        <f t="shared" si="244"/>
        <v>0.5714285714285714</v>
      </c>
      <c r="CQ167" s="1">
        <f t="shared" si="245"/>
        <v>0.6875</v>
      </c>
      <c r="CR167" s="1">
        <f t="shared" si="246"/>
        <v>2.7241379310344827</v>
      </c>
      <c r="CS167" s="1">
        <f t="shared" si="247"/>
        <v>3.6749999999999998</v>
      </c>
      <c r="CT167" s="1">
        <f t="shared" si="248"/>
        <v>3</v>
      </c>
      <c r="CU167" s="1">
        <f t="shared" si="249"/>
        <v>2</v>
      </c>
      <c r="CV167" s="1">
        <f t="shared" si="250"/>
        <v>25.583333333333332</v>
      </c>
      <c r="CW167" s="1">
        <f t="shared" si="251"/>
        <v>23</v>
      </c>
      <c r="CX167" s="2">
        <f t="shared" si="252"/>
        <v>2.5208333333333335</v>
      </c>
      <c r="CY167" s="2">
        <f t="shared" si="253"/>
        <v>2.4791666666666665</v>
      </c>
      <c r="CZ167" s="1">
        <f t="shared" si="254"/>
        <v>5.0327868852459012</v>
      </c>
      <c r="DA167" s="1">
        <f t="shared" si="255"/>
        <v>4.0588235294117645</v>
      </c>
      <c r="DB167" s="1">
        <f t="shared" si="256"/>
        <v>1.3333333333333333</v>
      </c>
      <c r="DC167" s="1">
        <f t="shared" si="257"/>
        <v>1.6666666666666667</v>
      </c>
      <c r="DD167" s="1">
        <f t="shared" si="258"/>
        <v>0.25</v>
      </c>
      <c r="DE167" s="1">
        <f t="shared" si="259"/>
        <v>0.5</v>
      </c>
      <c r="DF167" s="1">
        <f t="shared" si="260"/>
        <v>30.666666666666668</v>
      </c>
      <c r="DG167" s="1">
        <f t="shared" si="261"/>
        <v>39.615384615384613</v>
      </c>
      <c r="DH167" s="1">
        <f t="shared" si="262"/>
        <v>1</v>
      </c>
      <c r="DI167" s="1">
        <f t="shared" si="263"/>
        <v>5</v>
      </c>
      <c r="DJ167" s="1">
        <f t="shared" si="264"/>
        <v>0.42857142857142855</v>
      </c>
      <c r="DK167" s="1">
        <f t="shared" si="265"/>
        <v>0.65714285714285714</v>
      </c>
      <c r="DL167" s="1">
        <f t="shared" si="266"/>
        <v>5.083333333333333</v>
      </c>
      <c r="DM167" s="1">
        <f t="shared" si="267"/>
        <v>5.666666666666667</v>
      </c>
      <c r="DN167" s="1">
        <f t="shared" si="268"/>
        <v>0.80327868852459017</v>
      </c>
      <c r="DO167" s="1">
        <f t="shared" si="269"/>
        <v>0.8970588235294118</v>
      </c>
      <c r="DP167" s="1">
        <f t="shared" si="270"/>
        <v>0.40625</v>
      </c>
      <c r="DQ167" s="1">
        <f t="shared" si="271"/>
        <v>0.38461538461538464</v>
      </c>
      <c r="DR167" s="2">
        <f t="shared" si="272"/>
        <v>4.3125</v>
      </c>
      <c r="DS167" s="2">
        <f t="shared" si="273"/>
        <v>2.1071428571428572</v>
      </c>
      <c r="DT167" s="1">
        <f t="shared" si="242"/>
        <v>45</v>
      </c>
      <c r="DU167" s="1">
        <f t="shared" si="243"/>
        <v>40</v>
      </c>
      <c r="DV167" s="1">
        <f t="shared" si="319"/>
        <v>138</v>
      </c>
      <c r="DW167" s="1">
        <f t="shared" si="320"/>
        <v>59</v>
      </c>
      <c r="DX167" s="1">
        <f t="shared" si="274"/>
        <v>3.5830618892508145E-2</v>
      </c>
      <c r="DY167" s="1">
        <f t="shared" si="275"/>
        <v>8.3333333333333329E-2</v>
      </c>
      <c r="DZ167" s="1">
        <f t="shared" si="276"/>
        <v>0.91666666666666663</v>
      </c>
      <c r="EA167" s="1">
        <f t="shared" si="277"/>
        <v>1.9166666666666667</v>
      </c>
      <c r="EB167" s="1">
        <f t="shared" si="321"/>
        <v>40.732758620689658</v>
      </c>
      <c r="EC167" s="1">
        <f t="shared" si="322"/>
        <v>58.020833333333336</v>
      </c>
      <c r="EE167">
        <f t="shared" si="323"/>
        <v>177</v>
      </c>
      <c r="EF167">
        <f t="shared" si="324"/>
        <v>93</v>
      </c>
      <c r="EG167">
        <f t="shared" si="325"/>
        <v>165</v>
      </c>
      <c r="EH167">
        <f t="shared" si="326"/>
        <v>53</v>
      </c>
      <c r="EI167">
        <f t="shared" si="327"/>
        <v>143</v>
      </c>
      <c r="EJ167">
        <f t="shared" si="328"/>
        <v>57</v>
      </c>
      <c r="EK167">
        <f t="shared" si="329"/>
        <v>136</v>
      </c>
      <c r="EL167">
        <f t="shared" si="330"/>
        <v>43</v>
      </c>
      <c r="EM167">
        <f t="shared" si="331"/>
        <v>120</v>
      </c>
      <c r="EN167">
        <f t="shared" si="332"/>
        <v>73</v>
      </c>
      <c r="EO167">
        <f t="shared" si="333"/>
        <v>111</v>
      </c>
      <c r="EP167">
        <f t="shared" si="334"/>
        <v>27</v>
      </c>
      <c r="EQ167">
        <f t="shared" si="335"/>
        <v>147</v>
      </c>
      <c r="ER167">
        <f t="shared" si="336"/>
        <v>102</v>
      </c>
      <c r="ES167">
        <f t="shared" si="337"/>
        <v>170</v>
      </c>
      <c r="ET167">
        <f t="shared" si="338"/>
        <v>149</v>
      </c>
      <c r="EU167">
        <f t="shared" si="339"/>
        <v>101</v>
      </c>
      <c r="EV167">
        <f t="shared" si="340"/>
        <v>182</v>
      </c>
      <c r="EW167">
        <f t="shared" si="341"/>
        <v>6</v>
      </c>
      <c r="EX167">
        <f t="shared" si="342"/>
        <v>39</v>
      </c>
      <c r="EY167">
        <f t="shared" si="343"/>
        <v>162</v>
      </c>
      <c r="EZ167">
        <f t="shared" si="344"/>
        <v>79</v>
      </c>
      <c r="FA167">
        <f t="shared" si="345"/>
        <v>142</v>
      </c>
      <c r="FB167">
        <f t="shared" si="346"/>
        <v>104</v>
      </c>
      <c r="FC167">
        <f t="shared" si="347"/>
        <v>133</v>
      </c>
      <c r="FD167">
        <f t="shared" si="348"/>
        <v>55</v>
      </c>
      <c r="FE167">
        <f t="shared" si="349"/>
        <v>129</v>
      </c>
      <c r="FF167">
        <f t="shared" si="350"/>
        <v>50</v>
      </c>
      <c r="FG167">
        <f t="shared" si="351"/>
        <v>71</v>
      </c>
      <c r="FH167">
        <f t="shared" si="352"/>
        <v>12</v>
      </c>
      <c r="FI167">
        <f t="shared" si="353"/>
        <v>18</v>
      </c>
      <c r="FJ167">
        <f t="shared" si="354"/>
        <v>136</v>
      </c>
      <c r="FK167">
        <f t="shared" si="355"/>
        <v>52</v>
      </c>
      <c r="FL167">
        <f t="shared" si="356"/>
        <v>33</v>
      </c>
      <c r="FM167">
        <f t="shared" si="357"/>
        <v>176</v>
      </c>
      <c r="FN167">
        <f t="shared" si="358"/>
        <v>144</v>
      </c>
      <c r="FO167">
        <f t="shared" si="359"/>
        <v>173</v>
      </c>
      <c r="FP167">
        <f t="shared" si="360"/>
        <v>97</v>
      </c>
      <c r="FQ167">
        <f t="shared" si="361"/>
        <v>183</v>
      </c>
      <c r="FR167">
        <f t="shared" si="362"/>
        <v>46</v>
      </c>
    </row>
    <row r="168" spans="1:174">
      <c r="A168" t="s">
        <v>0</v>
      </c>
      <c r="B168" t="s">
        <v>15</v>
      </c>
      <c r="C168" t="s">
        <v>68</v>
      </c>
      <c r="D168">
        <v>23</v>
      </c>
      <c r="E168">
        <v>11</v>
      </c>
      <c r="F168">
        <v>2008</v>
      </c>
      <c r="G168" t="str">
        <f t="shared" si="318"/>
        <v>Eagles-DIV-2008</v>
      </c>
      <c r="H168">
        <v>0</v>
      </c>
      <c r="I168">
        <v>20</v>
      </c>
      <c r="J168">
        <v>12</v>
      </c>
      <c r="K168">
        <v>217</v>
      </c>
      <c r="L168">
        <v>22</v>
      </c>
      <c r="M168">
        <v>40</v>
      </c>
      <c r="N168">
        <v>1</v>
      </c>
      <c r="O168">
        <v>59</v>
      </c>
      <c r="P168">
        <v>28</v>
      </c>
      <c r="Q168">
        <v>1</v>
      </c>
      <c r="R168">
        <v>7</v>
      </c>
      <c r="S168">
        <v>14</v>
      </c>
      <c r="T168">
        <v>0</v>
      </c>
      <c r="U168">
        <v>0</v>
      </c>
      <c r="V168">
        <v>2</v>
      </c>
      <c r="W168">
        <v>0</v>
      </c>
      <c r="X168">
        <v>0</v>
      </c>
      <c r="Y168">
        <v>0</v>
      </c>
      <c r="Z168">
        <v>8</v>
      </c>
      <c r="AA168">
        <v>61</v>
      </c>
      <c r="AB168">
        <v>4</v>
      </c>
      <c r="AC168">
        <v>168</v>
      </c>
      <c r="AD168">
        <v>8</v>
      </c>
      <c r="AE168">
        <v>5</v>
      </c>
      <c r="AF168">
        <v>2</v>
      </c>
      <c r="AG168">
        <v>3</v>
      </c>
      <c r="AH168">
        <v>4</v>
      </c>
      <c r="AI168">
        <v>16</v>
      </c>
      <c r="AJ168">
        <v>3</v>
      </c>
      <c r="AK168">
        <v>6</v>
      </c>
      <c r="AL168">
        <v>3</v>
      </c>
      <c r="AM168">
        <v>4</v>
      </c>
      <c r="AN168">
        <v>0</v>
      </c>
      <c r="AO168">
        <v>0</v>
      </c>
      <c r="AP168">
        <v>1</v>
      </c>
      <c r="AQ168">
        <v>8</v>
      </c>
      <c r="AR168">
        <v>10</v>
      </c>
      <c r="AS168">
        <v>26</v>
      </c>
      <c r="AT168">
        <v>13</v>
      </c>
      <c r="AU168">
        <v>515</v>
      </c>
      <c r="AV168">
        <v>5</v>
      </c>
      <c r="AW168">
        <v>29</v>
      </c>
      <c r="AX168">
        <v>45</v>
      </c>
      <c r="AY168" s="8">
        <v>16</v>
      </c>
      <c r="AZ168">
        <v>12</v>
      </c>
      <c r="BA168">
        <v>169</v>
      </c>
      <c r="BB168">
        <v>15</v>
      </c>
      <c r="BC168">
        <v>29</v>
      </c>
      <c r="BD168">
        <v>0</v>
      </c>
      <c r="BE168">
        <v>138</v>
      </c>
      <c r="BF168">
        <v>32</v>
      </c>
      <c r="BG168">
        <v>0</v>
      </c>
      <c r="BH168">
        <v>3</v>
      </c>
      <c r="BI168">
        <v>13</v>
      </c>
      <c r="BJ168">
        <v>1</v>
      </c>
      <c r="BK168">
        <v>3</v>
      </c>
      <c r="BL168">
        <v>2</v>
      </c>
      <c r="BM168">
        <v>1</v>
      </c>
      <c r="BN168">
        <v>0</v>
      </c>
      <c r="BO168">
        <v>0</v>
      </c>
      <c r="BP168">
        <v>6</v>
      </c>
      <c r="BQ168">
        <v>49</v>
      </c>
      <c r="BR168">
        <v>2</v>
      </c>
      <c r="BS168">
        <v>90</v>
      </c>
      <c r="BT168">
        <v>0</v>
      </c>
      <c r="BU168">
        <v>3</v>
      </c>
      <c r="BV168">
        <v>0</v>
      </c>
      <c r="BW168">
        <v>3</v>
      </c>
      <c r="BX168">
        <v>10</v>
      </c>
      <c r="BY168">
        <v>17</v>
      </c>
      <c r="BZ168">
        <v>2</v>
      </c>
      <c r="CA168">
        <v>10</v>
      </c>
      <c r="CB168">
        <v>0</v>
      </c>
      <c r="CC168">
        <v>2</v>
      </c>
      <c r="CD168">
        <v>1</v>
      </c>
      <c r="CE168">
        <v>3</v>
      </c>
      <c r="CF168">
        <v>5</v>
      </c>
      <c r="CG168">
        <v>11</v>
      </c>
      <c r="CH168">
        <v>13</v>
      </c>
      <c r="CI168">
        <v>32</v>
      </c>
      <c r="CJ168">
        <v>12</v>
      </c>
      <c r="CK168">
        <v>368</v>
      </c>
      <c r="CL168">
        <v>1</v>
      </c>
      <c r="CM168">
        <v>30</v>
      </c>
      <c r="CN168">
        <v>15</v>
      </c>
      <c r="CP168" s="1">
        <f t="shared" si="244"/>
        <v>0.6875</v>
      </c>
      <c r="CQ168" s="1">
        <f t="shared" si="245"/>
        <v>0.5714285714285714</v>
      </c>
      <c r="CR168" s="1">
        <f t="shared" si="246"/>
        <v>3.6749999999999998</v>
      </c>
      <c r="CS168" s="1">
        <f t="shared" si="247"/>
        <v>2.7241379310344827</v>
      </c>
      <c r="CT168" s="1">
        <f t="shared" si="248"/>
        <v>2</v>
      </c>
      <c r="CU168" s="1">
        <f t="shared" si="249"/>
        <v>3</v>
      </c>
      <c r="CV168" s="1">
        <f t="shared" si="250"/>
        <v>23</v>
      </c>
      <c r="CW168" s="1">
        <f t="shared" si="251"/>
        <v>25.583333333333332</v>
      </c>
      <c r="CX168" s="2">
        <f t="shared" si="252"/>
        <v>2.4791666666666665</v>
      </c>
      <c r="CY168" s="2">
        <f t="shared" si="253"/>
        <v>2.5208333333333335</v>
      </c>
      <c r="CZ168" s="1">
        <f t="shared" si="254"/>
        <v>4.0588235294117645</v>
      </c>
      <c r="DA168" s="1">
        <f t="shared" si="255"/>
        <v>5.0327868852459012</v>
      </c>
      <c r="DB168" s="1">
        <f t="shared" si="256"/>
        <v>1.6666666666666667</v>
      </c>
      <c r="DC168" s="1">
        <f t="shared" si="257"/>
        <v>1.3333333333333333</v>
      </c>
      <c r="DD168" s="1">
        <f t="shared" si="258"/>
        <v>0.5</v>
      </c>
      <c r="DE168" s="1">
        <f t="shared" si="259"/>
        <v>0.25</v>
      </c>
      <c r="DF168" s="1">
        <f t="shared" si="260"/>
        <v>39.615384615384613</v>
      </c>
      <c r="DG168" s="1">
        <f t="shared" si="261"/>
        <v>30.666666666666668</v>
      </c>
      <c r="DH168" s="1">
        <f t="shared" si="262"/>
        <v>5</v>
      </c>
      <c r="DI168" s="1">
        <f t="shared" si="263"/>
        <v>1</v>
      </c>
      <c r="DJ168" s="1">
        <f t="shared" si="264"/>
        <v>0.65714285714285714</v>
      </c>
      <c r="DK168" s="1">
        <f t="shared" si="265"/>
        <v>0.42857142857142855</v>
      </c>
      <c r="DL168" s="1">
        <f t="shared" si="266"/>
        <v>5.666666666666667</v>
      </c>
      <c r="DM168" s="1">
        <f t="shared" si="267"/>
        <v>5.083333333333333</v>
      </c>
      <c r="DN168" s="1">
        <f t="shared" si="268"/>
        <v>0.8970588235294118</v>
      </c>
      <c r="DO168" s="1">
        <f t="shared" si="269"/>
        <v>0.80327868852459017</v>
      </c>
      <c r="DP168" s="1">
        <f t="shared" si="270"/>
        <v>0.38461538461538464</v>
      </c>
      <c r="DQ168" s="1">
        <f t="shared" si="271"/>
        <v>0.40625</v>
      </c>
      <c r="DR168" s="2">
        <f t="shared" si="272"/>
        <v>2.1071428571428572</v>
      </c>
      <c r="DS168" s="2">
        <f t="shared" si="273"/>
        <v>4.3125</v>
      </c>
      <c r="DT168" s="1">
        <f t="shared" si="242"/>
        <v>40</v>
      </c>
      <c r="DU168" s="1">
        <f t="shared" si="243"/>
        <v>45</v>
      </c>
      <c r="DV168" s="1">
        <f t="shared" si="319"/>
        <v>59</v>
      </c>
      <c r="DW168" s="1">
        <f t="shared" si="320"/>
        <v>138</v>
      </c>
      <c r="DX168" s="1">
        <f t="shared" si="274"/>
        <v>8.3333333333333329E-2</v>
      </c>
      <c r="DY168" s="1">
        <f t="shared" si="275"/>
        <v>3.5830618892508145E-2</v>
      </c>
      <c r="DZ168" s="1">
        <f t="shared" si="276"/>
        <v>1.9166666666666667</v>
      </c>
      <c r="EA168" s="1">
        <f t="shared" si="277"/>
        <v>0.91666666666666663</v>
      </c>
      <c r="EB168" s="1">
        <f t="shared" si="321"/>
        <v>58.020833333333336</v>
      </c>
      <c r="EC168" s="1">
        <f t="shared" si="322"/>
        <v>40.732758620689658</v>
      </c>
      <c r="EE168">
        <f t="shared" si="323"/>
        <v>105</v>
      </c>
      <c r="EF168">
        <f t="shared" si="324"/>
        <v>22</v>
      </c>
      <c r="EG168">
        <f t="shared" si="325"/>
        <v>146</v>
      </c>
      <c r="EH168">
        <f t="shared" si="326"/>
        <v>34</v>
      </c>
      <c r="EI168">
        <f t="shared" si="327"/>
        <v>105</v>
      </c>
      <c r="EJ168">
        <f t="shared" si="328"/>
        <v>32</v>
      </c>
      <c r="EK168">
        <f t="shared" si="329"/>
        <v>155</v>
      </c>
      <c r="EL168">
        <f t="shared" si="330"/>
        <v>63</v>
      </c>
      <c r="EM168">
        <f t="shared" si="331"/>
        <v>126</v>
      </c>
      <c r="EN168">
        <f t="shared" si="332"/>
        <v>79</v>
      </c>
      <c r="EO168">
        <f t="shared" si="333"/>
        <v>172</v>
      </c>
      <c r="EP168">
        <f t="shared" si="334"/>
        <v>88</v>
      </c>
      <c r="EQ168">
        <f t="shared" si="335"/>
        <v>93</v>
      </c>
      <c r="ER168">
        <f t="shared" si="336"/>
        <v>49</v>
      </c>
      <c r="ES168">
        <f t="shared" si="337"/>
        <v>40</v>
      </c>
      <c r="ET168">
        <f t="shared" si="338"/>
        <v>21</v>
      </c>
      <c r="EU168">
        <f t="shared" si="339"/>
        <v>17</v>
      </c>
      <c r="EV168">
        <f t="shared" si="340"/>
        <v>98</v>
      </c>
      <c r="EW168">
        <f t="shared" si="341"/>
        <v>128</v>
      </c>
      <c r="EX168">
        <f t="shared" si="342"/>
        <v>177</v>
      </c>
      <c r="EY168">
        <f t="shared" si="343"/>
        <v>119</v>
      </c>
      <c r="EZ168">
        <f t="shared" si="344"/>
        <v>22</v>
      </c>
      <c r="FA168">
        <f t="shared" si="345"/>
        <v>93</v>
      </c>
      <c r="FB168">
        <f t="shared" si="346"/>
        <v>56</v>
      </c>
      <c r="FC168">
        <f t="shared" si="347"/>
        <v>144</v>
      </c>
      <c r="FD168">
        <f t="shared" si="348"/>
        <v>66</v>
      </c>
      <c r="FE168">
        <f t="shared" si="349"/>
        <v>147</v>
      </c>
      <c r="FF168">
        <f t="shared" si="350"/>
        <v>69</v>
      </c>
      <c r="FG168">
        <f t="shared" si="351"/>
        <v>187</v>
      </c>
      <c r="FH168">
        <f t="shared" si="352"/>
        <v>128</v>
      </c>
      <c r="FI168">
        <f t="shared" si="353"/>
        <v>61</v>
      </c>
      <c r="FJ168">
        <f t="shared" si="354"/>
        <v>181</v>
      </c>
      <c r="FK168">
        <f t="shared" si="355"/>
        <v>165</v>
      </c>
      <c r="FL168">
        <f t="shared" si="356"/>
        <v>146</v>
      </c>
      <c r="FM168">
        <f t="shared" si="357"/>
        <v>54</v>
      </c>
      <c r="FN168">
        <f t="shared" si="358"/>
        <v>23</v>
      </c>
      <c r="FO168">
        <f t="shared" si="359"/>
        <v>99</v>
      </c>
      <c r="FP168">
        <f t="shared" si="360"/>
        <v>26</v>
      </c>
      <c r="FQ168">
        <f t="shared" si="361"/>
        <v>153</v>
      </c>
      <c r="FR168">
        <f t="shared" si="362"/>
        <v>16</v>
      </c>
    </row>
    <row r="169" spans="1:174">
      <c r="A169" t="s">
        <v>10</v>
      </c>
      <c r="B169" t="s">
        <v>22</v>
      </c>
      <c r="C169" t="s">
        <v>68</v>
      </c>
      <c r="D169">
        <v>35</v>
      </c>
      <c r="E169">
        <v>24</v>
      </c>
      <c r="F169">
        <v>2008</v>
      </c>
      <c r="G169" t="str">
        <f t="shared" si="318"/>
        <v>Steelers-DIV-2008</v>
      </c>
      <c r="H169">
        <v>1</v>
      </c>
      <c r="I169">
        <v>22</v>
      </c>
      <c r="J169">
        <v>11</v>
      </c>
      <c r="K169">
        <v>177</v>
      </c>
      <c r="L169">
        <v>17</v>
      </c>
      <c r="M169">
        <v>27</v>
      </c>
      <c r="N169">
        <v>1</v>
      </c>
      <c r="O169">
        <v>165</v>
      </c>
      <c r="P169">
        <v>42</v>
      </c>
      <c r="Q169">
        <v>3</v>
      </c>
      <c r="R169">
        <v>6</v>
      </c>
      <c r="S169">
        <v>14</v>
      </c>
      <c r="T169">
        <v>0</v>
      </c>
      <c r="U169">
        <v>2</v>
      </c>
      <c r="V169">
        <v>0</v>
      </c>
      <c r="W169">
        <v>0</v>
      </c>
      <c r="X169">
        <v>1</v>
      </c>
      <c r="Y169">
        <v>4</v>
      </c>
      <c r="Z169">
        <v>7</v>
      </c>
      <c r="AA169">
        <v>44</v>
      </c>
      <c r="AB169">
        <v>5</v>
      </c>
      <c r="AC169">
        <v>217</v>
      </c>
      <c r="AD169">
        <v>4</v>
      </c>
      <c r="AE169">
        <v>5</v>
      </c>
      <c r="AF169">
        <v>4</v>
      </c>
      <c r="AG169">
        <v>0</v>
      </c>
      <c r="AH169">
        <v>12</v>
      </c>
      <c r="AI169">
        <v>22</v>
      </c>
      <c r="AJ169">
        <v>7</v>
      </c>
      <c r="AK169">
        <v>14</v>
      </c>
      <c r="AL169">
        <v>2</v>
      </c>
      <c r="AM169">
        <v>4</v>
      </c>
      <c r="AN169">
        <v>0</v>
      </c>
      <c r="AO169">
        <v>1</v>
      </c>
      <c r="AP169">
        <v>6</v>
      </c>
      <c r="AQ169">
        <v>14</v>
      </c>
      <c r="AR169">
        <v>21</v>
      </c>
      <c r="AS169">
        <v>41</v>
      </c>
      <c r="AT169">
        <v>12</v>
      </c>
      <c r="AU169">
        <v>441</v>
      </c>
      <c r="AV169">
        <v>3</v>
      </c>
      <c r="AW169">
        <v>36</v>
      </c>
      <c r="AX169">
        <v>30</v>
      </c>
      <c r="AY169" s="8">
        <v>15</v>
      </c>
      <c r="AZ169">
        <v>12</v>
      </c>
      <c r="BA169">
        <v>275</v>
      </c>
      <c r="BB169">
        <v>21</v>
      </c>
      <c r="BC169">
        <v>35</v>
      </c>
      <c r="BD169">
        <v>3</v>
      </c>
      <c r="BE169">
        <v>15</v>
      </c>
      <c r="BF169">
        <v>11</v>
      </c>
      <c r="BG169">
        <v>0</v>
      </c>
      <c r="BH169">
        <v>5</v>
      </c>
      <c r="BI169">
        <v>12</v>
      </c>
      <c r="BJ169">
        <v>0</v>
      </c>
      <c r="BK169">
        <v>0</v>
      </c>
      <c r="BL169">
        <v>1</v>
      </c>
      <c r="BM169">
        <v>1</v>
      </c>
      <c r="BN169">
        <v>4</v>
      </c>
      <c r="BO169">
        <v>33</v>
      </c>
      <c r="BP169">
        <v>8</v>
      </c>
      <c r="BQ169">
        <v>104</v>
      </c>
      <c r="BR169">
        <v>6</v>
      </c>
      <c r="BS169">
        <v>283</v>
      </c>
      <c r="BT169">
        <v>73</v>
      </c>
      <c r="BU169">
        <v>1</v>
      </c>
      <c r="BV169">
        <v>1</v>
      </c>
      <c r="BW169">
        <v>0</v>
      </c>
      <c r="BX169">
        <v>1</v>
      </c>
      <c r="BY169">
        <v>7</v>
      </c>
      <c r="BZ169">
        <v>1</v>
      </c>
      <c r="CA169">
        <v>2</v>
      </c>
      <c r="CB169">
        <v>0</v>
      </c>
      <c r="CC169">
        <v>2</v>
      </c>
      <c r="CD169">
        <v>0</v>
      </c>
      <c r="CE169">
        <v>0</v>
      </c>
      <c r="CF169">
        <v>0</v>
      </c>
      <c r="CG169">
        <v>0</v>
      </c>
      <c r="CH169">
        <v>2</v>
      </c>
      <c r="CI169">
        <v>11</v>
      </c>
      <c r="CJ169">
        <v>12</v>
      </c>
      <c r="CK169">
        <v>344</v>
      </c>
      <c r="CL169">
        <v>5</v>
      </c>
      <c r="CM169">
        <v>23</v>
      </c>
      <c r="CN169">
        <v>30</v>
      </c>
      <c r="CP169" s="1">
        <f t="shared" si="244"/>
        <v>0.78787878787878785</v>
      </c>
      <c r="CQ169" s="1">
        <f t="shared" si="245"/>
        <v>0.66666666666666663</v>
      </c>
      <c r="CR169" s="1">
        <f t="shared" si="246"/>
        <v>7.0357142857142856</v>
      </c>
      <c r="CS169" s="1">
        <f t="shared" si="247"/>
        <v>7.4358974358974361</v>
      </c>
      <c r="CT169" s="1">
        <f t="shared" si="248"/>
        <v>0</v>
      </c>
      <c r="CU169" s="1">
        <f t="shared" si="249"/>
        <v>2</v>
      </c>
      <c r="CV169" s="1">
        <f t="shared" si="250"/>
        <v>31.09090909090909</v>
      </c>
      <c r="CW169" s="1">
        <f t="shared" si="251"/>
        <v>24.166666666666668</v>
      </c>
      <c r="CX169" s="2">
        <f t="shared" si="252"/>
        <v>3.3181818181818183</v>
      </c>
      <c r="CY169" s="2">
        <f t="shared" si="253"/>
        <v>1.9583333333333333</v>
      </c>
      <c r="CZ169" s="1">
        <f t="shared" si="254"/>
        <v>4.8857142857142861</v>
      </c>
      <c r="DA169" s="1">
        <f t="shared" si="255"/>
        <v>5.8</v>
      </c>
      <c r="DB169" s="1">
        <f t="shared" si="256"/>
        <v>2</v>
      </c>
      <c r="DC169" s="1">
        <f t="shared" si="257"/>
        <v>1.25</v>
      </c>
      <c r="DD169" s="1">
        <f t="shared" si="258"/>
        <v>0.375</v>
      </c>
      <c r="DE169" s="1">
        <f t="shared" si="259"/>
        <v>0.41666666666666669</v>
      </c>
      <c r="DF169" s="1">
        <f t="shared" si="260"/>
        <v>36.75</v>
      </c>
      <c r="DG169" s="1">
        <f t="shared" si="261"/>
        <v>28.666666666666668</v>
      </c>
      <c r="DH169" s="1">
        <f t="shared" si="262"/>
        <v>3</v>
      </c>
      <c r="DI169" s="1">
        <f t="shared" si="263"/>
        <v>5</v>
      </c>
      <c r="DJ169" s="1">
        <f t="shared" si="264"/>
        <v>0.8</v>
      </c>
      <c r="DK169" s="1">
        <f t="shared" si="265"/>
        <v>1</v>
      </c>
      <c r="DL169" s="1">
        <f t="shared" si="266"/>
        <v>6.3636363636363633</v>
      </c>
      <c r="DM169" s="1">
        <f t="shared" si="267"/>
        <v>4.166666666666667</v>
      </c>
      <c r="DN169" s="1">
        <f t="shared" si="268"/>
        <v>0.62857142857142856</v>
      </c>
      <c r="DO169" s="1">
        <f t="shared" si="269"/>
        <v>2.08</v>
      </c>
      <c r="DP169" s="1">
        <f t="shared" si="270"/>
        <v>0.51219512195121952</v>
      </c>
      <c r="DQ169" s="1">
        <f t="shared" si="271"/>
        <v>0.18181818181818182</v>
      </c>
      <c r="DR169" s="2">
        <f t="shared" si="272"/>
        <v>3.9285714285714284</v>
      </c>
      <c r="DS169" s="2">
        <f t="shared" si="273"/>
        <v>1.3636363636363635</v>
      </c>
      <c r="DT169" s="1">
        <f t="shared" si="242"/>
        <v>42.6</v>
      </c>
      <c r="DU169" s="1">
        <f t="shared" si="243"/>
        <v>35</v>
      </c>
      <c r="DV169" s="1">
        <f t="shared" si="319"/>
        <v>165</v>
      </c>
      <c r="DW169" s="1">
        <f t="shared" si="320"/>
        <v>15</v>
      </c>
      <c r="DX169" s="1">
        <f t="shared" si="274"/>
        <v>0.1023391812865497</v>
      </c>
      <c r="DY169" s="1">
        <f t="shared" si="275"/>
        <v>8.2758620689655171E-2</v>
      </c>
      <c r="DZ169" s="1">
        <f t="shared" si="276"/>
        <v>3.1818181818181817</v>
      </c>
      <c r="EA169" s="1">
        <f t="shared" si="277"/>
        <v>2</v>
      </c>
      <c r="EB169" s="1">
        <f t="shared" si="321"/>
        <v>94.212962962962962</v>
      </c>
      <c r="EC169" s="1">
        <f t="shared" si="322"/>
        <v>101.48809523809523</v>
      </c>
      <c r="EE169">
        <f t="shared" si="323"/>
        <v>35</v>
      </c>
      <c r="EF169">
        <f t="shared" si="324"/>
        <v>72</v>
      </c>
      <c r="EG169">
        <f t="shared" si="325"/>
        <v>65</v>
      </c>
      <c r="EH169">
        <f t="shared" si="326"/>
        <v>142</v>
      </c>
      <c r="EI169">
        <f t="shared" si="327"/>
        <v>1</v>
      </c>
      <c r="EJ169">
        <f t="shared" si="328"/>
        <v>57</v>
      </c>
      <c r="EK169">
        <f t="shared" si="329"/>
        <v>83</v>
      </c>
      <c r="EL169">
        <f t="shared" si="330"/>
        <v>54</v>
      </c>
      <c r="EM169">
        <f t="shared" si="331"/>
        <v>31</v>
      </c>
      <c r="EN169">
        <f t="shared" si="332"/>
        <v>19</v>
      </c>
      <c r="EO169">
        <f t="shared" si="333"/>
        <v>122</v>
      </c>
      <c r="EP169">
        <f t="shared" si="334"/>
        <v>143</v>
      </c>
      <c r="EQ169">
        <f t="shared" si="335"/>
        <v>55</v>
      </c>
      <c r="ER169">
        <f t="shared" si="336"/>
        <v>42</v>
      </c>
      <c r="ES169">
        <f t="shared" si="337"/>
        <v>117</v>
      </c>
      <c r="ET169">
        <f t="shared" si="338"/>
        <v>103</v>
      </c>
      <c r="EU169">
        <f t="shared" si="339"/>
        <v>36</v>
      </c>
      <c r="EV169">
        <f t="shared" si="340"/>
        <v>68</v>
      </c>
      <c r="EW169">
        <f t="shared" si="341"/>
        <v>55</v>
      </c>
      <c r="EX169">
        <f t="shared" si="342"/>
        <v>39</v>
      </c>
      <c r="EY169">
        <f t="shared" si="343"/>
        <v>61</v>
      </c>
      <c r="EZ169">
        <f t="shared" si="344"/>
        <v>164</v>
      </c>
      <c r="FA169">
        <f t="shared" si="345"/>
        <v>45</v>
      </c>
      <c r="FB169">
        <f t="shared" si="346"/>
        <v>14</v>
      </c>
      <c r="FC169">
        <f t="shared" si="347"/>
        <v>96</v>
      </c>
      <c r="FD169">
        <f t="shared" si="348"/>
        <v>2</v>
      </c>
      <c r="FE169">
        <f t="shared" si="349"/>
        <v>55</v>
      </c>
      <c r="FF169">
        <f t="shared" si="350"/>
        <v>5</v>
      </c>
      <c r="FG169">
        <f t="shared" si="351"/>
        <v>100</v>
      </c>
      <c r="FH169">
        <f t="shared" si="352"/>
        <v>2</v>
      </c>
      <c r="FI169">
        <f t="shared" si="353"/>
        <v>37</v>
      </c>
      <c r="FJ169">
        <f t="shared" si="354"/>
        <v>58</v>
      </c>
      <c r="FK169">
        <f t="shared" si="355"/>
        <v>27</v>
      </c>
      <c r="FL169">
        <f t="shared" si="356"/>
        <v>1</v>
      </c>
      <c r="FM169">
        <f t="shared" si="357"/>
        <v>19</v>
      </c>
      <c r="FN169">
        <f t="shared" si="358"/>
        <v>141</v>
      </c>
      <c r="FO169">
        <f t="shared" si="359"/>
        <v>23</v>
      </c>
      <c r="FP169">
        <f t="shared" si="360"/>
        <v>102</v>
      </c>
      <c r="FQ169">
        <f t="shared" si="361"/>
        <v>63</v>
      </c>
      <c r="FR169">
        <f t="shared" si="362"/>
        <v>154</v>
      </c>
    </row>
    <row r="170" spans="1:174">
      <c r="A170" t="s">
        <v>22</v>
      </c>
      <c r="B170" t="s">
        <v>10</v>
      </c>
      <c r="C170" t="s">
        <v>68</v>
      </c>
      <c r="D170">
        <v>24</v>
      </c>
      <c r="E170">
        <v>35</v>
      </c>
      <c r="F170">
        <v>2008</v>
      </c>
      <c r="G170" t="str">
        <f t="shared" si="318"/>
        <v>Chargers-DIV-2008</v>
      </c>
      <c r="H170">
        <v>0</v>
      </c>
      <c r="I170">
        <v>15</v>
      </c>
      <c r="J170">
        <v>12</v>
      </c>
      <c r="K170">
        <v>275</v>
      </c>
      <c r="L170">
        <v>21</v>
      </c>
      <c r="M170">
        <v>35</v>
      </c>
      <c r="N170">
        <v>3</v>
      </c>
      <c r="O170">
        <v>15</v>
      </c>
      <c r="P170">
        <v>11</v>
      </c>
      <c r="Q170">
        <v>0</v>
      </c>
      <c r="R170">
        <v>5</v>
      </c>
      <c r="S170">
        <v>12</v>
      </c>
      <c r="T170">
        <v>0</v>
      </c>
      <c r="U170">
        <v>0</v>
      </c>
      <c r="V170">
        <v>1</v>
      </c>
      <c r="W170">
        <v>1</v>
      </c>
      <c r="X170">
        <v>4</v>
      </c>
      <c r="Y170">
        <v>33</v>
      </c>
      <c r="Z170">
        <v>8</v>
      </c>
      <c r="AA170">
        <v>104</v>
      </c>
      <c r="AB170">
        <v>6</v>
      </c>
      <c r="AC170">
        <v>283</v>
      </c>
      <c r="AD170">
        <v>73</v>
      </c>
      <c r="AE170">
        <v>1</v>
      </c>
      <c r="AF170">
        <v>1</v>
      </c>
      <c r="AG170">
        <v>0</v>
      </c>
      <c r="AH170">
        <v>1</v>
      </c>
      <c r="AI170">
        <v>7</v>
      </c>
      <c r="AJ170">
        <v>1</v>
      </c>
      <c r="AK170">
        <v>2</v>
      </c>
      <c r="AL170">
        <v>0</v>
      </c>
      <c r="AM170">
        <v>2</v>
      </c>
      <c r="AN170">
        <v>0</v>
      </c>
      <c r="AO170">
        <v>0</v>
      </c>
      <c r="AP170">
        <v>0</v>
      </c>
      <c r="AQ170">
        <v>0</v>
      </c>
      <c r="AR170">
        <v>2</v>
      </c>
      <c r="AS170">
        <v>11</v>
      </c>
      <c r="AT170">
        <v>12</v>
      </c>
      <c r="AU170">
        <v>344</v>
      </c>
      <c r="AV170">
        <v>5</v>
      </c>
      <c r="AW170">
        <v>23</v>
      </c>
      <c r="AX170">
        <v>30</v>
      </c>
      <c r="AY170" s="8">
        <v>22</v>
      </c>
      <c r="AZ170">
        <v>11</v>
      </c>
      <c r="BA170">
        <v>177</v>
      </c>
      <c r="BB170">
        <v>17</v>
      </c>
      <c r="BC170">
        <v>27</v>
      </c>
      <c r="BD170">
        <v>1</v>
      </c>
      <c r="BE170">
        <v>165</v>
      </c>
      <c r="BF170">
        <v>42</v>
      </c>
      <c r="BG170">
        <v>3</v>
      </c>
      <c r="BH170">
        <v>6</v>
      </c>
      <c r="BI170">
        <v>14</v>
      </c>
      <c r="BJ170">
        <v>0</v>
      </c>
      <c r="BK170">
        <v>2</v>
      </c>
      <c r="BL170">
        <v>0</v>
      </c>
      <c r="BM170">
        <v>0</v>
      </c>
      <c r="BN170">
        <v>1</v>
      </c>
      <c r="BO170">
        <v>4</v>
      </c>
      <c r="BP170">
        <v>7</v>
      </c>
      <c r="BQ170">
        <v>44</v>
      </c>
      <c r="BR170">
        <v>5</v>
      </c>
      <c r="BS170">
        <v>217</v>
      </c>
      <c r="BT170">
        <v>4</v>
      </c>
      <c r="BU170">
        <v>5</v>
      </c>
      <c r="BV170">
        <v>4</v>
      </c>
      <c r="BW170">
        <v>0</v>
      </c>
      <c r="BX170">
        <v>12</v>
      </c>
      <c r="BY170">
        <v>22</v>
      </c>
      <c r="BZ170">
        <v>7</v>
      </c>
      <c r="CA170">
        <v>14</v>
      </c>
      <c r="CB170">
        <v>2</v>
      </c>
      <c r="CC170">
        <v>4</v>
      </c>
      <c r="CD170">
        <v>0</v>
      </c>
      <c r="CE170">
        <v>1</v>
      </c>
      <c r="CF170">
        <v>6</v>
      </c>
      <c r="CG170">
        <v>14</v>
      </c>
      <c r="CH170">
        <v>21</v>
      </c>
      <c r="CI170">
        <v>41</v>
      </c>
      <c r="CJ170">
        <v>12</v>
      </c>
      <c r="CK170">
        <v>441</v>
      </c>
      <c r="CL170">
        <v>3</v>
      </c>
      <c r="CM170">
        <v>36</v>
      </c>
      <c r="CN170">
        <v>30</v>
      </c>
      <c r="CP170" s="1">
        <f t="shared" si="244"/>
        <v>0.66666666666666663</v>
      </c>
      <c r="CQ170" s="1">
        <f t="shared" si="245"/>
        <v>0.78787878787878785</v>
      </c>
      <c r="CR170" s="1">
        <f t="shared" si="246"/>
        <v>7.4358974358974361</v>
      </c>
      <c r="CS170" s="1">
        <f t="shared" si="247"/>
        <v>7.0357142857142856</v>
      </c>
      <c r="CT170" s="1">
        <f t="shared" si="248"/>
        <v>2</v>
      </c>
      <c r="CU170" s="1">
        <f t="shared" si="249"/>
        <v>0</v>
      </c>
      <c r="CV170" s="1">
        <f t="shared" si="250"/>
        <v>24.166666666666668</v>
      </c>
      <c r="CW170" s="1">
        <f t="shared" si="251"/>
        <v>31.09090909090909</v>
      </c>
      <c r="CX170" s="2">
        <f t="shared" si="252"/>
        <v>1.9583333333333333</v>
      </c>
      <c r="CY170" s="2">
        <f t="shared" si="253"/>
        <v>3.3181818181818183</v>
      </c>
      <c r="CZ170" s="1">
        <f t="shared" si="254"/>
        <v>5.8</v>
      </c>
      <c r="DA170" s="1">
        <f t="shared" si="255"/>
        <v>4.8857142857142861</v>
      </c>
      <c r="DB170" s="1">
        <f t="shared" si="256"/>
        <v>1.25</v>
      </c>
      <c r="DC170" s="1">
        <f t="shared" si="257"/>
        <v>2</v>
      </c>
      <c r="DD170" s="1">
        <f t="shared" si="258"/>
        <v>0.41666666666666669</v>
      </c>
      <c r="DE170" s="1">
        <f t="shared" si="259"/>
        <v>0.375</v>
      </c>
      <c r="DF170" s="1">
        <f t="shared" si="260"/>
        <v>28.666666666666668</v>
      </c>
      <c r="DG170" s="1">
        <f t="shared" si="261"/>
        <v>36.75</v>
      </c>
      <c r="DH170" s="1">
        <f t="shared" si="262"/>
        <v>5</v>
      </c>
      <c r="DI170" s="1">
        <f t="shared" si="263"/>
        <v>3</v>
      </c>
      <c r="DJ170" s="1">
        <f t="shared" si="264"/>
        <v>1</v>
      </c>
      <c r="DK170" s="1">
        <f t="shared" si="265"/>
        <v>0.8</v>
      </c>
      <c r="DL170" s="1">
        <f t="shared" si="266"/>
        <v>4.166666666666667</v>
      </c>
      <c r="DM170" s="1">
        <f t="shared" si="267"/>
        <v>6.3636363636363633</v>
      </c>
      <c r="DN170" s="1">
        <f t="shared" si="268"/>
        <v>2.08</v>
      </c>
      <c r="DO170" s="1">
        <f t="shared" si="269"/>
        <v>0.62857142857142856</v>
      </c>
      <c r="DP170" s="1">
        <f t="shared" si="270"/>
        <v>0.18181818181818182</v>
      </c>
      <c r="DQ170" s="1">
        <f t="shared" si="271"/>
        <v>0.51219512195121952</v>
      </c>
      <c r="DR170" s="2">
        <f t="shared" si="272"/>
        <v>1.3636363636363635</v>
      </c>
      <c r="DS170" s="2">
        <f t="shared" si="273"/>
        <v>3.9285714285714284</v>
      </c>
      <c r="DT170" s="1">
        <f t="shared" si="242"/>
        <v>35</v>
      </c>
      <c r="DU170" s="1">
        <f t="shared" si="243"/>
        <v>42.6</v>
      </c>
      <c r="DV170" s="1">
        <f t="shared" si="319"/>
        <v>15</v>
      </c>
      <c r="DW170" s="1">
        <f t="shared" si="320"/>
        <v>165</v>
      </c>
      <c r="DX170" s="1">
        <f t="shared" si="274"/>
        <v>8.2758620689655171E-2</v>
      </c>
      <c r="DY170" s="1">
        <f t="shared" si="275"/>
        <v>0.1023391812865497</v>
      </c>
      <c r="DZ170" s="1">
        <f t="shared" si="276"/>
        <v>2</v>
      </c>
      <c r="EA170" s="1">
        <f t="shared" si="277"/>
        <v>3.1818181818181817</v>
      </c>
      <c r="EB170" s="1">
        <f t="shared" si="321"/>
        <v>101.48809523809523</v>
      </c>
      <c r="EC170" s="1">
        <f t="shared" si="322"/>
        <v>94.212962962962962</v>
      </c>
      <c r="EE170">
        <f t="shared" si="323"/>
        <v>118</v>
      </c>
      <c r="EF170">
        <f t="shared" si="324"/>
        <v>161</v>
      </c>
      <c r="EG170">
        <f t="shared" si="325"/>
        <v>57</v>
      </c>
      <c r="EH170">
        <f t="shared" si="326"/>
        <v>134</v>
      </c>
      <c r="EI170">
        <f t="shared" si="327"/>
        <v>105</v>
      </c>
      <c r="EJ170">
        <f t="shared" si="328"/>
        <v>163</v>
      </c>
      <c r="EK170">
        <f t="shared" si="329"/>
        <v>145</v>
      </c>
      <c r="EL170">
        <f t="shared" si="330"/>
        <v>116</v>
      </c>
      <c r="EM170">
        <f t="shared" si="331"/>
        <v>180</v>
      </c>
      <c r="EN170">
        <f t="shared" si="332"/>
        <v>168</v>
      </c>
      <c r="EO170">
        <f t="shared" si="333"/>
        <v>56</v>
      </c>
      <c r="EP170">
        <f t="shared" si="334"/>
        <v>77</v>
      </c>
      <c r="EQ170">
        <f t="shared" si="335"/>
        <v>155</v>
      </c>
      <c r="ER170">
        <f t="shared" si="336"/>
        <v>131</v>
      </c>
      <c r="ES170">
        <f t="shared" si="337"/>
        <v>91</v>
      </c>
      <c r="ET170">
        <f t="shared" si="338"/>
        <v>78</v>
      </c>
      <c r="EU170">
        <f t="shared" si="339"/>
        <v>131</v>
      </c>
      <c r="EV170">
        <f t="shared" si="340"/>
        <v>163</v>
      </c>
      <c r="EW170">
        <f t="shared" si="341"/>
        <v>128</v>
      </c>
      <c r="EX170">
        <f t="shared" si="342"/>
        <v>107</v>
      </c>
      <c r="EY170">
        <f t="shared" si="343"/>
        <v>1</v>
      </c>
      <c r="EZ170">
        <f t="shared" si="344"/>
        <v>138</v>
      </c>
      <c r="FA170">
        <f t="shared" si="345"/>
        <v>185</v>
      </c>
      <c r="FB170">
        <f t="shared" si="346"/>
        <v>153</v>
      </c>
      <c r="FC170">
        <f t="shared" si="347"/>
        <v>197</v>
      </c>
      <c r="FD170">
        <f t="shared" si="348"/>
        <v>103</v>
      </c>
      <c r="FE170">
        <f t="shared" si="349"/>
        <v>193</v>
      </c>
      <c r="FF170">
        <f t="shared" si="350"/>
        <v>144</v>
      </c>
      <c r="FG170">
        <f t="shared" si="351"/>
        <v>197</v>
      </c>
      <c r="FH170">
        <f t="shared" si="352"/>
        <v>99</v>
      </c>
      <c r="FI170">
        <f t="shared" si="353"/>
        <v>135</v>
      </c>
      <c r="FJ170">
        <f t="shared" si="354"/>
        <v>161</v>
      </c>
      <c r="FK170">
        <f t="shared" si="355"/>
        <v>198</v>
      </c>
      <c r="FL170">
        <f t="shared" si="356"/>
        <v>170</v>
      </c>
      <c r="FM170">
        <f t="shared" si="357"/>
        <v>58</v>
      </c>
      <c r="FN170">
        <f t="shared" si="358"/>
        <v>180</v>
      </c>
      <c r="FO170">
        <f t="shared" si="359"/>
        <v>93</v>
      </c>
      <c r="FP170">
        <f t="shared" si="360"/>
        <v>176</v>
      </c>
      <c r="FQ170">
        <f t="shared" si="361"/>
        <v>45</v>
      </c>
      <c r="FR170">
        <f t="shared" si="362"/>
        <v>136</v>
      </c>
    </row>
    <row r="171" spans="1:174">
      <c r="A171" t="s">
        <v>28</v>
      </c>
      <c r="B171" t="s">
        <v>0</v>
      </c>
      <c r="C171" t="s">
        <v>69</v>
      </c>
      <c r="D171">
        <v>32</v>
      </c>
      <c r="E171">
        <v>25</v>
      </c>
      <c r="F171">
        <v>2008</v>
      </c>
      <c r="G171" t="str">
        <f t="shared" si="318"/>
        <v>Cardinals-CC-2008</v>
      </c>
      <c r="H171">
        <v>1</v>
      </c>
      <c r="I171">
        <v>21</v>
      </c>
      <c r="J171">
        <v>10</v>
      </c>
      <c r="K171">
        <v>267</v>
      </c>
      <c r="L171">
        <v>21</v>
      </c>
      <c r="M171">
        <v>28</v>
      </c>
      <c r="N171">
        <v>4</v>
      </c>
      <c r="O171">
        <v>102</v>
      </c>
      <c r="P171">
        <v>29</v>
      </c>
      <c r="Q171">
        <v>0</v>
      </c>
      <c r="R171">
        <v>5</v>
      </c>
      <c r="S171">
        <v>12</v>
      </c>
      <c r="T171">
        <v>1</v>
      </c>
      <c r="U171">
        <v>1</v>
      </c>
      <c r="V171">
        <v>0</v>
      </c>
      <c r="W171">
        <v>1</v>
      </c>
      <c r="X171">
        <v>2</v>
      </c>
      <c r="Y171">
        <v>12</v>
      </c>
      <c r="Z171">
        <v>3</v>
      </c>
      <c r="AA171">
        <v>15</v>
      </c>
      <c r="AB171">
        <v>5</v>
      </c>
      <c r="AC171">
        <v>186</v>
      </c>
      <c r="AD171">
        <v>13</v>
      </c>
      <c r="AE171">
        <v>3</v>
      </c>
      <c r="AF171">
        <v>3</v>
      </c>
      <c r="AG171">
        <v>0</v>
      </c>
      <c r="AH171">
        <v>9</v>
      </c>
      <c r="AI171">
        <v>18</v>
      </c>
      <c r="AJ171">
        <v>2</v>
      </c>
      <c r="AK171">
        <v>7</v>
      </c>
      <c r="AL171">
        <v>1</v>
      </c>
      <c r="AM171">
        <v>3</v>
      </c>
      <c r="AN171">
        <v>1</v>
      </c>
      <c r="AO171">
        <v>1</v>
      </c>
      <c r="AP171">
        <v>6</v>
      </c>
      <c r="AQ171">
        <v>14</v>
      </c>
      <c r="AR171">
        <v>13</v>
      </c>
      <c r="AS171">
        <v>29</v>
      </c>
      <c r="AT171">
        <v>10</v>
      </c>
      <c r="AU171">
        <v>312</v>
      </c>
      <c r="AV171">
        <v>4</v>
      </c>
      <c r="AW171">
        <v>29</v>
      </c>
      <c r="AX171">
        <v>56</v>
      </c>
      <c r="AY171" s="8">
        <v>22</v>
      </c>
      <c r="AZ171">
        <v>11</v>
      </c>
      <c r="BA171">
        <v>357</v>
      </c>
      <c r="BB171">
        <v>28</v>
      </c>
      <c r="BC171">
        <v>47</v>
      </c>
      <c r="BD171">
        <v>3</v>
      </c>
      <c r="BE171">
        <v>97</v>
      </c>
      <c r="BF171">
        <v>18</v>
      </c>
      <c r="BG171">
        <v>0</v>
      </c>
      <c r="BH171">
        <v>7</v>
      </c>
      <c r="BI171">
        <v>14</v>
      </c>
      <c r="BJ171">
        <v>0</v>
      </c>
      <c r="BK171">
        <v>1</v>
      </c>
      <c r="BL171">
        <v>1</v>
      </c>
      <c r="BM171">
        <v>2</v>
      </c>
      <c r="BN171">
        <v>2</v>
      </c>
      <c r="BO171">
        <v>18</v>
      </c>
      <c r="BP171">
        <v>7</v>
      </c>
      <c r="BQ171">
        <v>64</v>
      </c>
      <c r="BR171">
        <v>1</v>
      </c>
      <c r="BS171">
        <v>58</v>
      </c>
      <c r="BT171">
        <v>10</v>
      </c>
      <c r="BU171">
        <v>2</v>
      </c>
      <c r="BV171">
        <v>1</v>
      </c>
      <c r="BW171">
        <v>1</v>
      </c>
      <c r="BX171">
        <v>5</v>
      </c>
      <c r="BY171">
        <v>11</v>
      </c>
      <c r="BZ171">
        <v>4</v>
      </c>
      <c r="CA171">
        <v>6</v>
      </c>
      <c r="CB171">
        <v>0</v>
      </c>
      <c r="CC171">
        <v>0</v>
      </c>
      <c r="CD171">
        <v>0</v>
      </c>
      <c r="CE171">
        <v>0</v>
      </c>
      <c r="CF171">
        <v>1</v>
      </c>
      <c r="CG171">
        <v>1</v>
      </c>
      <c r="CH171">
        <v>9</v>
      </c>
      <c r="CI171">
        <v>17</v>
      </c>
      <c r="CJ171">
        <v>11</v>
      </c>
      <c r="CK171">
        <v>274</v>
      </c>
      <c r="CL171">
        <v>2</v>
      </c>
      <c r="CM171">
        <v>30</v>
      </c>
      <c r="CN171">
        <v>4</v>
      </c>
      <c r="CP171" s="1">
        <f t="shared" si="244"/>
        <v>0.80645161290322576</v>
      </c>
      <c r="CQ171" s="1">
        <f t="shared" si="245"/>
        <v>0.75757575757575757</v>
      </c>
      <c r="CR171" s="1">
        <f t="shared" si="246"/>
        <v>11.566666666666666</v>
      </c>
      <c r="CS171" s="1">
        <f t="shared" si="247"/>
        <v>7.591836734693878</v>
      </c>
      <c r="CT171" s="1">
        <f t="shared" si="248"/>
        <v>1</v>
      </c>
      <c r="CU171" s="1">
        <f t="shared" si="249"/>
        <v>3</v>
      </c>
      <c r="CV171" s="1">
        <f t="shared" si="250"/>
        <v>36.9</v>
      </c>
      <c r="CW171" s="1">
        <f t="shared" si="251"/>
        <v>41.272727272727273</v>
      </c>
      <c r="CX171" s="2">
        <f t="shared" si="252"/>
        <v>2.9933333333333332</v>
      </c>
      <c r="CY171" s="2">
        <f t="shared" si="253"/>
        <v>2.7333333333333334</v>
      </c>
      <c r="CZ171" s="1">
        <f t="shared" si="254"/>
        <v>6.2542372881355934</v>
      </c>
      <c r="DA171" s="1">
        <f t="shared" si="255"/>
        <v>6.7761194029850742</v>
      </c>
      <c r="DB171" s="1">
        <f t="shared" si="256"/>
        <v>2.1</v>
      </c>
      <c r="DC171" s="1">
        <f t="shared" si="257"/>
        <v>2</v>
      </c>
      <c r="DD171" s="1">
        <f t="shared" si="258"/>
        <v>0.46153846153846156</v>
      </c>
      <c r="DE171" s="1">
        <f t="shared" si="259"/>
        <v>0.46666666666666667</v>
      </c>
      <c r="DF171" s="1">
        <f t="shared" si="260"/>
        <v>31.2</v>
      </c>
      <c r="DG171" s="1">
        <f t="shared" si="261"/>
        <v>24.90909090909091</v>
      </c>
      <c r="DH171" s="1">
        <f t="shared" si="262"/>
        <v>4</v>
      </c>
      <c r="DI171" s="1">
        <f t="shared" si="263"/>
        <v>2</v>
      </c>
      <c r="DJ171" s="1">
        <f t="shared" si="264"/>
        <v>1</v>
      </c>
      <c r="DK171" s="1">
        <f t="shared" si="265"/>
        <v>0.7142857142857143</v>
      </c>
      <c r="DL171" s="1">
        <f t="shared" si="266"/>
        <v>5.9</v>
      </c>
      <c r="DM171" s="1">
        <f t="shared" si="267"/>
        <v>6.0909090909090908</v>
      </c>
      <c r="DN171" s="1">
        <f t="shared" si="268"/>
        <v>0.25423728813559321</v>
      </c>
      <c r="DO171" s="1">
        <f t="shared" si="269"/>
        <v>0.95522388059701491</v>
      </c>
      <c r="DP171" s="1">
        <f t="shared" si="270"/>
        <v>0.44827586206896552</v>
      </c>
      <c r="DQ171" s="1">
        <f t="shared" si="271"/>
        <v>0.52941176470588236</v>
      </c>
      <c r="DR171" s="2">
        <f t="shared" si="272"/>
        <v>3.5172413793103448</v>
      </c>
      <c r="DS171" s="2">
        <f t="shared" si="273"/>
        <v>5.3888888888888893</v>
      </c>
      <c r="DT171" s="1">
        <f t="shared" si="242"/>
        <v>34.6</v>
      </c>
      <c r="DU171" s="1">
        <f t="shared" si="243"/>
        <v>48</v>
      </c>
      <c r="DV171" s="1">
        <f t="shared" si="319"/>
        <v>102</v>
      </c>
      <c r="DW171" s="1">
        <f t="shared" si="320"/>
        <v>97</v>
      </c>
      <c r="DX171" s="1">
        <f t="shared" si="274"/>
        <v>8.6720867208672087E-2</v>
      </c>
      <c r="DY171" s="1">
        <f t="shared" si="275"/>
        <v>5.5066079295154183E-2</v>
      </c>
      <c r="DZ171" s="1">
        <f t="shared" si="276"/>
        <v>3.2</v>
      </c>
      <c r="EA171" s="1">
        <f t="shared" si="277"/>
        <v>2.2727272727272729</v>
      </c>
      <c r="EB171" s="1">
        <f t="shared" si="321"/>
        <v>143.89880952380952</v>
      </c>
      <c r="EC171" s="1">
        <f t="shared" si="322"/>
        <v>95.789007092198588</v>
      </c>
      <c r="EE171">
        <f t="shared" si="323"/>
        <v>19</v>
      </c>
      <c r="EF171">
        <f t="shared" si="324"/>
        <v>141</v>
      </c>
      <c r="EG171">
        <f t="shared" si="325"/>
        <v>7</v>
      </c>
      <c r="EH171">
        <f t="shared" si="326"/>
        <v>145</v>
      </c>
      <c r="EI171">
        <f t="shared" si="327"/>
        <v>37</v>
      </c>
      <c r="EJ171">
        <f t="shared" si="328"/>
        <v>32</v>
      </c>
      <c r="EK171">
        <f t="shared" si="329"/>
        <v>38</v>
      </c>
      <c r="EL171">
        <f t="shared" si="330"/>
        <v>178</v>
      </c>
      <c r="EM171">
        <f t="shared" si="331"/>
        <v>61</v>
      </c>
      <c r="EN171">
        <f t="shared" si="332"/>
        <v>107</v>
      </c>
      <c r="EO171">
        <f t="shared" si="333"/>
        <v>36</v>
      </c>
      <c r="EP171">
        <f t="shared" si="334"/>
        <v>179</v>
      </c>
      <c r="EQ171">
        <f t="shared" si="335"/>
        <v>49</v>
      </c>
      <c r="ER171">
        <f t="shared" si="336"/>
        <v>131</v>
      </c>
      <c r="ES171">
        <f t="shared" si="337"/>
        <v>62</v>
      </c>
      <c r="ET171">
        <f t="shared" si="338"/>
        <v>138</v>
      </c>
      <c r="EU171">
        <f t="shared" si="339"/>
        <v>95</v>
      </c>
      <c r="EV171">
        <f t="shared" si="340"/>
        <v>31</v>
      </c>
      <c r="EW171">
        <f t="shared" si="341"/>
        <v>93</v>
      </c>
      <c r="EX171">
        <f t="shared" si="342"/>
        <v>145</v>
      </c>
      <c r="EY171">
        <f t="shared" si="343"/>
        <v>1</v>
      </c>
      <c r="EZ171">
        <f t="shared" si="344"/>
        <v>97</v>
      </c>
      <c r="FA171">
        <f t="shared" si="345"/>
        <v>78</v>
      </c>
      <c r="FB171">
        <f t="shared" si="346"/>
        <v>136</v>
      </c>
      <c r="FC171">
        <f t="shared" si="347"/>
        <v>23</v>
      </c>
      <c r="FD171">
        <f t="shared" si="348"/>
        <v>43</v>
      </c>
      <c r="FE171">
        <f t="shared" si="349"/>
        <v>98</v>
      </c>
      <c r="FF171">
        <f t="shared" si="350"/>
        <v>153</v>
      </c>
      <c r="FG171">
        <f t="shared" si="351"/>
        <v>127</v>
      </c>
      <c r="FH171">
        <f t="shared" si="352"/>
        <v>179</v>
      </c>
      <c r="FI171">
        <f t="shared" si="353"/>
        <v>144</v>
      </c>
      <c r="FJ171">
        <f t="shared" si="354"/>
        <v>193</v>
      </c>
      <c r="FK171">
        <f t="shared" si="355"/>
        <v>91</v>
      </c>
      <c r="FL171">
        <f t="shared" si="356"/>
        <v>93</v>
      </c>
      <c r="FM171">
        <f t="shared" si="357"/>
        <v>45</v>
      </c>
      <c r="FN171">
        <f t="shared" si="358"/>
        <v>62</v>
      </c>
      <c r="FO171">
        <f t="shared" si="359"/>
        <v>22</v>
      </c>
      <c r="FP171">
        <f t="shared" si="360"/>
        <v>127</v>
      </c>
      <c r="FQ171">
        <f t="shared" si="361"/>
        <v>4</v>
      </c>
      <c r="FR171">
        <f t="shared" si="362"/>
        <v>142</v>
      </c>
    </row>
    <row r="172" spans="1:174">
      <c r="A172" t="s">
        <v>0</v>
      </c>
      <c r="B172" t="s">
        <v>28</v>
      </c>
      <c r="C172" t="s">
        <v>69</v>
      </c>
      <c r="D172">
        <v>25</v>
      </c>
      <c r="E172">
        <v>32</v>
      </c>
      <c r="F172">
        <v>2008</v>
      </c>
      <c r="G172" t="str">
        <f t="shared" si="318"/>
        <v>Eagles-CC-2008</v>
      </c>
      <c r="H172">
        <v>0</v>
      </c>
      <c r="I172">
        <v>22</v>
      </c>
      <c r="J172">
        <v>11</v>
      </c>
      <c r="K172">
        <v>357</v>
      </c>
      <c r="L172">
        <v>28</v>
      </c>
      <c r="M172">
        <v>47</v>
      </c>
      <c r="N172">
        <v>3</v>
      </c>
      <c r="O172">
        <v>97</v>
      </c>
      <c r="P172">
        <v>18</v>
      </c>
      <c r="Q172">
        <v>0</v>
      </c>
      <c r="R172">
        <v>7</v>
      </c>
      <c r="S172">
        <v>14</v>
      </c>
      <c r="T172">
        <v>0</v>
      </c>
      <c r="U172">
        <v>1</v>
      </c>
      <c r="V172">
        <v>1</v>
      </c>
      <c r="W172">
        <v>2</v>
      </c>
      <c r="X172">
        <v>2</v>
      </c>
      <c r="Y172">
        <v>18</v>
      </c>
      <c r="Z172">
        <v>7</v>
      </c>
      <c r="AA172">
        <v>64</v>
      </c>
      <c r="AB172">
        <v>1</v>
      </c>
      <c r="AC172">
        <v>58</v>
      </c>
      <c r="AD172">
        <v>10</v>
      </c>
      <c r="AE172">
        <v>2</v>
      </c>
      <c r="AF172">
        <v>1</v>
      </c>
      <c r="AG172">
        <v>1</v>
      </c>
      <c r="AH172">
        <v>5</v>
      </c>
      <c r="AI172">
        <v>11</v>
      </c>
      <c r="AJ172">
        <v>4</v>
      </c>
      <c r="AK172">
        <v>6</v>
      </c>
      <c r="AL172">
        <v>0</v>
      </c>
      <c r="AM172">
        <v>0</v>
      </c>
      <c r="AN172">
        <v>0</v>
      </c>
      <c r="AO172">
        <v>0</v>
      </c>
      <c r="AP172">
        <v>1</v>
      </c>
      <c r="AQ172">
        <v>1</v>
      </c>
      <c r="AR172">
        <v>9</v>
      </c>
      <c r="AS172">
        <v>17</v>
      </c>
      <c r="AT172">
        <v>11</v>
      </c>
      <c r="AU172">
        <v>274</v>
      </c>
      <c r="AV172">
        <v>2</v>
      </c>
      <c r="AW172">
        <v>30</v>
      </c>
      <c r="AX172">
        <v>4</v>
      </c>
      <c r="AY172" s="8">
        <v>21</v>
      </c>
      <c r="AZ172">
        <v>10</v>
      </c>
      <c r="BA172">
        <v>267</v>
      </c>
      <c r="BB172">
        <v>21</v>
      </c>
      <c r="BC172">
        <v>28</v>
      </c>
      <c r="BD172">
        <v>4</v>
      </c>
      <c r="BE172">
        <v>102</v>
      </c>
      <c r="BF172">
        <v>29</v>
      </c>
      <c r="BG172">
        <v>0</v>
      </c>
      <c r="BH172">
        <v>5</v>
      </c>
      <c r="BI172">
        <v>12</v>
      </c>
      <c r="BJ172">
        <v>1</v>
      </c>
      <c r="BK172">
        <v>1</v>
      </c>
      <c r="BL172">
        <v>0</v>
      </c>
      <c r="BM172">
        <v>1</v>
      </c>
      <c r="BN172">
        <v>2</v>
      </c>
      <c r="BO172">
        <v>12</v>
      </c>
      <c r="BP172">
        <v>3</v>
      </c>
      <c r="BQ172">
        <v>15</v>
      </c>
      <c r="BR172">
        <v>5</v>
      </c>
      <c r="BS172">
        <v>186</v>
      </c>
      <c r="BT172">
        <v>13</v>
      </c>
      <c r="BU172">
        <v>3</v>
      </c>
      <c r="BV172">
        <v>3</v>
      </c>
      <c r="BW172">
        <v>0</v>
      </c>
      <c r="BX172">
        <v>9</v>
      </c>
      <c r="BY172">
        <v>18</v>
      </c>
      <c r="BZ172">
        <v>2</v>
      </c>
      <c r="CA172">
        <v>7</v>
      </c>
      <c r="CB172">
        <v>1</v>
      </c>
      <c r="CC172">
        <v>3</v>
      </c>
      <c r="CD172">
        <v>1</v>
      </c>
      <c r="CE172">
        <v>1</v>
      </c>
      <c r="CF172">
        <v>6</v>
      </c>
      <c r="CG172">
        <v>14</v>
      </c>
      <c r="CH172">
        <v>13</v>
      </c>
      <c r="CI172">
        <v>29</v>
      </c>
      <c r="CJ172">
        <v>10</v>
      </c>
      <c r="CK172">
        <v>312</v>
      </c>
      <c r="CL172">
        <v>4</v>
      </c>
      <c r="CM172">
        <v>29</v>
      </c>
      <c r="CN172">
        <v>56</v>
      </c>
      <c r="CP172" s="1">
        <f t="shared" si="244"/>
        <v>0.75757575757575757</v>
      </c>
      <c r="CQ172" s="1">
        <f t="shared" si="245"/>
        <v>0.80645161290322576</v>
      </c>
      <c r="CR172" s="1">
        <f t="shared" si="246"/>
        <v>7.591836734693878</v>
      </c>
      <c r="CS172" s="1">
        <f t="shared" si="247"/>
        <v>11.566666666666666</v>
      </c>
      <c r="CT172" s="1">
        <f t="shared" si="248"/>
        <v>3</v>
      </c>
      <c r="CU172" s="1">
        <f t="shared" si="249"/>
        <v>1</v>
      </c>
      <c r="CV172" s="1">
        <f t="shared" si="250"/>
        <v>41.272727272727273</v>
      </c>
      <c r="CW172" s="1">
        <f t="shared" si="251"/>
        <v>36.9</v>
      </c>
      <c r="CX172" s="2">
        <f t="shared" si="252"/>
        <v>2.7333333333333334</v>
      </c>
      <c r="CY172" s="2">
        <f t="shared" si="253"/>
        <v>2.9933333333333332</v>
      </c>
      <c r="CZ172" s="1">
        <f t="shared" si="254"/>
        <v>6.7761194029850742</v>
      </c>
      <c r="DA172" s="1">
        <f t="shared" si="255"/>
        <v>6.2542372881355934</v>
      </c>
      <c r="DB172" s="1">
        <f t="shared" si="256"/>
        <v>2</v>
      </c>
      <c r="DC172" s="1">
        <f t="shared" si="257"/>
        <v>2.1</v>
      </c>
      <c r="DD172" s="1">
        <f t="shared" si="258"/>
        <v>0.46666666666666667</v>
      </c>
      <c r="DE172" s="1">
        <f t="shared" si="259"/>
        <v>0.46153846153846156</v>
      </c>
      <c r="DF172" s="1">
        <f t="shared" si="260"/>
        <v>24.90909090909091</v>
      </c>
      <c r="DG172" s="1">
        <f t="shared" si="261"/>
        <v>31.2</v>
      </c>
      <c r="DH172" s="1">
        <f t="shared" si="262"/>
        <v>2</v>
      </c>
      <c r="DI172" s="1">
        <f t="shared" si="263"/>
        <v>4</v>
      </c>
      <c r="DJ172" s="1">
        <f t="shared" si="264"/>
        <v>0.7142857142857143</v>
      </c>
      <c r="DK172" s="1">
        <f t="shared" si="265"/>
        <v>1</v>
      </c>
      <c r="DL172" s="1">
        <f t="shared" si="266"/>
        <v>6.0909090909090908</v>
      </c>
      <c r="DM172" s="1">
        <f t="shared" si="267"/>
        <v>5.9</v>
      </c>
      <c r="DN172" s="1">
        <f t="shared" si="268"/>
        <v>0.95522388059701491</v>
      </c>
      <c r="DO172" s="1">
        <f t="shared" si="269"/>
        <v>0.25423728813559321</v>
      </c>
      <c r="DP172" s="1">
        <f t="shared" si="270"/>
        <v>0.52941176470588236</v>
      </c>
      <c r="DQ172" s="1">
        <f t="shared" si="271"/>
        <v>0.44827586206896552</v>
      </c>
      <c r="DR172" s="2">
        <f t="shared" si="272"/>
        <v>5.3888888888888893</v>
      </c>
      <c r="DS172" s="2">
        <f t="shared" si="273"/>
        <v>3.5172413793103448</v>
      </c>
      <c r="DT172" s="1">
        <f t="shared" si="242"/>
        <v>48</v>
      </c>
      <c r="DU172" s="1">
        <f t="shared" si="243"/>
        <v>34.6</v>
      </c>
      <c r="DV172" s="1">
        <f t="shared" si="319"/>
        <v>97</v>
      </c>
      <c r="DW172" s="1">
        <f t="shared" si="320"/>
        <v>102</v>
      </c>
      <c r="DX172" s="1">
        <f t="shared" si="274"/>
        <v>5.5066079295154183E-2</v>
      </c>
      <c r="DY172" s="1">
        <f t="shared" si="275"/>
        <v>8.6720867208672087E-2</v>
      </c>
      <c r="DZ172" s="1">
        <f t="shared" si="276"/>
        <v>2.2727272727272729</v>
      </c>
      <c r="EA172" s="1">
        <f t="shared" si="277"/>
        <v>3.2</v>
      </c>
      <c r="EB172" s="1">
        <f t="shared" si="321"/>
        <v>95.789007092198588</v>
      </c>
      <c r="EC172" s="1">
        <f t="shared" si="322"/>
        <v>143.89880952380952</v>
      </c>
      <c r="EE172">
        <f t="shared" si="323"/>
        <v>55</v>
      </c>
      <c r="EF172">
        <f t="shared" si="324"/>
        <v>177</v>
      </c>
      <c r="EG172">
        <f t="shared" si="325"/>
        <v>54</v>
      </c>
      <c r="EH172">
        <f t="shared" si="326"/>
        <v>192</v>
      </c>
      <c r="EI172">
        <f t="shared" si="327"/>
        <v>143</v>
      </c>
      <c r="EJ172">
        <f t="shared" si="328"/>
        <v>95</v>
      </c>
      <c r="EK172">
        <f t="shared" si="329"/>
        <v>21</v>
      </c>
      <c r="EL172">
        <f t="shared" si="330"/>
        <v>161</v>
      </c>
      <c r="EM172">
        <f t="shared" si="331"/>
        <v>92</v>
      </c>
      <c r="EN172">
        <f t="shared" si="332"/>
        <v>138</v>
      </c>
      <c r="EO172">
        <f t="shared" si="333"/>
        <v>20</v>
      </c>
      <c r="EP172">
        <f t="shared" si="334"/>
        <v>163</v>
      </c>
      <c r="EQ172">
        <f t="shared" si="335"/>
        <v>55</v>
      </c>
      <c r="ER172">
        <f t="shared" si="336"/>
        <v>149</v>
      </c>
      <c r="ES172">
        <f t="shared" si="337"/>
        <v>54</v>
      </c>
      <c r="ET172">
        <f t="shared" si="338"/>
        <v>132</v>
      </c>
      <c r="EU172">
        <f t="shared" si="339"/>
        <v>168</v>
      </c>
      <c r="EV172">
        <f t="shared" si="340"/>
        <v>104</v>
      </c>
      <c r="EW172">
        <f t="shared" si="341"/>
        <v>23</v>
      </c>
      <c r="EX172">
        <f t="shared" si="342"/>
        <v>72</v>
      </c>
      <c r="EY172">
        <f t="shared" si="343"/>
        <v>75</v>
      </c>
      <c r="EZ172">
        <f t="shared" si="344"/>
        <v>164</v>
      </c>
      <c r="FA172">
        <f t="shared" si="345"/>
        <v>61</v>
      </c>
      <c r="FB172">
        <f t="shared" si="346"/>
        <v>120</v>
      </c>
      <c r="FC172">
        <f t="shared" si="347"/>
        <v>156</v>
      </c>
      <c r="FD172">
        <f t="shared" si="348"/>
        <v>176</v>
      </c>
      <c r="FE172">
        <f t="shared" si="349"/>
        <v>45</v>
      </c>
      <c r="FF172">
        <f t="shared" si="350"/>
        <v>101</v>
      </c>
      <c r="FG172">
        <f t="shared" si="351"/>
        <v>20</v>
      </c>
      <c r="FH172">
        <f t="shared" si="352"/>
        <v>72</v>
      </c>
      <c r="FI172">
        <f t="shared" si="353"/>
        <v>5</v>
      </c>
      <c r="FJ172">
        <f t="shared" si="354"/>
        <v>55</v>
      </c>
      <c r="FK172">
        <f t="shared" si="355"/>
        <v>103</v>
      </c>
      <c r="FL172">
        <f t="shared" si="356"/>
        <v>107</v>
      </c>
      <c r="FM172">
        <f t="shared" si="357"/>
        <v>137</v>
      </c>
      <c r="FN172">
        <f t="shared" si="358"/>
        <v>154</v>
      </c>
      <c r="FO172">
        <f t="shared" si="359"/>
        <v>71</v>
      </c>
      <c r="FP172">
        <f t="shared" si="360"/>
        <v>177</v>
      </c>
      <c r="FQ172">
        <f t="shared" si="361"/>
        <v>57</v>
      </c>
      <c r="FR172">
        <f t="shared" si="362"/>
        <v>195</v>
      </c>
    </row>
    <row r="173" spans="1:174">
      <c r="A173" t="s">
        <v>10</v>
      </c>
      <c r="B173" t="s">
        <v>7</v>
      </c>
      <c r="C173" t="s">
        <v>69</v>
      </c>
      <c r="D173">
        <v>23</v>
      </c>
      <c r="E173">
        <v>14</v>
      </c>
      <c r="F173">
        <v>2008</v>
      </c>
      <c r="G173" t="str">
        <f t="shared" si="318"/>
        <v>Steelers-CC-2008</v>
      </c>
      <c r="H173">
        <v>1</v>
      </c>
      <c r="I173">
        <v>11</v>
      </c>
      <c r="J173">
        <v>13</v>
      </c>
      <c r="K173">
        <v>223</v>
      </c>
      <c r="L173">
        <v>16</v>
      </c>
      <c r="M173">
        <v>33</v>
      </c>
      <c r="N173">
        <v>1</v>
      </c>
      <c r="O173">
        <v>52</v>
      </c>
      <c r="P173">
        <v>28</v>
      </c>
      <c r="Q173">
        <v>0</v>
      </c>
      <c r="R173">
        <v>7</v>
      </c>
      <c r="S173">
        <v>18</v>
      </c>
      <c r="T173">
        <v>0</v>
      </c>
      <c r="U173">
        <v>0</v>
      </c>
      <c r="V173">
        <v>0</v>
      </c>
      <c r="W173">
        <v>1</v>
      </c>
      <c r="X173">
        <v>4</v>
      </c>
      <c r="Y173">
        <v>32</v>
      </c>
      <c r="Z173">
        <v>6</v>
      </c>
      <c r="AA173">
        <v>67</v>
      </c>
      <c r="AB173">
        <v>7</v>
      </c>
      <c r="AC173">
        <v>264</v>
      </c>
      <c r="AD173">
        <v>65</v>
      </c>
      <c r="AE173">
        <v>1</v>
      </c>
      <c r="AF173">
        <v>0</v>
      </c>
      <c r="AG173">
        <v>1</v>
      </c>
      <c r="AH173">
        <v>3</v>
      </c>
      <c r="AI173">
        <v>15</v>
      </c>
      <c r="AJ173">
        <v>2</v>
      </c>
      <c r="AK173">
        <v>12</v>
      </c>
      <c r="AL173">
        <v>0</v>
      </c>
      <c r="AM173">
        <v>1</v>
      </c>
      <c r="AN173">
        <v>0</v>
      </c>
      <c r="AO173">
        <v>0</v>
      </c>
      <c r="AP173">
        <v>1</v>
      </c>
      <c r="AQ173">
        <v>8</v>
      </c>
      <c r="AR173">
        <v>5</v>
      </c>
      <c r="AS173">
        <v>28</v>
      </c>
      <c r="AT173">
        <v>14</v>
      </c>
      <c r="AU173">
        <v>471</v>
      </c>
      <c r="AV173">
        <v>5</v>
      </c>
      <c r="AW173">
        <v>33</v>
      </c>
      <c r="AX173">
        <v>9</v>
      </c>
      <c r="AY173" s="8">
        <v>13</v>
      </c>
      <c r="AZ173">
        <v>14</v>
      </c>
      <c r="BA173">
        <v>125</v>
      </c>
      <c r="BB173">
        <v>13</v>
      </c>
      <c r="BC173">
        <v>30</v>
      </c>
      <c r="BD173">
        <v>0</v>
      </c>
      <c r="BE173">
        <v>73</v>
      </c>
      <c r="BF173">
        <v>25</v>
      </c>
      <c r="BG173">
        <v>2</v>
      </c>
      <c r="BH173">
        <v>3</v>
      </c>
      <c r="BI173">
        <v>13</v>
      </c>
      <c r="BJ173">
        <v>0</v>
      </c>
      <c r="BK173">
        <v>1</v>
      </c>
      <c r="BL173">
        <v>3</v>
      </c>
      <c r="BM173">
        <v>1</v>
      </c>
      <c r="BN173">
        <v>3</v>
      </c>
      <c r="BO173">
        <v>16</v>
      </c>
      <c r="BP173">
        <v>6</v>
      </c>
      <c r="BQ173">
        <v>53</v>
      </c>
      <c r="BR173">
        <v>7</v>
      </c>
      <c r="BS173">
        <v>286</v>
      </c>
      <c r="BT173">
        <v>26</v>
      </c>
      <c r="BU173">
        <v>2</v>
      </c>
      <c r="BV173">
        <v>2</v>
      </c>
      <c r="BW173">
        <v>0</v>
      </c>
      <c r="BX173">
        <v>7</v>
      </c>
      <c r="BY173">
        <v>17</v>
      </c>
      <c r="BZ173">
        <v>2</v>
      </c>
      <c r="CA173">
        <v>5</v>
      </c>
      <c r="CB173">
        <v>1</v>
      </c>
      <c r="CC173">
        <v>2</v>
      </c>
      <c r="CD173">
        <v>0</v>
      </c>
      <c r="CE173">
        <v>1</v>
      </c>
      <c r="CF173">
        <v>2</v>
      </c>
      <c r="CG173">
        <v>5</v>
      </c>
      <c r="CH173">
        <v>10</v>
      </c>
      <c r="CI173">
        <v>25</v>
      </c>
      <c r="CJ173">
        <v>14</v>
      </c>
      <c r="CK173">
        <v>457</v>
      </c>
      <c r="CL173">
        <v>7</v>
      </c>
      <c r="CM173">
        <v>26</v>
      </c>
      <c r="CN173">
        <v>51</v>
      </c>
      <c r="CP173" s="1">
        <f t="shared" si="244"/>
        <v>0.5</v>
      </c>
      <c r="CQ173" s="1">
        <f t="shared" si="245"/>
        <v>0.55555555555555558</v>
      </c>
      <c r="CR173" s="1">
        <f t="shared" si="246"/>
        <v>6.5675675675675675</v>
      </c>
      <c r="CS173" s="1">
        <f t="shared" si="247"/>
        <v>-0.30303030303030304</v>
      </c>
      <c r="CT173" s="1">
        <f t="shared" si="248"/>
        <v>1</v>
      </c>
      <c r="CU173" s="1">
        <f t="shared" si="249"/>
        <v>4</v>
      </c>
      <c r="CV173" s="1">
        <f t="shared" si="250"/>
        <v>21.153846153846153</v>
      </c>
      <c r="CW173" s="1">
        <f t="shared" si="251"/>
        <v>14.142857142857142</v>
      </c>
      <c r="CX173" s="2">
        <f t="shared" si="252"/>
        <v>2.5499999999999998</v>
      </c>
      <c r="CY173" s="2">
        <f t="shared" si="253"/>
        <v>1.9178571428571429</v>
      </c>
      <c r="CZ173" s="1">
        <f t="shared" si="254"/>
        <v>4.2307692307692308</v>
      </c>
      <c r="DA173" s="1">
        <f t="shared" si="255"/>
        <v>3.4137931034482758</v>
      </c>
      <c r="DB173" s="1">
        <f t="shared" si="256"/>
        <v>0.84615384615384615</v>
      </c>
      <c r="DC173" s="1">
        <f t="shared" si="257"/>
        <v>0.9285714285714286</v>
      </c>
      <c r="DD173" s="1">
        <f t="shared" si="258"/>
        <v>0.3888888888888889</v>
      </c>
      <c r="DE173" s="1">
        <f t="shared" si="259"/>
        <v>0.21428571428571427</v>
      </c>
      <c r="DF173" s="1">
        <f t="shared" si="260"/>
        <v>33.642857142857146</v>
      </c>
      <c r="DG173" s="1">
        <f t="shared" si="261"/>
        <v>32.642857142857146</v>
      </c>
      <c r="DH173" s="1">
        <f t="shared" si="262"/>
        <v>5</v>
      </c>
      <c r="DI173" s="1">
        <f t="shared" si="263"/>
        <v>7</v>
      </c>
      <c r="DJ173" s="1">
        <f t="shared" si="264"/>
        <v>0.42857142857142855</v>
      </c>
      <c r="DK173" s="1">
        <f t="shared" si="265"/>
        <v>1</v>
      </c>
      <c r="DL173" s="1">
        <f t="shared" si="266"/>
        <v>5</v>
      </c>
      <c r="DM173" s="1">
        <f t="shared" si="267"/>
        <v>4.1428571428571432</v>
      </c>
      <c r="DN173" s="1">
        <f t="shared" si="268"/>
        <v>1.0307692307692307</v>
      </c>
      <c r="DO173" s="1">
        <f t="shared" si="269"/>
        <v>0.91379310344827591</v>
      </c>
      <c r="DP173" s="1">
        <f t="shared" si="270"/>
        <v>0.17857142857142858</v>
      </c>
      <c r="DQ173" s="1">
        <f t="shared" si="271"/>
        <v>0.4</v>
      </c>
      <c r="DR173" s="2">
        <f t="shared" si="272"/>
        <v>1.8571428571428572</v>
      </c>
      <c r="DS173" s="2">
        <f t="shared" si="273"/>
        <v>2.92</v>
      </c>
      <c r="DT173" s="1">
        <f t="shared" si="242"/>
        <v>28.428571428571427</v>
      </c>
      <c r="DU173" s="1">
        <f t="shared" si="243"/>
        <v>37.142857142857146</v>
      </c>
      <c r="DV173" s="1">
        <f t="shared" si="319"/>
        <v>52</v>
      </c>
      <c r="DW173" s="1">
        <f t="shared" si="320"/>
        <v>73</v>
      </c>
      <c r="DX173" s="1">
        <f t="shared" si="274"/>
        <v>8.3636363636363634E-2</v>
      </c>
      <c r="DY173" s="1">
        <f t="shared" si="275"/>
        <v>7.0707070707070704E-2</v>
      </c>
      <c r="DZ173" s="1">
        <f t="shared" si="276"/>
        <v>1.7692307692307692</v>
      </c>
      <c r="EA173" s="1">
        <f t="shared" si="277"/>
        <v>1</v>
      </c>
      <c r="EB173" s="1">
        <f t="shared" si="321"/>
        <v>80.744949494949495</v>
      </c>
      <c r="EC173" s="1">
        <f t="shared" si="322"/>
        <v>15.972222222222223</v>
      </c>
      <c r="EE173">
        <f t="shared" si="323"/>
        <v>189</v>
      </c>
      <c r="EF173">
        <f t="shared" si="324"/>
        <v>21</v>
      </c>
      <c r="EG173">
        <f t="shared" si="325"/>
        <v>74</v>
      </c>
      <c r="EH173">
        <f t="shared" si="326"/>
        <v>7</v>
      </c>
      <c r="EI173">
        <f t="shared" si="327"/>
        <v>37</v>
      </c>
      <c r="EJ173">
        <f t="shared" si="328"/>
        <v>12</v>
      </c>
      <c r="EK173">
        <f t="shared" si="329"/>
        <v>167</v>
      </c>
      <c r="EL173">
        <f t="shared" si="330"/>
        <v>4</v>
      </c>
      <c r="EM173">
        <f t="shared" si="331"/>
        <v>116</v>
      </c>
      <c r="EN173">
        <f t="shared" si="332"/>
        <v>16</v>
      </c>
      <c r="EO173">
        <f t="shared" si="333"/>
        <v>167</v>
      </c>
      <c r="EP173">
        <f t="shared" si="334"/>
        <v>6</v>
      </c>
      <c r="EQ173">
        <f t="shared" si="335"/>
        <v>190</v>
      </c>
      <c r="ER173">
        <f t="shared" si="336"/>
        <v>14</v>
      </c>
      <c r="ES173">
        <f t="shared" si="337"/>
        <v>109</v>
      </c>
      <c r="ET173">
        <f t="shared" si="338"/>
        <v>15</v>
      </c>
      <c r="EU173">
        <f t="shared" si="339"/>
        <v>66</v>
      </c>
      <c r="EV173">
        <f t="shared" si="340"/>
        <v>124</v>
      </c>
      <c r="EW173">
        <f t="shared" si="341"/>
        <v>128</v>
      </c>
      <c r="EX173">
        <f t="shared" si="342"/>
        <v>6</v>
      </c>
      <c r="EY173">
        <f t="shared" si="343"/>
        <v>162</v>
      </c>
      <c r="EZ173">
        <f t="shared" si="344"/>
        <v>164</v>
      </c>
      <c r="FA173">
        <f t="shared" si="345"/>
        <v>145</v>
      </c>
      <c r="FB173">
        <f t="shared" si="346"/>
        <v>12</v>
      </c>
      <c r="FC173">
        <f t="shared" si="347"/>
        <v>162</v>
      </c>
      <c r="FD173">
        <f t="shared" si="348"/>
        <v>52</v>
      </c>
      <c r="FE173">
        <f t="shared" si="349"/>
        <v>195</v>
      </c>
      <c r="FF173">
        <f t="shared" si="350"/>
        <v>59</v>
      </c>
      <c r="FG173">
        <f t="shared" si="351"/>
        <v>190</v>
      </c>
      <c r="FH173">
        <f t="shared" si="352"/>
        <v>42</v>
      </c>
      <c r="FI173">
        <f t="shared" si="353"/>
        <v>181</v>
      </c>
      <c r="FJ173">
        <f t="shared" si="354"/>
        <v>100</v>
      </c>
      <c r="FK173">
        <f t="shared" si="355"/>
        <v>174</v>
      </c>
      <c r="FL173">
        <f t="shared" si="356"/>
        <v>52</v>
      </c>
      <c r="FM173">
        <f t="shared" si="357"/>
        <v>52</v>
      </c>
      <c r="FN173">
        <f t="shared" si="358"/>
        <v>113</v>
      </c>
      <c r="FO173">
        <f t="shared" si="359"/>
        <v>117</v>
      </c>
      <c r="FP173">
        <f t="shared" si="360"/>
        <v>27</v>
      </c>
      <c r="FQ173">
        <f t="shared" si="361"/>
        <v>96</v>
      </c>
      <c r="FR173">
        <f t="shared" si="362"/>
        <v>2</v>
      </c>
    </row>
    <row r="174" spans="1:174">
      <c r="A174" t="s">
        <v>7</v>
      </c>
      <c r="B174" t="s">
        <v>10</v>
      </c>
      <c r="C174" t="s">
        <v>69</v>
      </c>
      <c r="D174">
        <v>14</v>
      </c>
      <c r="E174">
        <v>23</v>
      </c>
      <c r="F174">
        <v>2008</v>
      </c>
      <c r="G174" t="str">
        <f t="shared" si="318"/>
        <v>Ravens-CC-2008</v>
      </c>
      <c r="H174">
        <v>0</v>
      </c>
      <c r="I174">
        <v>13</v>
      </c>
      <c r="J174">
        <v>14</v>
      </c>
      <c r="K174">
        <v>125</v>
      </c>
      <c r="L174">
        <v>13</v>
      </c>
      <c r="M174">
        <v>30</v>
      </c>
      <c r="N174">
        <v>0</v>
      </c>
      <c r="O174">
        <v>73</v>
      </c>
      <c r="P174">
        <v>25</v>
      </c>
      <c r="Q174">
        <v>2</v>
      </c>
      <c r="R174">
        <v>3</v>
      </c>
      <c r="S174">
        <v>13</v>
      </c>
      <c r="T174">
        <v>0</v>
      </c>
      <c r="U174">
        <v>1</v>
      </c>
      <c r="V174">
        <v>3</v>
      </c>
      <c r="W174">
        <v>1</v>
      </c>
      <c r="X174">
        <v>3</v>
      </c>
      <c r="Y174">
        <v>16</v>
      </c>
      <c r="Z174">
        <v>6</v>
      </c>
      <c r="AA174">
        <v>53</v>
      </c>
      <c r="AB174">
        <v>7</v>
      </c>
      <c r="AC174">
        <v>286</v>
      </c>
      <c r="AD174">
        <v>26</v>
      </c>
      <c r="AE174">
        <v>2</v>
      </c>
      <c r="AF174">
        <v>2</v>
      </c>
      <c r="AG174">
        <v>0</v>
      </c>
      <c r="AH174">
        <v>7</v>
      </c>
      <c r="AI174">
        <v>17</v>
      </c>
      <c r="AJ174">
        <v>2</v>
      </c>
      <c r="AK174">
        <v>5</v>
      </c>
      <c r="AL174">
        <v>1</v>
      </c>
      <c r="AM174">
        <v>2</v>
      </c>
      <c r="AN174">
        <v>0</v>
      </c>
      <c r="AO174">
        <v>1</v>
      </c>
      <c r="AP174">
        <v>2</v>
      </c>
      <c r="AQ174">
        <v>5</v>
      </c>
      <c r="AR174">
        <v>10</v>
      </c>
      <c r="AS174">
        <v>25</v>
      </c>
      <c r="AT174">
        <v>14</v>
      </c>
      <c r="AU174">
        <v>457</v>
      </c>
      <c r="AV174">
        <v>7</v>
      </c>
      <c r="AW174">
        <v>26</v>
      </c>
      <c r="AX174">
        <v>51</v>
      </c>
      <c r="AY174" s="8">
        <v>11</v>
      </c>
      <c r="AZ174">
        <v>13</v>
      </c>
      <c r="BA174">
        <v>223</v>
      </c>
      <c r="BB174">
        <v>16</v>
      </c>
      <c r="BC174">
        <v>33</v>
      </c>
      <c r="BD174">
        <v>1</v>
      </c>
      <c r="BE174">
        <v>52</v>
      </c>
      <c r="BF174">
        <v>28</v>
      </c>
      <c r="BG174">
        <v>0</v>
      </c>
      <c r="BH174">
        <v>7</v>
      </c>
      <c r="BI174">
        <v>18</v>
      </c>
      <c r="BJ174">
        <v>0</v>
      </c>
      <c r="BK174">
        <v>0</v>
      </c>
      <c r="BL174">
        <v>0</v>
      </c>
      <c r="BM174">
        <v>1</v>
      </c>
      <c r="BN174">
        <v>4</v>
      </c>
      <c r="BO174">
        <v>32</v>
      </c>
      <c r="BP174">
        <v>6</v>
      </c>
      <c r="BQ174">
        <v>67</v>
      </c>
      <c r="BR174">
        <v>7</v>
      </c>
      <c r="BS174">
        <v>264</v>
      </c>
      <c r="BT174">
        <v>65</v>
      </c>
      <c r="BU174">
        <v>1</v>
      </c>
      <c r="BV174">
        <v>0</v>
      </c>
      <c r="BW174">
        <v>1</v>
      </c>
      <c r="BX174">
        <v>3</v>
      </c>
      <c r="BY174">
        <v>15</v>
      </c>
      <c r="BZ174">
        <v>2</v>
      </c>
      <c r="CA174">
        <v>12</v>
      </c>
      <c r="CB174">
        <v>0</v>
      </c>
      <c r="CC174">
        <v>1</v>
      </c>
      <c r="CD174">
        <v>0</v>
      </c>
      <c r="CE174">
        <v>0</v>
      </c>
      <c r="CF174">
        <v>1</v>
      </c>
      <c r="CG174">
        <v>8</v>
      </c>
      <c r="CH174">
        <v>5</v>
      </c>
      <c r="CI174">
        <v>28</v>
      </c>
      <c r="CJ174">
        <v>14</v>
      </c>
      <c r="CK174">
        <v>471</v>
      </c>
      <c r="CL174">
        <v>5</v>
      </c>
      <c r="CM174">
        <v>33</v>
      </c>
      <c r="CN174">
        <v>9</v>
      </c>
      <c r="CP174" s="1">
        <f t="shared" si="244"/>
        <v>0.55555555555555558</v>
      </c>
      <c r="CQ174" s="1">
        <f t="shared" si="245"/>
        <v>0.5</v>
      </c>
      <c r="CR174" s="1">
        <f t="shared" si="246"/>
        <v>-0.30303030303030304</v>
      </c>
      <c r="CS174" s="1">
        <f t="shared" si="247"/>
        <v>6.5675675675675675</v>
      </c>
      <c r="CT174" s="1">
        <f t="shared" si="248"/>
        <v>4</v>
      </c>
      <c r="CU174" s="1">
        <f t="shared" si="249"/>
        <v>1</v>
      </c>
      <c r="CV174" s="1">
        <f t="shared" si="250"/>
        <v>14.142857142857142</v>
      </c>
      <c r="CW174" s="1">
        <f t="shared" si="251"/>
        <v>21.153846153846153</v>
      </c>
      <c r="CX174" s="2">
        <f t="shared" si="252"/>
        <v>1.9178571428571429</v>
      </c>
      <c r="CY174" s="2">
        <f t="shared" si="253"/>
        <v>2.5499999999999998</v>
      </c>
      <c r="CZ174" s="1">
        <f t="shared" si="254"/>
        <v>3.4137931034482758</v>
      </c>
      <c r="DA174" s="1">
        <f t="shared" si="255"/>
        <v>4.2307692307692308</v>
      </c>
      <c r="DB174" s="1">
        <f t="shared" si="256"/>
        <v>0.9285714285714286</v>
      </c>
      <c r="DC174" s="1">
        <f t="shared" si="257"/>
        <v>0.84615384615384615</v>
      </c>
      <c r="DD174" s="1">
        <f t="shared" si="258"/>
        <v>0.21428571428571427</v>
      </c>
      <c r="DE174" s="1">
        <f t="shared" si="259"/>
        <v>0.3888888888888889</v>
      </c>
      <c r="DF174" s="1">
        <f t="shared" si="260"/>
        <v>32.642857142857146</v>
      </c>
      <c r="DG174" s="1">
        <f t="shared" si="261"/>
        <v>33.642857142857146</v>
      </c>
      <c r="DH174" s="1">
        <f t="shared" si="262"/>
        <v>7</v>
      </c>
      <c r="DI174" s="1">
        <f t="shared" si="263"/>
        <v>5</v>
      </c>
      <c r="DJ174" s="1">
        <f t="shared" si="264"/>
        <v>1</v>
      </c>
      <c r="DK174" s="1">
        <f t="shared" si="265"/>
        <v>0.42857142857142855</v>
      </c>
      <c r="DL174" s="1">
        <f t="shared" si="266"/>
        <v>4.1428571428571432</v>
      </c>
      <c r="DM174" s="1">
        <f t="shared" si="267"/>
        <v>5</v>
      </c>
      <c r="DN174" s="1">
        <f t="shared" si="268"/>
        <v>0.91379310344827591</v>
      </c>
      <c r="DO174" s="1">
        <f t="shared" si="269"/>
        <v>1.0307692307692307</v>
      </c>
      <c r="DP174" s="1">
        <f t="shared" si="270"/>
        <v>0.4</v>
      </c>
      <c r="DQ174" s="1">
        <f t="shared" si="271"/>
        <v>0.17857142857142858</v>
      </c>
      <c r="DR174" s="2">
        <f t="shared" si="272"/>
        <v>2.92</v>
      </c>
      <c r="DS174" s="2">
        <f t="shared" si="273"/>
        <v>1.8571428571428572</v>
      </c>
      <c r="DT174" s="1">
        <f t="shared" si="242"/>
        <v>37.142857142857146</v>
      </c>
      <c r="DU174" s="1">
        <f t="shared" si="243"/>
        <v>28.428571428571427</v>
      </c>
      <c r="DV174" s="1">
        <f t="shared" si="319"/>
        <v>73</v>
      </c>
      <c r="DW174" s="1">
        <f t="shared" si="320"/>
        <v>52</v>
      </c>
      <c r="DX174" s="1">
        <f t="shared" si="274"/>
        <v>7.0707070707070704E-2</v>
      </c>
      <c r="DY174" s="1">
        <f t="shared" si="275"/>
        <v>8.3636363636363634E-2</v>
      </c>
      <c r="DZ174" s="1">
        <f t="shared" si="276"/>
        <v>1</v>
      </c>
      <c r="EA174" s="1">
        <f t="shared" si="277"/>
        <v>1.7692307692307692</v>
      </c>
      <c r="EB174" s="1">
        <f t="shared" si="321"/>
        <v>15.972222222222223</v>
      </c>
      <c r="EC174" s="1">
        <f t="shared" si="322"/>
        <v>80.744949494949495</v>
      </c>
      <c r="EE174">
        <f t="shared" si="323"/>
        <v>178</v>
      </c>
      <c r="EF174">
        <f t="shared" si="324"/>
        <v>4</v>
      </c>
      <c r="EG174">
        <f t="shared" si="325"/>
        <v>192</v>
      </c>
      <c r="EH174">
        <f t="shared" si="326"/>
        <v>125</v>
      </c>
      <c r="EI174">
        <f t="shared" si="327"/>
        <v>168</v>
      </c>
      <c r="EJ174">
        <f t="shared" si="328"/>
        <v>95</v>
      </c>
      <c r="EK174">
        <f t="shared" si="329"/>
        <v>195</v>
      </c>
      <c r="EL174">
        <f t="shared" si="330"/>
        <v>32</v>
      </c>
      <c r="EM174">
        <f t="shared" si="331"/>
        <v>183</v>
      </c>
      <c r="EN174">
        <f t="shared" si="332"/>
        <v>83</v>
      </c>
      <c r="EO174">
        <f t="shared" si="333"/>
        <v>193</v>
      </c>
      <c r="EP174">
        <f t="shared" si="334"/>
        <v>32</v>
      </c>
      <c r="EQ174">
        <f t="shared" si="335"/>
        <v>185</v>
      </c>
      <c r="ER174">
        <f t="shared" si="336"/>
        <v>6</v>
      </c>
      <c r="ES174">
        <f t="shared" si="337"/>
        <v>183</v>
      </c>
      <c r="ET174">
        <f t="shared" si="338"/>
        <v>90</v>
      </c>
      <c r="EU174">
        <f t="shared" si="339"/>
        <v>75</v>
      </c>
      <c r="EV174">
        <f t="shared" si="340"/>
        <v>133</v>
      </c>
      <c r="EW174">
        <f t="shared" si="341"/>
        <v>182</v>
      </c>
      <c r="EX174">
        <f t="shared" si="342"/>
        <v>39</v>
      </c>
      <c r="EY174">
        <f t="shared" si="343"/>
        <v>1</v>
      </c>
      <c r="EZ174">
        <f t="shared" si="344"/>
        <v>22</v>
      </c>
      <c r="FA174">
        <f t="shared" si="345"/>
        <v>187</v>
      </c>
      <c r="FB174">
        <f t="shared" si="346"/>
        <v>48</v>
      </c>
      <c r="FC174">
        <f t="shared" si="347"/>
        <v>147</v>
      </c>
      <c r="FD174">
        <f t="shared" si="348"/>
        <v>37</v>
      </c>
      <c r="FE174">
        <f t="shared" si="349"/>
        <v>131</v>
      </c>
      <c r="FF174">
        <f t="shared" si="350"/>
        <v>4</v>
      </c>
      <c r="FG174">
        <f t="shared" si="351"/>
        <v>157</v>
      </c>
      <c r="FH174">
        <f t="shared" si="352"/>
        <v>9</v>
      </c>
      <c r="FI174">
        <f t="shared" si="353"/>
        <v>99</v>
      </c>
      <c r="FJ174">
        <f t="shared" si="354"/>
        <v>18</v>
      </c>
      <c r="FK174">
        <f t="shared" si="355"/>
        <v>147</v>
      </c>
      <c r="FL174">
        <f t="shared" si="356"/>
        <v>23</v>
      </c>
      <c r="FM174">
        <f t="shared" si="357"/>
        <v>86</v>
      </c>
      <c r="FN174">
        <f t="shared" si="358"/>
        <v>147</v>
      </c>
      <c r="FO174">
        <f t="shared" si="359"/>
        <v>168</v>
      </c>
      <c r="FP174">
        <f t="shared" si="360"/>
        <v>82</v>
      </c>
      <c r="FQ174">
        <f t="shared" si="361"/>
        <v>197</v>
      </c>
      <c r="FR174">
        <f t="shared" si="362"/>
        <v>103</v>
      </c>
    </row>
    <row r="175" spans="1:174">
      <c r="A175" t="s">
        <v>28</v>
      </c>
      <c r="B175" t="s">
        <v>10</v>
      </c>
      <c r="C175" t="s">
        <v>70</v>
      </c>
      <c r="D175">
        <v>23</v>
      </c>
      <c r="E175">
        <v>27</v>
      </c>
      <c r="F175">
        <v>2008</v>
      </c>
      <c r="G175" t="str">
        <f t="shared" si="318"/>
        <v>Cardinals-SB-2008</v>
      </c>
      <c r="H175">
        <v>1</v>
      </c>
      <c r="I175">
        <v>23</v>
      </c>
      <c r="J175">
        <v>10</v>
      </c>
      <c r="K175">
        <v>374</v>
      </c>
      <c r="L175">
        <v>31</v>
      </c>
      <c r="M175">
        <v>43</v>
      </c>
      <c r="N175">
        <v>3</v>
      </c>
      <c r="O175">
        <v>33</v>
      </c>
      <c r="P175">
        <v>12</v>
      </c>
      <c r="Q175">
        <v>0</v>
      </c>
      <c r="R175">
        <v>3</v>
      </c>
      <c r="S175">
        <v>8</v>
      </c>
      <c r="T175">
        <v>0</v>
      </c>
      <c r="U175">
        <v>0</v>
      </c>
      <c r="V175">
        <v>1</v>
      </c>
      <c r="W175">
        <v>1</v>
      </c>
      <c r="X175">
        <v>2</v>
      </c>
      <c r="Y175">
        <v>3</v>
      </c>
      <c r="Z175">
        <v>11</v>
      </c>
      <c r="AA175">
        <v>106</v>
      </c>
      <c r="AB175">
        <v>5</v>
      </c>
      <c r="AC175">
        <v>180</v>
      </c>
      <c r="AD175">
        <v>5</v>
      </c>
      <c r="AE175">
        <v>3</v>
      </c>
      <c r="AF175">
        <v>2</v>
      </c>
      <c r="AG175">
        <v>0</v>
      </c>
      <c r="AH175">
        <v>2</v>
      </c>
      <c r="AI175">
        <v>7</v>
      </c>
      <c r="AJ175">
        <v>3</v>
      </c>
      <c r="AK175">
        <v>4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</v>
      </c>
      <c r="AR175">
        <v>5</v>
      </c>
      <c r="AS175">
        <v>11</v>
      </c>
      <c r="AT175">
        <v>10</v>
      </c>
      <c r="AU175">
        <v>308</v>
      </c>
      <c r="AV175">
        <v>1</v>
      </c>
      <c r="AW175">
        <v>26</v>
      </c>
      <c r="AX175">
        <v>59</v>
      </c>
      <c r="AY175" s="8">
        <v>20</v>
      </c>
      <c r="AZ175">
        <v>9</v>
      </c>
      <c r="BA175">
        <v>234</v>
      </c>
      <c r="BB175">
        <v>21</v>
      </c>
      <c r="BC175">
        <v>30</v>
      </c>
      <c r="BD175">
        <v>1</v>
      </c>
      <c r="BE175">
        <v>58</v>
      </c>
      <c r="BF175">
        <v>25</v>
      </c>
      <c r="BG175">
        <v>1</v>
      </c>
      <c r="BH175">
        <v>4</v>
      </c>
      <c r="BI175">
        <v>10</v>
      </c>
      <c r="BJ175">
        <v>0</v>
      </c>
      <c r="BK175">
        <v>0</v>
      </c>
      <c r="BL175">
        <v>1</v>
      </c>
      <c r="BM175">
        <v>0</v>
      </c>
      <c r="BN175">
        <v>3</v>
      </c>
      <c r="BO175">
        <v>22</v>
      </c>
      <c r="BP175">
        <v>7</v>
      </c>
      <c r="BQ175">
        <v>56</v>
      </c>
      <c r="BR175">
        <v>3</v>
      </c>
      <c r="BS175">
        <v>139</v>
      </c>
      <c r="BT175">
        <v>34</v>
      </c>
      <c r="BU175">
        <v>4</v>
      </c>
      <c r="BV175">
        <v>2</v>
      </c>
      <c r="BW175">
        <v>2</v>
      </c>
      <c r="BX175">
        <v>6</v>
      </c>
      <c r="BY175">
        <v>15</v>
      </c>
      <c r="BZ175">
        <v>5</v>
      </c>
      <c r="CA175">
        <v>7</v>
      </c>
      <c r="CB175">
        <v>1</v>
      </c>
      <c r="CC175">
        <v>2</v>
      </c>
      <c r="CD175">
        <v>0</v>
      </c>
      <c r="CE175">
        <v>0</v>
      </c>
      <c r="CF175">
        <v>2</v>
      </c>
      <c r="CG175">
        <v>5</v>
      </c>
      <c r="CH175">
        <v>12</v>
      </c>
      <c r="CI175">
        <v>24</v>
      </c>
      <c r="CJ175">
        <v>10</v>
      </c>
      <c r="CK175">
        <v>234</v>
      </c>
      <c r="CL175">
        <v>4</v>
      </c>
      <c r="CM175">
        <v>33</v>
      </c>
      <c r="CN175">
        <v>1</v>
      </c>
      <c r="CP175" s="1">
        <f t="shared" si="244"/>
        <v>0.78787878787878785</v>
      </c>
      <c r="CQ175" s="1">
        <f t="shared" si="245"/>
        <v>0.75862068965517238</v>
      </c>
      <c r="CR175" s="1">
        <f t="shared" si="246"/>
        <v>8.6444444444444439</v>
      </c>
      <c r="CS175" s="1">
        <f t="shared" si="247"/>
        <v>6.333333333333333</v>
      </c>
      <c r="CT175" s="1">
        <f t="shared" si="248"/>
        <v>2</v>
      </c>
      <c r="CU175" s="1">
        <f t="shared" si="249"/>
        <v>1</v>
      </c>
      <c r="CV175" s="1">
        <f t="shared" si="250"/>
        <v>40.700000000000003</v>
      </c>
      <c r="CW175" s="1">
        <f t="shared" si="251"/>
        <v>32.444444444444443</v>
      </c>
      <c r="CX175" s="2">
        <f t="shared" si="252"/>
        <v>2.6983333333333333</v>
      </c>
      <c r="CY175" s="2">
        <f t="shared" si="253"/>
        <v>3.6685185185185185</v>
      </c>
      <c r="CZ175" s="1">
        <f t="shared" si="254"/>
        <v>7.1403508771929829</v>
      </c>
      <c r="DA175" s="1">
        <f t="shared" si="255"/>
        <v>5.0344827586206895</v>
      </c>
      <c r="DB175" s="1">
        <f t="shared" si="256"/>
        <v>2.2999999999999998</v>
      </c>
      <c r="DC175" s="1">
        <f t="shared" si="257"/>
        <v>2.2222222222222223</v>
      </c>
      <c r="DD175" s="1">
        <f t="shared" si="258"/>
        <v>0.375</v>
      </c>
      <c r="DE175" s="1">
        <f t="shared" si="259"/>
        <v>0.4</v>
      </c>
      <c r="DF175" s="1">
        <f t="shared" si="260"/>
        <v>30.8</v>
      </c>
      <c r="DG175" s="1">
        <f t="shared" si="261"/>
        <v>23.4</v>
      </c>
      <c r="DH175" s="1">
        <f t="shared" si="262"/>
        <v>1</v>
      </c>
      <c r="DI175" s="1">
        <f t="shared" si="263"/>
        <v>4</v>
      </c>
      <c r="DJ175" s="1">
        <f t="shared" si="264"/>
        <v>0.66666666666666663</v>
      </c>
      <c r="DK175" s="1">
        <f t="shared" si="265"/>
        <v>0.7142857142857143</v>
      </c>
      <c r="DL175" s="1">
        <f t="shared" si="266"/>
        <v>5.7</v>
      </c>
      <c r="DM175" s="1">
        <f t="shared" si="267"/>
        <v>6.4444444444444446</v>
      </c>
      <c r="DN175" s="1">
        <f t="shared" si="268"/>
        <v>1.8596491228070176</v>
      </c>
      <c r="DO175" s="1">
        <f t="shared" si="269"/>
        <v>0.96551724137931039</v>
      </c>
      <c r="DP175" s="1">
        <f t="shared" si="270"/>
        <v>0.45454545454545453</v>
      </c>
      <c r="DQ175" s="1">
        <f t="shared" si="271"/>
        <v>0.5</v>
      </c>
      <c r="DR175" s="2">
        <f t="shared" si="272"/>
        <v>2.75</v>
      </c>
      <c r="DS175" s="2">
        <f t="shared" si="273"/>
        <v>2.3199999999999998</v>
      </c>
      <c r="DT175" s="1">
        <f t="shared" si="242"/>
        <v>35</v>
      </c>
      <c r="DU175" s="1">
        <f t="shared" si="243"/>
        <v>35</v>
      </c>
      <c r="DV175" s="1">
        <f t="shared" si="319"/>
        <v>33</v>
      </c>
      <c r="DW175" s="1">
        <f t="shared" si="320"/>
        <v>58</v>
      </c>
      <c r="DX175" s="1">
        <f t="shared" si="274"/>
        <v>5.6511056511056514E-2</v>
      </c>
      <c r="DY175" s="1">
        <f t="shared" si="275"/>
        <v>9.2465753424657529E-2</v>
      </c>
      <c r="DZ175" s="1">
        <f t="shared" si="276"/>
        <v>2.2999999999999998</v>
      </c>
      <c r="EA175" s="1">
        <f t="shared" si="277"/>
        <v>3</v>
      </c>
      <c r="EB175" s="1">
        <f t="shared" si="321"/>
        <v>111.96705426356588</v>
      </c>
      <c r="EC175" s="1">
        <f t="shared" si="322"/>
        <v>90.138888888888886</v>
      </c>
      <c r="EE175">
        <f t="shared" si="323"/>
        <v>35</v>
      </c>
      <c r="EF175">
        <f t="shared" si="324"/>
        <v>145</v>
      </c>
      <c r="EG175">
        <f t="shared" si="325"/>
        <v>29</v>
      </c>
      <c r="EH175">
        <f t="shared" si="326"/>
        <v>120</v>
      </c>
      <c r="EI175">
        <f t="shared" si="327"/>
        <v>105</v>
      </c>
      <c r="EJ175">
        <f t="shared" si="328"/>
        <v>95</v>
      </c>
      <c r="EK175">
        <f t="shared" si="329"/>
        <v>24</v>
      </c>
      <c r="EL175">
        <f t="shared" si="330"/>
        <v>129</v>
      </c>
      <c r="EM175">
        <f t="shared" si="331"/>
        <v>99</v>
      </c>
      <c r="EN175">
        <f t="shared" si="332"/>
        <v>182</v>
      </c>
      <c r="EO175">
        <f t="shared" si="333"/>
        <v>9</v>
      </c>
      <c r="EP175">
        <f t="shared" si="334"/>
        <v>89</v>
      </c>
      <c r="EQ175">
        <f t="shared" si="335"/>
        <v>32</v>
      </c>
      <c r="ER175">
        <f t="shared" si="336"/>
        <v>157</v>
      </c>
      <c r="ES175">
        <f t="shared" si="337"/>
        <v>117</v>
      </c>
      <c r="ET175">
        <f t="shared" si="338"/>
        <v>91</v>
      </c>
      <c r="EU175">
        <f t="shared" si="339"/>
        <v>99</v>
      </c>
      <c r="EV175">
        <f t="shared" si="340"/>
        <v>19</v>
      </c>
      <c r="EW175">
        <f t="shared" si="341"/>
        <v>6</v>
      </c>
      <c r="EX175">
        <f t="shared" si="342"/>
        <v>72</v>
      </c>
      <c r="EY175">
        <f t="shared" si="343"/>
        <v>109</v>
      </c>
      <c r="EZ175">
        <f t="shared" si="344"/>
        <v>97</v>
      </c>
      <c r="FA175">
        <f t="shared" si="345"/>
        <v>90</v>
      </c>
      <c r="FB175">
        <f t="shared" si="346"/>
        <v>160</v>
      </c>
      <c r="FC175">
        <f t="shared" si="347"/>
        <v>195</v>
      </c>
      <c r="FD175">
        <f t="shared" si="348"/>
        <v>42</v>
      </c>
      <c r="FE175">
        <f t="shared" si="349"/>
        <v>89</v>
      </c>
      <c r="FF175">
        <f t="shared" si="350"/>
        <v>129</v>
      </c>
      <c r="FG175">
        <f t="shared" si="351"/>
        <v>166</v>
      </c>
      <c r="FH175">
        <f t="shared" si="352"/>
        <v>15</v>
      </c>
      <c r="FI175">
        <f t="shared" si="353"/>
        <v>135</v>
      </c>
      <c r="FJ175">
        <f t="shared" si="354"/>
        <v>58</v>
      </c>
      <c r="FK175">
        <f t="shared" si="355"/>
        <v>193</v>
      </c>
      <c r="FL175">
        <f t="shared" si="356"/>
        <v>30</v>
      </c>
      <c r="FM175">
        <f t="shared" si="357"/>
        <v>132</v>
      </c>
      <c r="FN175">
        <f t="shared" si="358"/>
        <v>166</v>
      </c>
      <c r="FO175">
        <f t="shared" si="359"/>
        <v>69</v>
      </c>
      <c r="FP175">
        <f t="shared" si="360"/>
        <v>169</v>
      </c>
      <c r="FQ175">
        <f t="shared" si="361"/>
        <v>29</v>
      </c>
      <c r="FR175">
        <f t="shared" si="362"/>
        <v>128</v>
      </c>
    </row>
    <row r="176" spans="1:174">
      <c r="A176" t="s">
        <v>10</v>
      </c>
      <c r="B176" t="s">
        <v>28</v>
      </c>
      <c r="C176" t="s">
        <v>70</v>
      </c>
      <c r="D176">
        <v>27</v>
      </c>
      <c r="E176">
        <v>23</v>
      </c>
      <c r="F176">
        <v>2008</v>
      </c>
      <c r="G176" t="str">
        <f t="shared" si="318"/>
        <v>Steelers-SB-2008</v>
      </c>
      <c r="H176">
        <v>0</v>
      </c>
      <c r="I176">
        <v>20</v>
      </c>
      <c r="J176">
        <v>9</v>
      </c>
      <c r="K176">
        <v>234</v>
      </c>
      <c r="L176">
        <v>21</v>
      </c>
      <c r="M176">
        <v>30</v>
      </c>
      <c r="N176">
        <v>1</v>
      </c>
      <c r="O176">
        <v>58</v>
      </c>
      <c r="P176">
        <v>25</v>
      </c>
      <c r="Q176">
        <v>1</v>
      </c>
      <c r="R176">
        <v>4</v>
      </c>
      <c r="S176">
        <v>10</v>
      </c>
      <c r="T176">
        <v>0</v>
      </c>
      <c r="U176">
        <v>0</v>
      </c>
      <c r="V176">
        <v>1</v>
      </c>
      <c r="W176">
        <v>0</v>
      </c>
      <c r="X176">
        <v>3</v>
      </c>
      <c r="Y176">
        <v>22</v>
      </c>
      <c r="Z176">
        <v>7</v>
      </c>
      <c r="AA176">
        <v>56</v>
      </c>
      <c r="AB176">
        <v>3</v>
      </c>
      <c r="AC176">
        <v>139</v>
      </c>
      <c r="AD176">
        <v>34</v>
      </c>
      <c r="AE176">
        <v>4</v>
      </c>
      <c r="AF176">
        <v>2</v>
      </c>
      <c r="AG176">
        <v>2</v>
      </c>
      <c r="AH176">
        <v>6</v>
      </c>
      <c r="AI176">
        <v>15</v>
      </c>
      <c r="AJ176">
        <v>5</v>
      </c>
      <c r="AK176">
        <v>7</v>
      </c>
      <c r="AL176">
        <v>1</v>
      </c>
      <c r="AM176">
        <v>2</v>
      </c>
      <c r="AN176">
        <v>0</v>
      </c>
      <c r="AO176">
        <v>0</v>
      </c>
      <c r="AP176">
        <v>2</v>
      </c>
      <c r="AQ176">
        <v>5</v>
      </c>
      <c r="AR176">
        <v>12</v>
      </c>
      <c r="AS176">
        <v>24</v>
      </c>
      <c r="AT176">
        <v>10</v>
      </c>
      <c r="AU176">
        <v>234</v>
      </c>
      <c r="AV176">
        <v>4</v>
      </c>
      <c r="AW176">
        <v>33</v>
      </c>
      <c r="AX176">
        <v>1</v>
      </c>
      <c r="AY176" s="8">
        <v>23</v>
      </c>
      <c r="AZ176">
        <v>10</v>
      </c>
      <c r="BA176">
        <v>374</v>
      </c>
      <c r="BB176">
        <v>31</v>
      </c>
      <c r="BC176">
        <v>43</v>
      </c>
      <c r="BD176">
        <v>3</v>
      </c>
      <c r="BE176">
        <v>33</v>
      </c>
      <c r="BF176">
        <v>12</v>
      </c>
      <c r="BG176">
        <v>0</v>
      </c>
      <c r="BH176">
        <v>3</v>
      </c>
      <c r="BI176">
        <v>8</v>
      </c>
      <c r="BJ176">
        <v>0</v>
      </c>
      <c r="BK176">
        <v>0</v>
      </c>
      <c r="BL176">
        <v>1</v>
      </c>
      <c r="BM176">
        <v>1</v>
      </c>
      <c r="BN176">
        <v>2</v>
      </c>
      <c r="BO176">
        <v>3</v>
      </c>
      <c r="BP176">
        <v>11</v>
      </c>
      <c r="BQ176">
        <v>106</v>
      </c>
      <c r="BR176">
        <v>5</v>
      </c>
      <c r="BS176">
        <v>180</v>
      </c>
      <c r="BT176">
        <v>5</v>
      </c>
      <c r="BU176">
        <v>3</v>
      </c>
      <c r="BV176">
        <v>2</v>
      </c>
      <c r="BW176">
        <v>0</v>
      </c>
      <c r="BX176">
        <v>2</v>
      </c>
      <c r="BY176">
        <v>7</v>
      </c>
      <c r="BZ176">
        <v>3</v>
      </c>
      <c r="CA176">
        <v>4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1</v>
      </c>
      <c r="CH176">
        <v>5</v>
      </c>
      <c r="CI176">
        <v>11</v>
      </c>
      <c r="CJ176">
        <v>10</v>
      </c>
      <c r="CK176">
        <v>308</v>
      </c>
      <c r="CL176">
        <v>1</v>
      </c>
      <c r="CM176">
        <v>26</v>
      </c>
      <c r="CN176">
        <v>59</v>
      </c>
      <c r="CP176" s="1">
        <f t="shared" ref="CP176:CP192" si="363">(I176+N176+Q176)/(I176+J176)</f>
        <v>0.75862068965517238</v>
      </c>
      <c r="CQ176" s="1">
        <f t="shared" ref="CQ176:CQ192" si="364">(AY176+BD176+BG176)/(AY176+AZ176)</f>
        <v>0.78787878787878785</v>
      </c>
      <c r="CR176" s="1">
        <f t="shared" ref="CR176:CR192" si="365">(K176+20*N176-45*V176) / (M176+X176)</f>
        <v>6.333333333333333</v>
      </c>
      <c r="CS176" s="1">
        <f t="shared" ref="CS176:CS192" si="366">(BA176+BD176*20-BL176*45)/(BC176+BN176)</f>
        <v>8.6444444444444439</v>
      </c>
      <c r="CT176" s="1">
        <f t="shared" ref="CT176:CT192" si="367">(V176+W176)</f>
        <v>1</v>
      </c>
      <c r="CU176" s="1">
        <f t="shared" ref="CU176:CU192" si="368">(BL176+BM176)</f>
        <v>2</v>
      </c>
      <c r="CV176" s="1">
        <f t="shared" ref="CV176:CV192" si="369">(K176+O176)/J176</f>
        <v>32.444444444444443</v>
      </c>
      <c r="CW176" s="1">
        <f t="shared" ref="CW176:CW192" si="370">(BA176+BE176)/AZ176</f>
        <v>40.700000000000003</v>
      </c>
      <c r="CX176" s="2">
        <f t="shared" ref="CX176:CX192" si="371">(AW176+AX176/60)/J176</f>
        <v>3.6685185185185185</v>
      </c>
      <c r="CY176" s="2">
        <f t="shared" ref="CY176:CY192" si="372">(CM176+CN176/60)/AZ176</f>
        <v>2.6983333333333333</v>
      </c>
      <c r="CZ176" s="1">
        <f t="shared" ref="CZ176:CZ192" si="373">(K176+O176)/(M176+P176+X176)</f>
        <v>5.0344827586206895</v>
      </c>
      <c r="DA176" s="1">
        <f t="shared" ref="DA176:DA192" si="374">(BA176+BE176)/(BC176+BF176+BN176)</f>
        <v>7.1403508771929829</v>
      </c>
      <c r="DB176" s="1">
        <f t="shared" ref="DB176:DB192" si="375">I176/J176</f>
        <v>2.2222222222222223</v>
      </c>
      <c r="DC176" s="1">
        <f t="shared" ref="DC176:DC192" si="376">AY176/AZ176</f>
        <v>2.2999999999999998</v>
      </c>
      <c r="DD176" s="1">
        <f t="shared" ref="DD176:DD192" si="377">(R176+T176)/(S176+U176)</f>
        <v>0.4</v>
      </c>
      <c r="DE176" s="1">
        <f t="shared" ref="DE176:DE192" si="378">(BH176+BJ176)/(BI176+BK176)</f>
        <v>0.375</v>
      </c>
      <c r="DF176" s="1">
        <f t="shared" ref="DF176:DF192" si="379">AU176/AT176</f>
        <v>23.4</v>
      </c>
      <c r="DG176" s="1">
        <f t="shared" ref="DG176:DG192" si="380">CK176/CJ176</f>
        <v>30.8</v>
      </c>
      <c r="DH176" s="1">
        <f t="shared" ref="DH176:DH192" si="381">AV176</f>
        <v>4</v>
      </c>
      <c r="DI176" s="1">
        <f t="shared" ref="DI176:DI192" si="382">CL176</f>
        <v>1</v>
      </c>
      <c r="DJ176" s="1">
        <f t="shared" ref="DJ176:DJ192" si="383">IF(AE176&lt;&gt;0,(AF176*7+AG176*3)/(AE176*7),0)</f>
        <v>0.7142857142857143</v>
      </c>
      <c r="DK176" s="1">
        <f t="shared" ref="DK176:DK192" si="384">IF(BU176&lt;&gt;0,(BV176*7+BW176*3)/(BU176*7),0)</f>
        <v>0.66666666666666663</v>
      </c>
      <c r="DL176" s="1">
        <f t="shared" ref="DL176:DL192" si="385">(M176+P176+X176)/J176</f>
        <v>6.4444444444444446</v>
      </c>
      <c r="DM176" s="1">
        <f t="shared" ref="DM176:DM192" si="386">(BC176+BF176+BN176)/AZ176</f>
        <v>5.7</v>
      </c>
      <c r="DN176" s="1">
        <f t="shared" ref="DN176:DN192" si="387">AA176/(M176+P176+X176)</f>
        <v>0.96551724137931039</v>
      </c>
      <c r="DO176" s="1">
        <f t="shared" ref="DO176:DO192" si="388">BQ176/(BC176+BF176+BN176)</f>
        <v>1.8596491228070176</v>
      </c>
      <c r="DP176" s="1">
        <f t="shared" ref="DP176:DP192" si="389">AR176/AS176</f>
        <v>0.5</v>
      </c>
      <c r="DQ176" s="1">
        <f t="shared" ref="DQ176:DQ192" si="390">CH176/CI176</f>
        <v>0.45454545454545453</v>
      </c>
      <c r="DR176" s="2">
        <f t="shared" ref="DR176:DR192" si="391">O176/P176</f>
        <v>2.3199999999999998</v>
      </c>
      <c r="DS176" s="2">
        <f t="shared" ref="DS176:DS192" si="392">BE176/BF176</f>
        <v>2.75</v>
      </c>
      <c r="DT176" s="1">
        <f t="shared" ref="DT176:DT192" si="393">IF(AB176&lt;&gt;0,(AC176-AD176)/AB176,37.898474059003)</f>
        <v>35</v>
      </c>
      <c r="DU176" s="1">
        <f t="shared" ref="DU176:DU192" si="394">IF(BR176&lt;&gt;0,(BS176-BT176)/BR176,37.898474059003)</f>
        <v>35</v>
      </c>
      <c r="DV176" s="1">
        <f t="shared" ref="DV176:DV192" si="395">O176</f>
        <v>58</v>
      </c>
      <c r="DW176" s="1">
        <f t="shared" ref="DW176:DW192" si="396">BE176</f>
        <v>33</v>
      </c>
      <c r="DX176" s="1">
        <f t="shared" ref="DX176:DX192" si="397">D176/(K176+O176)</f>
        <v>9.2465753424657529E-2</v>
      </c>
      <c r="DY176" s="1">
        <f t="shared" ref="DY176:DY192" si="398">E176/(BA176+BE176)</f>
        <v>5.6511056511056514E-2</v>
      </c>
      <c r="DZ176" s="1">
        <f t="shared" ref="DZ176:DZ192" si="399">D176/J176</f>
        <v>3</v>
      </c>
      <c r="EA176" s="1">
        <f t="shared" ref="EA176:EA192" si="400">E176/AZ176</f>
        <v>2.2999999999999998</v>
      </c>
      <c r="EB176" s="1">
        <f t="shared" ref="EB176:EB192" si="401">((MAX(MIN(((L176/M176)*100-30)/20,2.375),0)+MAX(MIN(((K176/M176)-3)*0.25,2.375),0)+MAX(MIN((N176/M176)*20,2.375),0)+MAX(MIN((2.375-(V176/M176)*25),2.375),0))/6)*100</f>
        <v>90.138888888888886</v>
      </c>
      <c r="EC176" s="1">
        <f t="shared" ref="EC176:EC192" si="402">((MAX(MIN(((BB176/BC176)*100-30)/20,2.375),0)+MAX(MIN(((BA176/BC176)-3)*0.25,2.375),0)+MAX(MIN((BD176/BC176)*20,2.375),0)+MAX(MIN((2.375-(BL176/BC176)*25),2.375),0))/6)*100</f>
        <v>111.96705426356588</v>
      </c>
      <c r="EE176">
        <f t="shared" si="323"/>
        <v>52</v>
      </c>
      <c r="EF176">
        <f t="shared" si="324"/>
        <v>161</v>
      </c>
      <c r="EG176">
        <f t="shared" si="325"/>
        <v>79</v>
      </c>
      <c r="EH176">
        <f t="shared" si="326"/>
        <v>170</v>
      </c>
      <c r="EI176">
        <f t="shared" si="327"/>
        <v>37</v>
      </c>
      <c r="EJ176">
        <f t="shared" si="328"/>
        <v>57</v>
      </c>
      <c r="EK176">
        <f t="shared" si="329"/>
        <v>70</v>
      </c>
      <c r="EL176">
        <f t="shared" si="330"/>
        <v>175</v>
      </c>
      <c r="EM176">
        <f t="shared" si="331"/>
        <v>17</v>
      </c>
      <c r="EN176">
        <f t="shared" si="332"/>
        <v>100</v>
      </c>
      <c r="EO176">
        <f t="shared" si="333"/>
        <v>110</v>
      </c>
      <c r="EP176">
        <f t="shared" si="334"/>
        <v>190</v>
      </c>
      <c r="EQ176">
        <f t="shared" si="335"/>
        <v>40</v>
      </c>
      <c r="ER176">
        <f t="shared" si="336"/>
        <v>165</v>
      </c>
      <c r="ES176">
        <f t="shared" si="337"/>
        <v>100</v>
      </c>
      <c r="ET176">
        <f t="shared" si="338"/>
        <v>78</v>
      </c>
      <c r="EU176">
        <f t="shared" si="339"/>
        <v>179</v>
      </c>
      <c r="EV176">
        <f t="shared" si="340"/>
        <v>100</v>
      </c>
      <c r="EW176">
        <f t="shared" si="341"/>
        <v>93</v>
      </c>
      <c r="EX176">
        <f t="shared" si="342"/>
        <v>177</v>
      </c>
      <c r="EY176">
        <f t="shared" si="343"/>
        <v>75</v>
      </c>
      <c r="EZ176">
        <f t="shared" si="344"/>
        <v>81</v>
      </c>
      <c r="FA176">
        <f t="shared" si="345"/>
        <v>36</v>
      </c>
      <c r="FB176">
        <f t="shared" si="346"/>
        <v>108</v>
      </c>
      <c r="FC176">
        <f t="shared" si="347"/>
        <v>157</v>
      </c>
      <c r="FD176">
        <f t="shared" si="348"/>
        <v>4</v>
      </c>
      <c r="FE176">
        <f t="shared" si="349"/>
        <v>56</v>
      </c>
      <c r="FF176">
        <f t="shared" si="350"/>
        <v>106</v>
      </c>
      <c r="FG176">
        <f t="shared" si="351"/>
        <v>184</v>
      </c>
      <c r="FH176">
        <f t="shared" si="352"/>
        <v>32</v>
      </c>
      <c r="FI176">
        <f t="shared" si="353"/>
        <v>135</v>
      </c>
      <c r="FJ176">
        <f t="shared" si="354"/>
        <v>58</v>
      </c>
      <c r="FK176">
        <f t="shared" si="355"/>
        <v>167</v>
      </c>
      <c r="FL176">
        <f t="shared" si="356"/>
        <v>6</v>
      </c>
      <c r="FM176">
        <f t="shared" si="357"/>
        <v>33</v>
      </c>
      <c r="FN176">
        <f t="shared" si="358"/>
        <v>67</v>
      </c>
      <c r="FO176">
        <f t="shared" si="359"/>
        <v>28</v>
      </c>
      <c r="FP176">
        <f t="shared" si="360"/>
        <v>129</v>
      </c>
      <c r="FQ176">
        <f t="shared" si="361"/>
        <v>71</v>
      </c>
      <c r="FR176">
        <f t="shared" si="362"/>
        <v>170</v>
      </c>
    </row>
    <row r="177" spans="1:174">
      <c r="A177" t="s">
        <v>26</v>
      </c>
      <c r="B177" t="s">
        <v>3</v>
      </c>
      <c r="C177" t="s">
        <v>67</v>
      </c>
      <c r="D177">
        <v>14</v>
      </c>
      <c r="E177">
        <v>24</v>
      </c>
      <c r="F177">
        <v>2009</v>
      </c>
      <c r="G177" t="str">
        <f t="shared" si="318"/>
        <v>Bengals-WC-2009</v>
      </c>
      <c r="H177">
        <v>1</v>
      </c>
      <c r="I177">
        <v>18</v>
      </c>
      <c r="J177">
        <v>12</v>
      </c>
      <c r="K177">
        <v>110</v>
      </c>
      <c r="L177">
        <v>18</v>
      </c>
      <c r="M177">
        <v>36</v>
      </c>
      <c r="N177">
        <v>1</v>
      </c>
      <c r="O177">
        <v>171</v>
      </c>
      <c r="P177">
        <v>22</v>
      </c>
      <c r="Q177">
        <v>1</v>
      </c>
      <c r="R177">
        <v>5</v>
      </c>
      <c r="S177">
        <v>14</v>
      </c>
      <c r="T177">
        <v>0</v>
      </c>
      <c r="U177">
        <v>1</v>
      </c>
      <c r="V177">
        <v>1</v>
      </c>
      <c r="W177">
        <v>1</v>
      </c>
      <c r="X177">
        <v>3</v>
      </c>
      <c r="Y177">
        <v>36</v>
      </c>
      <c r="Z177">
        <v>6</v>
      </c>
      <c r="AA177">
        <v>55</v>
      </c>
      <c r="AB177">
        <v>4</v>
      </c>
      <c r="AC177">
        <v>192</v>
      </c>
      <c r="AD177">
        <v>26</v>
      </c>
      <c r="AE177">
        <v>3</v>
      </c>
      <c r="AF177">
        <v>1</v>
      </c>
      <c r="AG177">
        <v>0</v>
      </c>
      <c r="AH177">
        <v>6</v>
      </c>
      <c r="AI177">
        <v>10</v>
      </c>
      <c r="AJ177">
        <v>6</v>
      </c>
      <c r="AK177">
        <v>10</v>
      </c>
      <c r="AL177">
        <v>1</v>
      </c>
      <c r="AM177">
        <v>2</v>
      </c>
      <c r="AN177">
        <v>0</v>
      </c>
      <c r="AO177">
        <v>0</v>
      </c>
      <c r="AP177">
        <v>1</v>
      </c>
      <c r="AQ177">
        <v>2</v>
      </c>
      <c r="AR177">
        <v>13</v>
      </c>
      <c r="AS177">
        <v>22</v>
      </c>
      <c r="AT177">
        <v>12</v>
      </c>
      <c r="AU177">
        <v>365</v>
      </c>
      <c r="AV177">
        <v>4</v>
      </c>
      <c r="AW177">
        <v>26</v>
      </c>
      <c r="AX177">
        <v>58</v>
      </c>
      <c r="AY177" s="8">
        <v>15</v>
      </c>
      <c r="AZ177">
        <v>11</v>
      </c>
      <c r="BA177">
        <v>182</v>
      </c>
      <c r="BB177">
        <v>12</v>
      </c>
      <c r="BC177">
        <v>15</v>
      </c>
      <c r="BD177">
        <v>1</v>
      </c>
      <c r="BE177">
        <v>171</v>
      </c>
      <c r="BF177">
        <v>41</v>
      </c>
      <c r="BG177">
        <v>2</v>
      </c>
      <c r="BH177">
        <v>3</v>
      </c>
      <c r="BI177">
        <v>12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9</v>
      </c>
      <c r="BQ177">
        <v>76</v>
      </c>
      <c r="BR177">
        <v>7</v>
      </c>
      <c r="BS177">
        <v>220</v>
      </c>
      <c r="BT177">
        <v>23</v>
      </c>
      <c r="BU177">
        <v>2</v>
      </c>
      <c r="BV177">
        <v>1</v>
      </c>
      <c r="BW177">
        <v>1</v>
      </c>
      <c r="BX177">
        <v>9</v>
      </c>
      <c r="BY177">
        <v>19</v>
      </c>
      <c r="BZ177">
        <v>5</v>
      </c>
      <c r="CA177">
        <v>16</v>
      </c>
      <c r="CB177">
        <v>0</v>
      </c>
      <c r="CC177">
        <v>6</v>
      </c>
      <c r="CD177">
        <v>0</v>
      </c>
      <c r="CE177">
        <v>0</v>
      </c>
      <c r="CF177">
        <v>3</v>
      </c>
      <c r="CG177">
        <v>14</v>
      </c>
      <c r="CH177">
        <v>14</v>
      </c>
      <c r="CI177">
        <v>41</v>
      </c>
      <c r="CJ177">
        <v>12</v>
      </c>
      <c r="CK177">
        <v>434</v>
      </c>
      <c r="CL177">
        <v>3</v>
      </c>
      <c r="CM177">
        <v>33</v>
      </c>
      <c r="CN177">
        <v>2</v>
      </c>
      <c r="CP177" s="1">
        <f t="shared" si="363"/>
        <v>0.66666666666666663</v>
      </c>
      <c r="CQ177" s="1">
        <f t="shared" si="364"/>
        <v>0.69230769230769229</v>
      </c>
      <c r="CR177" s="1">
        <f t="shared" si="365"/>
        <v>2.1794871794871793</v>
      </c>
      <c r="CS177" s="1">
        <f t="shared" si="366"/>
        <v>13.466666666666667</v>
      </c>
      <c r="CT177" s="1">
        <f t="shared" si="367"/>
        <v>2</v>
      </c>
      <c r="CU177" s="1">
        <f t="shared" si="368"/>
        <v>0</v>
      </c>
      <c r="CV177" s="1">
        <f t="shared" si="369"/>
        <v>23.416666666666668</v>
      </c>
      <c r="CW177" s="1">
        <f t="shared" si="370"/>
        <v>32.090909090909093</v>
      </c>
      <c r="CX177" s="2">
        <f t="shared" si="371"/>
        <v>2.2472222222222222</v>
      </c>
      <c r="CY177" s="2">
        <f t="shared" si="372"/>
        <v>3.0030303030303029</v>
      </c>
      <c r="CZ177" s="1">
        <f t="shared" si="373"/>
        <v>4.6065573770491799</v>
      </c>
      <c r="DA177" s="1">
        <f t="shared" si="374"/>
        <v>6.3035714285714288</v>
      </c>
      <c r="DB177" s="1">
        <f t="shared" si="375"/>
        <v>1.5</v>
      </c>
      <c r="DC177" s="1">
        <f t="shared" si="376"/>
        <v>1.3636363636363635</v>
      </c>
      <c r="DD177" s="1">
        <f t="shared" si="377"/>
        <v>0.33333333333333331</v>
      </c>
      <c r="DE177" s="1">
        <f t="shared" si="378"/>
        <v>0.25</v>
      </c>
      <c r="DF177" s="1">
        <f t="shared" si="379"/>
        <v>30.416666666666668</v>
      </c>
      <c r="DG177" s="1">
        <f t="shared" si="380"/>
        <v>36.166666666666664</v>
      </c>
      <c r="DH177" s="1">
        <f t="shared" si="381"/>
        <v>4</v>
      </c>
      <c r="DI177" s="1">
        <f t="shared" si="382"/>
        <v>3</v>
      </c>
      <c r="DJ177" s="1">
        <f t="shared" si="383"/>
        <v>0.33333333333333331</v>
      </c>
      <c r="DK177" s="1">
        <f t="shared" si="384"/>
        <v>0.7142857142857143</v>
      </c>
      <c r="DL177" s="1">
        <f t="shared" si="385"/>
        <v>5.083333333333333</v>
      </c>
      <c r="DM177" s="1">
        <f t="shared" si="386"/>
        <v>5.0909090909090908</v>
      </c>
      <c r="DN177" s="1">
        <f t="shared" si="387"/>
        <v>0.90163934426229508</v>
      </c>
      <c r="DO177" s="1">
        <f t="shared" si="388"/>
        <v>1.3571428571428572</v>
      </c>
      <c r="DP177" s="1">
        <f t="shared" si="389"/>
        <v>0.59090909090909094</v>
      </c>
      <c r="DQ177" s="1">
        <f t="shared" si="390"/>
        <v>0.34146341463414637</v>
      </c>
      <c r="DR177" s="2">
        <f t="shared" si="391"/>
        <v>7.7727272727272725</v>
      </c>
      <c r="DS177" s="2">
        <f t="shared" si="392"/>
        <v>4.1707317073170733</v>
      </c>
      <c r="DT177" s="1">
        <f t="shared" si="393"/>
        <v>41.5</v>
      </c>
      <c r="DU177" s="1">
        <f t="shared" si="394"/>
        <v>28.142857142857142</v>
      </c>
      <c r="DV177" s="1">
        <f t="shared" si="395"/>
        <v>171</v>
      </c>
      <c r="DW177" s="1">
        <f t="shared" si="396"/>
        <v>171</v>
      </c>
      <c r="DX177" s="1">
        <f t="shared" si="397"/>
        <v>4.9822064056939501E-2</v>
      </c>
      <c r="DY177" s="1">
        <f t="shared" si="398"/>
        <v>6.79886685552408E-2</v>
      </c>
      <c r="DZ177" s="1">
        <f t="shared" si="399"/>
        <v>1.1666666666666667</v>
      </c>
      <c r="EA177" s="1">
        <f t="shared" si="400"/>
        <v>2.1818181818181817</v>
      </c>
      <c r="EB177" s="1">
        <f t="shared" si="401"/>
        <v>54.166666666666664</v>
      </c>
      <c r="EC177" s="1">
        <f t="shared" si="402"/>
        <v>139.44444444444446</v>
      </c>
      <c r="EE177">
        <f t="shared" si="323"/>
        <v>118</v>
      </c>
      <c r="EF177">
        <f t="shared" si="324"/>
        <v>95</v>
      </c>
      <c r="EG177">
        <f t="shared" si="325"/>
        <v>173</v>
      </c>
      <c r="EH177">
        <f t="shared" si="326"/>
        <v>194</v>
      </c>
      <c r="EI177">
        <f t="shared" si="327"/>
        <v>105</v>
      </c>
      <c r="EJ177">
        <f t="shared" si="328"/>
        <v>163</v>
      </c>
      <c r="EK177">
        <f t="shared" si="329"/>
        <v>150</v>
      </c>
      <c r="EL177">
        <f t="shared" si="330"/>
        <v>124</v>
      </c>
      <c r="EM177">
        <f t="shared" si="331"/>
        <v>158</v>
      </c>
      <c r="EN177">
        <f t="shared" si="332"/>
        <v>140</v>
      </c>
      <c r="EO177">
        <f t="shared" si="333"/>
        <v>144</v>
      </c>
      <c r="EP177">
        <f t="shared" si="334"/>
        <v>167</v>
      </c>
      <c r="EQ177">
        <f t="shared" si="335"/>
        <v>118</v>
      </c>
      <c r="ER177">
        <f t="shared" si="336"/>
        <v>53</v>
      </c>
      <c r="ES177">
        <f t="shared" si="337"/>
        <v>130</v>
      </c>
      <c r="ET177">
        <f t="shared" si="338"/>
        <v>21</v>
      </c>
      <c r="EU177">
        <f t="shared" si="339"/>
        <v>103</v>
      </c>
      <c r="EV177">
        <f t="shared" si="340"/>
        <v>156</v>
      </c>
      <c r="EW177">
        <f t="shared" si="341"/>
        <v>93</v>
      </c>
      <c r="EX177">
        <f t="shared" si="342"/>
        <v>107</v>
      </c>
      <c r="EY177">
        <f t="shared" si="343"/>
        <v>180</v>
      </c>
      <c r="EZ177">
        <f t="shared" si="344"/>
        <v>97</v>
      </c>
      <c r="FA177">
        <f t="shared" si="345"/>
        <v>142</v>
      </c>
      <c r="FB177">
        <f t="shared" si="346"/>
        <v>58</v>
      </c>
      <c r="FC177">
        <f t="shared" si="347"/>
        <v>145</v>
      </c>
      <c r="FD177">
        <f t="shared" si="348"/>
        <v>15</v>
      </c>
      <c r="FE177">
        <f t="shared" si="349"/>
        <v>23</v>
      </c>
      <c r="FF177">
        <f t="shared" si="350"/>
        <v>38</v>
      </c>
      <c r="FG177">
        <f t="shared" si="351"/>
        <v>2</v>
      </c>
      <c r="FH177">
        <f t="shared" si="352"/>
        <v>117</v>
      </c>
      <c r="FI177">
        <f t="shared" si="353"/>
        <v>50</v>
      </c>
      <c r="FJ177">
        <f t="shared" si="354"/>
        <v>16</v>
      </c>
      <c r="FK177">
        <f t="shared" si="355"/>
        <v>22</v>
      </c>
      <c r="FL177">
        <f t="shared" si="356"/>
        <v>175</v>
      </c>
      <c r="FM177">
        <f t="shared" si="357"/>
        <v>150</v>
      </c>
      <c r="FN177">
        <f t="shared" si="358"/>
        <v>105</v>
      </c>
      <c r="FO177">
        <f t="shared" si="359"/>
        <v>157</v>
      </c>
      <c r="FP177">
        <f t="shared" si="360"/>
        <v>114</v>
      </c>
      <c r="FQ177">
        <f t="shared" si="361"/>
        <v>161</v>
      </c>
      <c r="FR177">
        <f t="shared" si="362"/>
        <v>192</v>
      </c>
    </row>
    <row r="178" spans="1:174">
      <c r="A178" t="s">
        <v>3</v>
      </c>
      <c r="B178" t="s">
        <v>26</v>
      </c>
      <c r="C178" t="s">
        <v>67</v>
      </c>
      <c r="D178">
        <v>24</v>
      </c>
      <c r="E178">
        <v>14</v>
      </c>
      <c r="F178">
        <v>2009</v>
      </c>
      <c r="G178" t="str">
        <f t="shared" si="318"/>
        <v>Jets-WC-2009</v>
      </c>
      <c r="H178">
        <v>0</v>
      </c>
      <c r="I178">
        <v>15</v>
      </c>
      <c r="J178">
        <v>11</v>
      </c>
      <c r="K178">
        <v>182</v>
      </c>
      <c r="L178">
        <v>12</v>
      </c>
      <c r="M178">
        <v>15</v>
      </c>
      <c r="N178">
        <v>1</v>
      </c>
      <c r="O178">
        <v>171</v>
      </c>
      <c r="P178">
        <v>41</v>
      </c>
      <c r="Q178">
        <v>2</v>
      </c>
      <c r="R178">
        <v>3</v>
      </c>
      <c r="S178">
        <v>12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9</v>
      </c>
      <c r="AA178">
        <v>76</v>
      </c>
      <c r="AB178">
        <v>7</v>
      </c>
      <c r="AC178">
        <v>220</v>
      </c>
      <c r="AD178">
        <v>23</v>
      </c>
      <c r="AE178">
        <v>2</v>
      </c>
      <c r="AF178">
        <v>1</v>
      </c>
      <c r="AG178">
        <v>1</v>
      </c>
      <c r="AH178">
        <v>9</v>
      </c>
      <c r="AI178">
        <v>19</v>
      </c>
      <c r="AJ178">
        <v>5</v>
      </c>
      <c r="AK178">
        <v>16</v>
      </c>
      <c r="AL178">
        <v>0</v>
      </c>
      <c r="AM178">
        <v>6</v>
      </c>
      <c r="AN178">
        <v>0</v>
      </c>
      <c r="AO178">
        <v>0</v>
      </c>
      <c r="AP178">
        <v>3</v>
      </c>
      <c r="AQ178">
        <v>14</v>
      </c>
      <c r="AR178">
        <v>14</v>
      </c>
      <c r="AS178">
        <v>41</v>
      </c>
      <c r="AT178">
        <v>12</v>
      </c>
      <c r="AU178">
        <v>434</v>
      </c>
      <c r="AV178">
        <v>3</v>
      </c>
      <c r="AW178">
        <v>33</v>
      </c>
      <c r="AX178">
        <v>2</v>
      </c>
      <c r="AY178" s="8">
        <v>18</v>
      </c>
      <c r="AZ178">
        <v>12</v>
      </c>
      <c r="BA178">
        <v>110</v>
      </c>
      <c r="BB178">
        <v>18</v>
      </c>
      <c r="BC178">
        <v>36</v>
      </c>
      <c r="BD178">
        <v>1</v>
      </c>
      <c r="BE178">
        <v>171</v>
      </c>
      <c r="BF178">
        <v>22</v>
      </c>
      <c r="BG178">
        <v>1</v>
      </c>
      <c r="BH178">
        <v>5</v>
      </c>
      <c r="BI178">
        <v>14</v>
      </c>
      <c r="BJ178">
        <v>0</v>
      </c>
      <c r="BK178">
        <v>1</v>
      </c>
      <c r="BL178">
        <v>1</v>
      </c>
      <c r="BM178">
        <v>1</v>
      </c>
      <c r="BN178">
        <v>3</v>
      </c>
      <c r="BO178">
        <v>36</v>
      </c>
      <c r="BP178">
        <v>6</v>
      </c>
      <c r="BQ178">
        <v>55</v>
      </c>
      <c r="BR178">
        <v>4</v>
      </c>
      <c r="BS178">
        <v>192</v>
      </c>
      <c r="BT178">
        <v>26</v>
      </c>
      <c r="BU178">
        <v>3</v>
      </c>
      <c r="BV178">
        <v>1</v>
      </c>
      <c r="BW178">
        <v>0</v>
      </c>
      <c r="BX178">
        <v>6</v>
      </c>
      <c r="BY178">
        <v>10</v>
      </c>
      <c r="BZ178">
        <v>6</v>
      </c>
      <c r="CA178">
        <v>10</v>
      </c>
      <c r="CB178">
        <v>1</v>
      </c>
      <c r="CC178">
        <v>2</v>
      </c>
      <c r="CD178">
        <v>0</v>
      </c>
      <c r="CE178">
        <v>0</v>
      </c>
      <c r="CF178">
        <v>1</v>
      </c>
      <c r="CG178">
        <v>2</v>
      </c>
      <c r="CH178">
        <v>13</v>
      </c>
      <c r="CI178">
        <v>22</v>
      </c>
      <c r="CJ178">
        <v>12</v>
      </c>
      <c r="CK178">
        <v>365</v>
      </c>
      <c r="CL178">
        <v>4</v>
      </c>
      <c r="CM178">
        <v>26</v>
      </c>
      <c r="CN178">
        <v>58</v>
      </c>
      <c r="CP178" s="1">
        <f t="shared" si="363"/>
        <v>0.69230769230769229</v>
      </c>
      <c r="CQ178" s="1">
        <f t="shared" si="364"/>
        <v>0.66666666666666663</v>
      </c>
      <c r="CR178" s="1">
        <f t="shared" si="365"/>
        <v>13.466666666666667</v>
      </c>
      <c r="CS178" s="1">
        <f t="shared" si="366"/>
        <v>2.1794871794871793</v>
      </c>
      <c r="CT178" s="1">
        <f t="shared" si="367"/>
        <v>0</v>
      </c>
      <c r="CU178" s="1">
        <f t="shared" si="368"/>
        <v>2</v>
      </c>
      <c r="CV178" s="1">
        <f t="shared" si="369"/>
        <v>32.090909090909093</v>
      </c>
      <c r="CW178" s="1">
        <f t="shared" si="370"/>
        <v>23.416666666666668</v>
      </c>
      <c r="CX178" s="2">
        <f t="shared" si="371"/>
        <v>3.0030303030303029</v>
      </c>
      <c r="CY178" s="2">
        <f t="shared" si="372"/>
        <v>2.2472222222222222</v>
      </c>
      <c r="CZ178" s="1">
        <f t="shared" si="373"/>
        <v>6.3035714285714288</v>
      </c>
      <c r="DA178" s="1">
        <f t="shared" si="374"/>
        <v>4.6065573770491799</v>
      </c>
      <c r="DB178" s="1">
        <f t="shared" si="375"/>
        <v>1.3636363636363635</v>
      </c>
      <c r="DC178" s="1">
        <f t="shared" si="376"/>
        <v>1.5</v>
      </c>
      <c r="DD178" s="1">
        <f t="shared" si="377"/>
        <v>0.25</v>
      </c>
      <c r="DE178" s="1">
        <f t="shared" si="378"/>
        <v>0.33333333333333331</v>
      </c>
      <c r="DF178" s="1">
        <f t="shared" si="379"/>
        <v>36.166666666666664</v>
      </c>
      <c r="DG178" s="1">
        <f t="shared" si="380"/>
        <v>30.416666666666668</v>
      </c>
      <c r="DH178" s="1">
        <f t="shared" si="381"/>
        <v>3</v>
      </c>
      <c r="DI178" s="1">
        <f t="shared" si="382"/>
        <v>4</v>
      </c>
      <c r="DJ178" s="1">
        <f t="shared" si="383"/>
        <v>0.7142857142857143</v>
      </c>
      <c r="DK178" s="1">
        <f t="shared" si="384"/>
        <v>0.33333333333333331</v>
      </c>
      <c r="DL178" s="1">
        <f t="shared" si="385"/>
        <v>5.0909090909090908</v>
      </c>
      <c r="DM178" s="1">
        <f t="shared" si="386"/>
        <v>5.083333333333333</v>
      </c>
      <c r="DN178" s="1">
        <f t="shared" si="387"/>
        <v>1.3571428571428572</v>
      </c>
      <c r="DO178" s="1">
        <f t="shared" si="388"/>
        <v>0.90163934426229508</v>
      </c>
      <c r="DP178" s="1">
        <f t="shared" si="389"/>
        <v>0.34146341463414637</v>
      </c>
      <c r="DQ178" s="1">
        <f t="shared" si="390"/>
        <v>0.59090909090909094</v>
      </c>
      <c r="DR178" s="2">
        <f t="shared" si="391"/>
        <v>4.1707317073170733</v>
      </c>
      <c r="DS178" s="2">
        <f t="shared" si="392"/>
        <v>7.7727272727272725</v>
      </c>
      <c r="DT178" s="1">
        <f t="shared" si="393"/>
        <v>28.142857142857142</v>
      </c>
      <c r="DU178" s="1">
        <f t="shared" si="394"/>
        <v>41.5</v>
      </c>
      <c r="DV178" s="1">
        <f t="shared" si="395"/>
        <v>171</v>
      </c>
      <c r="DW178" s="1">
        <f t="shared" si="396"/>
        <v>171</v>
      </c>
      <c r="DX178" s="1">
        <f t="shared" si="397"/>
        <v>6.79886685552408E-2</v>
      </c>
      <c r="DY178" s="1">
        <f t="shared" si="398"/>
        <v>4.9822064056939501E-2</v>
      </c>
      <c r="DZ178" s="1">
        <f t="shared" si="399"/>
        <v>2.1818181818181817</v>
      </c>
      <c r="EA178" s="1">
        <f t="shared" si="400"/>
        <v>1.1666666666666667</v>
      </c>
      <c r="EB178" s="1">
        <f t="shared" si="401"/>
        <v>139.44444444444446</v>
      </c>
      <c r="EC178" s="1">
        <f t="shared" si="402"/>
        <v>54.166666666666664</v>
      </c>
      <c r="EE178">
        <f t="shared" si="323"/>
        <v>104</v>
      </c>
      <c r="EF178">
        <f t="shared" si="324"/>
        <v>72</v>
      </c>
      <c r="EG178">
        <f t="shared" si="325"/>
        <v>5</v>
      </c>
      <c r="EH178">
        <f t="shared" si="326"/>
        <v>26</v>
      </c>
      <c r="EI178">
        <f t="shared" si="327"/>
        <v>1</v>
      </c>
      <c r="EJ178">
        <f t="shared" si="328"/>
        <v>57</v>
      </c>
      <c r="EK178">
        <f t="shared" si="329"/>
        <v>75</v>
      </c>
      <c r="EL178">
        <f t="shared" si="330"/>
        <v>49</v>
      </c>
      <c r="EM178">
        <f t="shared" si="331"/>
        <v>59</v>
      </c>
      <c r="EN178">
        <f t="shared" si="332"/>
        <v>41</v>
      </c>
      <c r="EO178">
        <f t="shared" si="333"/>
        <v>32</v>
      </c>
      <c r="EP178">
        <f t="shared" si="334"/>
        <v>55</v>
      </c>
      <c r="EQ178">
        <f t="shared" si="335"/>
        <v>139</v>
      </c>
      <c r="ER178">
        <f t="shared" si="336"/>
        <v>77</v>
      </c>
      <c r="ES178">
        <f t="shared" si="337"/>
        <v>170</v>
      </c>
      <c r="ET178">
        <f t="shared" si="338"/>
        <v>58</v>
      </c>
      <c r="EU178">
        <f t="shared" si="339"/>
        <v>43</v>
      </c>
      <c r="EV178">
        <f t="shared" si="340"/>
        <v>96</v>
      </c>
      <c r="EW178">
        <f t="shared" si="341"/>
        <v>55</v>
      </c>
      <c r="EX178">
        <f t="shared" si="342"/>
        <v>72</v>
      </c>
      <c r="EY178">
        <f t="shared" si="343"/>
        <v>75</v>
      </c>
      <c r="EZ178">
        <f t="shared" si="344"/>
        <v>17</v>
      </c>
      <c r="FA178">
        <f t="shared" si="345"/>
        <v>139</v>
      </c>
      <c r="FB178">
        <f t="shared" si="346"/>
        <v>56</v>
      </c>
      <c r="FC178">
        <f t="shared" si="347"/>
        <v>184</v>
      </c>
      <c r="FD178">
        <f t="shared" si="348"/>
        <v>54</v>
      </c>
      <c r="FE178">
        <f t="shared" si="349"/>
        <v>161</v>
      </c>
      <c r="FF178">
        <f t="shared" si="350"/>
        <v>172</v>
      </c>
      <c r="FG178">
        <f t="shared" si="351"/>
        <v>82</v>
      </c>
      <c r="FH178">
        <f t="shared" si="352"/>
        <v>197</v>
      </c>
      <c r="FI178">
        <f t="shared" si="353"/>
        <v>183</v>
      </c>
      <c r="FJ178">
        <f t="shared" si="354"/>
        <v>149</v>
      </c>
      <c r="FK178">
        <f t="shared" si="355"/>
        <v>22</v>
      </c>
      <c r="FL178">
        <f t="shared" si="356"/>
        <v>175</v>
      </c>
      <c r="FM178">
        <f t="shared" si="357"/>
        <v>94</v>
      </c>
      <c r="FN178">
        <f t="shared" si="358"/>
        <v>49</v>
      </c>
      <c r="FO178">
        <f t="shared" si="359"/>
        <v>82</v>
      </c>
      <c r="FP178">
        <f t="shared" si="360"/>
        <v>42</v>
      </c>
      <c r="FQ178">
        <f t="shared" si="361"/>
        <v>7</v>
      </c>
      <c r="FR178">
        <f t="shared" si="362"/>
        <v>38</v>
      </c>
    </row>
    <row r="179" spans="1:174">
      <c r="A179" t="s">
        <v>18</v>
      </c>
      <c r="B179" t="s">
        <v>0</v>
      </c>
      <c r="C179" t="s">
        <v>67</v>
      </c>
      <c r="D179">
        <v>34</v>
      </c>
      <c r="E179">
        <v>14</v>
      </c>
      <c r="F179">
        <v>2009</v>
      </c>
      <c r="G179" t="str">
        <f t="shared" si="318"/>
        <v>Cowboys-WC-2009</v>
      </c>
      <c r="H179">
        <v>1</v>
      </c>
      <c r="I179">
        <v>27</v>
      </c>
      <c r="J179">
        <v>12</v>
      </c>
      <c r="K179">
        <v>228</v>
      </c>
      <c r="L179">
        <v>23</v>
      </c>
      <c r="M179">
        <v>35</v>
      </c>
      <c r="N179">
        <v>2</v>
      </c>
      <c r="O179">
        <v>198</v>
      </c>
      <c r="P179">
        <v>35</v>
      </c>
      <c r="Q179">
        <v>2</v>
      </c>
      <c r="R179">
        <v>9</v>
      </c>
      <c r="S179">
        <v>16</v>
      </c>
      <c r="T179">
        <v>0</v>
      </c>
      <c r="U179">
        <v>0</v>
      </c>
      <c r="V179">
        <v>0</v>
      </c>
      <c r="W179">
        <v>1</v>
      </c>
      <c r="X179">
        <v>2</v>
      </c>
      <c r="Y179">
        <v>16</v>
      </c>
      <c r="Z179">
        <v>14</v>
      </c>
      <c r="AA179">
        <v>112</v>
      </c>
      <c r="AB179">
        <v>6</v>
      </c>
      <c r="AC179">
        <v>229</v>
      </c>
      <c r="AD179">
        <v>9</v>
      </c>
      <c r="AE179">
        <v>6</v>
      </c>
      <c r="AF179">
        <v>3</v>
      </c>
      <c r="AG179">
        <v>1</v>
      </c>
      <c r="AH179">
        <v>7</v>
      </c>
      <c r="AI179">
        <v>18</v>
      </c>
      <c r="AJ179">
        <v>5</v>
      </c>
      <c r="AK179">
        <v>12</v>
      </c>
      <c r="AL179">
        <v>2</v>
      </c>
      <c r="AM179">
        <v>4</v>
      </c>
      <c r="AN179">
        <v>0</v>
      </c>
      <c r="AO179">
        <v>0</v>
      </c>
      <c r="AP179">
        <v>6</v>
      </c>
      <c r="AQ179">
        <v>13</v>
      </c>
      <c r="AR179">
        <v>14</v>
      </c>
      <c r="AS179">
        <v>34</v>
      </c>
      <c r="AT179">
        <v>13</v>
      </c>
      <c r="AU179">
        <v>478</v>
      </c>
      <c r="AV179">
        <v>2</v>
      </c>
      <c r="AW179">
        <v>39</v>
      </c>
      <c r="AX179">
        <v>34</v>
      </c>
      <c r="AY179" s="8">
        <v>17</v>
      </c>
      <c r="AZ179">
        <v>13</v>
      </c>
      <c r="BA179">
        <v>284</v>
      </c>
      <c r="BB179">
        <v>20</v>
      </c>
      <c r="BC179">
        <v>39</v>
      </c>
      <c r="BD179">
        <v>2</v>
      </c>
      <c r="BE179">
        <v>56</v>
      </c>
      <c r="BF179">
        <v>13</v>
      </c>
      <c r="BG179">
        <v>0</v>
      </c>
      <c r="BH179">
        <v>2</v>
      </c>
      <c r="BI179">
        <v>11</v>
      </c>
      <c r="BJ179">
        <v>0</v>
      </c>
      <c r="BK179">
        <v>2</v>
      </c>
      <c r="BL179">
        <v>1</v>
      </c>
      <c r="BM179">
        <v>3</v>
      </c>
      <c r="BN179">
        <v>4</v>
      </c>
      <c r="BO179">
        <v>22</v>
      </c>
      <c r="BP179">
        <v>9</v>
      </c>
      <c r="BQ179">
        <v>116</v>
      </c>
      <c r="BR179">
        <v>5</v>
      </c>
      <c r="BS179">
        <v>253</v>
      </c>
      <c r="BT179">
        <v>56</v>
      </c>
      <c r="BU179">
        <v>1</v>
      </c>
      <c r="BV179">
        <v>1</v>
      </c>
      <c r="BW179">
        <v>0</v>
      </c>
      <c r="BX179">
        <v>4</v>
      </c>
      <c r="BY179">
        <v>7</v>
      </c>
      <c r="BZ179">
        <v>1</v>
      </c>
      <c r="CA179">
        <v>3</v>
      </c>
      <c r="CB179">
        <v>0</v>
      </c>
      <c r="CC179">
        <v>1</v>
      </c>
      <c r="CD179">
        <v>0</v>
      </c>
      <c r="CE179">
        <v>0</v>
      </c>
      <c r="CF179">
        <v>0</v>
      </c>
      <c r="CG179">
        <v>0</v>
      </c>
      <c r="CH179">
        <v>5</v>
      </c>
      <c r="CI179">
        <v>11</v>
      </c>
      <c r="CJ179">
        <v>13</v>
      </c>
      <c r="CK179">
        <v>260</v>
      </c>
      <c r="CL179">
        <v>6</v>
      </c>
      <c r="CM179">
        <v>20</v>
      </c>
      <c r="CN179">
        <v>26</v>
      </c>
      <c r="CP179" s="1">
        <f t="shared" si="363"/>
        <v>0.79487179487179482</v>
      </c>
      <c r="CQ179" s="1">
        <f t="shared" si="364"/>
        <v>0.6333333333333333</v>
      </c>
      <c r="CR179" s="1">
        <f t="shared" si="365"/>
        <v>7.243243243243243</v>
      </c>
      <c r="CS179" s="1">
        <f t="shared" si="366"/>
        <v>6.4883720930232558</v>
      </c>
      <c r="CT179" s="1">
        <f t="shared" si="367"/>
        <v>1</v>
      </c>
      <c r="CU179" s="1">
        <f t="shared" si="368"/>
        <v>4</v>
      </c>
      <c r="CV179" s="1">
        <f t="shared" si="369"/>
        <v>35.5</v>
      </c>
      <c r="CW179" s="1">
        <f t="shared" si="370"/>
        <v>26.153846153846153</v>
      </c>
      <c r="CX179" s="2">
        <f t="shared" si="371"/>
        <v>3.2972222222222225</v>
      </c>
      <c r="CY179" s="2">
        <f t="shared" si="372"/>
        <v>1.5717948717948718</v>
      </c>
      <c r="CZ179" s="1">
        <f t="shared" si="373"/>
        <v>5.916666666666667</v>
      </c>
      <c r="DA179" s="1">
        <f t="shared" si="374"/>
        <v>6.0714285714285712</v>
      </c>
      <c r="DB179" s="1">
        <f t="shared" si="375"/>
        <v>2.25</v>
      </c>
      <c r="DC179" s="1">
        <f t="shared" si="376"/>
        <v>1.3076923076923077</v>
      </c>
      <c r="DD179" s="1">
        <f t="shared" si="377"/>
        <v>0.5625</v>
      </c>
      <c r="DE179" s="1">
        <f t="shared" si="378"/>
        <v>0.15384615384615385</v>
      </c>
      <c r="DF179" s="1">
        <f t="shared" si="379"/>
        <v>36.769230769230766</v>
      </c>
      <c r="DG179" s="1">
        <f t="shared" si="380"/>
        <v>20</v>
      </c>
      <c r="DH179" s="1">
        <f t="shared" si="381"/>
        <v>2</v>
      </c>
      <c r="DI179" s="1">
        <f t="shared" si="382"/>
        <v>6</v>
      </c>
      <c r="DJ179" s="1">
        <f t="shared" si="383"/>
        <v>0.5714285714285714</v>
      </c>
      <c r="DK179" s="1">
        <f t="shared" si="384"/>
        <v>1</v>
      </c>
      <c r="DL179" s="1">
        <f t="shared" si="385"/>
        <v>6</v>
      </c>
      <c r="DM179" s="1">
        <f t="shared" si="386"/>
        <v>4.3076923076923075</v>
      </c>
      <c r="DN179" s="1">
        <f t="shared" si="387"/>
        <v>1.5555555555555556</v>
      </c>
      <c r="DO179" s="1">
        <f t="shared" si="388"/>
        <v>2.0714285714285716</v>
      </c>
      <c r="DP179" s="1">
        <f t="shared" si="389"/>
        <v>0.41176470588235292</v>
      </c>
      <c r="DQ179" s="1">
        <f t="shared" si="390"/>
        <v>0.45454545454545453</v>
      </c>
      <c r="DR179" s="2">
        <f t="shared" si="391"/>
        <v>5.6571428571428575</v>
      </c>
      <c r="DS179" s="2">
        <f t="shared" si="392"/>
        <v>4.3076923076923075</v>
      </c>
      <c r="DT179" s="1">
        <f t="shared" si="393"/>
        <v>36.666666666666664</v>
      </c>
      <c r="DU179" s="1">
        <f t="shared" si="394"/>
        <v>39.4</v>
      </c>
      <c r="DV179" s="1">
        <f t="shared" si="395"/>
        <v>198</v>
      </c>
      <c r="DW179" s="1">
        <f t="shared" si="396"/>
        <v>56</v>
      </c>
      <c r="DX179" s="1">
        <f t="shared" si="397"/>
        <v>7.9812206572769953E-2</v>
      </c>
      <c r="DY179" s="1">
        <f t="shared" si="398"/>
        <v>4.1176470588235294E-2</v>
      </c>
      <c r="DZ179" s="1">
        <f t="shared" si="399"/>
        <v>2.8333333333333335</v>
      </c>
      <c r="EA179" s="1">
        <f t="shared" si="400"/>
        <v>1.0769230769230769</v>
      </c>
      <c r="EB179" s="1">
        <f t="shared" si="401"/>
        <v>103.03571428571428</v>
      </c>
      <c r="EC179" s="1">
        <f t="shared" si="402"/>
        <v>81.570512820512803</v>
      </c>
      <c r="EE179">
        <f t="shared" si="323"/>
        <v>28</v>
      </c>
      <c r="EF179">
        <f t="shared" si="324"/>
        <v>50</v>
      </c>
      <c r="EG179">
        <f t="shared" si="325"/>
        <v>60</v>
      </c>
      <c r="EH179">
        <f t="shared" si="326"/>
        <v>123</v>
      </c>
      <c r="EI179">
        <f t="shared" si="327"/>
        <v>37</v>
      </c>
      <c r="EJ179">
        <f t="shared" si="328"/>
        <v>12</v>
      </c>
      <c r="EK179">
        <f t="shared" si="329"/>
        <v>50</v>
      </c>
      <c r="EL179">
        <f t="shared" si="330"/>
        <v>68</v>
      </c>
      <c r="EM179">
        <f t="shared" si="331"/>
        <v>32</v>
      </c>
      <c r="EN179">
        <f t="shared" si="332"/>
        <v>4</v>
      </c>
      <c r="EO179">
        <f t="shared" si="333"/>
        <v>50</v>
      </c>
      <c r="EP179">
        <f t="shared" si="334"/>
        <v>156</v>
      </c>
      <c r="EQ179">
        <f t="shared" si="335"/>
        <v>38</v>
      </c>
      <c r="ER179">
        <f t="shared" si="336"/>
        <v>47</v>
      </c>
      <c r="ES179">
        <f t="shared" si="337"/>
        <v>22</v>
      </c>
      <c r="ET179">
        <f t="shared" si="338"/>
        <v>6</v>
      </c>
      <c r="EU179">
        <f t="shared" si="339"/>
        <v>35</v>
      </c>
      <c r="EV179">
        <f t="shared" si="340"/>
        <v>5</v>
      </c>
      <c r="EW179">
        <f t="shared" si="341"/>
        <v>23</v>
      </c>
      <c r="EX179">
        <f t="shared" si="342"/>
        <v>18</v>
      </c>
      <c r="EY179">
        <f t="shared" si="343"/>
        <v>133</v>
      </c>
      <c r="EZ179">
        <f t="shared" si="344"/>
        <v>164</v>
      </c>
      <c r="FA179">
        <f t="shared" si="345"/>
        <v>65</v>
      </c>
      <c r="FB179">
        <f t="shared" si="346"/>
        <v>20</v>
      </c>
      <c r="FC179">
        <f t="shared" si="347"/>
        <v>193</v>
      </c>
      <c r="FD179">
        <f t="shared" si="348"/>
        <v>3</v>
      </c>
      <c r="FE179">
        <f t="shared" si="349"/>
        <v>124</v>
      </c>
      <c r="FF179">
        <f t="shared" si="350"/>
        <v>106</v>
      </c>
      <c r="FG179">
        <f t="shared" si="351"/>
        <v>15</v>
      </c>
      <c r="FH179">
        <f t="shared" si="352"/>
        <v>127</v>
      </c>
      <c r="FI179">
        <f t="shared" si="353"/>
        <v>110</v>
      </c>
      <c r="FJ179">
        <f t="shared" si="354"/>
        <v>130</v>
      </c>
      <c r="FK179">
        <f t="shared" si="355"/>
        <v>11</v>
      </c>
      <c r="FL179">
        <f t="shared" si="356"/>
        <v>27</v>
      </c>
      <c r="FM179">
        <f t="shared" si="357"/>
        <v>60</v>
      </c>
      <c r="FN179">
        <f t="shared" si="358"/>
        <v>32</v>
      </c>
      <c r="FO179">
        <f t="shared" si="359"/>
        <v>32</v>
      </c>
      <c r="FP179">
        <f t="shared" si="360"/>
        <v>32</v>
      </c>
      <c r="FQ179">
        <f t="shared" si="361"/>
        <v>43</v>
      </c>
      <c r="FR179">
        <f t="shared" si="362"/>
        <v>106</v>
      </c>
    </row>
    <row r="180" spans="1:174">
      <c r="A180" t="s">
        <v>0</v>
      </c>
      <c r="B180" t="s">
        <v>18</v>
      </c>
      <c r="C180" t="s">
        <v>67</v>
      </c>
      <c r="D180">
        <v>14</v>
      </c>
      <c r="E180">
        <v>34</v>
      </c>
      <c r="F180">
        <v>2009</v>
      </c>
      <c r="G180" t="str">
        <f t="shared" si="318"/>
        <v>Eagles-WC-2009</v>
      </c>
      <c r="H180">
        <v>0</v>
      </c>
      <c r="I180">
        <v>17</v>
      </c>
      <c r="J180">
        <v>13</v>
      </c>
      <c r="K180">
        <v>284</v>
      </c>
      <c r="L180">
        <v>20</v>
      </c>
      <c r="M180">
        <v>39</v>
      </c>
      <c r="N180">
        <v>2</v>
      </c>
      <c r="O180">
        <v>56</v>
      </c>
      <c r="P180">
        <v>13</v>
      </c>
      <c r="Q180">
        <v>0</v>
      </c>
      <c r="R180">
        <v>2</v>
      </c>
      <c r="S180">
        <v>11</v>
      </c>
      <c r="T180">
        <v>0</v>
      </c>
      <c r="U180">
        <v>2</v>
      </c>
      <c r="V180">
        <v>1</v>
      </c>
      <c r="W180">
        <v>3</v>
      </c>
      <c r="X180">
        <v>4</v>
      </c>
      <c r="Y180">
        <v>22</v>
      </c>
      <c r="Z180">
        <v>9</v>
      </c>
      <c r="AA180">
        <v>116</v>
      </c>
      <c r="AB180">
        <v>5</v>
      </c>
      <c r="AC180">
        <v>253</v>
      </c>
      <c r="AD180">
        <v>56</v>
      </c>
      <c r="AE180">
        <v>1</v>
      </c>
      <c r="AF180">
        <v>1</v>
      </c>
      <c r="AG180">
        <v>0</v>
      </c>
      <c r="AH180">
        <v>4</v>
      </c>
      <c r="AI180">
        <v>7</v>
      </c>
      <c r="AJ180">
        <v>1</v>
      </c>
      <c r="AK180">
        <v>3</v>
      </c>
      <c r="AL180">
        <v>0</v>
      </c>
      <c r="AM180">
        <v>1</v>
      </c>
      <c r="AN180">
        <v>0</v>
      </c>
      <c r="AO180">
        <v>0</v>
      </c>
      <c r="AP180">
        <v>0</v>
      </c>
      <c r="AQ180">
        <v>0</v>
      </c>
      <c r="AR180">
        <v>5</v>
      </c>
      <c r="AS180">
        <v>11</v>
      </c>
      <c r="AT180">
        <v>13</v>
      </c>
      <c r="AU180">
        <v>260</v>
      </c>
      <c r="AV180">
        <v>6</v>
      </c>
      <c r="AW180">
        <v>20</v>
      </c>
      <c r="AX180">
        <v>26</v>
      </c>
      <c r="AY180" s="8">
        <v>27</v>
      </c>
      <c r="AZ180">
        <v>12</v>
      </c>
      <c r="BA180">
        <v>228</v>
      </c>
      <c r="BB180">
        <v>23</v>
      </c>
      <c r="BC180">
        <v>35</v>
      </c>
      <c r="BD180">
        <v>2</v>
      </c>
      <c r="BE180">
        <v>198</v>
      </c>
      <c r="BF180">
        <v>35</v>
      </c>
      <c r="BG180">
        <v>2</v>
      </c>
      <c r="BH180">
        <v>9</v>
      </c>
      <c r="BI180">
        <v>16</v>
      </c>
      <c r="BJ180">
        <v>0</v>
      </c>
      <c r="BK180">
        <v>0</v>
      </c>
      <c r="BL180">
        <v>0</v>
      </c>
      <c r="BM180">
        <v>1</v>
      </c>
      <c r="BN180">
        <v>2</v>
      </c>
      <c r="BO180">
        <v>16</v>
      </c>
      <c r="BP180">
        <v>14</v>
      </c>
      <c r="BQ180">
        <v>112</v>
      </c>
      <c r="BR180">
        <v>6</v>
      </c>
      <c r="BS180">
        <v>229</v>
      </c>
      <c r="BT180">
        <v>9</v>
      </c>
      <c r="BU180">
        <v>6</v>
      </c>
      <c r="BV180">
        <v>3</v>
      </c>
      <c r="BW180">
        <v>1</v>
      </c>
      <c r="BX180">
        <v>7</v>
      </c>
      <c r="BY180">
        <v>18</v>
      </c>
      <c r="BZ180">
        <v>5</v>
      </c>
      <c r="CA180">
        <v>12</v>
      </c>
      <c r="CB180">
        <v>2</v>
      </c>
      <c r="CC180">
        <v>4</v>
      </c>
      <c r="CD180">
        <v>0</v>
      </c>
      <c r="CE180">
        <v>0</v>
      </c>
      <c r="CF180">
        <v>6</v>
      </c>
      <c r="CG180">
        <v>13</v>
      </c>
      <c r="CH180">
        <v>14</v>
      </c>
      <c r="CI180">
        <v>34</v>
      </c>
      <c r="CJ180">
        <v>13</v>
      </c>
      <c r="CK180">
        <v>478</v>
      </c>
      <c r="CL180">
        <v>2</v>
      </c>
      <c r="CM180">
        <v>39</v>
      </c>
      <c r="CN180">
        <v>34</v>
      </c>
      <c r="CP180" s="1">
        <f t="shared" si="363"/>
        <v>0.6333333333333333</v>
      </c>
      <c r="CQ180" s="1">
        <f t="shared" si="364"/>
        <v>0.79487179487179482</v>
      </c>
      <c r="CR180" s="1">
        <f t="shared" si="365"/>
        <v>6.4883720930232558</v>
      </c>
      <c r="CS180" s="1">
        <f t="shared" si="366"/>
        <v>7.243243243243243</v>
      </c>
      <c r="CT180" s="1">
        <f t="shared" si="367"/>
        <v>4</v>
      </c>
      <c r="CU180" s="1">
        <f t="shared" si="368"/>
        <v>1</v>
      </c>
      <c r="CV180" s="1">
        <f t="shared" si="369"/>
        <v>26.153846153846153</v>
      </c>
      <c r="CW180" s="1">
        <f t="shared" si="370"/>
        <v>35.5</v>
      </c>
      <c r="CX180" s="2">
        <f t="shared" si="371"/>
        <v>1.5717948717948718</v>
      </c>
      <c r="CY180" s="2">
        <f t="shared" si="372"/>
        <v>3.2972222222222225</v>
      </c>
      <c r="CZ180" s="1">
        <f t="shared" si="373"/>
        <v>6.0714285714285712</v>
      </c>
      <c r="DA180" s="1">
        <f t="shared" si="374"/>
        <v>5.916666666666667</v>
      </c>
      <c r="DB180" s="1">
        <f t="shared" si="375"/>
        <v>1.3076923076923077</v>
      </c>
      <c r="DC180" s="1">
        <f t="shared" si="376"/>
        <v>2.25</v>
      </c>
      <c r="DD180" s="1">
        <f t="shared" si="377"/>
        <v>0.15384615384615385</v>
      </c>
      <c r="DE180" s="1">
        <f t="shared" si="378"/>
        <v>0.5625</v>
      </c>
      <c r="DF180" s="1">
        <f t="shared" si="379"/>
        <v>20</v>
      </c>
      <c r="DG180" s="1">
        <f t="shared" si="380"/>
        <v>36.769230769230766</v>
      </c>
      <c r="DH180" s="1">
        <f t="shared" si="381"/>
        <v>6</v>
      </c>
      <c r="DI180" s="1">
        <f t="shared" si="382"/>
        <v>2</v>
      </c>
      <c r="DJ180" s="1">
        <f t="shared" si="383"/>
        <v>1</v>
      </c>
      <c r="DK180" s="1">
        <f t="shared" si="384"/>
        <v>0.5714285714285714</v>
      </c>
      <c r="DL180" s="1">
        <f t="shared" si="385"/>
        <v>4.3076923076923075</v>
      </c>
      <c r="DM180" s="1">
        <f t="shared" si="386"/>
        <v>6</v>
      </c>
      <c r="DN180" s="1">
        <f t="shared" si="387"/>
        <v>2.0714285714285716</v>
      </c>
      <c r="DO180" s="1">
        <f t="shared" si="388"/>
        <v>1.5555555555555556</v>
      </c>
      <c r="DP180" s="1">
        <f t="shared" si="389"/>
        <v>0.45454545454545453</v>
      </c>
      <c r="DQ180" s="1">
        <f t="shared" si="390"/>
        <v>0.41176470588235292</v>
      </c>
      <c r="DR180" s="2">
        <f t="shared" si="391"/>
        <v>4.3076923076923075</v>
      </c>
      <c r="DS180" s="2">
        <f t="shared" si="392"/>
        <v>5.6571428571428575</v>
      </c>
      <c r="DT180" s="1">
        <f t="shared" si="393"/>
        <v>39.4</v>
      </c>
      <c r="DU180" s="1">
        <f t="shared" si="394"/>
        <v>36.666666666666664</v>
      </c>
      <c r="DV180" s="1">
        <f t="shared" si="395"/>
        <v>56</v>
      </c>
      <c r="DW180" s="1">
        <f t="shared" si="396"/>
        <v>198</v>
      </c>
      <c r="DX180" s="1">
        <f t="shared" si="397"/>
        <v>4.1176470588235294E-2</v>
      </c>
      <c r="DY180" s="1">
        <f t="shared" si="398"/>
        <v>7.9812206572769953E-2</v>
      </c>
      <c r="DZ180" s="1">
        <f t="shared" si="399"/>
        <v>1.0769230769230769</v>
      </c>
      <c r="EA180" s="1">
        <f t="shared" si="400"/>
        <v>2.8333333333333335</v>
      </c>
      <c r="EB180" s="1">
        <f t="shared" si="401"/>
        <v>81.570512820512803</v>
      </c>
      <c r="EC180" s="1">
        <f t="shared" si="402"/>
        <v>103.03571428571428</v>
      </c>
      <c r="EE180">
        <f t="shared" si="323"/>
        <v>146</v>
      </c>
      <c r="EF180">
        <f t="shared" si="324"/>
        <v>170</v>
      </c>
      <c r="EG180">
        <f t="shared" si="325"/>
        <v>76</v>
      </c>
      <c r="EH180">
        <f t="shared" si="326"/>
        <v>139</v>
      </c>
      <c r="EI180">
        <f t="shared" si="327"/>
        <v>168</v>
      </c>
      <c r="EJ180">
        <f t="shared" si="328"/>
        <v>95</v>
      </c>
      <c r="EK180">
        <f t="shared" si="329"/>
        <v>130</v>
      </c>
      <c r="EL180">
        <f t="shared" si="330"/>
        <v>148</v>
      </c>
      <c r="EM180">
        <f t="shared" si="331"/>
        <v>195</v>
      </c>
      <c r="EN180">
        <f t="shared" si="332"/>
        <v>167</v>
      </c>
      <c r="EO180">
        <f t="shared" si="333"/>
        <v>43</v>
      </c>
      <c r="EP180">
        <f t="shared" si="334"/>
        <v>149</v>
      </c>
      <c r="EQ180">
        <f t="shared" si="335"/>
        <v>151</v>
      </c>
      <c r="ER180">
        <f t="shared" si="336"/>
        <v>161</v>
      </c>
      <c r="ES180">
        <f t="shared" si="337"/>
        <v>191</v>
      </c>
      <c r="ET180">
        <f t="shared" si="338"/>
        <v>174</v>
      </c>
      <c r="EU180">
        <f t="shared" si="339"/>
        <v>194</v>
      </c>
      <c r="EV180">
        <f t="shared" si="340"/>
        <v>164</v>
      </c>
      <c r="EW180">
        <f t="shared" si="341"/>
        <v>161</v>
      </c>
      <c r="EX180">
        <f t="shared" si="342"/>
        <v>145</v>
      </c>
      <c r="EY180">
        <f t="shared" si="343"/>
        <v>1</v>
      </c>
      <c r="EZ180">
        <f t="shared" si="344"/>
        <v>63</v>
      </c>
      <c r="FA180">
        <f t="shared" si="345"/>
        <v>179</v>
      </c>
      <c r="FB180">
        <f t="shared" si="346"/>
        <v>127</v>
      </c>
      <c r="FC180">
        <f t="shared" si="347"/>
        <v>196</v>
      </c>
      <c r="FD180">
        <f t="shared" si="348"/>
        <v>6</v>
      </c>
      <c r="FE180">
        <f t="shared" si="349"/>
        <v>89</v>
      </c>
      <c r="FF180">
        <f t="shared" si="350"/>
        <v>74</v>
      </c>
      <c r="FG180">
        <f t="shared" si="351"/>
        <v>72</v>
      </c>
      <c r="FH180">
        <f t="shared" si="352"/>
        <v>184</v>
      </c>
      <c r="FI180">
        <f t="shared" si="353"/>
        <v>69</v>
      </c>
      <c r="FJ180">
        <f t="shared" si="354"/>
        <v>88</v>
      </c>
      <c r="FK180">
        <f t="shared" si="355"/>
        <v>170</v>
      </c>
      <c r="FL180">
        <f t="shared" si="356"/>
        <v>188</v>
      </c>
      <c r="FM180">
        <f t="shared" si="357"/>
        <v>167</v>
      </c>
      <c r="FN180">
        <f t="shared" si="358"/>
        <v>139</v>
      </c>
      <c r="FO180">
        <f t="shared" si="359"/>
        <v>162</v>
      </c>
      <c r="FP180">
        <f t="shared" si="360"/>
        <v>166</v>
      </c>
      <c r="FQ180">
        <f t="shared" si="361"/>
        <v>93</v>
      </c>
      <c r="FR180">
        <f t="shared" si="362"/>
        <v>156</v>
      </c>
    </row>
    <row r="181" spans="1:174">
      <c r="A181" t="s">
        <v>9</v>
      </c>
      <c r="B181" t="s">
        <v>7</v>
      </c>
      <c r="C181" t="s">
        <v>67</v>
      </c>
      <c r="D181">
        <v>14</v>
      </c>
      <c r="E181">
        <v>33</v>
      </c>
      <c r="F181">
        <v>2009</v>
      </c>
      <c r="G181" t="str">
        <f t="shared" si="318"/>
        <v>Patriots-WC-2009</v>
      </c>
      <c r="H181">
        <v>1</v>
      </c>
      <c r="I181">
        <v>15</v>
      </c>
      <c r="J181">
        <v>13</v>
      </c>
      <c r="K181">
        <v>132</v>
      </c>
      <c r="L181">
        <v>23</v>
      </c>
      <c r="M181">
        <v>42</v>
      </c>
      <c r="N181">
        <v>2</v>
      </c>
      <c r="O181">
        <v>64</v>
      </c>
      <c r="P181">
        <v>18</v>
      </c>
      <c r="Q181">
        <v>0</v>
      </c>
      <c r="R181">
        <v>3</v>
      </c>
      <c r="S181">
        <v>12</v>
      </c>
      <c r="T181">
        <v>1</v>
      </c>
      <c r="U181">
        <v>2</v>
      </c>
      <c r="V181">
        <v>3</v>
      </c>
      <c r="W181">
        <v>1</v>
      </c>
      <c r="X181">
        <v>3</v>
      </c>
      <c r="Y181">
        <v>22</v>
      </c>
      <c r="Z181">
        <v>5</v>
      </c>
      <c r="AA181">
        <v>41</v>
      </c>
      <c r="AB181">
        <v>5</v>
      </c>
      <c r="AC181">
        <v>195</v>
      </c>
      <c r="AD181">
        <v>34</v>
      </c>
      <c r="AE181">
        <v>2</v>
      </c>
      <c r="AF181">
        <v>2</v>
      </c>
      <c r="AG181">
        <v>0</v>
      </c>
      <c r="AH181">
        <v>3</v>
      </c>
      <c r="AI181">
        <v>7</v>
      </c>
      <c r="AJ181">
        <v>5</v>
      </c>
      <c r="AK181">
        <v>9</v>
      </c>
      <c r="AL181">
        <v>1</v>
      </c>
      <c r="AM181">
        <v>2</v>
      </c>
      <c r="AN181">
        <v>0</v>
      </c>
      <c r="AO181">
        <v>0</v>
      </c>
      <c r="AP181">
        <v>0</v>
      </c>
      <c r="AQ181">
        <v>1</v>
      </c>
      <c r="AR181">
        <v>9</v>
      </c>
      <c r="AS181">
        <v>18</v>
      </c>
      <c r="AT181">
        <v>13</v>
      </c>
      <c r="AU181">
        <v>456</v>
      </c>
      <c r="AV181">
        <v>5</v>
      </c>
      <c r="AW181">
        <v>27</v>
      </c>
      <c r="AX181">
        <v>39</v>
      </c>
      <c r="AY181" s="8">
        <v>16</v>
      </c>
      <c r="AZ181">
        <v>12</v>
      </c>
      <c r="BA181">
        <v>34</v>
      </c>
      <c r="BB181">
        <v>4</v>
      </c>
      <c r="BC181">
        <v>10</v>
      </c>
      <c r="BD181">
        <v>0</v>
      </c>
      <c r="BE181">
        <v>234</v>
      </c>
      <c r="BF181">
        <v>52</v>
      </c>
      <c r="BG181">
        <v>4</v>
      </c>
      <c r="BH181">
        <v>10</v>
      </c>
      <c r="BI181">
        <v>16</v>
      </c>
      <c r="BJ181">
        <v>0</v>
      </c>
      <c r="BK181">
        <v>0</v>
      </c>
      <c r="BL181">
        <v>1</v>
      </c>
      <c r="BM181">
        <v>1</v>
      </c>
      <c r="BN181">
        <v>0</v>
      </c>
      <c r="BO181">
        <v>0</v>
      </c>
      <c r="BP181">
        <v>3</v>
      </c>
      <c r="BQ181">
        <v>15</v>
      </c>
      <c r="BR181">
        <v>4</v>
      </c>
      <c r="BS181">
        <v>136</v>
      </c>
      <c r="BT181">
        <v>28</v>
      </c>
      <c r="BU181">
        <v>5</v>
      </c>
      <c r="BV181">
        <v>3</v>
      </c>
      <c r="BW181">
        <v>2</v>
      </c>
      <c r="BX181">
        <v>11</v>
      </c>
      <c r="BY181">
        <v>23</v>
      </c>
      <c r="BZ181">
        <v>9</v>
      </c>
      <c r="CA181">
        <v>18</v>
      </c>
      <c r="CB181">
        <v>7</v>
      </c>
      <c r="CC181">
        <v>10</v>
      </c>
      <c r="CD181">
        <v>0</v>
      </c>
      <c r="CE181">
        <v>0</v>
      </c>
      <c r="CF181">
        <v>4</v>
      </c>
      <c r="CG181">
        <v>16</v>
      </c>
      <c r="CH181">
        <v>27</v>
      </c>
      <c r="CI181">
        <v>51</v>
      </c>
      <c r="CJ181">
        <v>13</v>
      </c>
      <c r="CK181">
        <v>651</v>
      </c>
      <c r="CL181">
        <v>4</v>
      </c>
      <c r="CM181">
        <v>32</v>
      </c>
      <c r="CN181">
        <v>21</v>
      </c>
      <c r="CP181" s="1">
        <f t="shared" si="363"/>
        <v>0.6071428571428571</v>
      </c>
      <c r="CQ181" s="1">
        <f t="shared" si="364"/>
        <v>0.7142857142857143</v>
      </c>
      <c r="CR181" s="1">
        <f t="shared" si="365"/>
        <v>0.82222222222222219</v>
      </c>
      <c r="CS181" s="1">
        <f t="shared" si="366"/>
        <v>-1.1000000000000001</v>
      </c>
      <c r="CT181" s="1">
        <f t="shared" si="367"/>
        <v>4</v>
      </c>
      <c r="CU181" s="1">
        <f t="shared" si="368"/>
        <v>2</v>
      </c>
      <c r="CV181" s="1">
        <f t="shared" si="369"/>
        <v>15.076923076923077</v>
      </c>
      <c r="CW181" s="1">
        <f t="shared" si="370"/>
        <v>22.333333333333332</v>
      </c>
      <c r="CX181" s="2">
        <f t="shared" si="371"/>
        <v>2.1269230769230769</v>
      </c>
      <c r="CY181" s="2">
        <f t="shared" si="372"/>
        <v>2.6958333333333333</v>
      </c>
      <c r="CZ181" s="1">
        <f t="shared" si="373"/>
        <v>3.1111111111111112</v>
      </c>
      <c r="DA181" s="1">
        <f t="shared" si="374"/>
        <v>4.32258064516129</v>
      </c>
      <c r="DB181" s="1">
        <f t="shared" si="375"/>
        <v>1.1538461538461537</v>
      </c>
      <c r="DC181" s="1">
        <f t="shared" si="376"/>
        <v>1.3333333333333333</v>
      </c>
      <c r="DD181" s="1">
        <f t="shared" si="377"/>
        <v>0.2857142857142857</v>
      </c>
      <c r="DE181" s="1">
        <f t="shared" si="378"/>
        <v>0.625</v>
      </c>
      <c r="DF181" s="1">
        <f t="shared" si="379"/>
        <v>35.07692307692308</v>
      </c>
      <c r="DG181" s="1">
        <f t="shared" si="380"/>
        <v>50.07692307692308</v>
      </c>
      <c r="DH181" s="1">
        <f t="shared" si="381"/>
        <v>5</v>
      </c>
      <c r="DI181" s="1">
        <f t="shared" si="382"/>
        <v>4</v>
      </c>
      <c r="DJ181" s="1">
        <f t="shared" si="383"/>
        <v>1</v>
      </c>
      <c r="DK181" s="1">
        <f t="shared" si="384"/>
        <v>0.77142857142857146</v>
      </c>
      <c r="DL181" s="1">
        <f t="shared" si="385"/>
        <v>4.8461538461538458</v>
      </c>
      <c r="DM181" s="1">
        <f t="shared" si="386"/>
        <v>5.166666666666667</v>
      </c>
      <c r="DN181" s="1">
        <f t="shared" si="387"/>
        <v>0.65079365079365081</v>
      </c>
      <c r="DO181" s="1">
        <f t="shared" si="388"/>
        <v>0.24193548387096775</v>
      </c>
      <c r="DP181" s="1">
        <f t="shared" si="389"/>
        <v>0.5</v>
      </c>
      <c r="DQ181" s="1">
        <f t="shared" si="390"/>
        <v>0.52941176470588236</v>
      </c>
      <c r="DR181" s="2">
        <f t="shared" si="391"/>
        <v>3.5555555555555554</v>
      </c>
      <c r="DS181" s="2">
        <f t="shared" si="392"/>
        <v>4.5</v>
      </c>
      <c r="DT181" s="1">
        <f t="shared" si="393"/>
        <v>32.200000000000003</v>
      </c>
      <c r="DU181" s="1">
        <f t="shared" si="394"/>
        <v>27</v>
      </c>
      <c r="DV181" s="1">
        <f t="shared" si="395"/>
        <v>64</v>
      </c>
      <c r="DW181" s="1">
        <f t="shared" si="396"/>
        <v>234</v>
      </c>
      <c r="DX181" s="1">
        <f t="shared" si="397"/>
        <v>7.1428571428571425E-2</v>
      </c>
      <c r="DY181" s="1">
        <f t="shared" si="398"/>
        <v>0.12313432835820895</v>
      </c>
      <c r="DZ181" s="1">
        <f t="shared" si="399"/>
        <v>1.0769230769230769</v>
      </c>
      <c r="EA181" s="1">
        <f t="shared" si="400"/>
        <v>2.75</v>
      </c>
      <c r="EB181" s="1">
        <f t="shared" si="401"/>
        <v>46.924603174603178</v>
      </c>
      <c r="EC181" s="1">
        <f t="shared" si="402"/>
        <v>10</v>
      </c>
      <c r="EE181">
        <f t="shared" si="323"/>
        <v>160</v>
      </c>
      <c r="EF181">
        <f t="shared" si="324"/>
        <v>109</v>
      </c>
      <c r="EG181">
        <f t="shared" si="325"/>
        <v>186</v>
      </c>
      <c r="EH181">
        <f t="shared" si="326"/>
        <v>4</v>
      </c>
      <c r="EI181">
        <f t="shared" si="327"/>
        <v>168</v>
      </c>
      <c r="EJ181">
        <f t="shared" si="328"/>
        <v>57</v>
      </c>
      <c r="EK181">
        <f t="shared" si="329"/>
        <v>193</v>
      </c>
      <c r="EL181">
        <f t="shared" si="330"/>
        <v>41</v>
      </c>
      <c r="EM181">
        <f t="shared" si="331"/>
        <v>172</v>
      </c>
      <c r="EN181">
        <f t="shared" si="332"/>
        <v>99</v>
      </c>
      <c r="EO181">
        <f t="shared" si="333"/>
        <v>195</v>
      </c>
      <c r="EP181">
        <f t="shared" si="334"/>
        <v>35</v>
      </c>
      <c r="EQ181">
        <f t="shared" si="335"/>
        <v>170</v>
      </c>
      <c r="ER181">
        <f t="shared" si="336"/>
        <v>49</v>
      </c>
      <c r="ES181">
        <f t="shared" si="337"/>
        <v>157</v>
      </c>
      <c r="ET181">
        <f t="shared" si="338"/>
        <v>186</v>
      </c>
      <c r="EU181">
        <f t="shared" si="339"/>
        <v>52</v>
      </c>
      <c r="EV181">
        <f t="shared" si="340"/>
        <v>198</v>
      </c>
      <c r="EW181">
        <f t="shared" si="341"/>
        <v>128</v>
      </c>
      <c r="EX181">
        <f t="shared" si="342"/>
        <v>72</v>
      </c>
      <c r="EY181">
        <f t="shared" si="343"/>
        <v>1</v>
      </c>
      <c r="EZ181">
        <f t="shared" si="344"/>
        <v>129</v>
      </c>
      <c r="FA181">
        <f t="shared" si="345"/>
        <v>158</v>
      </c>
      <c r="FB181">
        <f t="shared" si="346"/>
        <v>65</v>
      </c>
      <c r="FC181">
        <f t="shared" si="347"/>
        <v>99</v>
      </c>
      <c r="FD181">
        <f t="shared" si="348"/>
        <v>178</v>
      </c>
      <c r="FE181">
        <f t="shared" si="349"/>
        <v>56</v>
      </c>
      <c r="FF181">
        <f t="shared" si="350"/>
        <v>153</v>
      </c>
      <c r="FG181">
        <f t="shared" si="351"/>
        <v>124</v>
      </c>
      <c r="FH181">
        <f t="shared" si="352"/>
        <v>141</v>
      </c>
      <c r="FI181">
        <f t="shared" si="353"/>
        <v>164</v>
      </c>
      <c r="FJ181">
        <f t="shared" si="354"/>
        <v>12</v>
      </c>
      <c r="FK181">
        <f t="shared" si="355"/>
        <v>158</v>
      </c>
      <c r="FL181">
        <f t="shared" si="356"/>
        <v>196</v>
      </c>
      <c r="FM181">
        <f t="shared" si="357"/>
        <v>82</v>
      </c>
      <c r="FN181">
        <f t="shared" si="358"/>
        <v>193</v>
      </c>
      <c r="FO181">
        <f t="shared" si="359"/>
        <v>162</v>
      </c>
      <c r="FP181">
        <f t="shared" si="360"/>
        <v>162</v>
      </c>
      <c r="FQ181">
        <f t="shared" si="361"/>
        <v>175</v>
      </c>
      <c r="FR181">
        <f t="shared" si="362"/>
        <v>1</v>
      </c>
    </row>
    <row r="182" spans="1:174">
      <c r="A182" t="s">
        <v>7</v>
      </c>
      <c r="B182" t="s">
        <v>9</v>
      </c>
      <c r="C182" t="s">
        <v>67</v>
      </c>
      <c r="D182">
        <v>33</v>
      </c>
      <c r="E182">
        <v>14</v>
      </c>
      <c r="F182">
        <v>2009</v>
      </c>
      <c r="G182" t="str">
        <f t="shared" si="318"/>
        <v>Ravens-WC-2009</v>
      </c>
      <c r="H182">
        <v>0</v>
      </c>
      <c r="I182">
        <v>16</v>
      </c>
      <c r="J182">
        <v>12</v>
      </c>
      <c r="K182">
        <v>34</v>
      </c>
      <c r="L182">
        <v>4</v>
      </c>
      <c r="M182">
        <v>10</v>
      </c>
      <c r="N182">
        <v>0</v>
      </c>
      <c r="O182">
        <v>234</v>
      </c>
      <c r="P182">
        <v>52</v>
      </c>
      <c r="Q182">
        <v>4</v>
      </c>
      <c r="R182">
        <v>10</v>
      </c>
      <c r="S182">
        <v>16</v>
      </c>
      <c r="T182">
        <v>0</v>
      </c>
      <c r="U182">
        <v>0</v>
      </c>
      <c r="V182">
        <v>1</v>
      </c>
      <c r="W182">
        <v>1</v>
      </c>
      <c r="X182">
        <v>0</v>
      </c>
      <c r="Y182">
        <v>0</v>
      </c>
      <c r="Z182">
        <v>3</v>
      </c>
      <c r="AA182">
        <v>15</v>
      </c>
      <c r="AB182">
        <v>4</v>
      </c>
      <c r="AC182">
        <v>136</v>
      </c>
      <c r="AD182">
        <v>28</v>
      </c>
      <c r="AE182">
        <v>5</v>
      </c>
      <c r="AF182">
        <v>3</v>
      </c>
      <c r="AG182">
        <v>2</v>
      </c>
      <c r="AH182">
        <v>11</v>
      </c>
      <c r="AI182">
        <v>23</v>
      </c>
      <c r="AJ182">
        <v>9</v>
      </c>
      <c r="AK182">
        <v>18</v>
      </c>
      <c r="AL182">
        <v>7</v>
      </c>
      <c r="AM182">
        <v>10</v>
      </c>
      <c r="AN182">
        <v>0</v>
      </c>
      <c r="AO182">
        <v>0</v>
      </c>
      <c r="AP182">
        <v>4</v>
      </c>
      <c r="AQ182">
        <v>16</v>
      </c>
      <c r="AR182">
        <v>27</v>
      </c>
      <c r="AS182">
        <v>51</v>
      </c>
      <c r="AT182">
        <v>13</v>
      </c>
      <c r="AU182">
        <v>651</v>
      </c>
      <c r="AV182">
        <v>4</v>
      </c>
      <c r="AW182">
        <v>32</v>
      </c>
      <c r="AX182">
        <v>21</v>
      </c>
      <c r="AY182" s="8">
        <v>15</v>
      </c>
      <c r="AZ182">
        <v>13</v>
      </c>
      <c r="BA182">
        <v>132</v>
      </c>
      <c r="BB182">
        <v>23</v>
      </c>
      <c r="BC182">
        <v>42</v>
      </c>
      <c r="BD182">
        <v>2</v>
      </c>
      <c r="BE182">
        <v>64</v>
      </c>
      <c r="BF182">
        <v>18</v>
      </c>
      <c r="BG182">
        <v>0</v>
      </c>
      <c r="BH182">
        <v>3</v>
      </c>
      <c r="BI182">
        <v>12</v>
      </c>
      <c r="BJ182">
        <v>1</v>
      </c>
      <c r="BK182">
        <v>2</v>
      </c>
      <c r="BL182">
        <v>3</v>
      </c>
      <c r="BM182">
        <v>1</v>
      </c>
      <c r="BN182">
        <v>3</v>
      </c>
      <c r="BO182">
        <v>22</v>
      </c>
      <c r="BP182">
        <v>5</v>
      </c>
      <c r="BQ182">
        <v>41</v>
      </c>
      <c r="BR182">
        <v>5</v>
      </c>
      <c r="BS182">
        <v>195</v>
      </c>
      <c r="BT182">
        <v>34</v>
      </c>
      <c r="BU182">
        <v>2</v>
      </c>
      <c r="BV182">
        <v>2</v>
      </c>
      <c r="BW182">
        <v>0</v>
      </c>
      <c r="BX182">
        <v>3</v>
      </c>
      <c r="BY182">
        <v>7</v>
      </c>
      <c r="BZ182">
        <v>5</v>
      </c>
      <c r="CA182">
        <v>9</v>
      </c>
      <c r="CB182">
        <v>1</v>
      </c>
      <c r="CC182">
        <v>2</v>
      </c>
      <c r="CD182">
        <v>0</v>
      </c>
      <c r="CE182">
        <v>0</v>
      </c>
      <c r="CF182">
        <v>0</v>
      </c>
      <c r="CG182">
        <v>1</v>
      </c>
      <c r="CH182">
        <v>9</v>
      </c>
      <c r="CI182">
        <v>18</v>
      </c>
      <c r="CJ182">
        <v>13</v>
      </c>
      <c r="CK182">
        <v>456</v>
      </c>
      <c r="CL182">
        <v>5</v>
      </c>
      <c r="CM182">
        <v>27</v>
      </c>
      <c r="CN182">
        <v>39</v>
      </c>
      <c r="CP182" s="1">
        <f t="shared" si="363"/>
        <v>0.7142857142857143</v>
      </c>
      <c r="CQ182" s="1">
        <f t="shared" si="364"/>
        <v>0.6071428571428571</v>
      </c>
      <c r="CR182" s="1">
        <f t="shared" si="365"/>
        <v>-1.1000000000000001</v>
      </c>
      <c r="CS182" s="1">
        <f t="shared" si="366"/>
        <v>0.82222222222222219</v>
      </c>
      <c r="CT182" s="1">
        <f t="shared" si="367"/>
        <v>2</v>
      </c>
      <c r="CU182" s="1">
        <f t="shared" si="368"/>
        <v>4</v>
      </c>
      <c r="CV182" s="1">
        <f t="shared" si="369"/>
        <v>22.333333333333332</v>
      </c>
      <c r="CW182" s="1">
        <f t="shared" si="370"/>
        <v>15.076923076923077</v>
      </c>
      <c r="CX182" s="2">
        <f t="shared" si="371"/>
        <v>2.6958333333333333</v>
      </c>
      <c r="CY182" s="2">
        <f t="shared" si="372"/>
        <v>2.1269230769230769</v>
      </c>
      <c r="CZ182" s="1">
        <f t="shared" si="373"/>
        <v>4.32258064516129</v>
      </c>
      <c r="DA182" s="1">
        <f t="shared" si="374"/>
        <v>3.1111111111111112</v>
      </c>
      <c r="DB182" s="1">
        <f t="shared" si="375"/>
        <v>1.3333333333333333</v>
      </c>
      <c r="DC182" s="1">
        <f t="shared" si="376"/>
        <v>1.1538461538461537</v>
      </c>
      <c r="DD182" s="1">
        <f t="shared" si="377"/>
        <v>0.625</v>
      </c>
      <c r="DE182" s="1">
        <f t="shared" si="378"/>
        <v>0.2857142857142857</v>
      </c>
      <c r="DF182" s="1">
        <f t="shared" si="379"/>
        <v>50.07692307692308</v>
      </c>
      <c r="DG182" s="1">
        <f t="shared" si="380"/>
        <v>35.07692307692308</v>
      </c>
      <c r="DH182" s="1">
        <f t="shared" si="381"/>
        <v>4</v>
      </c>
      <c r="DI182" s="1">
        <f t="shared" si="382"/>
        <v>5</v>
      </c>
      <c r="DJ182" s="1">
        <f t="shared" si="383"/>
        <v>0.77142857142857146</v>
      </c>
      <c r="DK182" s="1">
        <f t="shared" si="384"/>
        <v>1</v>
      </c>
      <c r="DL182" s="1">
        <f t="shared" si="385"/>
        <v>5.166666666666667</v>
      </c>
      <c r="DM182" s="1">
        <f t="shared" si="386"/>
        <v>4.8461538461538458</v>
      </c>
      <c r="DN182" s="1">
        <f t="shared" si="387"/>
        <v>0.24193548387096775</v>
      </c>
      <c r="DO182" s="1">
        <f t="shared" si="388"/>
        <v>0.65079365079365081</v>
      </c>
      <c r="DP182" s="1">
        <f t="shared" si="389"/>
        <v>0.52941176470588236</v>
      </c>
      <c r="DQ182" s="1">
        <f t="shared" si="390"/>
        <v>0.5</v>
      </c>
      <c r="DR182" s="2">
        <f t="shared" si="391"/>
        <v>4.5</v>
      </c>
      <c r="DS182" s="2">
        <f t="shared" si="392"/>
        <v>3.5555555555555554</v>
      </c>
      <c r="DT182" s="1">
        <f t="shared" si="393"/>
        <v>27</v>
      </c>
      <c r="DU182" s="1">
        <f t="shared" si="394"/>
        <v>32.200000000000003</v>
      </c>
      <c r="DV182" s="1">
        <f t="shared" si="395"/>
        <v>234</v>
      </c>
      <c r="DW182" s="1">
        <f t="shared" si="396"/>
        <v>64</v>
      </c>
      <c r="DX182" s="1">
        <f t="shared" si="397"/>
        <v>0.12313432835820895</v>
      </c>
      <c r="DY182" s="1">
        <f t="shared" si="398"/>
        <v>7.1428571428571425E-2</v>
      </c>
      <c r="DZ182" s="1">
        <f t="shared" si="399"/>
        <v>2.75</v>
      </c>
      <c r="EA182" s="1">
        <f t="shared" si="400"/>
        <v>1.0769230769230769</v>
      </c>
      <c r="EB182" s="1">
        <f t="shared" si="401"/>
        <v>10</v>
      </c>
      <c r="EC182" s="1">
        <f t="shared" si="402"/>
        <v>46.924603174603178</v>
      </c>
      <c r="EE182">
        <f t="shared" si="323"/>
        <v>86</v>
      </c>
      <c r="EF182">
        <f t="shared" si="324"/>
        <v>37</v>
      </c>
      <c r="EG182">
        <f t="shared" si="325"/>
        <v>195</v>
      </c>
      <c r="EH182">
        <f t="shared" si="326"/>
        <v>13</v>
      </c>
      <c r="EI182">
        <f t="shared" si="327"/>
        <v>105</v>
      </c>
      <c r="EJ182">
        <f t="shared" si="328"/>
        <v>12</v>
      </c>
      <c r="EK182">
        <f t="shared" si="329"/>
        <v>158</v>
      </c>
      <c r="EL182">
        <f t="shared" si="330"/>
        <v>6</v>
      </c>
      <c r="EM182">
        <f t="shared" si="331"/>
        <v>100</v>
      </c>
      <c r="EN182">
        <f t="shared" si="332"/>
        <v>27</v>
      </c>
      <c r="EO182">
        <f t="shared" si="333"/>
        <v>164</v>
      </c>
      <c r="EP182">
        <f t="shared" si="334"/>
        <v>4</v>
      </c>
      <c r="EQ182">
        <f t="shared" si="335"/>
        <v>147</v>
      </c>
      <c r="ER182">
        <f t="shared" si="336"/>
        <v>27</v>
      </c>
      <c r="ES182">
        <f t="shared" si="337"/>
        <v>11</v>
      </c>
      <c r="ET182">
        <f t="shared" si="338"/>
        <v>39</v>
      </c>
      <c r="EU182">
        <f t="shared" si="339"/>
        <v>1</v>
      </c>
      <c r="EV182">
        <f t="shared" si="340"/>
        <v>147</v>
      </c>
      <c r="EW182">
        <f t="shared" si="341"/>
        <v>93</v>
      </c>
      <c r="EX182">
        <f t="shared" si="342"/>
        <v>39</v>
      </c>
      <c r="EY182">
        <f t="shared" si="343"/>
        <v>63</v>
      </c>
      <c r="EZ182">
        <f t="shared" si="344"/>
        <v>164</v>
      </c>
      <c r="FA182">
        <f t="shared" si="345"/>
        <v>130</v>
      </c>
      <c r="FB182">
        <f t="shared" si="346"/>
        <v>38</v>
      </c>
      <c r="FC182">
        <f t="shared" si="347"/>
        <v>21</v>
      </c>
      <c r="FD182">
        <f t="shared" si="348"/>
        <v>99</v>
      </c>
      <c r="FE182">
        <f t="shared" si="349"/>
        <v>45</v>
      </c>
      <c r="FF182">
        <f t="shared" si="350"/>
        <v>129</v>
      </c>
      <c r="FG182">
        <f t="shared" si="351"/>
        <v>56</v>
      </c>
      <c r="FH182">
        <f t="shared" si="352"/>
        <v>74</v>
      </c>
      <c r="FI182">
        <f t="shared" si="353"/>
        <v>185</v>
      </c>
      <c r="FJ182">
        <f t="shared" si="354"/>
        <v>35</v>
      </c>
      <c r="FK182">
        <f t="shared" si="355"/>
        <v>3</v>
      </c>
      <c r="FL182">
        <f t="shared" si="356"/>
        <v>39</v>
      </c>
      <c r="FM182">
        <f t="shared" si="357"/>
        <v>6</v>
      </c>
      <c r="FN182">
        <f t="shared" si="358"/>
        <v>117</v>
      </c>
      <c r="FO182">
        <f t="shared" si="359"/>
        <v>37</v>
      </c>
      <c r="FP182">
        <f t="shared" si="360"/>
        <v>32</v>
      </c>
      <c r="FQ182">
        <f t="shared" si="361"/>
        <v>198</v>
      </c>
      <c r="FR182">
        <f t="shared" si="362"/>
        <v>24</v>
      </c>
    </row>
    <row r="183" spans="1:174">
      <c r="A183" t="s">
        <v>28</v>
      </c>
      <c r="B183" t="s">
        <v>4</v>
      </c>
      <c r="C183" t="s">
        <v>67</v>
      </c>
      <c r="D183">
        <v>51</v>
      </c>
      <c r="E183">
        <v>45</v>
      </c>
      <c r="F183">
        <v>2009</v>
      </c>
      <c r="G183" t="str">
        <f t="shared" si="318"/>
        <v>Cardinals-WC-2009</v>
      </c>
      <c r="H183">
        <v>1</v>
      </c>
      <c r="I183">
        <v>30</v>
      </c>
      <c r="J183">
        <v>10</v>
      </c>
      <c r="K183">
        <v>375</v>
      </c>
      <c r="L183">
        <v>29</v>
      </c>
      <c r="M183">
        <v>33</v>
      </c>
      <c r="N183">
        <v>5</v>
      </c>
      <c r="O183">
        <v>156</v>
      </c>
      <c r="P183">
        <v>23</v>
      </c>
      <c r="Q183">
        <v>1</v>
      </c>
      <c r="R183">
        <v>3</v>
      </c>
      <c r="S183">
        <v>5</v>
      </c>
      <c r="T183">
        <v>0</v>
      </c>
      <c r="U183">
        <v>0</v>
      </c>
      <c r="V183">
        <v>0</v>
      </c>
      <c r="W183">
        <v>1</v>
      </c>
      <c r="X183">
        <v>1</v>
      </c>
      <c r="Y183">
        <v>4</v>
      </c>
      <c r="Z183">
        <v>9</v>
      </c>
      <c r="AA183">
        <v>56</v>
      </c>
      <c r="AB183">
        <v>1</v>
      </c>
      <c r="AC183">
        <v>26</v>
      </c>
      <c r="AD183">
        <v>0</v>
      </c>
      <c r="AE183">
        <v>7</v>
      </c>
      <c r="AF183">
        <v>5</v>
      </c>
      <c r="AG183">
        <v>1</v>
      </c>
      <c r="AH183">
        <v>11</v>
      </c>
      <c r="AI183">
        <v>17</v>
      </c>
      <c r="AJ183">
        <v>3</v>
      </c>
      <c r="AK183">
        <v>5</v>
      </c>
      <c r="AL183">
        <v>1</v>
      </c>
      <c r="AM183">
        <v>1</v>
      </c>
      <c r="AN183">
        <v>0</v>
      </c>
      <c r="AO183">
        <v>0</v>
      </c>
      <c r="AP183">
        <v>3</v>
      </c>
      <c r="AQ183">
        <v>6</v>
      </c>
      <c r="AR183">
        <v>15</v>
      </c>
      <c r="AS183">
        <v>23</v>
      </c>
      <c r="AT183">
        <v>10</v>
      </c>
      <c r="AU183">
        <v>352</v>
      </c>
      <c r="AV183">
        <v>0</v>
      </c>
      <c r="AW183">
        <v>31</v>
      </c>
      <c r="AX183">
        <v>27</v>
      </c>
      <c r="AY183" s="8">
        <v>32</v>
      </c>
      <c r="AZ183">
        <v>12</v>
      </c>
      <c r="BA183">
        <v>404</v>
      </c>
      <c r="BB183">
        <v>28</v>
      </c>
      <c r="BC183">
        <v>42</v>
      </c>
      <c r="BD183">
        <v>4</v>
      </c>
      <c r="BE183">
        <v>89</v>
      </c>
      <c r="BF183">
        <v>20</v>
      </c>
      <c r="BG183">
        <v>2</v>
      </c>
      <c r="BH183">
        <v>5</v>
      </c>
      <c r="BI183">
        <v>11</v>
      </c>
      <c r="BJ183">
        <v>2</v>
      </c>
      <c r="BK183">
        <v>2</v>
      </c>
      <c r="BL183">
        <v>1</v>
      </c>
      <c r="BM183">
        <v>2</v>
      </c>
      <c r="BN183">
        <v>5</v>
      </c>
      <c r="BO183">
        <v>19</v>
      </c>
      <c r="BP183">
        <v>8</v>
      </c>
      <c r="BQ183">
        <v>76</v>
      </c>
      <c r="BR183">
        <v>1</v>
      </c>
      <c r="BS183">
        <v>47</v>
      </c>
      <c r="BT183">
        <v>6</v>
      </c>
      <c r="BU183">
        <v>6</v>
      </c>
      <c r="BV183">
        <v>5</v>
      </c>
      <c r="BW183">
        <v>1</v>
      </c>
      <c r="BX183">
        <v>7</v>
      </c>
      <c r="BY183">
        <v>12</v>
      </c>
      <c r="BZ183">
        <v>2</v>
      </c>
      <c r="CA183">
        <v>6</v>
      </c>
      <c r="CB183">
        <v>0</v>
      </c>
      <c r="CC183">
        <v>0</v>
      </c>
      <c r="CD183">
        <v>1</v>
      </c>
      <c r="CE183">
        <v>1</v>
      </c>
      <c r="CF183">
        <v>2</v>
      </c>
      <c r="CG183">
        <v>4</v>
      </c>
      <c r="CH183">
        <v>10</v>
      </c>
      <c r="CI183">
        <v>19</v>
      </c>
      <c r="CJ183">
        <v>13</v>
      </c>
      <c r="CK183">
        <v>348</v>
      </c>
      <c r="CL183">
        <v>2</v>
      </c>
      <c r="CM183">
        <v>29</v>
      </c>
      <c r="CN183">
        <v>51</v>
      </c>
      <c r="CP183" s="1">
        <f t="shared" si="363"/>
        <v>0.9</v>
      </c>
      <c r="CQ183" s="1">
        <f t="shared" si="364"/>
        <v>0.86363636363636365</v>
      </c>
      <c r="CR183" s="1">
        <f t="shared" si="365"/>
        <v>13.970588235294118</v>
      </c>
      <c r="CS183" s="1">
        <f t="shared" si="366"/>
        <v>9.3404255319148941</v>
      </c>
      <c r="CT183" s="1">
        <f t="shared" si="367"/>
        <v>1</v>
      </c>
      <c r="CU183" s="1">
        <f t="shared" si="368"/>
        <v>3</v>
      </c>
      <c r="CV183" s="1">
        <f t="shared" si="369"/>
        <v>53.1</v>
      </c>
      <c r="CW183" s="1">
        <f t="shared" si="370"/>
        <v>41.083333333333336</v>
      </c>
      <c r="CX183" s="2">
        <f t="shared" si="371"/>
        <v>3.145</v>
      </c>
      <c r="CY183" s="2">
        <f t="shared" si="372"/>
        <v>2.4875000000000003</v>
      </c>
      <c r="CZ183" s="1">
        <f t="shared" si="373"/>
        <v>9.3157894736842106</v>
      </c>
      <c r="DA183" s="1">
        <f t="shared" si="374"/>
        <v>7.3582089552238807</v>
      </c>
      <c r="DB183" s="1">
        <f t="shared" si="375"/>
        <v>3</v>
      </c>
      <c r="DC183" s="1">
        <f t="shared" si="376"/>
        <v>2.6666666666666665</v>
      </c>
      <c r="DD183" s="1">
        <f t="shared" si="377"/>
        <v>0.6</v>
      </c>
      <c r="DE183" s="1">
        <f t="shared" si="378"/>
        <v>0.53846153846153844</v>
      </c>
      <c r="DF183" s="1">
        <f t="shared" si="379"/>
        <v>35.200000000000003</v>
      </c>
      <c r="DG183" s="1">
        <f t="shared" si="380"/>
        <v>26.76923076923077</v>
      </c>
      <c r="DH183" s="1">
        <f t="shared" si="381"/>
        <v>0</v>
      </c>
      <c r="DI183" s="1">
        <f t="shared" si="382"/>
        <v>2</v>
      </c>
      <c r="DJ183" s="1">
        <f t="shared" si="383"/>
        <v>0.77551020408163263</v>
      </c>
      <c r="DK183" s="1">
        <f t="shared" si="384"/>
        <v>0.90476190476190477</v>
      </c>
      <c r="DL183" s="1">
        <f t="shared" si="385"/>
        <v>5.7</v>
      </c>
      <c r="DM183" s="1">
        <f t="shared" si="386"/>
        <v>5.583333333333333</v>
      </c>
      <c r="DN183" s="1">
        <f t="shared" si="387"/>
        <v>0.98245614035087714</v>
      </c>
      <c r="DO183" s="1">
        <f t="shared" si="388"/>
        <v>1.1343283582089552</v>
      </c>
      <c r="DP183" s="1">
        <f t="shared" si="389"/>
        <v>0.65217391304347827</v>
      </c>
      <c r="DQ183" s="1">
        <f t="shared" si="390"/>
        <v>0.52631578947368418</v>
      </c>
      <c r="DR183" s="2">
        <f t="shared" si="391"/>
        <v>6.7826086956521738</v>
      </c>
      <c r="DS183" s="2">
        <f t="shared" si="392"/>
        <v>4.45</v>
      </c>
      <c r="DT183" s="1">
        <f t="shared" si="393"/>
        <v>26</v>
      </c>
      <c r="DU183" s="1">
        <f t="shared" si="394"/>
        <v>41</v>
      </c>
      <c r="DV183" s="1">
        <f t="shared" si="395"/>
        <v>156</v>
      </c>
      <c r="DW183" s="1">
        <f t="shared" si="396"/>
        <v>89</v>
      </c>
      <c r="DX183" s="1">
        <f t="shared" si="397"/>
        <v>9.6045197740112997E-2</v>
      </c>
      <c r="DY183" s="1">
        <f t="shared" si="398"/>
        <v>9.1277890466531439E-2</v>
      </c>
      <c r="DZ183" s="1">
        <f t="shared" si="399"/>
        <v>5.0999999999999996</v>
      </c>
      <c r="EA183" s="1">
        <f t="shared" si="400"/>
        <v>3.75</v>
      </c>
      <c r="EB183" s="1">
        <f t="shared" si="401"/>
        <v>153.59848484848484</v>
      </c>
      <c r="EC183" s="1">
        <f t="shared" si="402"/>
        <v>119.54365079365078</v>
      </c>
      <c r="EE183">
        <f t="shared" si="323"/>
        <v>4</v>
      </c>
      <c r="EF183">
        <f t="shared" si="324"/>
        <v>191</v>
      </c>
      <c r="EG183">
        <f t="shared" si="325"/>
        <v>4</v>
      </c>
      <c r="EH183">
        <f t="shared" si="326"/>
        <v>174</v>
      </c>
      <c r="EI183">
        <f t="shared" si="327"/>
        <v>37</v>
      </c>
      <c r="EJ183">
        <f t="shared" si="328"/>
        <v>32</v>
      </c>
      <c r="EK183">
        <f t="shared" si="329"/>
        <v>8</v>
      </c>
      <c r="EL183">
        <f t="shared" si="330"/>
        <v>177</v>
      </c>
      <c r="EM183">
        <f t="shared" si="331"/>
        <v>45</v>
      </c>
      <c r="EN183">
        <f t="shared" si="332"/>
        <v>75</v>
      </c>
      <c r="EO183">
        <f t="shared" si="333"/>
        <v>1</v>
      </c>
      <c r="EP183">
        <f t="shared" si="334"/>
        <v>192</v>
      </c>
      <c r="EQ183">
        <f t="shared" si="335"/>
        <v>4</v>
      </c>
      <c r="ER183">
        <f t="shared" si="336"/>
        <v>184</v>
      </c>
      <c r="ES183">
        <f t="shared" si="337"/>
        <v>14</v>
      </c>
      <c r="ET183">
        <f t="shared" si="338"/>
        <v>168</v>
      </c>
      <c r="EU183">
        <f t="shared" si="339"/>
        <v>49</v>
      </c>
      <c r="EV183">
        <f t="shared" si="340"/>
        <v>43</v>
      </c>
      <c r="EW183">
        <f t="shared" si="341"/>
        <v>1</v>
      </c>
      <c r="EX183">
        <f t="shared" si="342"/>
        <v>145</v>
      </c>
      <c r="EY183">
        <f t="shared" si="343"/>
        <v>62</v>
      </c>
      <c r="EZ183">
        <f t="shared" si="344"/>
        <v>162</v>
      </c>
      <c r="FA183">
        <f t="shared" si="345"/>
        <v>90</v>
      </c>
      <c r="FB183">
        <f t="shared" si="346"/>
        <v>100</v>
      </c>
      <c r="FC183">
        <f t="shared" si="347"/>
        <v>159</v>
      </c>
      <c r="FD183">
        <f t="shared" si="348"/>
        <v>31</v>
      </c>
      <c r="FE183">
        <f t="shared" si="349"/>
        <v>4</v>
      </c>
      <c r="FF183">
        <f t="shared" si="350"/>
        <v>152</v>
      </c>
      <c r="FG183">
        <f t="shared" si="351"/>
        <v>4</v>
      </c>
      <c r="FH183">
        <f t="shared" si="352"/>
        <v>136</v>
      </c>
      <c r="FI183">
        <f t="shared" si="353"/>
        <v>189</v>
      </c>
      <c r="FJ183">
        <f t="shared" si="354"/>
        <v>141</v>
      </c>
      <c r="FK183">
        <f t="shared" si="355"/>
        <v>34</v>
      </c>
      <c r="FL183">
        <f t="shared" si="356"/>
        <v>74</v>
      </c>
      <c r="FM183">
        <f t="shared" si="357"/>
        <v>22</v>
      </c>
      <c r="FN183">
        <f t="shared" si="358"/>
        <v>162</v>
      </c>
      <c r="FO183">
        <f t="shared" si="359"/>
        <v>2</v>
      </c>
      <c r="FP183">
        <f t="shared" si="360"/>
        <v>184</v>
      </c>
      <c r="FQ183">
        <f t="shared" si="361"/>
        <v>2</v>
      </c>
      <c r="FR183">
        <f t="shared" si="362"/>
        <v>177</v>
      </c>
    </row>
    <row r="184" spans="1:174">
      <c r="A184" t="s">
        <v>4</v>
      </c>
      <c r="B184" t="s">
        <v>28</v>
      </c>
      <c r="C184" t="s">
        <v>67</v>
      </c>
      <c r="D184">
        <v>45</v>
      </c>
      <c r="E184">
        <v>51</v>
      </c>
      <c r="F184">
        <v>2009</v>
      </c>
      <c r="G184" t="str">
        <f t="shared" si="318"/>
        <v>Packers-WC-2009</v>
      </c>
      <c r="H184">
        <v>0</v>
      </c>
      <c r="I184">
        <v>32</v>
      </c>
      <c r="J184">
        <v>12</v>
      </c>
      <c r="K184">
        <v>404</v>
      </c>
      <c r="L184">
        <v>28</v>
      </c>
      <c r="M184">
        <v>42</v>
      </c>
      <c r="N184">
        <v>4</v>
      </c>
      <c r="O184">
        <v>89</v>
      </c>
      <c r="P184">
        <v>20</v>
      </c>
      <c r="Q184">
        <v>2</v>
      </c>
      <c r="R184">
        <v>5</v>
      </c>
      <c r="S184">
        <v>11</v>
      </c>
      <c r="T184">
        <v>2</v>
      </c>
      <c r="U184">
        <v>2</v>
      </c>
      <c r="V184">
        <v>1</v>
      </c>
      <c r="W184">
        <v>2</v>
      </c>
      <c r="X184">
        <v>5</v>
      </c>
      <c r="Y184">
        <v>19</v>
      </c>
      <c r="Z184">
        <v>8</v>
      </c>
      <c r="AA184">
        <v>76</v>
      </c>
      <c r="AB184">
        <v>1</v>
      </c>
      <c r="AC184">
        <v>47</v>
      </c>
      <c r="AD184">
        <v>6</v>
      </c>
      <c r="AE184">
        <v>6</v>
      </c>
      <c r="AF184">
        <v>5</v>
      </c>
      <c r="AG184">
        <v>1</v>
      </c>
      <c r="AH184">
        <v>7</v>
      </c>
      <c r="AI184">
        <v>12</v>
      </c>
      <c r="AJ184">
        <v>2</v>
      </c>
      <c r="AK184">
        <v>6</v>
      </c>
      <c r="AL184">
        <v>0</v>
      </c>
      <c r="AM184">
        <v>0</v>
      </c>
      <c r="AN184">
        <v>1</v>
      </c>
      <c r="AO184">
        <v>1</v>
      </c>
      <c r="AP184">
        <v>2</v>
      </c>
      <c r="AQ184">
        <v>4</v>
      </c>
      <c r="AR184">
        <v>10</v>
      </c>
      <c r="AS184">
        <v>19</v>
      </c>
      <c r="AT184">
        <v>13</v>
      </c>
      <c r="AU184">
        <v>348</v>
      </c>
      <c r="AV184">
        <v>2</v>
      </c>
      <c r="AW184">
        <v>29</v>
      </c>
      <c r="AX184">
        <v>51</v>
      </c>
      <c r="AY184" s="8">
        <v>30</v>
      </c>
      <c r="AZ184">
        <v>10</v>
      </c>
      <c r="BA184">
        <v>375</v>
      </c>
      <c r="BB184">
        <v>29</v>
      </c>
      <c r="BC184">
        <v>33</v>
      </c>
      <c r="BD184">
        <v>5</v>
      </c>
      <c r="BE184">
        <v>156</v>
      </c>
      <c r="BF184">
        <v>23</v>
      </c>
      <c r="BG184">
        <v>1</v>
      </c>
      <c r="BH184">
        <v>3</v>
      </c>
      <c r="BI184">
        <v>5</v>
      </c>
      <c r="BJ184">
        <v>0</v>
      </c>
      <c r="BK184">
        <v>0</v>
      </c>
      <c r="BL184">
        <v>0</v>
      </c>
      <c r="BM184">
        <v>1</v>
      </c>
      <c r="BN184">
        <v>1</v>
      </c>
      <c r="BO184">
        <v>4</v>
      </c>
      <c r="BP184">
        <v>9</v>
      </c>
      <c r="BQ184">
        <v>56</v>
      </c>
      <c r="BR184">
        <v>1</v>
      </c>
      <c r="BS184">
        <v>26</v>
      </c>
      <c r="BT184">
        <v>0</v>
      </c>
      <c r="BU184">
        <v>7</v>
      </c>
      <c r="BV184">
        <v>5</v>
      </c>
      <c r="BW184">
        <v>1</v>
      </c>
      <c r="BX184">
        <v>11</v>
      </c>
      <c r="BY184">
        <v>17</v>
      </c>
      <c r="BZ184">
        <v>3</v>
      </c>
      <c r="CA184">
        <v>5</v>
      </c>
      <c r="CB184">
        <v>1</v>
      </c>
      <c r="CC184">
        <v>1</v>
      </c>
      <c r="CD184">
        <v>0</v>
      </c>
      <c r="CE184">
        <v>0</v>
      </c>
      <c r="CF184">
        <v>3</v>
      </c>
      <c r="CG184">
        <v>6</v>
      </c>
      <c r="CH184">
        <v>15</v>
      </c>
      <c r="CI184">
        <v>23</v>
      </c>
      <c r="CJ184">
        <v>10</v>
      </c>
      <c r="CK184">
        <v>352</v>
      </c>
      <c r="CL184">
        <v>0</v>
      </c>
      <c r="CM184">
        <v>31</v>
      </c>
      <c r="CN184">
        <v>27</v>
      </c>
      <c r="CP184" s="1">
        <f t="shared" si="363"/>
        <v>0.86363636363636365</v>
      </c>
      <c r="CQ184" s="1">
        <f t="shared" si="364"/>
        <v>0.9</v>
      </c>
      <c r="CR184" s="1">
        <f t="shared" si="365"/>
        <v>9.3404255319148941</v>
      </c>
      <c r="CS184" s="1">
        <f t="shared" si="366"/>
        <v>13.970588235294118</v>
      </c>
      <c r="CT184" s="1">
        <f t="shared" si="367"/>
        <v>3</v>
      </c>
      <c r="CU184" s="1">
        <f t="shared" si="368"/>
        <v>1</v>
      </c>
      <c r="CV184" s="1">
        <f t="shared" si="369"/>
        <v>41.083333333333336</v>
      </c>
      <c r="CW184" s="1">
        <f t="shared" si="370"/>
        <v>53.1</v>
      </c>
      <c r="CX184" s="2">
        <f t="shared" si="371"/>
        <v>2.4875000000000003</v>
      </c>
      <c r="CY184" s="2">
        <f t="shared" si="372"/>
        <v>3.145</v>
      </c>
      <c r="CZ184" s="1">
        <f t="shared" si="373"/>
        <v>7.3582089552238807</v>
      </c>
      <c r="DA184" s="1">
        <f t="shared" si="374"/>
        <v>9.3157894736842106</v>
      </c>
      <c r="DB184" s="1">
        <f t="shared" si="375"/>
        <v>2.6666666666666665</v>
      </c>
      <c r="DC184" s="1">
        <f t="shared" si="376"/>
        <v>3</v>
      </c>
      <c r="DD184" s="1">
        <f t="shared" si="377"/>
        <v>0.53846153846153844</v>
      </c>
      <c r="DE184" s="1">
        <f t="shared" si="378"/>
        <v>0.6</v>
      </c>
      <c r="DF184" s="1">
        <f t="shared" si="379"/>
        <v>26.76923076923077</v>
      </c>
      <c r="DG184" s="1">
        <f t="shared" si="380"/>
        <v>35.200000000000003</v>
      </c>
      <c r="DH184" s="1">
        <f t="shared" si="381"/>
        <v>2</v>
      </c>
      <c r="DI184" s="1">
        <f t="shared" si="382"/>
        <v>0</v>
      </c>
      <c r="DJ184" s="1">
        <f t="shared" si="383"/>
        <v>0.90476190476190477</v>
      </c>
      <c r="DK184" s="1">
        <f t="shared" si="384"/>
        <v>0.77551020408163263</v>
      </c>
      <c r="DL184" s="1">
        <f t="shared" si="385"/>
        <v>5.583333333333333</v>
      </c>
      <c r="DM184" s="1">
        <f t="shared" si="386"/>
        <v>5.7</v>
      </c>
      <c r="DN184" s="1">
        <f t="shared" si="387"/>
        <v>1.1343283582089552</v>
      </c>
      <c r="DO184" s="1">
        <f t="shared" si="388"/>
        <v>0.98245614035087714</v>
      </c>
      <c r="DP184" s="1">
        <f t="shared" si="389"/>
        <v>0.52631578947368418</v>
      </c>
      <c r="DQ184" s="1">
        <f t="shared" si="390"/>
        <v>0.65217391304347827</v>
      </c>
      <c r="DR184" s="2">
        <f t="shared" si="391"/>
        <v>4.45</v>
      </c>
      <c r="DS184" s="2">
        <f t="shared" si="392"/>
        <v>6.7826086956521738</v>
      </c>
      <c r="DT184" s="1">
        <f t="shared" si="393"/>
        <v>41</v>
      </c>
      <c r="DU184" s="1">
        <f t="shared" si="394"/>
        <v>26</v>
      </c>
      <c r="DV184" s="1">
        <f t="shared" si="395"/>
        <v>89</v>
      </c>
      <c r="DW184" s="1">
        <f t="shared" si="396"/>
        <v>156</v>
      </c>
      <c r="DX184" s="1">
        <f t="shared" si="397"/>
        <v>9.1277890466531439E-2</v>
      </c>
      <c r="DY184" s="1">
        <f t="shared" si="398"/>
        <v>9.6045197740112997E-2</v>
      </c>
      <c r="DZ184" s="1">
        <f t="shared" si="399"/>
        <v>3.75</v>
      </c>
      <c r="EA184" s="1">
        <f t="shared" si="400"/>
        <v>5.0999999999999996</v>
      </c>
      <c r="EB184" s="1">
        <f t="shared" si="401"/>
        <v>119.54365079365078</v>
      </c>
      <c r="EC184" s="1">
        <f t="shared" si="402"/>
        <v>153.59848484848484</v>
      </c>
      <c r="EE184">
        <f t="shared" si="323"/>
        <v>8</v>
      </c>
      <c r="EF184">
        <f t="shared" si="324"/>
        <v>195</v>
      </c>
      <c r="EG184">
        <f t="shared" si="325"/>
        <v>25</v>
      </c>
      <c r="EH184">
        <f t="shared" si="326"/>
        <v>195</v>
      </c>
      <c r="EI184">
        <f t="shared" si="327"/>
        <v>143</v>
      </c>
      <c r="EJ184">
        <f t="shared" si="328"/>
        <v>95</v>
      </c>
      <c r="EK184">
        <f t="shared" si="329"/>
        <v>22</v>
      </c>
      <c r="EL184">
        <f t="shared" si="330"/>
        <v>191</v>
      </c>
      <c r="EM184">
        <f t="shared" si="331"/>
        <v>124</v>
      </c>
      <c r="EN184">
        <f t="shared" si="332"/>
        <v>154</v>
      </c>
      <c r="EO184">
        <f t="shared" si="333"/>
        <v>7</v>
      </c>
      <c r="EP184">
        <f t="shared" si="334"/>
        <v>198</v>
      </c>
      <c r="EQ184">
        <f t="shared" si="335"/>
        <v>13</v>
      </c>
      <c r="ER184">
        <f t="shared" si="336"/>
        <v>194</v>
      </c>
      <c r="ES184">
        <f t="shared" si="337"/>
        <v>30</v>
      </c>
      <c r="ET184">
        <f t="shared" si="338"/>
        <v>183</v>
      </c>
      <c r="EU184">
        <f t="shared" si="339"/>
        <v>156</v>
      </c>
      <c r="EV184">
        <f t="shared" si="340"/>
        <v>149</v>
      </c>
      <c r="EW184">
        <f t="shared" si="341"/>
        <v>23</v>
      </c>
      <c r="EX184">
        <f t="shared" si="342"/>
        <v>194</v>
      </c>
      <c r="EY184">
        <f t="shared" si="343"/>
        <v>36</v>
      </c>
      <c r="EZ184">
        <f t="shared" si="344"/>
        <v>137</v>
      </c>
      <c r="FA184">
        <f t="shared" si="345"/>
        <v>99</v>
      </c>
      <c r="FB184">
        <f t="shared" si="346"/>
        <v>108</v>
      </c>
      <c r="FC184">
        <f t="shared" si="347"/>
        <v>168</v>
      </c>
      <c r="FD184">
        <f t="shared" si="348"/>
        <v>40</v>
      </c>
      <c r="FE184">
        <f t="shared" si="349"/>
        <v>47</v>
      </c>
      <c r="FF184">
        <f t="shared" si="350"/>
        <v>195</v>
      </c>
      <c r="FG184">
        <f t="shared" si="351"/>
        <v>62</v>
      </c>
      <c r="FH184">
        <f t="shared" si="352"/>
        <v>195</v>
      </c>
      <c r="FI184">
        <f t="shared" si="353"/>
        <v>54</v>
      </c>
      <c r="FJ184">
        <f t="shared" si="354"/>
        <v>9</v>
      </c>
      <c r="FK184">
        <f t="shared" si="355"/>
        <v>123</v>
      </c>
      <c r="FL184">
        <f t="shared" si="356"/>
        <v>164</v>
      </c>
      <c r="FM184">
        <f t="shared" si="357"/>
        <v>37</v>
      </c>
      <c r="FN184">
        <f t="shared" si="358"/>
        <v>177</v>
      </c>
      <c r="FO184">
        <f t="shared" si="359"/>
        <v>14</v>
      </c>
      <c r="FP184">
        <f t="shared" si="360"/>
        <v>197</v>
      </c>
      <c r="FQ184">
        <f t="shared" si="361"/>
        <v>22</v>
      </c>
      <c r="FR184">
        <f t="shared" si="362"/>
        <v>197</v>
      </c>
    </row>
    <row r="185" spans="1:174">
      <c r="A185" t="s">
        <v>27</v>
      </c>
      <c r="B185" t="s">
        <v>28</v>
      </c>
      <c r="C185" t="s">
        <v>68</v>
      </c>
      <c r="D185">
        <v>45</v>
      </c>
      <c r="E185">
        <v>14</v>
      </c>
      <c r="F185">
        <v>2009</v>
      </c>
      <c r="G185" t="str">
        <f t="shared" si="318"/>
        <v>Saints-DIV-2009</v>
      </c>
      <c r="H185">
        <v>1</v>
      </c>
      <c r="I185">
        <v>27</v>
      </c>
      <c r="J185">
        <v>10</v>
      </c>
      <c r="K185">
        <v>247</v>
      </c>
      <c r="L185">
        <v>23</v>
      </c>
      <c r="M185">
        <v>32</v>
      </c>
      <c r="N185">
        <v>3</v>
      </c>
      <c r="O185">
        <v>171</v>
      </c>
      <c r="P185">
        <v>34</v>
      </c>
      <c r="Q185">
        <v>2</v>
      </c>
      <c r="R185">
        <v>7</v>
      </c>
      <c r="S185">
        <v>13</v>
      </c>
      <c r="T185">
        <v>0</v>
      </c>
      <c r="U185">
        <v>1</v>
      </c>
      <c r="V185">
        <v>0</v>
      </c>
      <c r="W185">
        <v>0</v>
      </c>
      <c r="X185">
        <v>0</v>
      </c>
      <c r="Y185">
        <v>0</v>
      </c>
      <c r="Z185">
        <v>6</v>
      </c>
      <c r="AA185">
        <v>44</v>
      </c>
      <c r="AB185">
        <v>4</v>
      </c>
      <c r="AC185">
        <v>171</v>
      </c>
      <c r="AD185">
        <v>0</v>
      </c>
      <c r="AE185">
        <v>3</v>
      </c>
      <c r="AF185">
        <v>3</v>
      </c>
      <c r="AG185">
        <v>0</v>
      </c>
      <c r="AH185">
        <v>13</v>
      </c>
      <c r="AI185">
        <v>20</v>
      </c>
      <c r="AJ185">
        <v>4</v>
      </c>
      <c r="AK185">
        <v>8</v>
      </c>
      <c r="AL185">
        <v>3</v>
      </c>
      <c r="AM185">
        <v>5</v>
      </c>
      <c r="AN185">
        <v>1</v>
      </c>
      <c r="AO185">
        <v>2</v>
      </c>
      <c r="AP185">
        <v>5</v>
      </c>
      <c r="AQ185">
        <v>14</v>
      </c>
      <c r="AR185">
        <v>21</v>
      </c>
      <c r="AS185">
        <v>35</v>
      </c>
      <c r="AT185">
        <v>11</v>
      </c>
      <c r="AU185">
        <v>377</v>
      </c>
      <c r="AV185">
        <v>2</v>
      </c>
      <c r="AW185">
        <v>36</v>
      </c>
      <c r="AX185">
        <v>27</v>
      </c>
      <c r="AY185" s="8">
        <v>15</v>
      </c>
      <c r="AZ185">
        <v>13</v>
      </c>
      <c r="BA185">
        <v>258</v>
      </c>
      <c r="BB185">
        <v>24</v>
      </c>
      <c r="BC185">
        <v>36</v>
      </c>
      <c r="BD185">
        <v>0</v>
      </c>
      <c r="BE185">
        <v>101</v>
      </c>
      <c r="BF185">
        <v>15</v>
      </c>
      <c r="BG185">
        <v>2</v>
      </c>
      <c r="BH185">
        <v>1</v>
      </c>
      <c r="BI185">
        <v>8</v>
      </c>
      <c r="BJ185">
        <v>0</v>
      </c>
      <c r="BK185">
        <v>1</v>
      </c>
      <c r="BL185">
        <v>1</v>
      </c>
      <c r="BM185">
        <v>1</v>
      </c>
      <c r="BN185">
        <v>1</v>
      </c>
      <c r="BO185">
        <v>8</v>
      </c>
      <c r="BP185">
        <v>3</v>
      </c>
      <c r="BQ185">
        <v>22</v>
      </c>
      <c r="BR185">
        <v>6</v>
      </c>
      <c r="BS185">
        <v>261</v>
      </c>
      <c r="BT185">
        <v>109</v>
      </c>
      <c r="BU185">
        <v>2</v>
      </c>
      <c r="BV185">
        <v>1</v>
      </c>
      <c r="BW185">
        <v>0</v>
      </c>
      <c r="BX185">
        <v>3</v>
      </c>
      <c r="BY185">
        <v>10</v>
      </c>
      <c r="BZ185">
        <v>0</v>
      </c>
      <c r="CA185">
        <v>2</v>
      </c>
      <c r="CB185">
        <v>0</v>
      </c>
      <c r="CC185">
        <v>2</v>
      </c>
      <c r="CD185">
        <v>0</v>
      </c>
      <c r="CE185">
        <v>0</v>
      </c>
      <c r="CF185">
        <v>0</v>
      </c>
      <c r="CG185">
        <v>5</v>
      </c>
      <c r="CH185">
        <v>3</v>
      </c>
      <c r="CI185">
        <v>14</v>
      </c>
      <c r="CJ185">
        <v>13</v>
      </c>
      <c r="CK185">
        <v>321</v>
      </c>
      <c r="CL185">
        <v>6</v>
      </c>
      <c r="CM185">
        <v>23</v>
      </c>
      <c r="CN185">
        <v>33</v>
      </c>
      <c r="CP185" s="1">
        <f t="shared" si="363"/>
        <v>0.86486486486486491</v>
      </c>
      <c r="CQ185" s="1">
        <f t="shared" si="364"/>
        <v>0.6071428571428571</v>
      </c>
      <c r="CR185" s="1">
        <f t="shared" si="365"/>
        <v>9.59375</v>
      </c>
      <c r="CS185" s="1">
        <f t="shared" si="366"/>
        <v>5.756756756756757</v>
      </c>
      <c r="CT185" s="1">
        <f t="shared" si="367"/>
        <v>0</v>
      </c>
      <c r="CU185" s="1">
        <f t="shared" si="368"/>
        <v>2</v>
      </c>
      <c r="CV185" s="1">
        <f t="shared" si="369"/>
        <v>41.8</v>
      </c>
      <c r="CW185" s="1">
        <f t="shared" si="370"/>
        <v>27.615384615384617</v>
      </c>
      <c r="CX185" s="2">
        <f t="shared" si="371"/>
        <v>3.6450000000000005</v>
      </c>
      <c r="CY185" s="2">
        <f t="shared" si="372"/>
        <v>1.8115384615384615</v>
      </c>
      <c r="CZ185" s="1">
        <f t="shared" si="373"/>
        <v>6.333333333333333</v>
      </c>
      <c r="DA185" s="1">
        <f t="shared" si="374"/>
        <v>6.9038461538461542</v>
      </c>
      <c r="DB185" s="1">
        <f t="shared" si="375"/>
        <v>2.7</v>
      </c>
      <c r="DC185" s="1">
        <f t="shared" si="376"/>
        <v>1.1538461538461537</v>
      </c>
      <c r="DD185" s="1">
        <f t="shared" si="377"/>
        <v>0.5</v>
      </c>
      <c r="DE185" s="1">
        <f t="shared" si="378"/>
        <v>0.1111111111111111</v>
      </c>
      <c r="DF185" s="1">
        <f t="shared" si="379"/>
        <v>34.272727272727273</v>
      </c>
      <c r="DG185" s="1">
        <f t="shared" si="380"/>
        <v>24.692307692307693</v>
      </c>
      <c r="DH185" s="1">
        <f t="shared" si="381"/>
        <v>2</v>
      </c>
      <c r="DI185" s="1">
        <f t="shared" si="382"/>
        <v>6</v>
      </c>
      <c r="DJ185" s="1">
        <f t="shared" si="383"/>
        <v>1</v>
      </c>
      <c r="DK185" s="1">
        <f t="shared" si="384"/>
        <v>0.5</v>
      </c>
      <c r="DL185" s="1">
        <f t="shared" si="385"/>
        <v>6.6</v>
      </c>
      <c r="DM185" s="1">
        <f t="shared" si="386"/>
        <v>4</v>
      </c>
      <c r="DN185" s="1">
        <f t="shared" si="387"/>
        <v>0.66666666666666663</v>
      </c>
      <c r="DO185" s="1">
        <f t="shared" si="388"/>
        <v>0.42307692307692307</v>
      </c>
      <c r="DP185" s="1">
        <f t="shared" si="389"/>
        <v>0.6</v>
      </c>
      <c r="DQ185" s="1">
        <f t="shared" si="390"/>
        <v>0.21428571428571427</v>
      </c>
      <c r="DR185" s="2">
        <f t="shared" si="391"/>
        <v>5.0294117647058822</v>
      </c>
      <c r="DS185" s="2">
        <f t="shared" si="392"/>
        <v>6.7333333333333334</v>
      </c>
      <c r="DT185" s="1">
        <f t="shared" si="393"/>
        <v>42.75</v>
      </c>
      <c r="DU185" s="1">
        <f t="shared" si="394"/>
        <v>25.333333333333332</v>
      </c>
      <c r="DV185" s="1">
        <f t="shared" si="395"/>
        <v>171</v>
      </c>
      <c r="DW185" s="1">
        <f t="shared" si="396"/>
        <v>101</v>
      </c>
      <c r="DX185" s="1">
        <f t="shared" si="397"/>
        <v>0.1076555023923445</v>
      </c>
      <c r="DY185" s="1">
        <f t="shared" si="398"/>
        <v>3.8997214484679667E-2</v>
      </c>
      <c r="DZ185" s="1">
        <f t="shared" si="399"/>
        <v>4.5</v>
      </c>
      <c r="EA185" s="1">
        <f t="shared" si="400"/>
        <v>1.0769230769230769</v>
      </c>
      <c r="EB185" s="1">
        <f t="shared" si="401"/>
        <v>125.390625</v>
      </c>
      <c r="EC185" s="1">
        <f t="shared" si="402"/>
        <v>75.925925925925924</v>
      </c>
      <c r="EE185">
        <f t="shared" si="323"/>
        <v>7</v>
      </c>
      <c r="EF185">
        <f t="shared" si="324"/>
        <v>37</v>
      </c>
      <c r="EG185">
        <f t="shared" si="325"/>
        <v>20</v>
      </c>
      <c r="EH185">
        <f t="shared" si="326"/>
        <v>102</v>
      </c>
      <c r="EI185">
        <f t="shared" si="327"/>
        <v>1</v>
      </c>
      <c r="EJ185">
        <f t="shared" si="328"/>
        <v>57</v>
      </c>
      <c r="EK185">
        <f t="shared" si="329"/>
        <v>18</v>
      </c>
      <c r="EL185">
        <f t="shared" si="330"/>
        <v>84</v>
      </c>
      <c r="EM185">
        <f t="shared" si="331"/>
        <v>18</v>
      </c>
      <c r="EN185">
        <f t="shared" si="332"/>
        <v>10</v>
      </c>
      <c r="EO185">
        <f t="shared" si="333"/>
        <v>31</v>
      </c>
      <c r="EP185">
        <f t="shared" si="334"/>
        <v>185</v>
      </c>
      <c r="EQ185">
        <f t="shared" si="335"/>
        <v>11</v>
      </c>
      <c r="ER185">
        <f t="shared" si="336"/>
        <v>27</v>
      </c>
      <c r="ES185">
        <f t="shared" si="337"/>
        <v>40</v>
      </c>
      <c r="ET185">
        <f t="shared" si="338"/>
        <v>2</v>
      </c>
      <c r="EU185">
        <f t="shared" si="339"/>
        <v>62</v>
      </c>
      <c r="EV185">
        <f t="shared" si="340"/>
        <v>27</v>
      </c>
      <c r="EW185">
        <f t="shared" si="341"/>
        <v>23</v>
      </c>
      <c r="EX185">
        <f t="shared" si="342"/>
        <v>18</v>
      </c>
      <c r="EY185">
        <f t="shared" si="343"/>
        <v>1</v>
      </c>
      <c r="EZ185">
        <f t="shared" si="344"/>
        <v>52</v>
      </c>
      <c r="FA185">
        <f t="shared" si="345"/>
        <v>31</v>
      </c>
      <c r="FB185">
        <f t="shared" si="346"/>
        <v>7</v>
      </c>
      <c r="FC185">
        <f t="shared" si="347"/>
        <v>101</v>
      </c>
      <c r="FD185">
        <f t="shared" si="348"/>
        <v>150</v>
      </c>
      <c r="FE185">
        <f t="shared" si="349"/>
        <v>17</v>
      </c>
      <c r="FF185">
        <f t="shared" si="350"/>
        <v>7</v>
      </c>
      <c r="FG185">
        <f t="shared" si="351"/>
        <v>31</v>
      </c>
      <c r="FH185">
        <f t="shared" si="352"/>
        <v>194</v>
      </c>
      <c r="FI185">
        <f t="shared" si="353"/>
        <v>36</v>
      </c>
      <c r="FJ185">
        <f t="shared" si="354"/>
        <v>8</v>
      </c>
      <c r="FK185">
        <f t="shared" si="355"/>
        <v>22</v>
      </c>
      <c r="FL185">
        <f t="shared" si="356"/>
        <v>105</v>
      </c>
      <c r="FM185">
        <f t="shared" si="357"/>
        <v>12</v>
      </c>
      <c r="FN185">
        <f t="shared" si="358"/>
        <v>27</v>
      </c>
      <c r="FO185">
        <f t="shared" si="359"/>
        <v>6</v>
      </c>
      <c r="FP185">
        <f t="shared" si="360"/>
        <v>32</v>
      </c>
      <c r="FQ185">
        <f t="shared" si="361"/>
        <v>17</v>
      </c>
      <c r="FR185">
        <f t="shared" si="362"/>
        <v>86</v>
      </c>
    </row>
    <row r="186" spans="1:174">
      <c r="A186" t="s">
        <v>28</v>
      </c>
      <c r="B186" t="s">
        <v>27</v>
      </c>
      <c r="C186" t="s">
        <v>68</v>
      </c>
      <c r="D186">
        <v>14</v>
      </c>
      <c r="E186">
        <v>45</v>
      </c>
      <c r="F186">
        <v>2009</v>
      </c>
      <c r="G186" t="str">
        <f t="shared" si="318"/>
        <v>Cardinals-DIV-2009</v>
      </c>
      <c r="H186">
        <v>0</v>
      </c>
      <c r="I186">
        <v>15</v>
      </c>
      <c r="J186">
        <v>13</v>
      </c>
      <c r="K186">
        <v>258</v>
      </c>
      <c r="L186">
        <v>24</v>
      </c>
      <c r="M186">
        <v>36</v>
      </c>
      <c r="N186">
        <v>0</v>
      </c>
      <c r="O186">
        <v>101</v>
      </c>
      <c r="P186">
        <v>15</v>
      </c>
      <c r="Q186">
        <v>2</v>
      </c>
      <c r="R186">
        <v>1</v>
      </c>
      <c r="S186">
        <v>8</v>
      </c>
      <c r="T186">
        <v>0</v>
      </c>
      <c r="U186">
        <v>1</v>
      </c>
      <c r="V186">
        <v>1</v>
      </c>
      <c r="W186">
        <v>1</v>
      </c>
      <c r="X186">
        <v>1</v>
      </c>
      <c r="Y186">
        <v>8</v>
      </c>
      <c r="Z186">
        <v>3</v>
      </c>
      <c r="AA186">
        <v>22</v>
      </c>
      <c r="AB186">
        <v>6</v>
      </c>
      <c r="AC186">
        <v>261</v>
      </c>
      <c r="AD186">
        <v>109</v>
      </c>
      <c r="AE186">
        <v>2</v>
      </c>
      <c r="AF186">
        <v>1</v>
      </c>
      <c r="AG186">
        <v>0</v>
      </c>
      <c r="AH186">
        <v>3</v>
      </c>
      <c r="AI186">
        <v>10</v>
      </c>
      <c r="AJ186">
        <v>0</v>
      </c>
      <c r="AK186">
        <v>2</v>
      </c>
      <c r="AL186">
        <v>0</v>
      </c>
      <c r="AM186">
        <v>2</v>
      </c>
      <c r="AN186">
        <v>0</v>
      </c>
      <c r="AO186">
        <v>0</v>
      </c>
      <c r="AP186">
        <v>0</v>
      </c>
      <c r="AQ186">
        <v>5</v>
      </c>
      <c r="AR186">
        <v>3</v>
      </c>
      <c r="AS186">
        <v>14</v>
      </c>
      <c r="AT186">
        <v>13</v>
      </c>
      <c r="AU186">
        <v>321</v>
      </c>
      <c r="AV186">
        <v>6</v>
      </c>
      <c r="AW186">
        <v>23</v>
      </c>
      <c r="AX186">
        <v>33</v>
      </c>
      <c r="AY186" s="8">
        <v>27</v>
      </c>
      <c r="AZ186">
        <v>10</v>
      </c>
      <c r="BA186">
        <v>247</v>
      </c>
      <c r="BB186">
        <v>23</v>
      </c>
      <c r="BC186">
        <v>32</v>
      </c>
      <c r="BD186">
        <v>3</v>
      </c>
      <c r="BE186">
        <v>171</v>
      </c>
      <c r="BF186">
        <v>34</v>
      </c>
      <c r="BG186">
        <v>2</v>
      </c>
      <c r="BH186">
        <v>7</v>
      </c>
      <c r="BI186">
        <v>13</v>
      </c>
      <c r="BJ186">
        <v>0</v>
      </c>
      <c r="BK186">
        <v>1</v>
      </c>
      <c r="BL186">
        <v>0</v>
      </c>
      <c r="BM186">
        <v>0</v>
      </c>
      <c r="BN186">
        <v>0</v>
      </c>
      <c r="BO186">
        <v>0</v>
      </c>
      <c r="BP186">
        <v>6</v>
      </c>
      <c r="BQ186">
        <v>44</v>
      </c>
      <c r="BR186">
        <v>4</v>
      </c>
      <c r="BS186">
        <v>171</v>
      </c>
      <c r="BT186">
        <v>0</v>
      </c>
      <c r="BU186">
        <v>3</v>
      </c>
      <c r="BV186">
        <v>3</v>
      </c>
      <c r="BW186">
        <v>0</v>
      </c>
      <c r="BX186">
        <v>13</v>
      </c>
      <c r="BY186">
        <v>20</v>
      </c>
      <c r="BZ186">
        <v>4</v>
      </c>
      <c r="CA186">
        <v>8</v>
      </c>
      <c r="CB186">
        <v>3</v>
      </c>
      <c r="CC186">
        <v>5</v>
      </c>
      <c r="CD186">
        <v>1</v>
      </c>
      <c r="CE186">
        <v>2</v>
      </c>
      <c r="CF186">
        <v>5</v>
      </c>
      <c r="CG186">
        <v>14</v>
      </c>
      <c r="CH186">
        <v>21</v>
      </c>
      <c r="CI186">
        <v>35</v>
      </c>
      <c r="CJ186">
        <v>11</v>
      </c>
      <c r="CK186">
        <v>377</v>
      </c>
      <c r="CL186">
        <v>2</v>
      </c>
      <c r="CM186">
        <v>36</v>
      </c>
      <c r="CN186">
        <v>27</v>
      </c>
      <c r="CP186" s="1">
        <f t="shared" si="363"/>
        <v>0.6071428571428571</v>
      </c>
      <c r="CQ186" s="1">
        <f t="shared" si="364"/>
        <v>0.86486486486486491</v>
      </c>
      <c r="CR186" s="1">
        <f t="shared" si="365"/>
        <v>5.756756756756757</v>
      </c>
      <c r="CS186" s="1">
        <f t="shared" si="366"/>
        <v>9.59375</v>
      </c>
      <c r="CT186" s="1">
        <f t="shared" si="367"/>
        <v>2</v>
      </c>
      <c r="CU186" s="1">
        <f t="shared" si="368"/>
        <v>0</v>
      </c>
      <c r="CV186" s="1">
        <f t="shared" si="369"/>
        <v>27.615384615384617</v>
      </c>
      <c r="CW186" s="1">
        <f t="shared" si="370"/>
        <v>41.8</v>
      </c>
      <c r="CX186" s="2">
        <f t="shared" si="371"/>
        <v>1.8115384615384615</v>
      </c>
      <c r="CY186" s="2">
        <f t="shared" si="372"/>
        <v>3.6450000000000005</v>
      </c>
      <c r="CZ186" s="1">
        <f t="shared" si="373"/>
        <v>6.9038461538461542</v>
      </c>
      <c r="DA186" s="1">
        <f t="shared" si="374"/>
        <v>6.333333333333333</v>
      </c>
      <c r="DB186" s="1">
        <f t="shared" si="375"/>
        <v>1.1538461538461537</v>
      </c>
      <c r="DC186" s="1">
        <f t="shared" si="376"/>
        <v>2.7</v>
      </c>
      <c r="DD186" s="1">
        <f t="shared" si="377"/>
        <v>0.1111111111111111</v>
      </c>
      <c r="DE186" s="1">
        <f t="shared" si="378"/>
        <v>0.5</v>
      </c>
      <c r="DF186" s="1">
        <f t="shared" si="379"/>
        <v>24.692307692307693</v>
      </c>
      <c r="DG186" s="1">
        <f t="shared" si="380"/>
        <v>34.272727272727273</v>
      </c>
      <c r="DH186" s="1">
        <f t="shared" si="381"/>
        <v>6</v>
      </c>
      <c r="DI186" s="1">
        <f t="shared" si="382"/>
        <v>2</v>
      </c>
      <c r="DJ186" s="1">
        <f t="shared" si="383"/>
        <v>0.5</v>
      </c>
      <c r="DK186" s="1">
        <f t="shared" si="384"/>
        <v>1</v>
      </c>
      <c r="DL186" s="1">
        <f t="shared" si="385"/>
        <v>4</v>
      </c>
      <c r="DM186" s="1">
        <f t="shared" si="386"/>
        <v>6.6</v>
      </c>
      <c r="DN186" s="1">
        <f t="shared" si="387"/>
        <v>0.42307692307692307</v>
      </c>
      <c r="DO186" s="1">
        <f t="shared" si="388"/>
        <v>0.66666666666666663</v>
      </c>
      <c r="DP186" s="1">
        <f t="shared" si="389"/>
        <v>0.21428571428571427</v>
      </c>
      <c r="DQ186" s="1">
        <f t="shared" si="390"/>
        <v>0.6</v>
      </c>
      <c r="DR186" s="2">
        <f t="shared" si="391"/>
        <v>6.7333333333333334</v>
      </c>
      <c r="DS186" s="2">
        <f t="shared" si="392"/>
        <v>5.0294117647058822</v>
      </c>
      <c r="DT186" s="1">
        <f t="shared" si="393"/>
        <v>25.333333333333332</v>
      </c>
      <c r="DU186" s="1">
        <f t="shared" si="394"/>
        <v>42.75</v>
      </c>
      <c r="DV186" s="1">
        <f t="shared" si="395"/>
        <v>101</v>
      </c>
      <c r="DW186" s="1">
        <f t="shared" si="396"/>
        <v>171</v>
      </c>
      <c r="DX186" s="1">
        <f t="shared" si="397"/>
        <v>3.8997214484679667E-2</v>
      </c>
      <c r="DY186" s="1">
        <f t="shared" si="398"/>
        <v>0.1076555023923445</v>
      </c>
      <c r="DZ186" s="1">
        <f t="shared" si="399"/>
        <v>1.0769230769230769</v>
      </c>
      <c r="EA186" s="1">
        <f t="shared" si="400"/>
        <v>4.5</v>
      </c>
      <c r="EB186" s="1">
        <f t="shared" si="401"/>
        <v>75.925925925925924</v>
      </c>
      <c r="EC186" s="1">
        <f t="shared" si="402"/>
        <v>125.390625</v>
      </c>
      <c r="EE186">
        <f t="shared" si="323"/>
        <v>160</v>
      </c>
      <c r="EF186">
        <f t="shared" si="324"/>
        <v>192</v>
      </c>
      <c r="EG186">
        <f t="shared" si="325"/>
        <v>97</v>
      </c>
      <c r="EH186">
        <f t="shared" si="326"/>
        <v>179</v>
      </c>
      <c r="EI186">
        <f t="shared" si="327"/>
        <v>105</v>
      </c>
      <c r="EJ186">
        <f t="shared" si="328"/>
        <v>163</v>
      </c>
      <c r="EK186">
        <f t="shared" si="329"/>
        <v>115</v>
      </c>
      <c r="EL186">
        <f t="shared" si="330"/>
        <v>181</v>
      </c>
      <c r="EM186">
        <f t="shared" si="331"/>
        <v>189</v>
      </c>
      <c r="EN186">
        <f t="shared" si="332"/>
        <v>181</v>
      </c>
      <c r="EO186">
        <f t="shared" si="333"/>
        <v>14</v>
      </c>
      <c r="EP186">
        <f t="shared" si="334"/>
        <v>168</v>
      </c>
      <c r="EQ186">
        <f t="shared" si="335"/>
        <v>170</v>
      </c>
      <c r="ER186">
        <f t="shared" si="336"/>
        <v>187</v>
      </c>
      <c r="ES186">
        <f t="shared" si="337"/>
        <v>196</v>
      </c>
      <c r="ET186">
        <f t="shared" si="338"/>
        <v>149</v>
      </c>
      <c r="EU186">
        <f t="shared" si="339"/>
        <v>171</v>
      </c>
      <c r="EV186">
        <f t="shared" si="340"/>
        <v>137</v>
      </c>
      <c r="EW186">
        <f t="shared" si="341"/>
        <v>161</v>
      </c>
      <c r="EX186">
        <f t="shared" si="342"/>
        <v>145</v>
      </c>
      <c r="EY186">
        <f t="shared" si="343"/>
        <v>139</v>
      </c>
      <c r="EZ186">
        <f t="shared" si="344"/>
        <v>164</v>
      </c>
      <c r="FA186">
        <f t="shared" si="345"/>
        <v>191</v>
      </c>
      <c r="FB186">
        <f t="shared" si="346"/>
        <v>166</v>
      </c>
      <c r="FC186">
        <f t="shared" si="347"/>
        <v>49</v>
      </c>
      <c r="FD186">
        <f t="shared" si="348"/>
        <v>97</v>
      </c>
      <c r="FE186">
        <f t="shared" si="349"/>
        <v>191</v>
      </c>
      <c r="FF186">
        <f t="shared" si="350"/>
        <v>178</v>
      </c>
      <c r="FG186">
        <f t="shared" si="351"/>
        <v>5</v>
      </c>
      <c r="FH186">
        <f t="shared" si="352"/>
        <v>168</v>
      </c>
      <c r="FI186">
        <f t="shared" si="353"/>
        <v>191</v>
      </c>
      <c r="FJ186">
        <f t="shared" si="354"/>
        <v>163</v>
      </c>
      <c r="FK186">
        <f t="shared" si="355"/>
        <v>93</v>
      </c>
      <c r="FL186">
        <f t="shared" si="356"/>
        <v>175</v>
      </c>
      <c r="FM186">
        <f t="shared" si="357"/>
        <v>172</v>
      </c>
      <c r="FN186">
        <f t="shared" si="358"/>
        <v>187</v>
      </c>
      <c r="FO186">
        <f t="shared" si="359"/>
        <v>162</v>
      </c>
      <c r="FP186">
        <f t="shared" si="360"/>
        <v>193</v>
      </c>
      <c r="FQ186">
        <f t="shared" si="361"/>
        <v>113</v>
      </c>
      <c r="FR186">
        <f t="shared" si="362"/>
        <v>182</v>
      </c>
    </row>
    <row r="187" spans="1:174">
      <c r="A187" t="s">
        <v>12</v>
      </c>
      <c r="B187" t="s">
        <v>7</v>
      </c>
      <c r="C187" t="s">
        <v>68</v>
      </c>
      <c r="D187">
        <v>20</v>
      </c>
      <c r="E187">
        <v>3</v>
      </c>
      <c r="F187">
        <v>2009</v>
      </c>
      <c r="G187" t="str">
        <f t="shared" si="318"/>
        <v>Colts-DIV-2009</v>
      </c>
      <c r="H187">
        <v>1</v>
      </c>
      <c r="I187">
        <v>22</v>
      </c>
      <c r="J187">
        <v>11</v>
      </c>
      <c r="K187">
        <v>233</v>
      </c>
      <c r="L187">
        <v>30</v>
      </c>
      <c r="M187">
        <v>44</v>
      </c>
      <c r="N187">
        <v>2</v>
      </c>
      <c r="O187">
        <v>42</v>
      </c>
      <c r="P187">
        <v>25</v>
      </c>
      <c r="Q187">
        <v>0</v>
      </c>
      <c r="R187">
        <v>6</v>
      </c>
      <c r="S187">
        <v>15</v>
      </c>
      <c r="T187">
        <v>1</v>
      </c>
      <c r="U187">
        <v>1</v>
      </c>
      <c r="V187">
        <v>1</v>
      </c>
      <c r="W187">
        <v>0</v>
      </c>
      <c r="X187">
        <v>2</v>
      </c>
      <c r="Y187">
        <v>13</v>
      </c>
      <c r="Z187">
        <v>4</v>
      </c>
      <c r="AA187">
        <v>25</v>
      </c>
      <c r="AB187">
        <v>6</v>
      </c>
      <c r="AC187">
        <v>275</v>
      </c>
      <c r="AD187">
        <v>0</v>
      </c>
      <c r="AE187">
        <v>3</v>
      </c>
      <c r="AF187">
        <v>2</v>
      </c>
      <c r="AG187">
        <v>1</v>
      </c>
      <c r="AH187">
        <v>4</v>
      </c>
      <c r="AI187">
        <v>16</v>
      </c>
      <c r="AJ187">
        <v>2</v>
      </c>
      <c r="AK187">
        <v>5</v>
      </c>
      <c r="AL187">
        <v>1</v>
      </c>
      <c r="AM187">
        <v>4</v>
      </c>
      <c r="AN187">
        <v>0</v>
      </c>
      <c r="AO187">
        <v>0</v>
      </c>
      <c r="AP187">
        <v>0</v>
      </c>
      <c r="AQ187">
        <v>9</v>
      </c>
      <c r="AR187">
        <v>7</v>
      </c>
      <c r="AS187">
        <v>25</v>
      </c>
      <c r="AT187">
        <v>12</v>
      </c>
      <c r="AU187">
        <v>288</v>
      </c>
      <c r="AV187">
        <v>5</v>
      </c>
      <c r="AW187">
        <v>33</v>
      </c>
      <c r="AX187">
        <v>58</v>
      </c>
      <c r="AY187" s="8">
        <v>12</v>
      </c>
      <c r="AZ187">
        <v>10</v>
      </c>
      <c r="BA187">
        <v>183</v>
      </c>
      <c r="BB187">
        <v>20</v>
      </c>
      <c r="BC187">
        <v>35</v>
      </c>
      <c r="BD187">
        <v>0</v>
      </c>
      <c r="BE187">
        <v>87</v>
      </c>
      <c r="BF187">
        <v>19</v>
      </c>
      <c r="BG187">
        <v>0</v>
      </c>
      <c r="BH187">
        <v>5</v>
      </c>
      <c r="BI187">
        <v>13</v>
      </c>
      <c r="BJ187">
        <v>0</v>
      </c>
      <c r="BK187">
        <v>2</v>
      </c>
      <c r="BL187">
        <v>2</v>
      </c>
      <c r="BM187">
        <v>2</v>
      </c>
      <c r="BN187">
        <v>1</v>
      </c>
      <c r="BO187">
        <v>6</v>
      </c>
      <c r="BP187">
        <v>7</v>
      </c>
      <c r="BQ187">
        <v>64</v>
      </c>
      <c r="BR187">
        <v>5</v>
      </c>
      <c r="BS187">
        <v>238</v>
      </c>
      <c r="BT187">
        <v>29</v>
      </c>
      <c r="BU187">
        <v>2</v>
      </c>
      <c r="BV187">
        <v>0</v>
      </c>
      <c r="BW187">
        <v>1</v>
      </c>
      <c r="BX187">
        <v>5</v>
      </c>
      <c r="BY187">
        <v>12</v>
      </c>
      <c r="BZ187">
        <v>2</v>
      </c>
      <c r="CA187">
        <v>6</v>
      </c>
      <c r="CB187">
        <v>1</v>
      </c>
      <c r="CC187">
        <v>1</v>
      </c>
      <c r="CD187">
        <v>0</v>
      </c>
      <c r="CE187">
        <v>0</v>
      </c>
      <c r="CF187">
        <v>0</v>
      </c>
      <c r="CG187">
        <v>2</v>
      </c>
      <c r="CH187">
        <v>8</v>
      </c>
      <c r="CI187">
        <v>19</v>
      </c>
      <c r="CJ187">
        <v>10</v>
      </c>
      <c r="CK187">
        <v>239</v>
      </c>
      <c r="CL187">
        <v>4</v>
      </c>
      <c r="CM187">
        <v>26</v>
      </c>
      <c r="CN187">
        <v>2</v>
      </c>
      <c r="CP187" s="1">
        <f t="shared" si="363"/>
        <v>0.72727272727272729</v>
      </c>
      <c r="CQ187" s="1">
        <f t="shared" si="364"/>
        <v>0.54545454545454541</v>
      </c>
      <c r="CR187" s="1">
        <f t="shared" si="365"/>
        <v>4.9565217391304346</v>
      </c>
      <c r="CS187" s="1">
        <f t="shared" si="366"/>
        <v>2.5833333333333335</v>
      </c>
      <c r="CT187" s="1">
        <f t="shared" si="367"/>
        <v>1</v>
      </c>
      <c r="CU187" s="1">
        <f t="shared" si="368"/>
        <v>4</v>
      </c>
      <c r="CV187" s="1">
        <f t="shared" si="369"/>
        <v>25</v>
      </c>
      <c r="CW187" s="1">
        <f t="shared" si="370"/>
        <v>27</v>
      </c>
      <c r="CX187" s="2">
        <f t="shared" si="371"/>
        <v>3.0878787878787879</v>
      </c>
      <c r="CY187" s="2">
        <f t="shared" si="372"/>
        <v>2.6033333333333335</v>
      </c>
      <c r="CZ187" s="1">
        <f t="shared" si="373"/>
        <v>3.8732394366197185</v>
      </c>
      <c r="DA187" s="1">
        <f t="shared" si="374"/>
        <v>4.9090909090909092</v>
      </c>
      <c r="DB187" s="1">
        <f t="shared" si="375"/>
        <v>2</v>
      </c>
      <c r="DC187" s="1">
        <f t="shared" si="376"/>
        <v>1.2</v>
      </c>
      <c r="DD187" s="1">
        <f t="shared" si="377"/>
        <v>0.4375</v>
      </c>
      <c r="DE187" s="1">
        <f t="shared" si="378"/>
        <v>0.33333333333333331</v>
      </c>
      <c r="DF187" s="1">
        <f t="shared" si="379"/>
        <v>24</v>
      </c>
      <c r="DG187" s="1">
        <f t="shared" si="380"/>
        <v>23.9</v>
      </c>
      <c r="DH187" s="1">
        <f t="shared" si="381"/>
        <v>5</v>
      </c>
      <c r="DI187" s="1">
        <f t="shared" si="382"/>
        <v>4</v>
      </c>
      <c r="DJ187" s="1">
        <f t="shared" si="383"/>
        <v>0.80952380952380953</v>
      </c>
      <c r="DK187" s="1">
        <f t="shared" si="384"/>
        <v>0.21428571428571427</v>
      </c>
      <c r="DL187" s="1">
        <f t="shared" si="385"/>
        <v>6.4545454545454541</v>
      </c>
      <c r="DM187" s="1">
        <f t="shared" si="386"/>
        <v>5.5</v>
      </c>
      <c r="DN187" s="1">
        <f t="shared" si="387"/>
        <v>0.352112676056338</v>
      </c>
      <c r="DO187" s="1">
        <f t="shared" si="388"/>
        <v>1.1636363636363636</v>
      </c>
      <c r="DP187" s="1">
        <f t="shared" si="389"/>
        <v>0.28000000000000003</v>
      </c>
      <c r="DQ187" s="1">
        <f t="shared" si="390"/>
        <v>0.42105263157894735</v>
      </c>
      <c r="DR187" s="2">
        <f t="shared" si="391"/>
        <v>1.68</v>
      </c>
      <c r="DS187" s="2">
        <f t="shared" si="392"/>
        <v>4.5789473684210522</v>
      </c>
      <c r="DT187" s="1">
        <f t="shared" si="393"/>
        <v>45.833333333333336</v>
      </c>
      <c r="DU187" s="1">
        <f t="shared" si="394"/>
        <v>41.8</v>
      </c>
      <c r="DV187" s="1">
        <f t="shared" si="395"/>
        <v>42</v>
      </c>
      <c r="DW187" s="1">
        <f t="shared" si="396"/>
        <v>87</v>
      </c>
      <c r="DX187" s="1">
        <f t="shared" si="397"/>
        <v>7.2727272727272724E-2</v>
      </c>
      <c r="DY187" s="1">
        <f t="shared" si="398"/>
        <v>1.1111111111111112E-2</v>
      </c>
      <c r="DZ187" s="1">
        <f t="shared" si="399"/>
        <v>1.8181818181818181</v>
      </c>
      <c r="EA187" s="1">
        <f t="shared" si="400"/>
        <v>0.3</v>
      </c>
      <c r="EB187" s="1">
        <f t="shared" si="401"/>
        <v>86.647727272727266</v>
      </c>
      <c r="EC187" s="1">
        <f t="shared" si="402"/>
        <v>47.678571428571431</v>
      </c>
      <c r="EE187">
        <f t="shared" si="323"/>
        <v>76</v>
      </c>
      <c r="EF187">
        <f t="shared" si="324"/>
        <v>18</v>
      </c>
      <c r="EG187">
        <f t="shared" si="325"/>
        <v>123</v>
      </c>
      <c r="EH187">
        <f t="shared" si="326"/>
        <v>31</v>
      </c>
      <c r="EI187">
        <f t="shared" si="327"/>
        <v>37</v>
      </c>
      <c r="EJ187">
        <f t="shared" si="328"/>
        <v>12</v>
      </c>
      <c r="EK187">
        <f t="shared" si="329"/>
        <v>140</v>
      </c>
      <c r="EL187">
        <f t="shared" si="330"/>
        <v>77</v>
      </c>
      <c r="EM187">
        <f t="shared" si="331"/>
        <v>51</v>
      </c>
      <c r="EN187">
        <f t="shared" si="332"/>
        <v>89</v>
      </c>
      <c r="EO187">
        <f t="shared" si="333"/>
        <v>181</v>
      </c>
      <c r="EP187">
        <f t="shared" si="334"/>
        <v>80</v>
      </c>
      <c r="EQ187">
        <f t="shared" si="335"/>
        <v>55</v>
      </c>
      <c r="ER187">
        <f t="shared" si="336"/>
        <v>34</v>
      </c>
      <c r="ES187">
        <f t="shared" si="337"/>
        <v>74</v>
      </c>
      <c r="ET187">
        <f t="shared" si="338"/>
        <v>58</v>
      </c>
      <c r="EU187">
        <f t="shared" si="339"/>
        <v>176</v>
      </c>
      <c r="EV187">
        <f t="shared" si="340"/>
        <v>21</v>
      </c>
      <c r="EW187">
        <f t="shared" si="341"/>
        <v>128</v>
      </c>
      <c r="EX187">
        <f t="shared" si="342"/>
        <v>72</v>
      </c>
      <c r="EY187">
        <f t="shared" si="343"/>
        <v>52</v>
      </c>
      <c r="EZ187">
        <f t="shared" si="344"/>
        <v>13</v>
      </c>
      <c r="FA187">
        <f t="shared" si="345"/>
        <v>35</v>
      </c>
      <c r="FB187">
        <f t="shared" si="346"/>
        <v>96</v>
      </c>
      <c r="FC187">
        <f t="shared" si="347"/>
        <v>38</v>
      </c>
      <c r="FD187">
        <f t="shared" si="348"/>
        <v>28</v>
      </c>
      <c r="FE187">
        <f t="shared" si="349"/>
        <v>181</v>
      </c>
      <c r="FF187">
        <f t="shared" si="350"/>
        <v>80</v>
      </c>
      <c r="FG187">
        <f t="shared" si="351"/>
        <v>192</v>
      </c>
      <c r="FH187">
        <f t="shared" si="352"/>
        <v>147</v>
      </c>
      <c r="FI187">
        <f t="shared" si="353"/>
        <v>12</v>
      </c>
      <c r="FJ187">
        <f t="shared" si="354"/>
        <v>153</v>
      </c>
      <c r="FK187">
        <f t="shared" si="355"/>
        <v>189</v>
      </c>
      <c r="FL187">
        <f t="shared" si="356"/>
        <v>71</v>
      </c>
      <c r="FM187">
        <f t="shared" si="357"/>
        <v>80</v>
      </c>
      <c r="FN187">
        <f t="shared" si="358"/>
        <v>6</v>
      </c>
      <c r="FO187">
        <f t="shared" si="359"/>
        <v>111</v>
      </c>
      <c r="FP187">
        <f t="shared" si="360"/>
        <v>6</v>
      </c>
      <c r="FQ187">
        <f t="shared" si="361"/>
        <v>82</v>
      </c>
      <c r="FR187">
        <f t="shared" si="362"/>
        <v>27</v>
      </c>
    </row>
    <row r="188" spans="1:174">
      <c r="A188" t="s">
        <v>7</v>
      </c>
      <c r="B188" t="s">
        <v>12</v>
      </c>
      <c r="C188" t="s">
        <v>68</v>
      </c>
      <c r="D188">
        <v>3</v>
      </c>
      <c r="E188">
        <v>20</v>
      </c>
      <c r="F188">
        <v>2009</v>
      </c>
      <c r="G188" t="str">
        <f t="shared" si="318"/>
        <v>Ravens-DIV-2009</v>
      </c>
      <c r="H188">
        <v>0</v>
      </c>
      <c r="I188">
        <v>12</v>
      </c>
      <c r="J188">
        <v>10</v>
      </c>
      <c r="K188">
        <v>183</v>
      </c>
      <c r="L188">
        <v>20</v>
      </c>
      <c r="M188">
        <v>35</v>
      </c>
      <c r="N188">
        <v>0</v>
      </c>
      <c r="O188">
        <v>87</v>
      </c>
      <c r="P188">
        <v>19</v>
      </c>
      <c r="Q188">
        <v>0</v>
      </c>
      <c r="R188">
        <v>5</v>
      </c>
      <c r="S188">
        <v>13</v>
      </c>
      <c r="T188">
        <v>0</v>
      </c>
      <c r="U188">
        <v>2</v>
      </c>
      <c r="V188">
        <v>2</v>
      </c>
      <c r="W188">
        <v>2</v>
      </c>
      <c r="X188">
        <v>1</v>
      </c>
      <c r="Y188">
        <v>6</v>
      </c>
      <c r="Z188">
        <v>7</v>
      </c>
      <c r="AA188">
        <v>64</v>
      </c>
      <c r="AB188">
        <v>5</v>
      </c>
      <c r="AC188">
        <v>238</v>
      </c>
      <c r="AD188">
        <v>29</v>
      </c>
      <c r="AE188">
        <v>2</v>
      </c>
      <c r="AF188">
        <v>0</v>
      </c>
      <c r="AG188">
        <v>1</v>
      </c>
      <c r="AH188">
        <v>5</v>
      </c>
      <c r="AI188">
        <v>12</v>
      </c>
      <c r="AJ188">
        <v>2</v>
      </c>
      <c r="AK188">
        <v>6</v>
      </c>
      <c r="AL188">
        <v>1</v>
      </c>
      <c r="AM188">
        <v>1</v>
      </c>
      <c r="AN188">
        <v>0</v>
      </c>
      <c r="AO188">
        <v>0</v>
      </c>
      <c r="AP188">
        <v>0</v>
      </c>
      <c r="AQ188">
        <v>2</v>
      </c>
      <c r="AR188">
        <v>8</v>
      </c>
      <c r="AS188">
        <v>19</v>
      </c>
      <c r="AT188">
        <v>10</v>
      </c>
      <c r="AU188">
        <v>239</v>
      </c>
      <c r="AV188">
        <v>4</v>
      </c>
      <c r="AW188">
        <v>26</v>
      </c>
      <c r="AX188">
        <v>2</v>
      </c>
      <c r="AY188" s="8">
        <v>22</v>
      </c>
      <c r="AZ188">
        <v>11</v>
      </c>
      <c r="BA188">
        <v>233</v>
      </c>
      <c r="BB188">
        <v>30</v>
      </c>
      <c r="BC188">
        <v>44</v>
      </c>
      <c r="BD188">
        <v>2</v>
      </c>
      <c r="BE188">
        <v>42</v>
      </c>
      <c r="BF188">
        <v>25</v>
      </c>
      <c r="BG188">
        <v>0</v>
      </c>
      <c r="BH188">
        <v>6</v>
      </c>
      <c r="BI188">
        <v>15</v>
      </c>
      <c r="BJ188">
        <v>1</v>
      </c>
      <c r="BK188">
        <v>1</v>
      </c>
      <c r="BL188">
        <v>1</v>
      </c>
      <c r="BM188">
        <v>0</v>
      </c>
      <c r="BN188">
        <v>2</v>
      </c>
      <c r="BO188">
        <v>13</v>
      </c>
      <c r="BP188">
        <v>4</v>
      </c>
      <c r="BQ188">
        <v>25</v>
      </c>
      <c r="BR188">
        <v>6</v>
      </c>
      <c r="BS188">
        <v>275</v>
      </c>
      <c r="BT188">
        <v>0</v>
      </c>
      <c r="BU188">
        <v>3</v>
      </c>
      <c r="BV188">
        <v>2</v>
      </c>
      <c r="BW188">
        <v>1</v>
      </c>
      <c r="BX188">
        <v>4</v>
      </c>
      <c r="BY188">
        <v>16</v>
      </c>
      <c r="BZ188">
        <v>2</v>
      </c>
      <c r="CA188">
        <v>5</v>
      </c>
      <c r="CB188">
        <v>1</v>
      </c>
      <c r="CC188">
        <v>4</v>
      </c>
      <c r="CD188">
        <v>0</v>
      </c>
      <c r="CE188">
        <v>0</v>
      </c>
      <c r="CF188">
        <v>0</v>
      </c>
      <c r="CG188">
        <v>9</v>
      </c>
      <c r="CH188">
        <v>7</v>
      </c>
      <c r="CI188">
        <v>25</v>
      </c>
      <c r="CJ188">
        <v>12</v>
      </c>
      <c r="CK188">
        <v>288</v>
      </c>
      <c r="CL188">
        <v>5</v>
      </c>
      <c r="CM188">
        <v>33</v>
      </c>
      <c r="CN188">
        <v>58</v>
      </c>
      <c r="CP188" s="1">
        <f t="shared" si="363"/>
        <v>0.54545454545454541</v>
      </c>
      <c r="CQ188" s="1">
        <f t="shared" si="364"/>
        <v>0.72727272727272729</v>
      </c>
      <c r="CR188" s="1">
        <f t="shared" si="365"/>
        <v>2.5833333333333335</v>
      </c>
      <c r="CS188" s="1">
        <f t="shared" si="366"/>
        <v>4.9565217391304346</v>
      </c>
      <c r="CT188" s="1">
        <f t="shared" si="367"/>
        <v>4</v>
      </c>
      <c r="CU188" s="1">
        <f t="shared" si="368"/>
        <v>1</v>
      </c>
      <c r="CV188" s="1">
        <f t="shared" si="369"/>
        <v>27</v>
      </c>
      <c r="CW188" s="1">
        <f t="shared" si="370"/>
        <v>25</v>
      </c>
      <c r="CX188" s="2">
        <f t="shared" si="371"/>
        <v>2.6033333333333335</v>
      </c>
      <c r="CY188" s="2">
        <f t="shared" si="372"/>
        <v>3.0878787878787879</v>
      </c>
      <c r="CZ188" s="1">
        <f t="shared" si="373"/>
        <v>4.9090909090909092</v>
      </c>
      <c r="DA188" s="1">
        <f t="shared" si="374"/>
        <v>3.8732394366197185</v>
      </c>
      <c r="DB188" s="1">
        <f t="shared" si="375"/>
        <v>1.2</v>
      </c>
      <c r="DC188" s="1">
        <f t="shared" si="376"/>
        <v>2</v>
      </c>
      <c r="DD188" s="1">
        <f t="shared" si="377"/>
        <v>0.33333333333333331</v>
      </c>
      <c r="DE188" s="1">
        <f t="shared" si="378"/>
        <v>0.4375</v>
      </c>
      <c r="DF188" s="1">
        <f t="shared" si="379"/>
        <v>23.9</v>
      </c>
      <c r="DG188" s="1">
        <f t="shared" si="380"/>
        <v>24</v>
      </c>
      <c r="DH188" s="1">
        <f t="shared" si="381"/>
        <v>4</v>
      </c>
      <c r="DI188" s="1">
        <f t="shared" si="382"/>
        <v>5</v>
      </c>
      <c r="DJ188" s="1">
        <f t="shared" si="383"/>
        <v>0.21428571428571427</v>
      </c>
      <c r="DK188" s="1">
        <f t="shared" si="384"/>
        <v>0.80952380952380953</v>
      </c>
      <c r="DL188" s="1">
        <f t="shared" si="385"/>
        <v>5.5</v>
      </c>
      <c r="DM188" s="1">
        <f t="shared" si="386"/>
        <v>6.4545454545454541</v>
      </c>
      <c r="DN188" s="1">
        <f t="shared" si="387"/>
        <v>1.1636363636363636</v>
      </c>
      <c r="DO188" s="1">
        <f t="shared" si="388"/>
        <v>0.352112676056338</v>
      </c>
      <c r="DP188" s="1">
        <f t="shared" si="389"/>
        <v>0.42105263157894735</v>
      </c>
      <c r="DQ188" s="1">
        <f t="shared" si="390"/>
        <v>0.28000000000000003</v>
      </c>
      <c r="DR188" s="2">
        <f t="shared" si="391"/>
        <v>4.5789473684210522</v>
      </c>
      <c r="DS188" s="2">
        <f t="shared" si="392"/>
        <v>1.68</v>
      </c>
      <c r="DT188" s="1">
        <f t="shared" si="393"/>
        <v>41.8</v>
      </c>
      <c r="DU188" s="1">
        <f t="shared" si="394"/>
        <v>45.833333333333336</v>
      </c>
      <c r="DV188" s="1">
        <f t="shared" si="395"/>
        <v>87</v>
      </c>
      <c r="DW188" s="1">
        <f t="shared" si="396"/>
        <v>42</v>
      </c>
      <c r="DX188" s="1">
        <f t="shared" si="397"/>
        <v>1.1111111111111112E-2</v>
      </c>
      <c r="DY188" s="1">
        <f t="shared" si="398"/>
        <v>7.2727272727272724E-2</v>
      </c>
      <c r="DZ188" s="1">
        <f t="shared" si="399"/>
        <v>0.3</v>
      </c>
      <c r="EA188" s="1">
        <f t="shared" si="400"/>
        <v>1.8181818181818181</v>
      </c>
      <c r="EB188" s="1">
        <f t="shared" si="401"/>
        <v>47.678571428571431</v>
      </c>
      <c r="EC188" s="1">
        <f t="shared" si="402"/>
        <v>86.647727272727266</v>
      </c>
      <c r="EE188">
        <f t="shared" si="323"/>
        <v>181</v>
      </c>
      <c r="EF188">
        <f t="shared" si="324"/>
        <v>121</v>
      </c>
      <c r="EG188">
        <f t="shared" si="325"/>
        <v>168</v>
      </c>
      <c r="EH188">
        <f t="shared" si="326"/>
        <v>76</v>
      </c>
      <c r="EI188">
        <f t="shared" si="327"/>
        <v>168</v>
      </c>
      <c r="EJ188">
        <f t="shared" si="328"/>
        <v>95</v>
      </c>
      <c r="EK188">
        <f t="shared" si="329"/>
        <v>122</v>
      </c>
      <c r="EL188">
        <f t="shared" si="330"/>
        <v>59</v>
      </c>
      <c r="EM188">
        <f t="shared" si="331"/>
        <v>110</v>
      </c>
      <c r="EN188">
        <f t="shared" si="332"/>
        <v>148</v>
      </c>
      <c r="EO188">
        <f t="shared" si="333"/>
        <v>119</v>
      </c>
      <c r="EP188">
        <f t="shared" si="334"/>
        <v>18</v>
      </c>
      <c r="EQ188">
        <f t="shared" si="335"/>
        <v>164</v>
      </c>
      <c r="ER188">
        <f t="shared" si="336"/>
        <v>131</v>
      </c>
      <c r="ES188">
        <f t="shared" si="337"/>
        <v>130</v>
      </c>
      <c r="ET188">
        <f t="shared" si="338"/>
        <v>119</v>
      </c>
      <c r="EU188">
        <f t="shared" si="339"/>
        <v>178</v>
      </c>
      <c r="EV188">
        <f t="shared" si="340"/>
        <v>22</v>
      </c>
      <c r="EW188">
        <f t="shared" si="341"/>
        <v>93</v>
      </c>
      <c r="EX188">
        <f t="shared" si="342"/>
        <v>39</v>
      </c>
      <c r="EY188">
        <f t="shared" si="343"/>
        <v>183</v>
      </c>
      <c r="EZ188">
        <f t="shared" si="344"/>
        <v>139</v>
      </c>
      <c r="FA188">
        <f t="shared" si="345"/>
        <v>101</v>
      </c>
      <c r="FB188">
        <f t="shared" si="346"/>
        <v>164</v>
      </c>
      <c r="FC188">
        <f t="shared" si="347"/>
        <v>171</v>
      </c>
      <c r="FD188">
        <f t="shared" si="348"/>
        <v>161</v>
      </c>
      <c r="FE188">
        <f t="shared" si="349"/>
        <v>118</v>
      </c>
      <c r="FF188">
        <f t="shared" si="350"/>
        <v>18</v>
      </c>
      <c r="FG188">
        <f t="shared" si="351"/>
        <v>52</v>
      </c>
      <c r="FH188">
        <f t="shared" si="352"/>
        <v>7</v>
      </c>
      <c r="FI188">
        <f t="shared" si="353"/>
        <v>45</v>
      </c>
      <c r="FJ188">
        <f t="shared" si="354"/>
        <v>187</v>
      </c>
      <c r="FK188">
        <f t="shared" si="355"/>
        <v>126</v>
      </c>
      <c r="FL188">
        <f t="shared" si="356"/>
        <v>10</v>
      </c>
      <c r="FM188">
        <f t="shared" si="357"/>
        <v>193</v>
      </c>
      <c r="FN188">
        <f t="shared" si="358"/>
        <v>119</v>
      </c>
      <c r="FO188">
        <f t="shared" si="359"/>
        <v>191</v>
      </c>
      <c r="FP188">
        <f t="shared" si="360"/>
        <v>84</v>
      </c>
      <c r="FQ188">
        <f t="shared" si="361"/>
        <v>172</v>
      </c>
      <c r="FR188">
        <f t="shared" si="362"/>
        <v>117</v>
      </c>
    </row>
    <row r="189" spans="1:174">
      <c r="A189" t="s">
        <v>23</v>
      </c>
      <c r="B189" t="s">
        <v>18</v>
      </c>
      <c r="C189" t="s">
        <v>68</v>
      </c>
      <c r="D189">
        <v>34</v>
      </c>
      <c r="E189">
        <v>3</v>
      </c>
      <c r="F189">
        <v>2009</v>
      </c>
      <c r="G189" t="str">
        <f t="shared" si="318"/>
        <v>Vikings-DIV-2009</v>
      </c>
      <c r="H189">
        <v>1</v>
      </c>
      <c r="I189">
        <v>16</v>
      </c>
      <c r="J189">
        <v>12</v>
      </c>
      <c r="K189">
        <v>214</v>
      </c>
      <c r="L189">
        <v>15</v>
      </c>
      <c r="M189">
        <v>24</v>
      </c>
      <c r="N189">
        <v>4</v>
      </c>
      <c r="O189">
        <v>109</v>
      </c>
      <c r="P189">
        <v>33</v>
      </c>
      <c r="Q189">
        <v>0</v>
      </c>
      <c r="R189">
        <v>4</v>
      </c>
      <c r="S189">
        <v>13</v>
      </c>
      <c r="T189">
        <v>1</v>
      </c>
      <c r="U189">
        <v>2</v>
      </c>
      <c r="V189">
        <v>0</v>
      </c>
      <c r="W189">
        <v>0</v>
      </c>
      <c r="X189">
        <v>3</v>
      </c>
      <c r="Y189">
        <v>20</v>
      </c>
      <c r="Z189">
        <v>8</v>
      </c>
      <c r="AA189">
        <v>50</v>
      </c>
      <c r="AB189">
        <v>5</v>
      </c>
      <c r="AC189">
        <v>228</v>
      </c>
      <c r="AD189">
        <v>0</v>
      </c>
      <c r="AE189">
        <v>4</v>
      </c>
      <c r="AF189">
        <v>2</v>
      </c>
      <c r="AG189">
        <v>2</v>
      </c>
      <c r="AH189">
        <v>8</v>
      </c>
      <c r="AI189">
        <v>16</v>
      </c>
      <c r="AJ189">
        <v>2</v>
      </c>
      <c r="AK189">
        <v>14</v>
      </c>
      <c r="AL189">
        <v>1</v>
      </c>
      <c r="AM189">
        <v>3</v>
      </c>
      <c r="AN189">
        <v>0</v>
      </c>
      <c r="AO189">
        <v>0</v>
      </c>
      <c r="AP189">
        <v>5</v>
      </c>
      <c r="AQ189">
        <v>11</v>
      </c>
      <c r="AR189">
        <v>11</v>
      </c>
      <c r="AS189">
        <v>33</v>
      </c>
      <c r="AT189">
        <v>12</v>
      </c>
      <c r="AU189">
        <v>517</v>
      </c>
      <c r="AV189">
        <v>5</v>
      </c>
      <c r="AW189">
        <v>29</v>
      </c>
      <c r="AX189">
        <v>26</v>
      </c>
      <c r="AY189" s="8">
        <v>16</v>
      </c>
      <c r="AZ189">
        <v>13</v>
      </c>
      <c r="BA189">
        <v>156</v>
      </c>
      <c r="BB189">
        <v>22</v>
      </c>
      <c r="BC189">
        <v>35</v>
      </c>
      <c r="BD189">
        <v>0</v>
      </c>
      <c r="BE189">
        <v>92</v>
      </c>
      <c r="BF189">
        <v>25</v>
      </c>
      <c r="BG189">
        <v>0</v>
      </c>
      <c r="BH189">
        <v>3</v>
      </c>
      <c r="BI189">
        <v>13</v>
      </c>
      <c r="BJ189">
        <v>0</v>
      </c>
      <c r="BK189">
        <v>2</v>
      </c>
      <c r="BL189">
        <v>1</v>
      </c>
      <c r="BM189">
        <v>2</v>
      </c>
      <c r="BN189">
        <v>6</v>
      </c>
      <c r="BO189">
        <v>42</v>
      </c>
      <c r="BP189">
        <v>2</v>
      </c>
      <c r="BQ189">
        <v>10</v>
      </c>
      <c r="BR189">
        <v>3</v>
      </c>
      <c r="BS189">
        <v>137</v>
      </c>
      <c r="BT189">
        <v>0</v>
      </c>
      <c r="BU189">
        <v>1</v>
      </c>
      <c r="BV189">
        <v>0</v>
      </c>
      <c r="BW189">
        <v>1</v>
      </c>
      <c r="BX189">
        <v>8</v>
      </c>
      <c r="BY189">
        <v>14</v>
      </c>
      <c r="BZ189">
        <v>5</v>
      </c>
      <c r="CA189">
        <v>8</v>
      </c>
      <c r="CB189">
        <v>1</v>
      </c>
      <c r="CC189">
        <v>2</v>
      </c>
      <c r="CD189">
        <v>0</v>
      </c>
      <c r="CE189">
        <v>0</v>
      </c>
      <c r="CF189">
        <v>4</v>
      </c>
      <c r="CG189">
        <v>5</v>
      </c>
      <c r="CH189">
        <v>14</v>
      </c>
      <c r="CI189">
        <v>24</v>
      </c>
      <c r="CJ189">
        <v>13</v>
      </c>
      <c r="CK189">
        <v>321</v>
      </c>
      <c r="CL189">
        <v>5</v>
      </c>
      <c r="CM189">
        <v>30</v>
      </c>
      <c r="CN189">
        <v>34</v>
      </c>
      <c r="CP189" s="1">
        <f t="shared" si="363"/>
        <v>0.7142857142857143</v>
      </c>
      <c r="CQ189" s="1">
        <f t="shared" si="364"/>
        <v>0.55172413793103448</v>
      </c>
      <c r="CR189" s="1">
        <f t="shared" si="365"/>
        <v>10.888888888888889</v>
      </c>
      <c r="CS189" s="1">
        <f t="shared" si="366"/>
        <v>2.7073170731707319</v>
      </c>
      <c r="CT189" s="1">
        <f t="shared" si="367"/>
        <v>0</v>
      </c>
      <c r="CU189" s="1">
        <f t="shared" si="368"/>
        <v>3</v>
      </c>
      <c r="CV189" s="1">
        <f t="shared" si="369"/>
        <v>26.916666666666668</v>
      </c>
      <c r="CW189" s="1">
        <f t="shared" si="370"/>
        <v>19.076923076923077</v>
      </c>
      <c r="CX189" s="2">
        <f t="shared" si="371"/>
        <v>2.4527777777777779</v>
      </c>
      <c r="CY189" s="2">
        <f t="shared" si="372"/>
        <v>2.3512820512820514</v>
      </c>
      <c r="CZ189" s="1">
        <f t="shared" si="373"/>
        <v>5.3833333333333337</v>
      </c>
      <c r="DA189" s="1">
        <f t="shared" si="374"/>
        <v>3.7575757575757578</v>
      </c>
      <c r="DB189" s="1">
        <f t="shared" si="375"/>
        <v>1.3333333333333333</v>
      </c>
      <c r="DC189" s="1">
        <f t="shared" si="376"/>
        <v>1.2307692307692308</v>
      </c>
      <c r="DD189" s="1">
        <f t="shared" si="377"/>
        <v>0.33333333333333331</v>
      </c>
      <c r="DE189" s="1">
        <f t="shared" si="378"/>
        <v>0.2</v>
      </c>
      <c r="DF189" s="1">
        <f t="shared" si="379"/>
        <v>43.083333333333336</v>
      </c>
      <c r="DG189" s="1">
        <f t="shared" si="380"/>
        <v>24.692307692307693</v>
      </c>
      <c r="DH189" s="1">
        <f t="shared" si="381"/>
        <v>5</v>
      </c>
      <c r="DI189" s="1">
        <f t="shared" si="382"/>
        <v>5</v>
      </c>
      <c r="DJ189" s="1">
        <f t="shared" si="383"/>
        <v>0.7142857142857143</v>
      </c>
      <c r="DK189" s="1">
        <f t="shared" si="384"/>
        <v>0.42857142857142855</v>
      </c>
      <c r="DL189" s="1">
        <f t="shared" si="385"/>
        <v>5</v>
      </c>
      <c r="DM189" s="1">
        <f t="shared" si="386"/>
        <v>5.0769230769230766</v>
      </c>
      <c r="DN189" s="1">
        <f t="shared" si="387"/>
        <v>0.83333333333333337</v>
      </c>
      <c r="DO189" s="1">
        <f t="shared" si="388"/>
        <v>0.15151515151515152</v>
      </c>
      <c r="DP189" s="1">
        <f t="shared" si="389"/>
        <v>0.33333333333333331</v>
      </c>
      <c r="DQ189" s="1">
        <f t="shared" si="390"/>
        <v>0.58333333333333337</v>
      </c>
      <c r="DR189" s="2">
        <f t="shared" si="391"/>
        <v>3.3030303030303032</v>
      </c>
      <c r="DS189" s="2">
        <f t="shared" si="392"/>
        <v>3.68</v>
      </c>
      <c r="DT189" s="1">
        <f t="shared" si="393"/>
        <v>45.6</v>
      </c>
      <c r="DU189" s="1">
        <f t="shared" si="394"/>
        <v>45.666666666666664</v>
      </c>
      <c r="DV189" s="1">
        <f t="shared" si="395"/>
        <v>109</v>
      </c>
      <c r="DW189" s="1">
        <f t="shared" si="396"/>
        <v>92</v>
      </c>
      <c r="DX189" s="1">
        <f t="shared" si="397"/>
        <v>0.10526315789473684</v>
      </c>
      <c r="DY189" s="1">
        <f t="shared" si="398"/>
        <v>1.2096774193548387E-2</v>
      </c>
      <c r="DZ189" s="1">
        <f t="shared" si="399"/>
        <v>2.8333333333333335</v>
      </c>
      <c r="EA189" s="1">
        <f t="shared" si="400"/>
        <v>0.23076923076923078</v>
      </c>
      <c r="EB189" s="1">
        <f t="shared" si="401"/>
        <v>130.90277777777777</v>
      </c>
      <c r="EC189" s="1">
        <f t="shared" si="402"/>
        <v>61.130952380952372</v>
      </c>
      <c r="EE189">
        <f t="shared" si="323"/>
        <v>86</v>
      </c>
      <c r="EF189">
        <f t="shared" si="324"/>
        <v>19</v>
      </c>
      <c r="EG189">
        <f t="shared" si="325"/>
        <v>11</v>
      </c>
      <c r="EH189">
        <f t="shared" si="326"/>
        <v>33</v>
      </c>
      <c r="EI189">
        <f t="shared" si="327"/>
        <v>1</v>
      </c>
      <c r="EJ189">
        <f t="shared" si="328"/>
        <v>32</v>
      </c>
      <c r="EK189">
        <f t="shared" si="329"/>
        <v>123</v>
      </c>
      <c r="EL189">
        <f t="shared" si="330"/>
        <v>15</v>
      </c>
      <c r="EM189">
        <f t="shared" si="331"/>
        <v>129</v>
      </c>
      <c r="EN189">
        <f t="shared" si="332"/>
        <v>51</v>
      </c>
      <c r="EO189">
        <f t="shared" si="333"/>
        <v>83</v>
      </c>
      <c r="EP189">
        <f t="shared" si="334"/>
        <v>12</v>
      </c>
      <c r="EQ189">
        <f t="shared" si="335"/>
        <v>147</v>
      </c>
      <c r="ER189">
        <f t="shared" si="336"/>
        <v>36</v>
      </c>
      <c r="ES189">
        <f t="shared" si="337"/>
        <v>130</v>
      </c>
      <c r="ET189">
        <f t="shared" si="338"/>
        <v>13</v>
      </c>
      <c r="EU189">
        <f t="shared" si="339"/>
        <v>5</v>
      </c>
      <c r="EV189">
        <f t="shared" si="340"/>
        <v>27</v>
      </c>
      <c r="EW189">
        <f t="shared" si="341"/>
        <v>128</v>
      </c>
      <c r="EX189">
        <f t="shared" si="342"/>
        <v>39</v>
      </c>
      <c r="EY189">
        <f t="shared" si="343"/>
        <v>75</v>
      </c>
      <c r="EZ189">
        <f t="shared" si="344"/>
        <v>22</v>
      </c>
      <c r="FA189">
        <f t="shared" si="345"/>
        <v>145</v>
      </c>
      <c r="FB189">
        <f t="shared" si="346"/>
        <v>55</v>
      </c>
      <c r="FC189">
        <f t="shared" si="347"/>
        <v>137</v>
      </c>
      <c r="FD189">
        <f t="shared" si="348"/>
        <v>189</v>
      </c>
      <c r="FE189">
        <f t="shared" si="349"/>
        <v>162</v>
      </c>
      <c r="FF189">
        <f t="shared" si="350"/>
        <v>170</v>
      </c>
      <c r="FG189">
        <f t="shared" si="351"/>
        <v>138</v>
      </c>
      <c r="FH189">
        <f t="shared" si="352"/>
        <v>83</v>
      </c>
      <c r="FI189">
        <f t="shared" si="353"/>
        <v>15</v>
      </c>
      <c r="FJ189">
        <f t="shared" si="354"/>
        <v>185</v>
      </c>
      <c r="FK189">
        <f t="shared" si="355"/>
        <v>85</v>
      </c>
      <c r="FL189">
        <f t="shared" si="356"/>
        <v>84</v>
      </c>
      <c r="FM189">
        <f t="shared" si="357"/>
        <v>14</v>
      </c>
      <c r="FN189">
        <f t="shared" si="358"/>
        <v>7</v>
      </c>
      <c r="FO189">
        <f t="shared" si="359"/>
        <v>32</v>
      </c>
      <c r="FP189">
        <f t="shared" si="360"/>
        <v>3</v>
      </c>
      <c r="FQ189">
        <f t="shared" si="361"/>
        <v>13</v>
      </c>
      <c r="FR189">
        <f t="shared" si="362"/>
        <v>53</v>
      </c>
    </row>
    <row r="190" spans="1:174">
      <c r="A190" t="s">
        <v>18</v>
      </c>
      <c r="B190" t="s">
        <v>23</v>
      </c>
      <c r="C190" t="s">
        <v>68</v>
      </c>
      <c r="D190">
        <v>3</v>
      </c>
      <c r="E190">
        <v>34</v>
      </c>
      <c r="F190">
        <v>2009</v>
      </c>
      <c r="G190" t="str">
        <f t="shared" si="318"/>
        <v>Cowboys-DIV-2009</v>
      </c>
      <c r="H190">
        <v>0</v>
      </c>
      <c r="I190">
        <v>16</v>
      </c>
      <c r="J190">
        <v>13</v>
      </c>
      <c r="K190">
        <v>156</v>
      </c>
      <c r="L190">
        <v>22</v>
      </c>
      <c r="M190">
        <v>35</v>
      </c>
      <c r="N190">
        <v>0</v>
      </c>
      <c r="O190">
        <v>92</v>
      </c>
      <c r="P190">
        <v>25</v>
      </c>
      <c r="Q190">
        <v>0</v>
      </c>
      <c r="R190">
        <v>3</v>
      </c>
      <c r="S190">
        <v>13</v>
      </c>
      <c r="T190">
        <v>0</v>
      </c>
      <c r="U190">
        <v>2</v>
      </c>
      <c r="V190">
        <v>1</v>
      </c>
      <c r="W190">
        <v>2</v>
      </c>
      <c r="X190">
        <v>6</v>
      </c>
      <c r="Y190">
        <v>42</v>
      </c>
      <c r="Z190">
        <v>2</v>
      </c>
      <c r="AA190">
        <v>10</v>
      </c>
      <c r="AB190">
        <v>3</v>
      </c>
      <c r="AC190">
        <v>137</v>
      </c>
      <c r="AD190">
        <v>0</v>
      </c>
      <c r="AE190">
        <v>1</v>
      </c>
      <c r="AF190">
        <v>0</v>
      </c>
      <c r="AG190">
        <v>1</v>
      </c>
      <c r="AH190">
        <v>8</v>
      </c>
      <c r="AI190">
        <v>14</v>
      </c>
      <c r="AJ190">
        <v>5</v>
      </c>
      <c r="AK190">
        <v>8</v>
      </c>
      <c r="AL190">
        <v>1</v>
      </c>
      <c r="AM190">
        <v>2</v>
      </c>
      <c r="AN190">
        <v>0</v>
      </c>
      <c r="AO190">
        <v>0</v>
      </c>
      <c r="AP190">
        <v>4</v>
      </c>
      <c r="AQ190">
        <v>5</v>
      </c>
      <c r="AR190">
        <v>14</v>
      </c>
      <c r="AS190">
        <v>24</v>
      </c>
      <c r="AT190">
        <v>13</v>
      </c>
      <c r="AU190">
        <v>321</v>
      </c>
      <c r="AV190">
        <v>5</v>
      </c>
      <c r="AW190">
        <v>30</v>
      </c>
      <c r="AX190">
        <v>34</v>
      </c>
      <c r="AY190" s="8">
        <v>16</v>
      </c>
      <c r="AZ190">
        <v>12</v>
      </c>
      <c r="BA190">
        <v>214</v>
      </c>
      <c r="BB190">
        <v>15</v>
      </c>
      <c r="BC190">
        <v>24</v>
      </c>
      <c r="BD190">
        <v>4</v>
      </c>
      <c r="BE190">
        <v>109</v>
      </c>
      <c r="BF190">
        <v>33</v>
      </c>
      <c r="BG190">
        <v>0</v>
      </c>
      <c r="BH190">
        <v>4</v>
      </c>
      <c r="BI190">
        <v>13</v>
      </c>
      <c r="BJ190">
        <v>1</v>
      </c>
      <c r="BK190">
        <v>2</v>
      </c>
      <c r="BL190">
        <v>0</v>
      </c>
      <c r="BM190">
        <v>0</v>
      </c>
      <c r="BN190">
        <v>3</v>
      </c>
      <c r="BO190">
        <v>20</v>
      </c>
      <c r="BP190">
        <v>8</v>
      </c>
      <c r="BQ190">
        <v>50</v>
      </c>
      <c r="BR190">
        <v>5</v>
      </c>
      <c r="BS190">
        <v>228</v>
      </c>
      <c r="BT190">
        <v>0</v>
      </c>
      <c r="BU190">
        <v>4</v>
      </c>
      <c r="BV190">
        <v>2</v>
      </c>
      <c r="BW190">
        <v>2</v>
      </c>
      <c r="BX190">
        <v>8</v>
      </c>
      <c r="BY190">
        <v>16</v>
      </c>
      <c r="BZ190">
        <v>2</v>
      </c>
      <c r="CA190">
        <v>14</v>
      </c>
      <c r="CB190">
        <v>1</v>
      </c>
      <c r="CC190">
        <v>3</v>
      </c>
      <c r="CD190">
        <v>0</v>
      </c>
      <c r="CE190">
        <v>0</v>
      </c>
      <c r="CF190">
        <v>5</v>
      </c>
      <c r="CG190">
        <v>11</v>
      </c>
      <c r="CH190">
        <v>11</v>
      </c>
      <c r="CI190">
        <v>33</v>
      </c>
      <c r="CJ190">
        <v>12</v>
      </c>
      <c r="CK190">
        <v>517</v>
      </c>
      <c r="CL190">
        <v>5</v>
      </c>
      <c r="CM190">
        <v>29</v>
      </c>
      <c r="CN190">
        <v>26</v>
      </c>
      <c r="CP190" s="1">
        <f t="shared" si="363"/>
        <v>0.55172413793103448</v>
      </c>
      <c r="CQ190" s="1">
        <f t="shared" si="364"/>
        <v>0.7142857142857143</v>
      </c>
      <c r="CR190" s="1">
        <f t="shared" si="365"/>
        <v>2.7073170731707319</v>
      </c>
      <c r="CS190" s="1">
        <f t="shared" si="366"/>
        <v>10.888888888888889</v>
      </c>
      <c r="CT190" s="1">
        <f t="shared" si="367"/>
        <v>3</v>
      </c>
      <c r="CU190" s="1">
        <f t="shared" si="368"/>
        <v>0</v>
      </c>
      <c r="CV190" s="1">
        <f t="shared" si="369"/>
        <v>19.076923076923077</v>
      </c>
      <c r="CW190" s="1">
        <f t="shared" si="370"/>
        <v>26.916666666666668</v>
      </c>
      <c r="CX190" s="2">
        <f t="shared" si="371"/>
        <v>2.3512820512820514</v>
      </c>
      <c r="CY190" s="2">
        <f t="shared" si="372"/>
        <v>2.4527777777777779</v>
      </c>
      <c r="CZ190" s="1">
        <f t="shared" si="373"/>
        <v>3.7575757575757578</v>
      </c>
      <c r="DA190" s="1">
        <f t="shared" si="374"/>
        <v>5.3833333333333337</v>
      </c>
      <c r="DB190" s="1">
        <f t="shared" si="375"/>
        <v>1.2307692307692308</v>
      </c>
      <c r="DC190" s="1">
        <f t="shared" si="376"/>
        <v>1.3333333333333333</v>
      </c>
      <c r="DD190" s="1">
        <f t="shared" si="377"/>
        <v>0.2</v>
      </c>
      <c r="DE190" s="1">
        <f t="shared" si="378"/>
        <v>0.33333333333333331</v>
      </c>
      <c r="DF190" s="1">
        <f t="shared" si="379"/>
        <v>24.692307692307693</v>
      </c>
      <c r="DG190" s="1">
        <f t="shared" si="380"/>
        <v>43.083333333333336</v>
      </c>
      <c r="DH190" s="1">
        <f t="shared" si="381"/>
        <v>5</v>
      </c>
      <c r="DI190" s="1">
        <f t="shared" si="382"/>
        <v>5</v>
      </c>
      <c r="DJ190" s="1">
        <f t="shared" si="383"/>
        <v>0.42857142857142855</v>
      </c>
      <c r="DK190" s="1">
        <f t="shared" si="384"/>
        <v>0.7142857142857143</v>
      </c>
      <c r="DL190" s="1">
        <f t="shared" si="385"/>
        <v>5.0769230769230766</v>
      </c>
      <c r="DM190" s="1">
        <f t="shared" si="386"/>
        <v>5</v>
      </c>
      <c r="DN190" s="1">
        <f t="shared" si="387"/>
        <v>0.15151515151515152</v>
      </c>
      <c r="DO190" s="1">
        <f t="shared" si="388"/>
        <v>0.83333333333333337</v>
      </c>
      <c r="DP190" s="1">
        <f t="shared" si="389"/>
        <v>0.58333333333333337</v>
      </c>
      <c r="DQ190" s="1">
        <f t="shared" si="390"/>
        <v>0.33333333333333331</v>
      </c>
      <c r="DR190" s="2">
        <f t="shared" si="391"/>
        <v>3.68</v>
      </c>
      <c r="DS190" s="2">
        <f t="shared" si="392"/>
        <v>3.3030303030303032</v>
      </c>
      <c r="DT190" s="1">
        <f t="shared" si="393"/>
        <v>45.666666666666664</v>
      </c>
      <c r="DU190" s="1">
        <f t="shared" si="394"/>
        <v>45.6</v>
      </c>
      <c r="DV190" s="1">
        <f t="shared" si="395"/>
        <v>92</v>
      </c>
      <c r="DW190" s="1">
        <f t="shared" si="396"/>
        <v>109</v>
      </c>
      <c r="DX190" s="1">
        <f t="shared" si="397"/>
        <v>1.2096774193548387E-2</v>
      </c>
      <c r="DY190" s="1">
        <f t="shared" si="398"/>
        <v>0.10526315789473684</v>
      </c>
      <c r="DZ190" s="1">
        <f t="shared" si="399"/>
        <v>0.23076923076923078</v>
      </c>
      <c r="EA190" s="1">
        <f t="shared" si="400"/>
        <v>2.8333333333333335</v>
      </c>
      <c r="EB190" s="1">
        <f t="shared" si="401"/>
        <v>61.130952380952372</v>
      </c>
      <c r="EC190" s="1">
        <f t="shared" si="402"/>
        <v>130.90277777777777</v>
      </c>
      <c r="EE190">
        <f t="shared" si="323"/>
        <v>179</v>
      </c>
      <c r="EF190">
        <f t="shared" si="324"/>
        <v>109</v>
      </c>
      <c r="EG190">
        <f t="shared" si="325"/>
        <v>166</v>
      </c>
      <c r="EH190">
        <f t="shared" si="326"/>
        <v>188</v>
      </c>
      <c r="EI190">
        <f t="shared" si="327"/>
        <v>143</v>
      </c>
      <c r="EJ190">
        <f t="shared" si="328"/>
        <v>163</v>
      </c>
      <c r="EK190">
        <f t="shared" si="329"/>
        <v>184</v>
      </c>
      <c r="EL190">
        <f t="shared" si="330"/>
        <v>75</v>
      </c>
      <c r="EM190">
        <f t="shared" si="331"/>
        <v>148</v>
      </c>
      <c r="EN190">
        <f t="shared" si="332"/>
        <v>70</v>
      </c>
      <c r="EO190">
        <f t="shared" si="333"/>
        <v>187</v>
      </c>
      <c r="EP190">
        <f t="shared" si="334"/>
        <v>116</v>
      </c>
      <c r="EQ190">
        <f t="shared" si="335"/>
        <v>159</v>
      </c>
      <c r="ER190">
        <f t="shared" si="336"/>
        <v>49</v>
      </c>
      <c r="ES190">
        <f t="shared" si="337"/>
        <v>185</v>
      </c>
      <c r="ET190">
        <f t="shared" si="338"/>
        <v>58</v>
      </c>
      <c r="EU190">
        <f t="shared" si="339"/>
        <v>171</v>
      </c>
      <c r="EV190">
        <f t="shared" si="340"/>
        <v>194</v>
      </c>
      <c r="EW190">
        <f t="shared" si="341"/>
        <v>128</v>
      </c>
      <c r="EX190">
        <f t="shared" si="342"/>
        <v>39</v>
      </c>
      <c r="EY190">
        <f t="shared" si="343"/>
        <v>162</v>
      </c>
      <c r="EZ190">
        <f t="shared" si="344"/>
        <v>97</v>
      </c>
      <c r="FA190">
        <f t="shared" si="345"/>
        <v>144</v>
      </c>
      <c r="FB190">
        <f t="shared" si="346"/>
        <v>48</v>
      </c>
      <c r="FC190">
        <f t="shared" si="347"/>
        <v>10</v>
      </c>
      <c r="FD190">
        <f t="shared" si="348"/>
        <v>62</v>
      </c>
      <c r="FE190">
        <f t="shared" si="349"/>
        <v>29</v>
      </c>
      <c r="FF190">
        <f t="shared" si="350"/>
        <v>33</v>
      </c>
      <c r="FG190">
        <f t="shared" si="351"/>
        <v>116</v>
      </c>
      <c r="FH190">
        <f t="shared" si="352"/>
        <v>61</v>
      </c>
      <c r="FI190">
        <f t="shared" si="353"/>
        <v>14</v>
      </c>
      <c r="FJ190">
        <f t="shared" si="354"/>
        <v>184</v>
      </c>
      <c r="FK190">
        <f t="shared" si="355"/>
        <v>113</v>
      </c>
      <c r="FL190">
        <f t="shared" si="356"/>
        <v>113</v>
      </c>
      <c r="FM190">
        <f t="shared" si="357"/>
        <v>192</v>
      </c>
      <c r="FN190">
        <f t="shared" si="358"/>
        <v>185</v>
      </c>
      <c r="FO190">
        <f t="shared" si="359"/>
        <v>196</v>
      </c>
      <c r="FP190">
        <f t="shared" si="360"/>
        <v>166</v>
      </c>
      <c r="FQ190">
        <f t="shared" si="361"/>
        <v>146</v>
      </c>
      <c r="FR190">
        <f t="shared" si="362"/>
        <v>186</v>
      </c>
    </row>
    <row r="191" spans="1:174">
      <c r="A191" t="s">
        <v>22</v>
      </c>
      <c r="B191" t="s">
        <v>3</v>
      </c>
      <c r="C191" t="s">
        <v>68</v>
      </c>
      <c r="D191">
        <v>14</v>
      </c>
      <c r="E191">
        <v>17</v>
      </c>
      <c r="F191">
        <v>2009</v>
      </c>
      <c r="G191" t="str">
        <f t="shared" si="318"/>
        <v>Chargers-DIV-2009</v>
      </c>
      <c r="H191">
        <v>1</v>
      </c>
      <c r="I191">
        <v>18</v>
      </c>
      <c r="J191">
        <v>13</v>
      </c>
      <c r="K191">
        <v>283</v>
      </c>
      <c r="L191">
        <v>27</v>
      </c>
      <c r="M191">
        <v>40</v>
      </c>
      <c r="N191">
        <v>1</v>
      </c>
      <c r="O191">
        <v>61</v>
      </c>
      <c r="P191">
        <v>18</v>
      </c>
      <c r="Q191">
        <v>1</v>
      </c>
      <c r="R191">
        <v>4</v>
      </c>
      <c r="S191">
        <v>13</v>
      </c>
      <c r="T191">
        <v>0</v>
      </c>
      <c r="U191">
        <v>0</v>
      </c>
      <c r="V191">
        <v>2</v>
      </c>
      <c r="W191">
        <v>0</v>
      </c>
      <c r="X191">
        <v>2</v>
      </c>
      <c r="Y191">
        <v>15</v>
      </c>
      <c r="Z191">
        <v>10</v>
      </c>
      <c r="AA191">
        <v>87</v>
      </c>
      <c r="AB191">
        <v>6</v>
      </c>
      <c r="AC191">
        <v>297</v>
      </c>
      <c r="AD191">
        <v>34</v>
      </c>
      <c r="AE191">
        <v>3</v>
      </c>
      <c r="AF191">
        <v>2</v>
      </c>
      <c r="AG191">
        <v>0</v>
      </c>
      <c r="AH191">
        <v>4</v>
      </c>
      <c r="AI191">
        <v>10</v>
      </c>
      <c r="AJ191">
        <v>1</v>
      </c>
      <c r="AK191">
        <v>5</v>
      </c>
      <c r="AL191">
        <v>0</v>
      </c>
      <c r="AM191">
        <v>1</v>
      </c>
      <c r="AN191">
        <v>0</v>
      </c>
      <c r="AO191">
        <v>0</v>
      </c>
      <c r="AP191">
        <v>1</v>
      </c>
      <c r="AQ191">
        <v>2</v>
      </c>
      <c r="AR191">
        <v>5</v>
      </c>
      <c r="AS191">
        <v>16</v>
      </c>
      <c r="AT191">
        <v>13</v>
      </c>
      <c r="AU191">
        <v>397</v>
      </c>
      <c r="AV191">
        <v>4</v>
      </c>
      <c r="AW191">
        <v>28</v>
      </c>
      <c r="AX191">
        <v>29</v>
      </c>
      <c r="AY191" s="8">
        <v>14</v>
      </c>
      <c r="AZ191">
        <v>13</v>
      </c>
      <c r="BA191">
        <v>93</v>
      </c>
      <c r="BB191">
        <v>12</v>
      </c>
      <c r="BC191">
        <v>23</v>
      </c>
      <c r="BD191">
        <v>1</v>
      </c>
      <c r="BE191">
        <v>169</v>
      </c>
      <c r="BF191">
        <v>39</v>
      </c>
      <c r="BG191">
        <v>1</v>
      </c>
      <c r="BH191">
        <v>6</v>
      </c>
      <c r="BI191">
        <v>16</v>
      </c>
      <c r="BJ191">
        <v>1</v>
      </c>
      <c r="BK191">
        <v>1</v>
      </c>
      <c r="BL191">
        <v>1</v>
      </c>
      <c r="BM191">
        <v>0</v>
      </c>
      <c r="BN191">
        <v>1</v>
      </c>
      <c r="BO191">
        <v>7</v>
      </c>
      <c r="BP191">
        <v>5</v>
      </c>
      <c r="BQ191">
        <v>37</v>
      </c>
      <c r="BR191">
        <v>8</v>
      </c>
      <c r="BS191">
        <v>310</v>
      </c>
      <c r="BT191">
        <v>3</v>
      </c>
      <c r="BU191">
        <v>1</v>
      </c>
      <c r="BV191">
        <v>1</v>
      </c>
      <c r="BW191">
        <v>0</v>
      </c>
      <c r="BX191">
        <v>8</v>
      </c>
      <c r="BY191">
        <v>19</v>
      </c>
      <c r="BZ191">
        <v>6</v>
      </c>
      <c r="CA191">
        <v>15</v>
      </c>
      <c r="CB191">
        <v>1</v>
      </c>
      <c r="CC191">
        <v>4</v>
      </c>
      <c r="CD191">
        <v>1</v>
      </c>
      <c r="CE191">
        <v>1</v>
      </c>
      <c r="CF191">
        <v>4</v>
      </c>
      <c r="CG191">
        <v>13</v>
      </c>
      <c r="CH191">
        <v>16</v>
      </c>
      <c r="CI191">
        <v>39</v>
      </c>
      <c r="CJ191">
        <v>13</v>
      </c>
      <c r="CK191">
        <v>414</v>
      </c>
      <c r="CL191">
        <v>5</v>
      </c>
      <c r="CM191">
        <v>31</v>
      </c>
      <c r="CN191">
        <v>31</v>
      </c>
      <c r="CP191" s="1">
        <f t="shared" si="363"/>
        <v>0.64516129032258063</v>
      </c>
      <c r="CQ191" s="1">
        <f t="shared" si="364"/>
        <v>0.59259259259259256</v>
      </c>
      <c r="CR191" s="1">
        <f t="shared" si="365"/>
        <v>5.0714285714285712</v>
      </c>
      <c r="CS191" s="1">
        <f t="shared" si="366"/>
        <v>2.8333333333333335</v>
      </c>
      <c r="CT191" s="1">
        <f t="shared" si="367"/>
        <v>2</v>
      </c>
      <c r="CU191" s="1">
        <f t="shared" si="368"/>
        <v>1</v>
      </c>
      <c r="CV191" s="1">
        <f t="shared" si="369"/>
        <v>26.46153846153846</v>
      </c>
      <c r="CW191" s="1">
        <f t="shared" si="370"/>
        <v>20.153846153846153</v>
      </c>
      <c r="CX191" s="2">
        <f t="shared" si="371"/>
        <v>2.1910256410256412</v>
      </c>
      <c r="CY191" s="2">
        <f t="shared" si="372"/>
        <v>2.4243589743589742</v>
      </c>
      <c r="CZ191" s="1">
        <f t="shared" si="373"/>
        <v>5.7333333333333334</v>
      </c>
      <c r="DA191" s="1">
        <f t="shared" si="374"/>
        <v>4.1587301587301591</v>
      </c>
      <c r="DB191" s="1">
        <f t="shared" si="375"/>
        <v>1.3846153846153846</v>
      </c>
      <c r="DC191" s="1">
        <f t="shared" si="376"/>
        <v>1.0769230769230769</v>
      </c>
      <c r="DD191" s="1">
        <f t="shared" si="377"/>
        <v>0.30769230769230771</v>
      </c>
      <c r="DE191" s="1">
        <f t="shared" si="378"/>
        <v>0.41176470588235292</v>
      </c>
      <c r="DF191" s="1">
        <f t="shared" si="379"/>
        <v>30.53846153846154</v>
      </c>
      <c r="DG191" s="1">
        <f t="shared" si="380"/>
        <v>31.846153846153847</v>
      </c>
      <c r="DH191" s="1">
        <f t="shared" si="381"/>
        <v>4</v>
      </c>
      <c r="DI191" s="1">
        <f t="shared" si="382"/>
        <v>5</v>
      </c>
      <c r="DJ191" s="1">
        <f t="shared" si="383"/>
        <v>0.66666666666666663</v>
      </c>
      <c r="DK191" s="1">
        <f t="shared" si="384"/>
        <v>1</v>
      </c>
      <c r="DL191" s="1">
        <f t="shared" si="385"/>
        <v>4.615384615384615</v>
      </c>
      <c r="DM191" s="1">
        <f t="shared" si="386"/>
        <v>4.8461538461538458</v>
      </c>
      <c r="DN191" s="1">
        <f t="shared" si="387"/>
        <v>1.45</v>
      </c>
      <c r="DO191" s="1">
        <f t="shared" si="388"/>
        <v>0.58730158730158732</v>
      </c>
      <c r="DP191" s="1">
        <f t="shared" si="389"/>
        <v>0.3125</v>
      </c>
      <c r="DQ191" s="1">
        <f t="shared" si="390"/>
        <v>0.41025641025641024</v>
      </c>
      <c r="DR191" s="2">
        <f t="shared" si="391"/>
        <v>3.3888888888888888</v>
      </c>
      <c r="DS191" s="2">
        <f t="shared" si="392"/>
        <v>4.333333333333333</v>
      </c>
      <c r="DT191" s="1">
        <f t="shared" si="393"/>
        <v>43.833333333333336</v>
      </c>
      <c r="DU191" s="1">
        <f t="shared" si="394"/>
        <v>38.375</v>
      </c>
      <c r="DV191" s="1">
        <f t="shared" si="395"/>
        <v>61</v>
      </c>
      <c r="DW191" s="1">
        <f t="shared" si="396"/>
        <v>169</v>
      </c>
      <c r="DX191" s="1">
        <f t="shared" si="397"/>
        <v>4.0697674418604654E-2</v>
      </c>
      <c r="DY191" s="1">
        <f t="shared" si="398"/>
        <v>6.4885496183206104E-2</v>
      </c>
      <c r="DZ191" s="1">
        <f t="shared" si="399"/>
        <v>1.0769230769230769</v>
      </c>
      <c r="EA191" s="1">
        <f t="shared" si="400"/>
        <v>1.3076923076923077</v>
      </c>
      <c r="EB191" s="1">
        <f t="shared" si="401"/>
        <v>75.3125</v>
      </c>
      <c r="EC191" s="1">
        <f t="shared" si="402"/>
        <v>58.786231884057969</v>
      </c>
      <c r="EE191">
        <f t="shared" si="323"/>
        <v>140</v>
      </c>
      <c r="EF191">
        <f t="shared" si="324"/>
        <v>29</v>
      </c>
      <c r="EG191">
        <f t="shared" si="325"/>
        <v>122</v>
      </c>
      <c r="EH191">
        <f t="shared" si="326"/>
        <v>35</v>
      </c>
      <c r="EI191">
        <f t="shared" si="327"/>
        <v>105</v>
      </c>
      <c r="EJ191">
        <f t="shared" si="328"/>
        <v>95</v>
      </c>
      <c r="EK191">
        <f t="shared" si="329"/>
        <v>128</v>
      </c>
      <c r="EL191">
        <f t="shared" si="330"/>
        <v>25</v>
      </c>
      <c r="EM191">
        <f t="shared" si="331"/>
        <v>166</v>
      </c>
      <c r="EN191">
        <f t="shared" si="332"/>
        <v>66</v>
      </c>
      <c r="EO191">
        <f t="shared" si="333"/>
        <v>62</v>
      </c>
      <c r="EP191">
        <f t="shared" si="334"/>
        <v>30</v>
      </c>
      <c r="EQ191">
        <f t="shared" si="335"/>
        <v>138</v>
      </c>
      <c r="ER191">
        <f t="shared" si="336"/>
        <v>18</v>
      </c>
      <c r="ES191">
        <f t="shared" si="337"/>
        <v>145</v>
      </c>
      <c r="ET191">
        <f t="shared" si="338"/>
        <v>100</v>
      </c>
      <c r="EU191">
        <f t="shared" si="339"/>
        <v>102</v>
      </c>
      <c r="EV191">
        <f t="shared" si="340"/>
        <v>115</v>
      </c>
      <c r="EW191">
        <f t="shared" si="341"/>
        <v>93</v>
      </c>
      <c r="EX191">
        <f t="shared" si="342"/>
        <v>39</v>
      </c>
      <c r="EY191">
        <f t="shared" si="343"/>
        <v>109</v>
      </c>
      <c r="EZ191">
        <f t="shared" si="344"/>
        <v>164</v>
      </c>
      <c r="FA191">
        <f t="shared" si="345"/>
        <v>171</v>
      </c>
      <c r="FB191">
        <f t="shared" si="346"/>
        <v>38</v>
      </c>
      <c r="FC191">
        <f t="shared" si="347"/>
        <v>190</v>
      </c>
      <c r="FD191">
        <f t="shared" si="348"/>
        <v>110</v>
      </c>
      <c r="FE191">
        <f t="shared" si="349"/>
        <v>170</v>
      </c>
      <c r="FF191">
        <f t="shared" si="350"/>
        <v>73</v>
      </c>
      <c r="FG191">
        <f t="shared" si="351"/>
        <v>132</v>
      </c>
      <c r="FH191">
        <f t="shared" si="352"/>
        <v>129</v>
      </c>
      <c r="FI191">
        <f t="shared" si="353"/>
        <v>27</v>
      </c>
      <c r="FJ191">
        <f t="shared" si="354"/>
        <v>116</v>
      </c>
      <c r="FK191">
        <f t="shared" si="355"/>
        <v>163</v>
      </c>
      <c r="FL191">
        <f t="shared" si="356"/>
        <v>174</v>
      </c>
      <c r="FM191">
        <f t="shared" si="357"/>
        <v>169</v>
      </c>
      <c r="FN191">
        <f t="shared" si="358"/>
        <v>94</v>
      </c>
      <c r="FO191">
        <f t="shared" si="359"/>
        <v>162</v>
      </c>
      <c r="FP191">
        <f t="shared" si="360"/>
        <v>47</v>
      </c>
      <c r="FQ191">
        <f t="shared" si="361"/>
        <v>115</v>
      </c>
      <c r="FR191">
        <f t="shared" si="362"/>
        <v>48</v>
      </c>
    </row>
    <row r="192" spans="1:174">
      <c r="A192" t="s">
        <v>3</v>
      </c>
      <c r="B192" t="s">
        <v>22</v>
      </c>
      <c r="C192" t="s">
        <v>68</v>
      </c>
      <c r="D192">
        <v>17</v>
      </c>
      <c r="E192">
        <v>14</v>
      </c>
      <c r="F192">
        <v>2009</v>
      </c>
      <c r="G192" t="str">
        <f t="shared" si="318"/>
        <v>Jets-DIV-2009</v>
      </c>
      <c r="H192">
        <v>0</v>
      </c>
      <c r="I192">
        <v>14</v>
      </c>
      <c r="J192">
        <v>13</v>
      </c>
      <c r="K192">
        <v>93</v>
      </c>
      <c r="L192">
        <v>12</v>
      </c>
      <c r="M192">
        <v>23</v>
      </c>
      <c r="N192">
        <v>1</v>
      </c>
      <c r="O192">
        <v>169</v>
      </c>
      <c r="P192">
        <v>39</v>
      </c>
      <c r="Q192">
        <v>1</v>
      </c>
      <c r="R192">
        <v>6</v>
      </c>
      <c r="S192">
        <v>16</v>
      </c>
      <c r="T192">
        <v>1</v>
      </c>
      <c r="U192">
        <v>1</v>
      </c>
      <c r="V192">
        <v>1</v>
      </c>
      <c r="W192">
        <v>0</v>
      </c>
      <c r="X192">
        <v>1</v>
      </c>
      <c r="Y192">
        <v>7</v>
      </c>
      <c r="Z192">
        <v>5</v>
      </c>
      <c r="AA192">
        <v>37</v>
      </c>
      <c r="AB192">
        <v>8</v>
      </c>
      <c r="AC192">
        <v>310</v>
      </c>
      <c r="AD192">
        <v>3</v>
      </c>
      <c r="AE192">
        <v>1</v>
      </c>
      <c r="AF192">
        <v>1</v>
      </c>
      <c r="AG192">
        <v>0</v>
      </c>
      <c r="AH192">
        <v>8</v>
      </c>
      <c r="AI192">
        <v>19</v>
      </c>
      <c r="AJ192">
        <v>6</v>
      </c>
      <c r="AK192">
        <v>15</v>
      </c>
      <c r="AL192">
        <v>1</v>
      </c>
      <c r="AM192">
        <v>4</v>
      </c>
      <c r="AN192">
        <v>1</v>
      </c>
      <c r="AO192">
        <v>1</v>
      </c>
      <c r="AP192">
        <v>4</v>
      </c>
      <c r="AQ192">
        <v>13</v>
      </c>
      <c r="AR192">
        <v>16</v>
      </c>
      <c r="AS192">
        <v>39</v>
      </c>
      <c r="AT192">
        <v>13</v>
      </c>
      <c r="AU192">
        <v>414</v>
      </c>
      <c r="AV192">
        <v>5</v>
      </c>
      <c r="AW192">
        <v>31</v>
      </c>
      <c r="AX192">
        <v>31</v>
      </c>
      <c r="AY192" s="8">
        <v>18</v>
      </c>
      <c r="AZ192">
        <v>13</v>
      </c>
      <c r="BA192">
        <v>283</v>
      </c>
      <c r="BB192">
        <v>27</v>
      </c>
      <c r="BC192">
        <v>40</v>
      </c>
      <c r="BD192">
        <v>1</v>
      </c>
      <c r="BE192">
        <v>61</v>
      </c>
      <c r="BF192">
        <v>18</v>
      </c>
      <c r="BG192">
        <v>1</v>
      </c>
      <c r="BH192">
        <v>4</v>
      </c>
      <c r="BI192">
        <v>13</v>
      </c>
      <c r="BJ192">
        <v>0</v>
      </c>
      <c r="BK192">
        <v>0</v>
      </c>
      <c r="BL192">
        <v>2</v>
      </c>
      <c r="BM192">
        <v>0</v>
      </c>
      <c r="BN192">
        <v>2</v>
      </c>
      <c r="BO192">
        <v>15</v>
      </c>
      <c r="BP192">
        <v>10</v>
      </c>
      <c r="BQ192">
        <v>87</v>
      </c>
      <c r="BR192">
        <v>6</v>
      </c>
      <c r="BS192">
        <v>297</v>
      </c>
      <c r="BT192">
        <v>34</v>
      </c>
      <c r="BU192">
        <v>3</v>
      </c>
      <c r="BV192">
        <v>2</v>
      </c>
      <c r="BW192">
        <v>0</v>
      </c>
      <c r="BX192">
        <v>4</v>
      </c>
      <c r="BY192">
        <v>10</v>
      </c>
      <c r="BZ192">
        <v>1</v>
      </c>
      <c r="CA192">
        <v>5</v>
      </c>
      <c r="CB192">
        <v>0</v>
      </c>
      <c r="CC192">
        <v>1</v>
      </c>
      <c r="CD192">
        <v>0</v>
      </c>
      <c r="CE192">
        <v>0</v>
      </c>
      <c r="CF192">
        <v>1</v>
      </c>
      <c r="CG192">
        <v>2</v>
      </c>
      <c r="CH192">
        <v>5</v>
      </c>
      <c r="CI192">
        <v>16</v>
      </c>
      <c r="CJ192">
        <v>13</v>
      </c>
      <c r="CK192">
        <v>397</v>
      </c>
      <c r="CL192">
        <v>4</v>
      </c>
      <c r="CM192">
        <v>28</v>
      </c>
      <c r="CN192">
        <v>29</v>
      </c>
      <c r="CP192" s="1">
        <f t="shared" si="363"/>
        <v>0.59259259259259256</v>
      </c>
      <c r="CQ192" s="1">
        <f t="shared" si="364"/>
        <v>0.64516129032258063</v>
      </c>
      <c r="CR192" s="1">
        <f t="shared" si="365"/>
        <v>2.8333333333333335</v>
      </c>
      <c r="CS192" s="1">
        <f t="shared" si="366"/>
        <v>5.0714285714285712</v>
      </c>
      <c r="CT192" s="1">
        <f t="shared" si="367"/>
        <v>1</v>
      </c>
      <c r="CU192" s="1">
        <f t="shared" si="368"/>
        <v>2</v>
      </c>
      <c r="CV192" s="1">
        <f t="shared" si="369"/>
        <v>20.153846153846153</v>
      </c>
      <c r="CW192" s="1">
        <f t="shared" si="370"/>
        <v>26.46153846153846</v>
      </c>
      <c r="CX192" s="2">
        <f t="shared" si="371"/>
        <v>2.4243589743589742</v>
      </c>
      <c r="CY192" s="2">
        <f t="shared" si="372"/>
        <v>2.1910256410256412</v>
      </c>
      <c r="CZ192" s="1">
        <f t="shared" si="373"/>
        <v>4.1587301587301591</v>
      </c>
      <c r="DA192" s="1">
        <f t="shared" si="374"/>
        <v>5.7333333333333334</v>
      </c>
      <c r="DB192" s="1">
        <f t="shared" si="375"/>
        <v>1.0769230769230769</v>
      </c>
      <c r="DC192" s="1">
        <f t="shared" si="376"/>
        <v>1.3846153846153846</v>
      </c>
      <c r="DD192" s="1">
        <f t="shared" si="377"/>
        <v>0.41176470588235292</v>
      </c>
      <c r="DE192" s="1">
        <f t="shared" si="378"/>
        <v>0.30769230769230771</v>
      </c>
      <c r="DF192" s="1">
        <f t="shared" si="379"/>
        <v>31.846153846153847</v>
      </c>
      <c r="DG192" s="1">
        <f t="shared" si="380"/>
        <v>30.53846153846154</v>
      </c>
      <c r="DH192" s="1">
        <f t="shared" si="381"/>
        <v>5</v>
      </c>
      <c r="DI192" s="1">
        <f t="shared" si="382"/>
        <v>4</v>
      </c>
      <c r="DJ192" s="1">
        <f t="shared" si="383"/>
        <v>1</v>
      </c>
      <c r="DK192" s="1">
        <f t="shared" si="384"/>
        <v>0.66666666666666663</v>
      </c>
      <c r="DL192" s="1">
        <f t="shared" si="385"/>
        <v>4.8461538461538458</v>
      </c>
      <c r="DM192" s="1">
        <f t="shared" si="386"/>
        <v>4.615384615384615</v>
      </c>
      <c r="DN192" s="1">
        <f t="shared" si="387"/>
        <v>0.58730158730158732</v>
      </c>
      <c r="DO192" s="1">
        <f t="shared" si="388"/>
        <v>1.45</v>
      </c>
      <c r="DP192" s="1">
        <f t="shared" si="389"/>
        <v>0.41025641025641024</v>
      </c>
      <c r="DQ192" s="1">
        <f t="shared" si="390"/>
        <v>0.3125</v>
      </c>
      <c r="DR192" s="2">
        <f t="shared" si="391"/>
        <v>4.333333333333333</v>
      </c>
      <c r="DS192" s="2">
        <f t="shared" si="392"/>
        <v>3.3888888888888888</v>
      </c>
      <c r="DT192" s="1">
        <f t="shared" si="393"/>
        <v>38.375</v>
      </c>
      <c r="DU192" s="1">
        <f t="shared" si="394"/>
        <v>43.833333333333336</v>
      </c>
      <c r="DV192" s="1">
        <f t="shared" si="395"/>
        <v>169</v>
      </c>
      <c r="DW192" s="1">
        <f t="shared" si="396"/>
        <v>61</v>
      </c>
      <c r="DX192" s="1">
        <f t="shared" si="397"/>
        <v>6.4885496183206104E-2</v>
      </c>
      <c r="DY192" s="1">
        <f t="shared" si="398"/>
        <v>4.0697674418604654E-2</v>
      </c>
      <c r="DZ192" s="1">
        <f t="shared" si="399"/>
        <v>1.3076923076923077</v>
      </c>
      <c r="EA192" s="1">
        <f t="shared" si="400"/>
        <v>1.0769230769230769</v>
      </c>
      <c r="EB192" s="1">
        <f t="shared" si="401"/>
        <v>58.786231884057969</v>
      </c>
      <c r="EC192" s="1">
        <f t="shared" si="402"/>
        <v>75.3125</v>
      </c>
      <c r="EE192">
        <f t="shared" si="323"/>
        <v>167</v>
      </c>
      <c r="EF192">
        <f t="shared" si="324"/>
        <v>59</v>
      </c>
      <c r="EG192">
        <f t="shared" si="325"/>
        <v>164</v>
      </c>
      <c r="EH192">
        <f t="shared" si="326"/>
        <v>77</v>
      </c>
      <c r="EI192">
        <f t="shared" si="327"/>
        <v>37</v>
      </c>
      <c r="EJ192">
        <f t="shared" si="328"/>
        <v>57</v>
      </c>
      <c r="EK192">
        <f t="shared" si="329"/>
        <v>174</v>
      </c>
      <c r="EL192">
        <f t="shared" si="330"/>
        <v>71</v>
      </c>
      <c r="EM192">
        <f t="shared" si="331"/>
        <v>133</v>
      </c>
      <c r="EN192">
        <f t="shared" si="332"/>
        <v>33</v>
      </c>
      <c r="EO192">
        <f t="shared" si="333"/>
        <v>169</v>
      </c>
      <c r="EP192">
        <f t="shared" si="334"/>
        <v>137</v>
      </c>
      <c r="EQ192">
        <f t="shared" si="335"/>
        <v>180</v>
      </c>
      <c r="ER192">
        <f t="shared" si="336"/>
        <v>61</v>
      </c>
      <c r="ES192">
        <f t="shared" si="337"/>
        <v>97</v>
      </c>
      <c r="ET192">
        <f t="shared" si="338"/>
        <v>49</v>
      </c>
      <c r="EU192">
        <f t="shared" si="339"/>
        <v>83</v>
      </c>
      <c r="EV192">
        <f t="shared" si="340"/>
        <v>97</v>
      </c>
      <c r="EW192">
        <f t="shared" si="341"/>
        <v>128</v>
      </c>
      <c r="EX192">
        <f t="shared" si="342"/>
        <v>72</v>
      </c>
      <c r="EY192">
        <f t="shared" si="343"/>
        <v>1</v>
      </c>
      <c r="EZ192">
        <f t="shared" si="344"/>
        <v>81</v>
      </c>
      <c r="FA192">
        <f t="shared" si="345"/>
        <v>158</v>
      </c>
      <c r="FB192">
        <f t="shared" si="346"/>
        <v>27</v>
      </c>
      <c r="FC192">
        <f t="shared" si="347"/>
        <v>89</v>
      </c>
      <c r="FD192">
        <f t="shared" si="348"/>
        <v>9</v>
      </c>
      <c r="FE192">
        <f t="shared" si="349"/>
        <v>126</v>
      </c>
      <c r="FF192">
        <f t="shared" si="350"/>
        <v>29</v>
      </c>
      <c r="FG192">
        <f t="shared" si="351"/>
        <v>70</v>
      </c>
      <c r="FH192">
        <f t="shared" si="352"/>
        <v>67</v>
      </c>
      <c r="FI192">
        <f t="shared" si="353"/>
        <v>83</v>
      </c>
      <c r="FJ192">
        <f t="shared" si="354"/>
        <v>172</v>
      </c>
      <c r="FK192">
        <f t="shared" si="355"/>
        <v>25</v>
      </c>
      <c r="FL192">
        <f t="shared" si="356"/>
        <v>36</v>
      </c>
      <c r="FM192">
        <f t="shared" si="357"/>
        <v>105</v>
      </c>
      <c r="FN192">
        <f t="shared" si="358"/>
        <v>30</v>
      </c>
      <c r="FO192">
        <f t="shared" si="359"/>
        <v>150</v>
      </c>
      <c r="FP192">
        <f t="shared" si="360"/>
        <v>32</v>
      </c>
      <c r="FQ192">
        <f t="shared" si="361"/>
        <v>151</v>
      </c>
      <c r="FR192">
        <f t="shared" si="362"/>
        <v>84</v>
      </c>
    </row>
    <row r="193" spans="1:174">
      <c r="A193" t="s">
        <v>12</v>
      </c>
      <c r="B193" t="s">
        <v>3</v>
      </c>
      <c r="C193" t="s">
        <v>69</v>
      </c>
      <c r="D193">
        <v>30</v>
      </c>
      <c r="E193">
        <v>17</v>
      </c>
      <c r="F193">
        <v>2009</v>
      </c>
      <c r="G193" t="str">
        <f t="shared" si="318"/>
        <v>Colts-CC-2009</v>
      </c>
      <c r="H193">
        <v>1</v>
      </c>
      <c r="I193">
        <v>27</v>
      </c>
      <c r="J193">
        <v>11</v>
      </c>
      <c r="K193">
        <v>360</v>
      </c>
      <c r="L193">
        <v>26</v>
      </c>
      <c r="M193">
        <v>39</v>
      </c>
      <c r="N193">
        <v>3</v>
      </c>
      <c r="O193">
        <v>101</v>
      </c>
      <c r="P193">
        <v>24</v>
      </c>
      <c r="Q193">
        <v>0</v>
      </c>
      <c r="R193">
        <v>4</v>
      </c>
      <c r="S193">
        <v>11</v>
      </c>
      <c r="T193">
        <v>0</v>
      </c>
      <c r="U193">
        <v>0</v>
      </c>
      <c r="V193">
        <v>0</v>
      </c>
      <c r="W193">
        <v>1</v>
      </c>
      <c r="X193">
        <v>2</v>
      </c>
      <c r="Y193">
        <v>17</v>
      </c>
      <c r="Z193">
        <v>1</v>
      </c>
      <c r="AA193">
        <v>5</v>
      </c>
      <c r="AB193">
        <v>4</v>
      </c>
      <c r="AC193">
        <v>185</v>
      </c>
      <c r="AD193">
        <v>12</v>
      </c>
      <c r="AE193">
        <v>6</v>
      </c>
      <c r="AF193">
        <v>3</v>
      </c>
      <c r="AG193">
        <v>3</v>
      </c>
      <c r="AH193">
        <v>7</v>
      </c>
      <c r="AI193">
        <v>15</v>
      </c>
      <c r="AJ193">
        <v>3</v>
      </c>
      <c r="AK193">
        <v>6</v>
      </c>
      <c r="AL193">
        <v>0</v>
      </c>
      <c r="AM193">
        <v>3</v>
      </c>
      <c r="AN193">
        <v>0</v>
      </c>
      <c r="AO193">
        <v>0</v>
      </c>
      <c r="AP193">
        <v>2</v>
      </c>
      <c r="AQ193">
        <v>10</v>
      </c>
      <c r="AR193">
        <v>10</v>
      </c>
      <c r="AS193">
        <v>24</v>
      </c>
      <c r="AT193">
        <v>11</v>
      </c>
      <c r="AU193">
        <v>294</v>
      </c>
      <c r="AV193">
        <v>2</v>
      </c>
      <c r="AW193">
        <v>31</v>
      </c>
      <c r="AX193">
        <v>25</v>
      </c>
      <c r="AY193" s="8">
        <v>17</v>
      </c>
      <c r="AZ193">
        <v>12</v>
      </c>
      <c r="BA193">
        <v>302</v>
      </c>
      <c r="BB193">
        <v>18</v>
      </c>
      <c r="BC193">
        <v>31</v>
      </c>
      <c r="BD193">
        <v>2</v>
      </c>
      <c r="BE193">
        <v>86</v>
      </c>
      <c r="BF193">
        <v>29</v>
      </c>
      <c r="BG193">
        <v>0</v>
      </c>
      <c r="BH193">
        <v>6</v>
      </c>
      <c r="BI193">
        <v>14</v>
      </c>
      <c r="BJ193">
        <v>0</v>
      </c>
      <c r="BK193">
        <v>0</v>
      </c>
      <c r="BL193">
        <v>1</v>
      </c>
      <c r="BM193">
        <v>0</v>
      </c>
      <c r="BN193">
        <v>0</v>
      </c>
      <c r="BO193">
        <v>0</v>
      </c>
      <c r="BP193">
        <v>6</v>
      </c>
      <c r="BQ193">
        <v>46</v>
      </c>
      <c r="BR193">
        <v>4</v>
      </c>
      <c r="BS193">
        <v>204</v>
      </c>
      <c r="BT193">
        <v>4</v>
      </c>
      <c r="BU193">
        <v>1</v>
      </c>
      <c r="BV193">
        <v>1</v>
      </c>
      <c r="BW193">
        <v>0</v>
      </c>
      <c r="BX193">
        <v>5</v>
      </c>
      <c r="BY193">
        <v>15</v>
      </c>
      <c r="BZ193">
        <v>3</v>
      </c>
      <c r="CA193">
        <v>10</v>
      </c>
      <c r="CB193">
        <v>1</v>
      </c>
      <c r="CC193">
        <v>4</v>
      </c>
      <c r="CD193">
        <v>0</v>
      </c>
      <c r="CE193">
        <v>0</v>
      </c>
      <c r="CF193">
        <v>1</v>
      </c>
      <c r="CG193">
        <v>2</v>
      </c>
      <c r="CH193">
        <v>9</v>
      </c>
      <c r="CI193">
        <v>29</v>
      </c>
      <c r="CJ193">
        <v>12</v>
      </c>
      <c r="CK193">
        <v>319</v>
      </c>
      <c r="CL193">
        <v>4</v>
      </c>
      <c r="CM193">
        <v>28</v>
      </c>
      <c r="CN193">
        <v>35</v>
      </c>
      <c r="CP193" s="1">
        <f>(I193+N193+Q193)/(I193+J193)</f>
        <v>0.78947368421052633</v>
      </c>
      <c r="CQ193" s="1">
        <f>(AY193+BD193+BG193)/(AY193+AZ193)</f>
        <v>0.65517241379310343</v>
      </c>
      <c r="CR193" s="1">
        <f>(K193+20*N193-45*V193) / (M193+X193)</f>
        <v>10.24390243902439</v>
      </c>
      <c r="CS193" s="1">
        <f>(BA193+BD193*20-BL193*45)/(BC193+BN193)</f>
        <v>9.5806451612903221</v>
      </c>
      <c r="CT193" s="1">
        <f>(V193+W193)</f>
        <v>1</v>
      </c>
      <c r="CU193" s="1">
        <f>(BL193+BM193)</f>
        <v>1</v>
      </c>
      <c r="CV193" s="1">
        <f>(K193+O193)/J193</f>
        <v>41.909090909090907</v>
      </c>
      <c r="CW193" s="1">
        <f>(BA193+BE193)/AZ193</f>
        <v>32.333333333333336</v>
      </c>
      <c r="CX193" s="2">
        <f>(AW193+AX193/60)/J193</f>
        <v>2.856060606060606</v>
      </c>
      <c r="CY193" s="2">
        <f>(CM193+CN193/60)/AZ193</f>
        <v>2.3819444444444442</v>
      </c>
      <c r="CZ193" s="1">
        <f>(K193+O193)/(M193+P193+X193)</f>
        <v>7.092307692307692</v>
      </c>
      <c r="DA193" s="1">
        <f>(BA193+BE193)/(BC193+BF193+BN193)</f>
        <v>6.4666666666666668</v>
      </c>
      <c r="DB193" s="1">
        <f>I193/J193</f>
        <v>2.4545454545454546</v>
      </c>
      <c r="DC193" s="1">
        <f>AY193/AZ193</f>
        <v>1.4166666666666667</v>
      </c>
      <c r="DD193" s="1">
        <f>(R193+T193)/(S193+U193)</f>
        <v>0.36363636363636365</v>
      </c>
      <c r="DE193" s="1">
        <f>(BH193+BJ193)/(BI193+BK193)</f>
        <v>0.42857142857142855</v>
      </c>
      <c r="DF193" s="1">
        <f>AU193/AT193</f>
        <v>26.727272727272727</v>
      </c>
      <c r="DG193" s="1">
        <f>CK193/CJ193</f>
        <v>26.583333333333332</v>
      </c>
      <c r="DH193" s="1">
        <f>AV193</f>
        <v>2</v>
      </c>
      <c r="DI193" s="1">
        <f>CL193</f>
        <v>4</v>
      </c>
      <c r="DJ193" s="1">
        <f>IF(AE193&lt;&gt;0,(AF193*7+AG193*3)/(AE193*7),0)</f>
        <v>0.7142857142857143</v>
      </c>
      <c r="DK193" s="1">
        <f>IF(BU193&lt;&gt;0,(BV193*7+BW193*3)/(BU193*7),0)</f>
        <v>1</v>
      </c>
      <c r="DL193" s="1">
        <f>(M193+P193+X193)/J193</f>
        <v>5.9090909090909092</v>
      </c>
      <c r="DM193" s="1">
        <f>(BC193+BF193+BN193)/AZ193</f>
        <v>5</v>
      </c>
      <c r="DN193" s="1">
        <f>AA193/(M193+P193+X193)</f>
        <v>7.6923076923076927E-2</v>
      </c>
      <c r="DO193" s="1">
        <f>BQ193/(BC193+BF193+BN193)</f>
        <v>0.76666666666666672</v>
      </c>
      <c r="DP193" s="1">
        <f>AR193/AS193</f>
        <v>0.41666666666666669</v>
      </c>
      <c r="DQ193" s="1">
        <f>CH193/CI193</f>
        <v>0.31034482758620691</v>
      </c>
      <c r="DR193" s="2">
        <f>O193/P193</f>
        <v>4.208333333333333</v>
      </c>
      <c r="DS193" s="2">
        <f>BE193/BF193</f>
        <v>2.9655172413793105</v>
      </c>
      <c r="DT193" s="1">
        <f>IF(AB193&lt;&gt;0,(AC193-AD193)/AB193,37.898474059003)</f>
        <v>43.25</v>
      </c>
      <c r="DU193" s="1">
        <f>IF(BR193&lt;&gt;0,(BS193-BT193)/BR193,37.898474059003)</f>
        <v>50</v>
      </c>
      <c r="DV193" s="1">
        <f>O193</f>
        <v>101</v>
      </c>
      <c r="DW193" s="1">
        <f>BE193</f>
        <v>86</v>
      </c>
      <c r="DX193" s="1">
        <f>D193/(K193+O193)</f>
        <v>6.5075921908893705E-2</v>
      </c>
      <c r="DY193" s="1">
        <f>E193/(BA193+BE193)</f>
        <v>4.3814432989690719E-2</v>
      </c>
      <c r="DZ193" s="1">
        <f>D193/J193</f>
        <v>2.7272727272727271</v>
      </c>
      <c r="EA193" s="1">
        <f>E193/AZ193</f>
        <v>1.4166666666666667</v>
      </c>
      <c r="EB193" s="1">
        <f>((MAX(MIN(((L193/M193)*100-30)/20,2.375),0)+MAX(MIN(((K193/M193)-3)*0.25,2.375),0)+MAX(MIN((N193/M193)*20,2.375),0)+MAX(MIN((2.375-(V193/M193)*25),2.375),0))/6)*100</f>
        <v>121.74145299145297</v>
      </c>
      <c r="EC193" s="1">
        <f>((MAX(MIN(((BB193/BC193)*100-30)/20,2.375),0)+MAX(MIN(((BA193/BC193)-3)*0.25,2.375),0)+MAX(MIN((BD193/BC193)*20,2.375),0)+MAX(MIN((2.375-(BL193/BC193)*25),2.375),0))/6)*100</f>
        <v>99.126344086021504</v>
      </c>
      <c r="EE193">
        <f t="shared" ref="EE193:EE198" si="403">RANK(CP193,CP$1:CP$198,0)</f>
        <v>33</v>
      </c>
      <c r="EF193">
        <f t="shared" ref="EF193:EF198" si="404">RANK(CQ193,CQ$1:CQ$198,1)</f>
        <v>65</v>
      </c>
      <c r="EG193">
        <f t="shared" ref="EG193:EG198" si="405">RANK(CR193,CR$1:CR$198,0)</f>
        <v>14</v>
      </c>
      <c r="EH193">
        <f t="shared" ref="EH193:EH198" si="406">RANK(CS193,CS$1:CS$198,1)</f>
        <v>176</v>
      </c>
      <c r="EI193">
        <f t="shared" ref="EI193:EI198" si="407">RANK(CT193,CT$1:CT$198,1)</f>
        <v>37</v>
      </c>
      <c r="EJ193">
        <f t="shared" ref="EJ193:EJ198" si="408">RANK(CU193,CU$1:CU$198,0)</f>
        <v>95</v>
      </c>
      <c r="EK193">
        <f t="shared" ref="EK193:EK198" si="409">RANK(CV193,CV$1:CV$198,0)</f>
        <v>17</v>
      </c>
      <c r="EL193">
        <f t="shared" ref="EL193:EL198" si="410">RANK(CW193,CW$1:CW$198,1)</f>
        <v>127</v>
      </c>
      <c r="EM193">
        <f t="shared" ref="EM193:EM198" si="411">RANK(CX193,CX$1:CX$198,0)</f>
        <v>73</v>
      </c>
      <c r="EN193">
        <f t="shared" ref="EN193:EN198" si="412">RANK(CY193,CY$1:CY$198,1)</f>
        <v>57</v>
      </c>
      <c r="EO193">
        <f t="shared" ref="EO193:EO198" si="413">RANK(CZ193,CZ$1:CZ$198,0)</f>
        <v>10</v>
      </c>
      <c r="EP193">
        <f t="shared" ref="EP193:EP198" si="414">RANK(DA193,DA$1:DA$198,1)</f>
        <v>173</v>
      </c>
      <c r="EQ193">
        <f t="shared" ref="EQ193:EQ198" si="415">RANK(DB193,DB$1:DB$198,0)</f>
        <v>24</v>
      </c>
      <c r="ER193">
        <f t="shared" ref="ER193:ER198" si="416">RANK(DC193,DC$1:DC$198,1)</f>
        <v>67</v>
      </c>
      <c r="ES193">
        <f t="shared" ref="ES193:ES198" si="417">RANK(DD193,DD$1:DD$198,0)</f>
        <v>122</v>
      </c>
      <c r="ET193">
        <f t="shared" ref="ET193:ET198" si="418">RANK(DE193,DE$1:DE$198,1)</f>
        <v>112</v>
      </c>
      <c r="EU193">
        <f t="shared" ref="EU193:EU198" si="419">RANK(DF193,DF$1:DF$198,0)</f>
        <v>158</v>
      </c>
      <c r="EV193">
        <f t="shared" ref="EV193:EV198" si="420">RANK(DG193,DG$1:DG$198,1)</f>
        <v>39</v>
      </c>
      <c r="EW193">
        <f t="shared" ref="EW193:EW198" si="421">RANK(DH193,DH$1:DH$198,1)</f>
        <v>23</v>
      </c>
      <c r="EX193">
        <f t="shared" ref="EX193:EX198" si="422">RANK(DI193,DI$1:DI$198,0)</f>
        <v>72</v>
      </c>
      <c r="EY193">
        <f t="shared" ref="EY193:EY198" si="423">RANK(DJ193,DJ$1:DJ$198,0)</f>
        <v>75</v>
      </c>
      <c r="EZ193">
        <f t="shared" ref="EZ193:EZ198" si="424">RANK(DK193,DK$1:DK$198,1)</f>
        <v>164</v>
      </c>
      <c r="FA193">
        <f t="shared" ref="FA193:FA198" si="425">RANK(DL193,DL$1:DL$198,0)</f>
        <v>75</v>
      </c>
      <c r="FB193">
        <f t="shared" ref="FB193:FB198" si="426">RANK(DM193,DM$1:DM$198,1)</f>
        <v>48</v>
      </c>
      <c r="FC193">
        <f t="shared" ref="FC193:FC198" si="427">RANK(DN193,DN$1:DN$198,1)</f>
        <v>4</v>
      </c>
      <c r="FD193">
        <f t="shared" ref="FD193:FD198" si="428">RANK(DO193,DO$1:DO$198,0)</f>
        <v>78</v>
      </c>
      <c r="FE193">
        <f t="shared" ref="FE193:FE198" si="429">RANK(DP193,DP$1:DP$198,0)</f>
        <v>121</v>
      </c>
      <c r="FF193">
        <f t="shared" ref="FF193:FF198" si="430">RANK(DQ193,DQ$1:DQ$198,1)</f>
        <v>28</v>
      </c>
      <c r="FG193">
        <f t="shared" ref="FG193:FG198" si="431">RANK(DR193,DR$1:DR$198,0)</f>
        <v>80</v>
      </c>
      <c r="FH193">
        <f t="shared" ref="FH193:FH198" si="432">RANK(DS193,DS$1:DS$198,1)</f>
        <v>45</v>
      </c>
      <c r="FI193">
        <f t="shared" ref="FI193:FI198" si="433">RANK(DT193,DT$1:DT$198,0)</f>
        <v>31</v>
      </c>
      <c r="FJ193">
        <f t="shared" ref="FJ193:FJ198" si="434">RANK(DU193,DU$1:DU$198,1)</f>
        <v>197</v>
      </c>
      <c r="FK193">
        <f t="shared" ref="FK193:FK198" si="435">RANK(DV193,DV$1:DV$198,0)</f>
        <v>93</v>
      </c>
      <c r="FL193">
        <f t="shared" ref="FL193:FL198" si="436">RANK(DW193,DW$1:DW$198,1)</f>
        <v>69</v>
      </c>
      <c r="FM193">
        <f t="shared" ref="FM193:FM198" si="437">RANK(DX193,DX$1:DX$198,0)</f>
        <v>104</v>
      </c>
      <c r="FN193">
        <f t="shared" ref="FN193:FN198" si="438">RANK(DY193,DY$1:DY$198,1)</f>
        <v>34</v>
      </c>
      <c r="FO193">
        <f t="shared" ref="FO193:FO198" si="439">RANK(DZ193,DZ$1:DZ$198,0)</f>
        <v>38</v>
      </c>
      <c r="FP193">
        <f t="shared" ref="FP193:FP198" si="440">RANK(EA193,EA$1:EA$198,1)</f>
        <v>54</v>
      </c>
      <c r="FQ193">
        <f t="shared" ref="FQ193:FQ198" si="441">RANK(EB193,EB$1:EB$198,0)</f>
        <v>20</v>
      </c>
      <c r="FR193">
        <f t="shared" ref="FR193:FR198" si="442">RANK(EC193,EC$1:EC$198,1)</f>
        <v>145</v>
      </c>
    </row>
    <row r="194" spans="1:174">
      <c r="A194" t="s">
        <v>3</v>
      </c>
      <c r="B194" t="s">
        <v>12</v>
      </c>
      <c r="C194" t="s">
        <v>69</v>
      </c>
      <c r="D194">
        <v>17</v>
      </c>
      <c r="E194">
        <v>30</v>
      </c>
      <c r="F194">
        <v>2009</v>
      </c>
      <c r="G194" t="str">
        <f>A194&amp;"-"&amp;C194&amp;"-"&amp;F194</f>
        <v>Jets-CC-2009</v>
      </c>
      <c r="H194">
        <v>0</v>
      </c>
      <c r="I194">
        <v>17</v>
      </c>
      <c r="J194">
        <v>12</v>
      </c>
      <c r="K194">
        <v>302</v>
      </c>
      <c r="L194">
        <v>18</v>
      </c>
      <c r="M194">
        <v>31</v>
      </c>
      <c r="N194">
        <v>2</v>
      </c>
      <c r="O194">
        <v>86</v>
      </c>
      <c r="P194">
        <v>29</v>
      </c>
      <c r="Q194">
        <v>0</v>
      </c>
      <c r="R194">
        <v>6</v>
      </c>
      <c r="S194">
        <v>14</v>
      </c>
      <c r="T194">
        <v>0</v>
      </c>
      <c r="U194">
        <v>0</v>
      </c>
      <c r="V194">
        <v>1</v>
      </c>
      <c r="W194">
        <v>0</v>
      </c>
      <c r="X194">
        <v>0</v>
      </c>
      <c r="Y194">
        <v>0</v>
      </c>
      <c r="Z194">
        <v>6</v>
      </c>
      <c r="AA194">
        <v>46</v>
      </c>
      <c r="AB194">
        <v>4</v>
      </c>
      <c r="AC194">
        <v>204</v>
      </c>
      <c r="AD194">
        <v>4</v>
      </c>
      <c r="AE194">
        <v>1</v>
      </c>
      <c r="AF194">
        <v>1</v>
      </c>
      <c r="AG194">
        <v>0</v>
      </c>
      <c r="AH194">
        <v>5</v>
      </c>
      <c r="AI194">
        <v>15</v>
      </c>
      <c r="AJ194">
        <v>3</v>
      </c>
      <c r="AK194">
        <v>10</v>
      </c>
      <c r="AL194">
        <v>1</v>
      </c>
      <c r="AM194">
        <v>4</v>
      </c>
      <c r="AN194">
        <v>0</v>
      </c>
      <c r="AO194">
        <v>0</v>
      </c>
      <c r="AP194">
        <v>1</v>
      </c>
      <c r="AQ194">
        <v>2</v>
      </c>
      <c r="AR194">
        <v>9</v>
      </c>
      <c r="AS194">
        <v>29</v>
      </c>
      <c r="AT194">
        <v>12</v>
      </c>
      <c r="AU194">
        <v>319</v>
      </c>
      <c r="AV194">
        <v>4</v>
      </c>
      <c r="AW194">
        <v>28</v>
      </c>
      <c r="AX194">
        <v>35</v>
      </c>
      <c r="AY194" s="8">
        <v>27</v>
      </c>
      <c r="AZ194">
        <v>11</v>
      </c>
      <c r="BA194">
        <v>360</v>
      </c>
      <c r="BB194">
        <v>26</v>
      </c>
      <c r="BC194">
        <v>39</v>
      </c>
      <c r="BD194">
        <v>3</v>
      </c>
      <c r="BE194">
        <v>101</v>
      </c>
      <c r="BF194">
        <v>24</v>
      </c>
      <c r="BG194">
        <v>0</v>
      </c>
      <c r="BH194">
        <v>4</v>
      </c>
      <c r="BI194">
        <v>11</v>
      </c>
      <c r="BJ194">
        <v>0</v>
      </c>
      <c r="BK194">
        <v>0</v>
      </c>
      <c r="BL194">
        <v>0</v>
      </c>
      <c r="BM194">
        <v>1</v>
      </c>
      <c r="BN194">
        <v>2</v>
      </c>
      <c r="BO194">
        <v>17</v>
      </c>
      <c r="BP194">
        <v>1</v>
      </c>
      <c r="BQ194">
        <v>5</v>
      </c>
      <c r="BR194">
        <v>4</v>
      </c>
      <c r="BS194">
        <v>185</v>
      </c>
      <c r="BT194">
        <v>12</v>
      </c>
      <c r="BU194">
        <v>6</v>
      </c>
      <c r="BV194">
        <v>3</v>
      </c>
      <c r="BW194">
        <v>3</v>
      </c>
      <c r="BX194">
        <v>7</v>
      </c>
      <c r="BY194">
        <v>15</v>
      </c>
      <c r="BZ194">
        <v>3</v>
      </c>
      <c r="CA194">
        <v>6</v>
      </c>
      <c r="CB194">
        <v>0</v>
      </c>
      <c r="CC194">
        <v>3</v>
      </c>
      <c r="CD194">
        <v>0</v>
      </c>
      <c r="CE194">
        <v>0</v>
      </c>
      <c r="CF194">
        <v>2</v>
      </c>
      <c r="CG194">
        <v>10</v>
      </c>
      <c r="CH194">
        <v>10</v>
      </c>
      <c r="CI194">
        <v>24</v>
      </c>
      <c r="CJ194">
        <v>11</v>
      </c>
      <c r="CK194">
        <v>294</v>
      </c>
      <c r="CL194">
        <v>2</v>
      </c>
      <c r="CM194">
        <v>31</v>
      </c>
      <c r="CN194">
        <v>25</v>
      </c>
      <c r="CP194" s="1">
        <f>(I194+N194+Q194)/(I194+J194)</f>
        <v>0.65517241379310343</v>
      </c>
      <c r="CQ194" s="1">
        <f>(AY194+BD194+BG194)/(AY194+AZ194)</f>
        <v>0.78947368421052633</v>
      </c>
      <c r="CR194" s="1">
        <f>(K194+20*N194-45*V194) / (M194+X194)</f>
        <v>9.5806451612903221</v>
      </c>
      <c r="CS194" s="1">
        <f>(BA194+BD194*20-BL194*45)/(BC194+BN194)</f>
        <v>10.24390243902439</v>
      </c>
      <c r="CT194" s="1">
        <f>(V194+W194)</f>
        <v>1</v>
      </c>
      <c r="CU194" s="1">
        <f>(BL194+BM194)</f>
        <v>1</v>
      </c>
      <c r="CV194" s="1">
        <f>(K194+O194)/J194</f>
        <v>32.333333333333336</v>
      </c>
      <c r="CW194" s="1">
        <f>(BA194+BE194)/AZ194</f>
        <v>41.909090909090907</v>
      </c>
      <c r="CX194" s="2">
        <f>(AW194+AX194/60)/J194</f>
        <v>2.3819444444444442</v>
      </c>
      <c r="CY194" s="2">
        <f>(CM194+CN194/60)/AZ194</f>
        <v>2.856060606060606</v>
      </c>
      <c r="CZ194" s="1">
        <f>(K194+O194)/(M194+P194+X194)</f>
        <v>6.4666666666666668</v>
      </c>
      <c r="DA194" s="1">
        <f>(BA194+BE194)/(BC194+BF194+BN194)</f>
        <v>7.092307692307692</v>
      </c>
      <c r="DB194" s="1">
        <f>I194/J194</f>
        <v>1.4166666666666667</v>
      </c>
      <c r="DC194" s="1">
        <f>AY194/AZ194</f>
        <v>2.4545454545454546</v>
      </c>
      <c r="DD194" s="1">
        <f>(R194+T194)/(S194+U194)</f>
        <v>0.42857142857142855</v>
      </c>
      <c r="DE194" s="1">
        <f>(BH194+BJ194)/(BI194+BK194)</f>
        <v>0.36363636363636365</v>
      </c>
      <c r="DF194" s="1">
        <f>AU194/AT194</f>
        <v>26.583333333333332</v>
      </c>
      <c r="DG194" s="1">
        <f>CK194/CJ194</f>
        <v>26.727272727272727</v>
      </c>
      <c r="DH194" s="1">
        <f>AV194</f>
        <v>4</v>
      </c>
      <c r="DI194" s="1">
        <f>CL194</f>
        <v>2</v>
      </c>
      <c r="DJ194" s="1">
        <f>IF(AE194&lt;&gt;0,(AF194*7+AG194*3)/(AE194*7),0)</f>
        <v>1</v>
      </c>
      <c r="DK194" s="1">
        <f>IF(BU194&lt;&gt;0,(BV194*7+BW194*3)/(BU194*7),0)</f>
        <v>0.7142857142857143</v>
      </c>
      <c r="DL194" s="1">
        <f>(M194+P194+X194)/J194</f>
        <v>5</v>
      </c>
      <c r="DM194" s="1">
        <f>(BC194+BF194+BN194)/AZ194</f>
        <v>5.9090909090909092</v>
      </c>
      <c r="DN194" s="1">
        <f>AA194/(M194+P194+X194)</f>
        <v>0.76666666666666672</v>
      </c>
      <c r="DO194" s="1">
        <f>BQ194/(BC194+BF194+BN194)</f>
        <v>7.6923076923076927E-2</v>
      </c>
      <c r="DP194" s="1">
        <f>AR194/AS194</f>
        <v>0.31034482758620691</v>
      </c>
      <c r="DQ194" s="1">
        <f>CH194/CI194</f>
        <v>0.41666666666666669</v>
      </c>
      <c r="DR194" s="2">
        <f>O194/P194</f>
        <v>2.9655172413793105</v>
      </c>
      <c r="DS194" s="2">
        <f>BE194/BF194</f>
        <v>4.208333333333333</v>
      </c>
      <c r="DT194" s="1">
        <f>IF(AB194&lt;&gt;0,(AC194-AD194)/AB194,37.898474059003)</f>
        <v>50</v>
      </c>
      <c r="DU194" s="1">
        <f>IF(BR194&lt;&gt;0,(BS194-BT194)/BR194,37.898474059003)</f>
        <v>43.25</v>
      </c>
      <c r="DV194" s="1">
        <f>O194</f>
        <v>86</v>
      </c>
      <c r="DW194" s="1">
        <f>BE194</f>
        <v>101</v>
      </c>
      <c r="DX194" s="1">
        <f>D194/(K194+O194)</f>
        <v>4.3814432989690719E-2</v>
      </c>
      <c r="DY194" s="1">
        <f>E194/(BA194+BE194)</f>
        <v>6.5075921908893705E-2</v>
      </c>
      <c r="DZ194" s="1">
        <f>D194/J194</f>
        <v>1.4166666666666667</v>
      </c>
      <c r="EA194" s="1">
        <f>E194/AZ194</f>
        <v>2.7272727272727271</v>
      </c>
      <c r="EB194" s="1">
        <f>((MAX(MIN(((L194/M194)*100-30)/20,2.375),0)+MAX(MIN(((K194/M194)-3)*0.25,2.375),0)+MAX(MIN((N194/M194)*20,2.375),0)+MAX(MIN((2.375-(V194/M194)*25),2.375),0))/6)*100</f>
        <v>99.126344086021504</v>
      </c>
      <c r="EC194" s="1">
        <f>((MAX(MIN(((BB194/BC194)*100-30)/20,2.375),0)+MAX(MIN(((BA194/BC194)-3)*0.25,2.375),0)+MAX(MIN((BD194/BC194)*20,2.375),0)+MAX(MIN((2.375-(BL194/BC194)*25),2.375),0))/6)*100</f>
        <v>121.74145299145297</v>
      </c>
      <c r="EE194">
        <f t="shared" si="403"/>
        <v>131</v>
      </c>
      <c r="EF194">
        <f t="shared" si="404"/>
        <v>165</v>
      </c>
      <c r="EG194">
        <f t="shared" si="405"/>
        <v>23</v>
      </c>
      <c r="EH194">
        <f t="shared" si="406"/>
        <v>185</v>
      </c>
      <c r="EI194">
        <f t="shared" si="407"/>
        <v>37</v>
      </c>
      <c r="EJ194">
        <f t="shared" si="408"/>
        <v>95</v>
      </c>
      <c r="EK194">
        <f t="shared" si="409"/>
        <v>71</v>
      </c>
      <c r="EL194">
        <f t="shared" si="410"/>
        <v>182</v>
      </c>
      <c r="EM194">
        <f t="shared" si="411"/>
        <v>142</v>
      </c>
      <c r="EN194">
        <f t="shared" si="412"/>
        <v>126</v>
      </c>
      <c r="EO194">
        <f t="shared" si="413"/>
        <v>26</v>
      </c>
      <c r="EP194">
        <f t="shared" si="414"/>
        <v>189</v>
      </c>
      <c r="EQ194">
        <f t="shared" si="415"/>
        <v>130</v>
      </c>
      <c r="ER194">
        <f t="shared" si="416"/>
        <v>174</v>
      </c>
      <c r="ES194">
        <f t="shared" si="417"/>
        <v>81</v>
      </c>
      <c r="ET194">
        <f t="shared" si="418"/>
        <v>76</v>
      </c>
      <c r="EU194">
        <f t="shared" si="419"/>
        <v>160</v>
      </c>
      <c r="EV194">
        <f t="shared" si="420"/>
        <v>41</v>
      </c>
      <c r="EW194">
        <f t="shared" si="421"/>
        <v>93</v>
      </c>
      <c r="EX194">
        <f t="shared" si="422"/>
        <v>145</v>
      </c>
      <c r="EY194">
        <f t="shared" si="423"/>
        <v>1</v>
      </c>
      <c r="EZ194">
        <f t="shared" si="424"/>
        <v>97</v>
      </c>
      <c r="FA194">
        <f t="shared" si="425"/>
        <v>145</v>
      </c>
      <c r="FB194">
        <f t="shared" si="426"/>
        <v>122</v>
      </c>
      <c r="FC194">
        <f t="shared" si="427"/>
        <v>121</v>
      </c>
      <c r="FD194">
        <f t="shared" si="428"/>
        <v>195</v>
      </c>
      <c r="FE194">
        <f t="shared" si="429"/>
        <v>171</v>
      </c>
      <c r="FF194">
        <f t="shared" si="430"/>
        <v>78</v>
      </c>
      <c r="FG194">
        <f t="shared" si="431"/>
        <v>154</v>
      </c>
      <c r="FH194">
        <f t="shared" si="432"/>
        <v>119</v>
      </c>
      <c r="FI194">
        <f t="shared" si="433"/>
        <v>2</v>
      </c>
      <c r="FJ194">
        <f t="shared" si="434"/>
        <v>167</v>
      </c>
      <c r="FK194">
        <f t="shared" si="435"/>
        <v>129</v>
      </c>
      <c r="FL194">
        <f t="shared" si="436"/>
        <v>105</v>
      </c>
      <c r="FM194">
        <f t="shared" si="437"/>
        <v>165</v>
      </c>
      <c r="FN194">
        <f t="shared" si="438"/>
        <v>95</v>
      </c>
      <c r="FO194">
        <f t="shared" si="439"/>
        <v>142</v>
      </c>
      <c r="FP194">
        <f t="shared" si="440"/>
        <v>161</v>
      </c>
      <c r="FQ194">
        <f t="shared" si="441"/>
        <v>54</v>
      </c>
      <c r="FR194">
        <f t="shared" si="442"/>
        <v>179</v>
      </c>
    </row>
    <row r="195" spans="1:174">
      <c r="A195" t="s">
        <v>27</v>
      </c>
      <c r="B195" t="s">
        <v>23</v>
      </c>
      <c r="C195" t="s">
        <v>69</v>
      </c>
      <c r="D195">
        <v>31</v>
      </c>
      <c r="E195">
        <v>28</v>
      </c>
      <c r="F195">
        <v>2009</v>
      </c>
      <c r="G195" t="str">
        <f>A195&amp;"-"&amp;C195&amp;"-"&amp;F195</f>
        <v>Saints-CC-2009</v>
      </c>
      <c r="H195">
        <v>1</v>
      </c>
      <c r="I195">
        <v>15</v>
      </c>
      <c r="J195">
        <v>14</v>
      </c>
      <c r="K195">
        <v>189</v>
      </c>
      <c r="L195">
        <v>17</v>
      </c>
      <c r="M195">
        <v>31</v>
      </c>
      <c r="N195">
        <v>3</v>
      </c>
      <c r="O195">
        <v>68</v>
      </c>
      <c r="P195">
        <v>23</v>
      </c>
      <c r="Q195">
        <v>1</v>
      </c>
      <c r="R195">
        <v>3</v>
      </c>
      <c r="S195">
        <v>12</v>
      </c>
      <c r="T195">
        <v>1</v>
      </c>
      <c r="U195">
        <v>1</v>
      </c>
      <c r="V195">
        <v>0</v>
      </c>
      <c r="W195">
        <v>1</v>
      </c>
      <c r="X195">
        <v>1</v>
      </c>
      <c r="Y195">
        <v>8</v>
      </c>
      <c r="Z195">
        <v>9</v>
      </c>
      <c r="AA195">
        <v>88</v>
      </c>
      <c r="AB195">
        <v>7</v>
      </c>
      <c r="AC195">
        <v>359</v>
      </c>
      <c r="AD195">
        <v>15</v>
      </c>
      <c r="AE195">
        <v>3</v>
      </c>
      <c r="AF195">
        <v>3</v>
      </c>
      <c r="AG195">
        <v>0</v>
      </c>
      <c r="AH195">
        <v>10</v>
      </c>
      <c r="AI195">
        <v>12</v>
      </c>
      <c r="AJ195">
        <v>2</v>
      </c>
      <c r="AK195">
        <v>7</v>
      </c>
      <c r="AL195">
        <v>0</v>
      </c>
      <c r="AM195">
        <v>2</v>
      </c>
      <c r="AN195">
        <v>1</v>
      </c>
      <c r="AO195">
        <v>1</v>
      </c>
      <c r="AP195">
        <v>4</v>
      </c>
      <c r="AQ195">
        <v>7</v>
      </c>
      <c r="AR195">
        <v>13</v>
      </c>
      <c r="AS195">
        <v>22</v>
      </c>
      <c r="AT195">
        <v>14</v>
      </c>
      <c r="AU195">
        <v>481</v>
      </c>
      <c r="AV195">
        <v>7</v>
      </c>
      <c r="AW195">
        <v>27</v>
      </c>
      <c r="AX195">
        <v>56</v>
      </c>
      <c r="AY195" s="8">
        <v>31</v>
      </c>
      <c r="AZ195">
        <v>13</v>
      </c>
      <c r="BA195">
        <v>310</v>
      </c>
      <c r="BB195">
        <v>28</v>
      </c>
      <c r="BC195">
        <v>46</v>
      </c>
      <c r="BD195">
        <v>1</v>
      </c>
      <c r="BE195">
        <v>165</v>
      </c>
      <c r="BF195">
        <v>36</v>
      </c>
      <c r="BG195">
        <v>3</v>
      </c>
      <c r="BH195">
        <v>7</v>
      </c>
      <c r="BI195">
        <v>12</v>
      </c>
      <c r="BJ195">
        <v>0</v>
      </c>
      <c r="BK195">
        <v>0</v>
      </c>
      <c r="BL195">
        <v>2</v>
      </c>
      <c r="BM195">
        <v>3</v>
      </c>
      <c r="BN195">
        <v>0</v>
      </c>
      <c r="BO195">
        <v>0</v>
      </c>
      <c r="BP195">
        <v>5</v>
      </c>
      <c r="BQ195">
        <v>32</v>
      </c>
      <c r="BR195">
        <v>4</v>
      </c>
      <c r="BS195">
        <v>156</v>
      </c>
      <c r="BT195">
        <v>0</v>
      </c>
      <c r="BU195">
        <v>6</v>
      </c>
      <c r="BV195">
        <v>4</v>
      </c>
      <c r="BW195">
        <v>0</v>
      </c>
      <c r="BX195">
        <v>7</v>
      </c>
      <c r="BY195">
        <v>20</v>
      </c>
      <c r="BZ195">
        <v>9</v>
      </c>
      <c r="CA195">
        <v>15</v>
      </c>
      <c r="CB195">
        <v>0</v>
      </c>
      <c r="CC195">
        <v>0</v>
      </c>
      <c r="CD195">
        <v>0</v>
      </c>
      <c r="CE195">
        <v>0</v>
      </c>
      <c r="CF195">
        <v>6</v>
      </c>
      <c r="CG195">
        <v>13</v>
      </c>
      <c r="CH195">
        <v>16</v>
      </c>
      <c r="CI195">
        <v>35</v>
      </c>
      <c r="CJ195">
        <v>13</v>
      </c>
      <c r="CK195">
        <v>360</v>
      </c>
      <c r="CL195">
        <v>3</v>
      </c>
      <c r="CM195">
        <v>36</v>
      </c>
      <c r="CN195">
        <v>49</v>
      </c>
      <c r="CP195" s="1">
        <f>(I195+N195+Q195)/(I195+J195)</f>
        <v>0.65517241379310343</v>
      </c>
      <c r="CQ195" s="1">
        <f>(AY195+BD195+BG195)/(AY195+AZ195)</f>
        <v>0.79545454545454541</v>
      </c>
      <c r="CR195" s="1">
        <f>(K195+20*N195-45*V195) / (M195+X195)</f>
        <v>7.78125</v>
      </c>
      <c r="CS195" s="1">
        <f>(BA195+BD195*20-BL195*45)/(BC195+BN195)</f>
        <v>5.2173913043478262</v>
      </c>
      <c r="CT195" s="1">
        <f>(V195+W195)</f>
        <v>1</v>
      </c>
      <c r="CU195" s="1">
        <f>(BL195+BM195)</f>
        <v>5</v>
      </c>
      <c r="CV195" s="1">
        <f>(K195+O195)/J195</f>
        <v>18.357142857142858</v>
      </c>
      <c r="CW195" s="1">
        <f>(BA195+BE195)/AZ195</f>
        <v>36.53846153846154</v>
      </c>
      <c r="CX195" s="2">
        <f>(AW195+AX195/60)/J195</f>
        <v>1.9952380952380953</v>
      </c>
      <c r="CY195" s="2">
        <f>(CM195+CN195/60)/AZ195</f>
        <v>2.8320512820512822</v>
      </c>
      <c r="CZ195" s="1">
        <f>(K195+O195)/(M195+P195+X195)</f>
        <v>4.6727272727272728</v>
      </c>
      <c r="DA195" s="1">
        <f>(BA195+BE195)/(BC195+BF195+BN195)</f>
        <v>5.7926829268292686</v>
      </c>
      <c r="DB195" s="1">
        <f>I195/J195</f>
        <v>1.0714285714285714</v>
      </c>
      <c r="DC195" s="1">
        <f>AY195/AZ195</f>
        <v>2.3846153846153846</v>
      </c>
      <c r="DD195" s="1">
        <f>(R195+T195)/(S195+U195)</f>
        <v>0.30769230769230771</v>
      </c>
      <c r="DE195" s="1">
        <f>(BH195+BJ195)/(BI195+BK195)</f>
        <v>0.58333333333333337</v>
      </c>
      <c r="DF195" s="1">
        <f>AU195/AT195</f>
        <v>34.357142857142854</v>
      </c>
      <c r="DG195" s="1">
        <f>CK195/CJ195</f>
        <v>27.692307692307693</v>
      </c>
      <c r="DH195" s="1">
        <f>AV195</f>
        <v>7</v>
      </c>
      <c r="DI195" s="1">
        <f>CL195</f>
        <v>3</v>
      </c>
      <c r="DJ195" s="1">
        <f>IF(AE195&lt;&gt;0,(AF195*7+AG195*3)/(AE195*7),0)</f>
        <v>1</v>
      </c>
      <c r="DK195" s="1">
        <f>IF(BU195&lt;&gt;0,(BV195*7+BW195*3)/(BU195*7),0)</f>
        <v>0.66666666666666663</v>
      </c>
      <c r="DL195" s="1">
        <f>(M195+P195+X195)/J195</f>
        <v>3.9285714285714284</v>
      </c>
      <c r="DM195" s="1">
        <f>(BC195+BF195+BN195)/AZ195</f>
        <v>6.3076923076923075</v>
      </c>
      <c r="DN195" s="1">
        <f>AA195/(M195+P195+X195)</f>
        <v>1.6</v>
      </c>
      <c r="DO195" s="1">
        <f>BQ195/(BC195+BF195+BN195)</f>
        <v>0.3902439024390244</v>
      </c>
      <c r="DP195" s="1">
        <f>AR195/AS195</f>
        <v>0.59090909090909094</v>
      </c>
      <c r="DQ195" s="1">
        <f>CH195/CI195</f>
        <v>0.45714285714285713</v>
      </c>
      <c r="DR195" s="2">
        <f>O195/P195</f>
        <v>2.9565217391304346</v>
      </c>
      <c r="DS195" s="2">
        <f>BE195/BF195</f>
        <v>4.583333333333333</v>
      </c>
      <c r="DT195" s="1">
        <f>IF(AB195&lt;&gt;0,(AC195-AD195)/AB195,37.898474059003)</f>
        <v>49.142857142857146</v>
      </c>
      <c r="DU195" s="1">
        <f>IF(BR195&lt;&gt;0,(BS195-BT195)/BR195,37.898474059003)</f>
        <v>39</v>
      </c>
      <c r="DV195" s="1">
        <f>O195</f>
        <v>68</v>
      </c>
      <c r="DW195" s="1">
        <f>BE195</f>
        <v>165</v>
      </c>
      <c r="DX195" s="1">
        <f>D195/(K195+O195)</f>
        <v>0.12062256809338522</v>
      </c>
      <c r="DY195" s="1">
        <f>E195/(BA195+BE195)</f>
        <v>5.894736842105263E-2</v>
      </c>
      <c r="DZ195" s="1">
        <f>D195/J195</f>
        <v>2.2142857142857144</v>
      </c>
      <c r="EA195" s="1">
        <f>E195/AZ195</f>
        <v>2.1538461538461537</v>
      </c>
      <c r="EB195" s="1">
        <f>((MAX(MIN(((L195/M195)*100-30)/20,2.375),0)+MAX(MIN(((K195/M195)-3)*0.25,2.375),0)+MAX(MIN((N195/M195)*20,2.375),0)+MAX(MIN((2.375-(V195/M195)*25),2.375),0))/6)*100</f>
        <v>105.44354838709677</v>
      </c>
      <c r="EC195" s="1">
        <f>((MAX(MIN(((BB195/BC195)*100-30)/20,2.375),0)+MAX(MIN(((BA195/BC195)-3)*0.25,2.375),0)+MAX(MIN((BD195/BC195)*20,2.375),0)+MAX(MIN((2.375-(BL195/BC195)*25),2.375),0))/6)*100</f>
        <v>70.018115942028999</v>
      </c>
      <c r="EE195">
        <f t="shared" si="403"/>
        <v>131</v>
      </c>
      <c r="EF195">
        <f t="shared" si="404"/>
        <v>172</v>
      </c>
      <c r="EG195">
        <f t="shared" si="405"/>
        <v>48</v>
      </c>
      <c r="EH195">
        <f t="shared" si="406"/>
        <v>82</v>
      </c>
      <c r="EI195">
        <f t="shared" si="407"/>
        <v>37</v>
      </c>
      <c r="EJ195">
        <f t="shared" si="408"/>
        <v>3</v>
      </c>
      <c r="EK195">
        <f t="shared" si="409"/>
        <v>187</v>
      </c>
      <c r="EL195">
        <f t="shared" si="410"/>
        <v>160</v>
      </c>
      <c r="EM195">
        <f t="shared" si="411"/>
        <v>178</v>
      </c>
      <c r="EN195">
        <f t="shared" si="412"/>
        <v>123</v>
      </c>
      <c r="EO195">
        <f t="shared" si="413"/>
        <v>140</v>
      </c>
      <c r="EP195">
        <f t="shared" si="414"/>
        <v>141</v>
      </c>
      <c r="EQ195">
        <f t="shared" si="415"/>
        <v>182</v>
      </c>
      <c r="ER195">
        <f t="shared" si="416"/>
        <v>170</v>
      </c>
      <c r="ES195">
        <f t="shared" si="417"/>
        <v>145</v>
      </c>
      <c r="ET195">
        <f t="shared" si="418"/>
        <v>179</v>
      </c>
      <c r="EU195">
        <f t="shared" si="419"/>
        <v>60</v>
      </c>
      <c r="EV195">
        <f t="shared" si="420"/>
        <v>57</v>
      </c>
      <c r="EW195">
        <f t="shared" si="421"/>
        <v>182</v>
      </c>
      <c r="EX195">
        <f t="shared" si="422"/>
        <v>107</v>
      </c>
      <c r="EY195">
        <f t="shared" si="423"/>
        <v>1</v>
      </c>
      <c r="EZ195">
        <f t="shared" si="424"/>
        <v>81</v>
      </c>
      <c r="FA195">
        <f t="shared" si="425"/>
        <v>193</v>
      </c>
      <c r="FB195">
        <f t="shared" si="426"/>
        <v>151</v>
      </c>
      <c r="FC195">
        <f t="shared" si="427"/>
        <v>194</v>
      </c>
      <c r="FD195">
        <f t="shared" si="428"/>
        <v>156</v>
      </c>
      <c r="FE195">
        <f t="shared" si="429"/>
        <v>23</v>
      </c>
      <c r="FF195">
        <f t="shared" si="430"/>
        <v>111</v>
      </c>
      <c r="FG195">
        <f t="shared" si="431"/>
        <v>155</v>
      </c>
      <c r="FH195">
        <f t="shared" si="432"/>
        <v>148</v>
      </c>
      <c r="FI195">
        <f t="shared" si="433"/>
        <v>3</v>
      </c>
      <c r="FJ195">
        <f t="shared" si="434"/>
        <v>120</v>
      </c>
      <c r="FK195">
        <f t="shared" si="435"/>
        <v>152</v>
      </c>
      <c r="FL195">
        <f t="shared" si="436"/>
        <v>170</v>
      </c>
      <c r="FM195">
        <f t="shared" si="437"/>
        <v>7</v>
      </c>
      <c r="FN195">
        <f t="shared" si="438"/>
        <v>75</v>
      </c>
      <c r="FO195">
        <f t="shared" si="439"/>
        <v>79</v>
      </c>
      <c r="FP195">
        <f t="shared" si="440"/>
        <v>112</v>
      </c>
      <c r="FQ195">
        <f t="shared" si="441"/>
        <v>39</v>
      </c>
      <c r="FR195">
        <f t="shared" si="442"/>
        <v>70</v>
      </c>
    </row>
    <row r="196" spans="1:174">
      <c r="A196" t="s">
        <v>23</v>
      </c>
      <c r="B196" t="s">
        <v>27</v>
      </c>
      <c r="C196" t="s">
        <v>69</v>
      </c>
      <c r="D196">
        <v>28</v>
      </c>
      <c r="E196">
        <v>31</v>
      </c>
      <c r="F196">
        <v>2009</v>
      </c>
      <c r="G196" t="str">
        <f>A196&amp;"-"&amp;C196&amp;"-"&amp;F196</f>
        <v>Vikings-CC-2009</v>
      </c>
      <c r="H196">
        <v>0</v>
      </c>
      <c r="I196">
        <v>31</v>
      </c>
      <c r="J196">
        <v>13</v>
      </c>
      <c r="K196">
        <v>310</v>
      </c>
      <c r="L196">
        <v>28</v>
      </c>
      <c r="M196">
        <v>46</v>
      </c>
      <c r="N196">
        <v>1</v>
      </c>
      <c r="O196">
        <v>165</v>
      </c>
      <c r="P196">
        <v>36</v>
      </c>
      <c r="Q196">
        <v>3</v>
      </c>
      <c r="R196">
        <v>7</v>
      </c>
      <c r="S196">
        <v>12</v>
      </c>
      <c r="T196">
        <v>0</v>
      </c>
      <c r="U196">
        <v>0</v>
      </c>
      <c r="V196">
        <v>2</v>
      </c>
      <c r="W196">
        <v>3</v>
      </c>
      <c r="X196">
        <v>0</v>
      </c>
      <c r="Y196">
        <v>0</v>
      </c>
      <c r="Z196">
        <v>5</v>
      </c>
      <c r="AA196">
        <v>32</v>
      </c>
      <c r="AB196">
        <v>4</v>
      </c>
      <c r="AC196">
        <v>156</v>
      </c>
      <c r="AD196">
        <v>0</v>
      </c>
      <c r="AE196">
        <v>6</v>
      </c>
      <c r="AF196">
        <v>4</v>
      </c>
      <c r="AG196">
        <v>0</v>
      </c>
      <c r="AH196">
        <v>7</v>
      </c>
      <c r="AI196">
        <v>20</v>
      </c>
      <c r="AJ196">
        <v>9</v>
      </c>
      <c r="AK196">
        <v>15</v>
      </c>
      <c r="AL196">
        <v>0</v>
      </c>
      <c r="AM196">
        <v>0</v>
      </c>
      <c r="AN196">
        <v>0</v>
      </c>
      <c r="AO196">
        <v>0</v>
      </c>
      <c r="AP196">
        <v>6</v>
      </c>
      <c r="AQ196">
        <v>13</v>
      </c>
      <c r="AR196">
        <v>16</v>
      </c>
      <c r="AS196">
        <v>35</v>
      </c>
      <c r="AT196">
        <v>13</v>
      </c>
      <c r="AU196">
        <v>360</v>
      </c>
      <c r="AV196">
        <v>3</v>
      </c>
      <c r="AW196">
        <v>36</v>
      </c>
      <c r="AX196">
        <v>49</v>
      </c>
      <c r="AY196" s="8">
        <v>15</v>
      </c>
      <c r="AZ196">
        <v>14</v>
      </c>
      <c r="BA196">
        <v>189</v>
      </c>
      <c r="BB196">
        <v>17</v>
      </c>
      <c r="BC196">
        <v>31</v>
      </c>
      <c r="BD196">
        <v>3</v>
      </c>
      <c r="BE196">
        <v>68</v>
      </c>
      <c r="BF196">
        <v>23</v>
      </c>
      <c r="BG196">
        <v>1</v>
      </c>
      <c r="BH196">
        <v>3</v>
      </c>
      <c r="BI196">
        <v>12</v>
      </c>
      <c r="BJ196">
        <v>1</v>
      </c>
      <c r="BK196">
        <v>1</v>
      </c>
      <c r="BL196">
        <v>0</v>
      </c>
      <c r="BM196">
        <v>1</v>
      </c>
      <c r="BN196">
        <v>1</v>
      </c>
      <c r="BO196">
        <v>8</v>
      </c>
      <c r="BP196">
        <v>9</v>
      </c>
      <c r="BQ196">
        <v>88</v>
      </c>
      <c r="BR196">
        <v>7</v>
      </c>
      <c r="BS196">
        <v>359</v>
      </c>
      <c r="BT196">
        <v>15</v>
      </c>
      <c r="BU196">
        <v>3</v>
      </c>
      <c r="BV196">
        <v>3</v>
      </c>
      <c r="BW196">
        <v>0</v>
      </c>
      <c r="BX196">
        <v>10</v>
      </c>
      <c r="BY196">
        <v>12</v>
      </c>
      <c r="BZ196">
        <v>2</v>
      </c>
      <c r="CA196">
        <v>7</v>
      </c>
      <c r="CB196">
        <v>0</v>
      </c>
      <c r="CC196">
        <v>2</v>
      </c>
      <c r="CD196">
        <v>1</v>
      </c>
      <c r="CE196">
        <v>1</v>
      </c>
      <c r="CF196">
        <v>4</v>
      </c>
      <c r="CG196">
        <v>7</v>
      </c>
      <c r="CH196">
        <v>13</v>
      </c>
      <c r="CI196">
        <v>22</v>
      </c>
      <c r="CJ196">
        <v>14</v>
      </c>
      <c r="CK196">
        <v>481</v>
      </c>
      <c r="CL196">
        <v>7</v>
      </c>
      <c r="CM196">
        <v>27</v>
      </c>
      <c r="CN196">
        <v>56</v>
      </c>
      <c r="CP196" s="1">
        <f>(I196+N196+Q196)/(I196+J196)</f>
        <v>0.79545454545454541</v>
      </c>
      <c r="CQ196" s="1">
        <f>(AY196+BD196+BG196)/(AY196+AZ196)</f>
        <v>0.65517241379310343</v>
      </c>
      <c r="CR196" s="1">
        <f>(K196+20*N196-45*V196) / (M196+X196)</f>
        <v>5.2173913043478262</v>
      </c>
      <c r="CS196" s="1">
        <f>(BA196+BD196*20-BL196*45)/(BC196+BN196)</f>
        <v>7.78125</v>
      </c>
      <c r="CT196" s="1">
        <f>(V196+W196)</f>
        <v>5</v>
      </c>
      <c r="CU196" s="1">
        <f>(BL196+BM196)</f>
        <v>1</v>
      </c>
      <c r="CV196" s="1">
        <f>(K196+O196)/J196</f>
        <v>36.53846153846154</v>
      </c>
      <c r="CW196" s="1">
        <f>(BA196+BE196)/AZ196</f>
        <v>18.357142857142858</v>
      </c>
      <c r="CX196" s="2">
        <f>(AW196+AX196/60)/J196</f>
        <v>2.8320512820512822</v>
      </c>
      <c r="CY196" s="2">
        <f>(CM196+CN196/60)/AZ196</f>
        <v>1.9952380952380953</v>
      </c>
      <c r="CZ196" s="1">
        <f>(K196+O196)/(M196+P196+X196)</f>
        <v>5.7926829268292686</v>
      </c>
      <c r="DA196" s="1">
        <f>(BA196+BE196)/(BC196+BF196+BN196)</f>
        <v>4.6727272727272728</v>
      </c>
      <c r="DB196" s="1">
        <f>I196/J196</f>
        <v>2.3846153846153846</v>
      </c>
      <c r="DC196" s="1">
        <f>AY196/AZ196</f>
        <v>1.0714285714285714</v>
      </c>
      <c r="DD196" s="1">
        <f>(R196+T196)/(S196+U196)</f>
        <v>0.58333333333333337</v>
      </c>
      <c r="DE196" s="1">
        <f>(BH196+BJ196)/(BI196+BK196)</f>
        <v>0.30769230769230771</v>
      </c>
      <c r="DF196" s="1">
        <f>AU196/AT196</f>
        <v>27.692307692307693</v>
      </c>
      <c r="DG196" s="1">
        <f>CK196/CJ196</f>
        <v>34.357142857142854</v>
      </c>
      <c r="DH196" s="1">
        <f>AV196</f>
        <v>3</v>
      </c>
      <c r="DI196" s="1">
        <f>CL196</f>
        <v>7</v>
      </c>
      <c r="DJ196" s="1">
        <f>IF(AE196&lt;&gt;0,(AF196*7+AG196*3)/(AE196*7),0)</f>
        <v>0.66666666666666663</v>
      </c>
      <c r="DK196" s="1">
        <f>IF(BU196&lt;&gt;0,(BV196*7+BW196*3)/(BU196*7),0)</f>
        <v>1</v>
      </c>
      <c r="DL196" s="1">
        <f>(M196+P196+X196)/J196</f>
        <v>6.3076923076923075</v>
      </c>
      <c r="DM196" s="1">
        <f>(BC196+BF196+BN196)/AZ196</f>
        <v>3.9285714285714284</v>
      </c>
      <c r="DN196" s="1">
        <f>AA196/(M196+P196+X196)</f>
        <v>0.3902439024390244</v>
      </c>
      <c r="DO196" s="1">
        <f>BQ196/(BC196+BF196+BN196)</f>
        <v>1.6</v>
      </c>
      <c r="DP196" s="1">
        <f>AR196/AS196</f>
        <v>0.45714285714285713</v>
      </c>
      <c r="DQ196" s="1">
        <f>CH196/CI196</f>
        <v>0.59090909090909094</v>
      </c>
      <c r="DR196" s="2">
        <f>O196/P196</f>
        <v>4.583333333333333</v>
      </c>
      <c r="DS196" s="2">
        <f>BE196/BF196</f>
        <v>2.9565217391304346</v>
      </c>
      <c r="DT196" s="1">
        <f>IF(AB196&lt;&gt;0,(AC196-AD196)/AB196,37.898474059003)</f>
        <v>39</v>
      </c>
      <c r="DU196" s="1">
        <f>IF(BR196&lt;&gt;0,(BS196-BT196)/BR196,37.898474059003)</f>
        <v>49.142857142857146</v>
      </c>
      <c r="DV196" s="1">
        <f>O196</f>
        <v>165</v>
      </c>
      <c r="DW196" s="1">
        <f>BE196</f>
        <v>68</v>
      </c>
      <c r="DX196" s="1">
        <f>D196/(K196+O196)</f>
        <v>5.894736842105263E-2</v>
      </c>
      <c r="DY196" s="1">
        <f>E196/(BA196+BE196)</f>
        <v>0.12062256809338522</v>
      </c>
      <c r="DZ196" s="1">
        <f>D196/J196</f>
        <v>2.1538461538461537</v>
      </c>
      <c r="EA196" s="1">
        <f>E196/AZ196</f>
        <v>2.2142857142857144</v>
      </c>
      <c r="EB196" s="1">
        <f>((MAX(MIN(((L196/M196)*100-30)/20,2.375),0)+MAX(MIN(((K196/M196)-3)*0.25,2.375),0)+MAX(MIN((N196/M196)*20,2.375),0)+MAX(MIN((2.375-(V196/M196)*25),2.375),0))/6)*100</f>
        <v>70.018115942028999</v>
      </c>
      <c r="EC196" s="1">
        <f>((MAX(MIN(((BB196/BC196)*100-30)/20,2.375),0)+MAX(MIN(((BA196/BC196)-3)*0.25,2.375),0)+MAX(MIN((BD196/BC196)*20,2.375),0)+MAX(MIN((2.375-(BL196/BC196)*25),2.375),0))/6)*100</f>
        <v>105.44354838709677</v>
      </c>
      <c r="EE196">
        <f t="shared" si="403"/>
        <v>26</v>
      </c>
      <c r="EF196">
        <f t="shared" si="404"/>
        <v>65</v>
      </c>
      <c r="EG196">
        <f t="shared" si="405"/>
        <v>117</v>
      </c>
      <c r="EH196">
        <f t="shared" si="406"/>
        <v>151</v>
      </c>
      <c r="EI196">
        <f t="shared" si="407"/>
        <v>188</v>
      </c>
      <c r="EJ196">
        <f t="shared" si="408"/>
        <v>95</v>
      </c>
      <c r="EK196">
        <f t="shared" si="409"/>
        <v>39</v>
      </c>
      <c r="EL196">
        <f t="shared" si="410"/>
        <v>12</v>
      </c>
      <c r="EM196">
        <f t="shared" si="411"/>
        <v>76</v>
      </c>
      <c r="EN196">
        <f t="shared" si="412"/>
        <v>21</v>
      </c>
      <c r="EO196">
        <f t="shared" si="413"/>
        <v>58</v>
      </c>
      <c r="EP196">
        <f t="shared" si="414"/>
        <v>59</v>
      </c>
      <c r="EQ196">
        <f t="shared" si="415"/>
        <v>29</v>
      </c>
      <c r="ER196">
        <f t="shared" si="416"/>
        <v>16</v>
      </c>
      <c r="ES196">
        <f t="shared" si="417"/>
        <v>19</v>
      </c>
      <c r="ET196">
        <f t="shared" si="418"/>
        <v>49</v>
      </c>
      <c r="EU196">
        <f t="shared" si="419"/>
        <v>141</v>
      </c>
      <c r="EV196">
        <f t="shared" si="420"/>
        <v>139</v>
      </c>
      <c r="EW196">
        <f t="shared" si="421"/>
        <v>55</v>
      </c>
      <c r="EX196">
        <f t="shared" si="422"/>
        <v>6</v>
      </c>
      <c r="EY196">
        <f t="shared" si="423"/>
        <v>109</v>
      </c>
      <c r="EZ196">
        <f t="shared" si="424"/>
        <v>164</v>
      </c>
      <c r="FA196">
        <f t="shared" si="425"/>
        <v>48</v>
      </c>
      <c r="FB196">
        <f t="shared" si="426"/>
        <v>6</v>
      </c>
      <c r="FC196">
        <f t="shared" si="427"/>
        <v>43</v>
      </c>
      <c r="FD196">
        <f t="shared" si="428"/>
        <v>5</v>
      </c>
      <c r="FE196">
        <f t="shared" si="429"/>
        <v>88</v>
      </c>
      <c r="FF196">
        <f t="shared" si="430"/>
        <v>172</v>
      </c>
      <c r="FG196">
        <f t="shared" si="431"/>
        <v>51</v>
      </c>
      <c r="FH196">
        <f t="shared" si="432"/>
        <v>44</v>
      </c>
      <c r="FI196">
        <f t="shared" si="433"/>
        <v>74</v>
      </c>
      <c r="FJ196">
        <f t="shared" si="434"/>
        <v>196</v>
      </c>
      <c r="FK196">
        <f t="shared" si="435"/>
        <v>27</v>
      </c>
      <c r="FL196">
        <f t="shared" si="436"/>
        <v>45</v>
      </c>
      <c r="FM196">
        <f t="shared" si="437"/>
        <v>124</v>
      </c>
      <c r="FN196">
        <f t="shared" si="438"/>
        <v>192</v>
      </c>
      <c r="FO196">
        <f t="shared" si="439"/>
        <v>87</v>
      </c>
      <c r="FP196">
        <f t="shared" si="440"/>
        <v>119</v>
      </c>
      <c r="FQ196">
        <f t="shared" si="441"/>
        <v>129</v>
      </c>
      <c r="FR196">
        <f t="shared" si="442"/>
        <v>160</v>
      </c>
    </row>
    <row r="197" spans="1:174">
      <c r="A197" t="s">
        <v>12</v>
      </c>
      <c r="B197" t="s">
        <v>27</v>
      </c>
      <c r="C197" t="s">
        <v>70</v>
      </c>
      <c r="D197">
        <v>17</v>
      </c>
      <c r="E197">
        <v>31</v>
      </c>
      <c r="F197">
        <v>2009</v>
      </c>
      <c r="G197" t="str">
        <f t="shared" ref="G197:G198" si="443">A197&amp;"-"&amp;C197&amp;"-"&amp;F197</f>
        <v>Colts-SB-2009</v>
      </c>
      <c r="H197">
        <v>1</v>
      </c>
      <c r="I197">
        <v>23</v>
      </c>
      <c r="J197">
        <v>8</v>
      </c>
      <c r="K197">
        <v>333</v>
      </c>
      <c r="L197">
        <v>31</v>
      </c>
      <c r="M197">
        <v>45</v>
      </c>
      <c r="N197">
        <v>1</v>
      </c>
      <c r="O197">
        <v>99</v>
      </c>
      <c r="P197">
        <v>19</v>
      </c>
      <c r="Q197">
        <v>1</v>
      </c>
      <c r="R197">
        <v>6</v>
      </c>
      <c r="S197">
        <v>13</v>
      </c>
      <c r="T197">
        <v>1</v>
      </c>
      <c r="U197">
        <v>2</v>
      </c>
      <c r="V197">
        <v>1</v>
      </c>
      <c r="W197">
        <v>0</v>
      </c>
      <c r="X197">
        <v>0</v>
      </c>
      <c r="Y197">
        <v>0</v>
      </c>
      <c r="Z197">
        <v>5</v>
      </c>
      <c r="AA197">
        <v>45</v>
      </c>
      <c r="AB197">
        <v>2</v>
      </c>
      <c r="AC197">
        <v>90</v>
      </c>
      <c r="AD197">
        <v>4</v>
      </c>
      <c r="AE197">
        <v>3</v>
      </c>
      <c r="AF197">
        <v>2</v>
      </c>
      <c r="AG197">
        <v>0</v>
      </c>
      <c r="AH197">
        <v>3</v>
      </c>
      <c r="AI197">
        <v>7</v>
      </c>
      <c r="AJ197">
        <v>5</v>
      </c>
      <c r="AK197">
        <v>9</v>
      </c>
      <c r="AL197">
        <v>1</v>
      </c>
      <c r="AM197">
        <v>3</v>
      </c>
      <c r="AN197">
        <v>0</v>
      </c>
      <c r="AO197">
        <v>0</v>
      </c>
      <c r="AP197">
        <v>0</v>
      </c>
      <c r="AQ197">
        <v>3</v>
      </c>
      <c r="AR197">
        <v>9</v>
      </c>
      <c r="AS197">
        <v>19</v>
      </c>
      <c r="AT197">
        <v>8</v>
      </c>
      <c r="AU197">
        <v>133</v>
      </c>
      <c r="AV197">
        <v>2</v>
      </c>
      <c r="AW197">
        <v>29</v>
      </c>
      <c r="AX197">
        <v>49</v>
      </c>
      <c r="AY197">
        <v>20</v>
      </c>
      <c r="AZ197">
        <v>8</v>
      </c>
      <c r="BA197">
        <v>281</v>
      </c>
      <c r="BB197">
        <v>32</v>
      </c>
      <c r="BC197">
        <v>39</v>
      </c>
      <c r="BD197">
        <v>2</v>
      </c>
      <c r="BE197">
        <v>51</v>
      </c>
      <c r="BF197">
        <v>18</v>
      </c>
      <c r="BG197">
        <v>0</v>
      </c>
      <c r="BH197">
        <v>3</v>
      </c>
      <c r="BI197">
        <v>9</v>
      </c>
      <c r="BJ197">
        <v>0</v>
      </c>
      <c r="BK197">
        <v>1</v>
      </c>
      <c r="BL197">
        <v>0</v>
      </c>
      <c r="BM197">
        <v>0</v>
      </c>
      <c r="BN197">
        <v>1</v>
      </c>
      <c r="BO197">
        <v>7</v>
      </c>
      <c r="BP197">
        <v>3</v>
      </c>
      <c r="BQ197">
        <v>19</v>
      </c>
      <c r="BR197">
        <v>2</v>
      </c>
      <c r="BS197">
        <v>88</v>
      </c>
      <c r="BT197">
        <v>0</v>
      </c>
      <c r="BU197">
        <v>3</v>
      </c>
      <c r="BV197">
        <v>2</v>
      </c>
      <c r="BW197">
        <v>0</v>
      </c>
      <c r="BX197">
        <v>5</v>
      </c>
      <c r="BY197">
        <v>11</v>
      </c>
      <c r="BZ197">
        <v>3</v>
      </c>
      <c r="CA197">
        <v>5</v>
      </c>
      <c r="CB197">
        <v>0</v>
      </c>
      <c r="CC197">
        <v>1</v>
      </c>
      <c r="CD197">
        <v>0</v>
      </c>
      <c r="CE197">
        <v>0</v>
      </c>
      <c r="CF197">
        <v>2</v>
      </c>
      <c r="CG197">
        <v>3</v>
      </c>
      <c r="CH197">
        <v>8</v>
      </c>
      <c r="CI197">
        <v>17</v>
      </c>
      <c r="CJ197">
        <v>9</v>
      </c>
      <c r="CK197">
        <v>266</v>
      </c>
      <c r="CL197">
        <v>1</v>
      </c>
      <c r="CM197">
        <v>30</v>
      </c>
      <c r="CN197">
        <v>11</v>
      </c>
      <c r="CP197" s="1">
        <f t="shared" ref="CP197:CP198" si="444">(I197+N197+Q197)/(I197+J197)</f>
        <v>0.80645161290322576</v>
      </c>
      <c r="CQ197" s="1">
        <f t="shared" ref="CQ197:CQ198" si="445">(AY197+BD197+BG197)/(AY197+AZ197)</f>
        <v>0.7857142857142857</v>
      </c>
      <c r="CR197" s="1">
        <f t="shared" ref="CR197:CR198" si="446">(K197+20*N197-45*V197) / (M197+X197)</f>
        <v>6.8444444444444441</v>
      </c>
      <c r="CS197" s="1">
        <f t="shared" ref="CS197:CS198" si="447">(BA197+BD197*20-BL197*45)/(BC197+BN197)</f>
        <v>8.0250000000000004</v>
      </c>
      <c r="CT197" s="1">
        <f t="shared" ref="CT197:CT198" si="448">(V197+W197)</f>
        <v>1</v>
      </c>
      <c r="CU197" s="1">
        <f t="shared" ref="CU197:CU198" si="449">(BL197+BM197)</f>
        <v>0</v>
      </c>
      <c r="CV197" s="1">
        <f t="shared" ref="CV197:CV198" si="450">(K197+O197)/J197</f>
        <v>54</v>
      </c>
      <c r="CW197" s="1">
        <f t="shared" ref="CW197:CW198" si="451">(BA197+BE197)/AZ197</f>
        <v>41.5</v>
      </c>
      <c r="CX197" s="2">
        <f t="shared" ref="CX197:CX198" si="452">(AW197+AX197/60)/J197</f>
        <v>3.7270833333333333</v>
      </c>
      <c r="CY197" s="2">
        <f t="shared" ref="CY197:CY198" si="453">(CM197+CN197/60)/AZ197</f>
        <v>3.7729166666666667</v>
      </c>
      <c r="CZ197" s="1">
        <f t="shared" ref="CZ197:CZ198" si="454">(K197+O197)/(M197+P197+X197)</f>
        <v>6.75</v>
      </c>
      <c r="DA197" s="1">
        <f t="shared" ref="DA197:DA198" si="455">(BA197+BE197)/(BC197+BF197+BN197)</f>
        <v>5.7241379310344831</v>
      </c>
      <c r="DB197" s="1">
        <f t="shared" ref="DB197:DB198" si="456">I197/J197</f>
        <v>2.875</v>
      </c>
      <c r="DC197" s="1">
        <f t="shared" ref="DC197:DC198" si="457">AY197/AZ197</f>
        <v>2.5</v>
      </c>
      <c r="DD197" s="1">
        <f t="shared" ref="DD197:DD198" si="458">(R197+T197)/(S197+U197)</f>
        <v>0.46666666666666667</v>
      </c>
      <c r="DE197" s="1">
        <f t="shared" ref="DE197:DE198" si="459">(BH197+BJ197)/(BI197+BK197)</f>
        <v>0.3</v>
      </c>
      <c r="DF197" s="1">
        <f t="shared" ref="DF197:DF198" si="460">AU197/AT197</f>
        <v>16.625</v>
      </c>
      <c r="DG197" s="1">
        <f t="shared" ref="DG197:DG198" si="461">CK197/CJ197</f>
        <v>29.555555555555557</v>
      </c>
      <c r="DH197" s="1">
        <f t="shared" ref="DH197:DH198" si="462">AV197</f>
        <v>2</v>
      </c>
      <c r="DI197" s="1">
        <f t="shared" ref="DI197:DI198" si="463">CL197</f>
        <v>1</v>
      </c>
      <c r="DJ197" s="1">
        <f t="shared" ref="DJ197:DJ198" si="464">IF(AE197&lt;&gt;0,(AF197*7+AG197*3)/(AE197*7),0)</f>
        <v>0.66666666666666663</v>
      </c>
      <c r="DK197" s="1">
        <f t="shared" ref="DK197:DK198" si="465">IF(BU197&lt;&gt;0,(BV197*7+BW197*3)/(BU197*7),0)</f>
        <v>0.66666666666666663</v>
      </c>
      <c r="DL197" s="1">
        <f t="shared" ref="DL197:DL198" si="466">(M197+P197+X197)/J197</f>
        <v>8</v>
      </c>
      <c r="DM197" s="1">
        <f t="shared" ref="DM197:DM198" si="467">(BC197+BF197+BN197)/AZ197</f>
        <v>7.25</v>
      </c>
      <c r="DN197" s="1">
        <f t="shared" ref="DN197:DN198" si="468">AA197/(M197+P197+X197)</f>
        <v>0.703125</v>
      </c>
      <c r="DO197" s="1">
        <f t="shared" ref="DO197:DO198" si="469">BQ197/(BC197+BF197+BN197)</f>
        <v>0.32758620689655171</v>
      </c>
      <c r="DP197" s="1">
        <f t="shared" ref="DP197:DP198" si="470">AR197/AS197</f>
        <v>0.47368421052631576</v>
      </c>
      <c r="DQ197" s="1">
        <f t="shared" ref="DQ197:DQ198" si="471">CH197/CI197</f>
        <v>0.47058823529411764</v>
      </c>
      <c r="DR197" s="2">
        <f t="shared" ref="DR197:DR198" si="472">O197/P197</f>
        <v>5.2105263157894735</v>
      </c>
      <c r="DS197" s="2">
        <f t="shared" ref="DS197:DS198" si="473">BE197/BF197</f>
        <v>2.8333333333333335</v>
      </c>
      <c r="DT197" s="1">
        <f t="shared" ref="DT197:DT198" si="474">IF(AB197&lt;&gt;0,(AC197-AD197)/AB197,37.898474059003)</f>
        <v>43</v>
      </c>
      <c r="DU197" s="1">
        <f t="shared" ref="DU197:DU198" si="475">IF(BR197&lt;&gt;0,(BS197-BT197)/BR197,37.898474059003)</f>
        <v>44</v>
      </c>
      <c r="DV197" s="1">
        <f t="shared" ref="DV197:DV198" si="476">O197</f>
        <v>99</v>
      </c>
      <c r="DW197" s="1">
        <f t="shared" ref="DW197:DW198" si="477">BE197</f>
        <v>51</v>
      </c>
      <c r="DX197" s="1">
        <f t="shared" ref="DX197:DX198" si="478">D197/(K197+O197)</f>
        <v>3.9351851851851853E-2</v>
      </c>
      <c r="DY197" s="1">
        <f t="shared" ref="DY197:DY198" si="479">E197/(BA197+BE197)</f>
        <v>9.337349397590361E-2</v>
      </c>
      <c r="DZ197" s="1">
        <f t="shared" ref="DZ197:DZ198" si="480">D197/J197</f>
        <v>2.125</v>
      </c>
      <c r="EA197" s="1">
        <f t="shared" ref="EA197:EA198" si="481">E197/AZ197</f>
        <v>3.875</v>
      </c>
      <c r="EB197" s="1">
        <f t="shared" ref="EB197:EB198" si="482">((MAX(MIN(((L197/M197)*100-30)/20,2.375),0)+MAX(MIN(((K197/M197)-3)*0.25,2.375),0)+MAX(MIN((N197/M197)*20,2.375),0)+MAX(MIN((2.375-(V197/M197)*25),2.375),0))/6)*100</f>
        <v>88.472222222222229</v>
      </c>
      <c r="EC197" s="1">
        <f t="shared" ref="EC197:EC198" si="483">((MAX(MIN(((BB197/BC197)*100-30)/20,2.375),0)+MAX(MIN(((BA197/BC197)-3)*0.25,2.375),0)+MAX(MIN((BD197/BC197)*20,2.375),0)+MAX(MIN((2.375-(BL197/BC197)*25),2.375),0))/6)*100</f>
        <v>113.78205128205127</v>
      </c>
      <c r="EE197">
        <f t="shared" si="403"/>
        <v>19</v>
      </c>
      <c r="EF197">
        <f t="shared" si="404"/>
        <v>158</v>
      </c>
      <c r="EG197">
        <f t="shared" si="405"/>
        <v>71</v>
      </c>
      <c r="EH197">
        <f t="shared" si="406"/>
        <v>156</v>
      </c>
      <c r="EI197">
        <f t="shared" si="407"/>
        <v>37</v>
      </c>
      <c r="EJ197">
        <f t="shared" si="408"/>
        <v>163</v>
      </c>
      <c r="EK197">
        <f t="shared" si="409"/>
        <v>6</v>
      </c>
      <c r="EL197">
        <f t="shared" si="410"/>
        <v>180</v>
      </c>
      <c r="EM197">
        <f t="shared" si="411"/>
        <v>15</v>
      </c>
      <c r="EN197">
        <f t="shared" si="412"/>
        <v>185</v>
      </c>
      <c r="EO197">
        <f t="shared" si="413"/>
        <v>22</v>
      </c>
      <c r="EP197">
        <f t="shared" si="414"/>
        <v>136</v>
      </c>
      <c r="EQ197">
        <f t="shared" si="415"/>
        <v>7</v>
      </c>
      <c r="ER197">
        <f t="shared" si="416"/>
        <v>176</v>
      </c>
      <c r="ES197">
        <f t="shared" si="417"/>
        <v>54</v>
      </c>
      <c r="ET197">
        <f t="shared" si="418"/>
        <v>45</v>
      </c>
      <c r="EU197">
        <f t="shared" si="419"/>
        <v>197</v>
      </c>
      <c r="EV197">
        <f t="shared" si="420"/>
        <v>85</v>
      </c>
      <c r="EW197">
        <f t="shared" si="421"/>
        <v>23</v>
      </c>
      <c r="EX197">
        <f t="shared" si="422"/>
        <v>177</v>
      </c>
      <c r="EY197">
        <f t="shared" si="423"/>
        <v>109</v>
      </c>
      <c r="EZ197">
        <f t="shared" si="424"/>
        <v>81</v>
      </c>
      <c r="FA197">
        <f t="shared" si="425"/>
        <v>6</v>
      </c>
      <c r="FB197">
        <f t="shared" si="426"/>
        <v>185</v>
      </c>
      <c r="FC197">
        <f t="shared" si="427"/>
        <v>107</v>
      </c>
      <c r="FD197">
        <f t="shared" si="428"/>
        <v>164</v>
      </c>
      <c r="FE197">
        <f t="shared" si="429"/>
        <v>80</v>
      </c>
      <c r="FF197">
        <f t="shared" si="430"/>
        <v>115</v>
      </c>
      <c r="FG197">
        <f t="shared" si="431"/>
        <v>27</v>
      </c>
      <c r="FH197">
        <f t="shared" si="432"/>
        <v>37</v>
      </c>
      <c r="FI197">
        <f t="shared" si="433"/>
        <v>33</v>
      </c>
      <c r="FJ197">
        <f t="shared" si="434"/>
        <v>173</v>
      </c>
      <c r="FK197">
        <f t="shared" si="435"/>
        <v>98</v>
      </c>
      <c r="FL197">
        <f t="shared" si="436"/>
        <v>21</v>
      </c>
      <c r="FM197">
        <f t="shared" si="437"/>
        <v>171</v>
      </c>
      <c r="FN197">
        <f t="shared" si="438"/>
        <v>169</v>
      </c>
      <c r="FO197">
        <f t="shared" si="439"/>
        <v>88</v>
      </c>
      <c r="FP197">
        <f t="shared" si="440"/>
        <v>187</v>
      </c>
      <c r="FQ197">
        <f t="shared" si="441"/>
        <v>75</v>
      </c>
      <c r="FR197">
        <f t="shared" si="442"/>
        <v>171</v>
      </c>
    </row>
    <row r="198" spans="1:174">
      <c r="A198" t="s">
        <v>27</v>
      </c>
      <c r="B198" t="s">
        <v>12</v>
      </c>
      <c r="C198" t="s">
        <v>70</v>
      </c>
      <c r="D198">
        <v>31</v>
      </c>
      <c r="E198">
        <v>17</v>
      </c>
      <c r="F198">
        <v>2009</v>
      </c>
      <c r="G198" t="str">
        <f t="shared" si="443"/>
        <v>Saints-SB-2009</v>
      </c>
      <c r="H198">
        <v>0</v>
      </c>
      <c r="I198">
        <v>20</v>
      </c>
      <c r="J198">
        <v>8</v>
      </c>
      <c r="K198">
        <v>281</v>
      </c>
      <c r="L198">
        <v>32</v>
      </c>
      <c r="M198">
        <v>39</v>
      </c>
      <c r="N198">
        <v>2</v>
      </c>
      <c r="O198">
        <v>51</v>
      </c>
      <c r="P198">
        <v>18</v>
      </c>
      <c r="Q198">
        <v>0</v>
      </c>
      <c r="R198">
        <v>3</v>
      </c>
      <c r="S198">
        <v>9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7</v>
      </c>
      <c r="Z198">
        <v>3</v>
      </c>
      <c r="AA198">
        <v>19</v>
      </c>
      <c r="AB198">
        <v>2</v>
      </c>
      <c r="AC198">
        <v>88</v>
      </c>
      <c r="AD198">
        <v>0</v>
      </c>
      <c r="AE198">
        <v>3</v>
      </c>
      <c r="AF198">
        <v>2</v>
      </c>
      <c r="AG198">
        <v>0</v>
      </c>
      <c r="AH198">
        <v>5</v>
      </c>
      <c r="AI198">
        <v>11</v>
      </c>
      <c r="AJ198">
        <v>3</v>
      </c>
      <c r="AK198">
        <v>5</v>
      </c>
      <c r="AL198">
        <v>0</v>
      </c>
      <c r="AM198">
        <v>1</v>
      </c>
      <c r="AN198">
        <v>0</v>
      </c>
      <c r="AO198">
        <v>0</v>
      </c>
      <c r="AP198">
        <v>2</v>
      </c>
      <c r="AQ198">
        <v>3</v>
      </c>
      <c r="AR198">
        <v>8</v>
      </c>
      <c r="AS198">
        <v>17</v>
      </c>
      <c r="AT198">
        <v>9</v>
      </c>
      <c r="AU198">
        <v>266</v>
      </c>
      <c r="AV198">
        <v>1</v>
      </c>
      <c r="AW198">
        <v>30</v>
      </c>
      <c r="AX198">
        <v>11</v>
      </c>
      <c r="AY198">
        <v>23</v>
      </c>
      <c r="AZ198">
        <v>8</v>
      </c>
      <c r="BA198">
        <v>333</v>
      </c>
      <c r="BB198">
        <v>31</v>
      </c>
      <c r="BC198">
        <v>45</v>
      </c>
      <c r="BD198">
        <v>1</v>
      </c>
      <c r="BE198">
        <v>99</v>
      </c>
      <c r="BF198">
        <v>19</v>
      </c>
      <c r="BG198">
        <v>1</v>
      </c>
      <c r="BH198">
        <v>6</v>
      </c>
      <c r="BI198">
        <v>13</v>
      </c>
      <c r="BJ198">
        <v>1</v>
      </c>
      <c r="BK198">
        <v>2</v>
      </c>
      <c r="BL198">
        <v>1</v>
      </c>
      <c r="BM198">
        <v>0</v>
      </c>
      <c r="BN198">
        <v>0</v>
      </c>
      <c r="BO198">
        <v>0</v>
      </c>
      <c r="BP198">
        <v>5</v>
      </c>
      <c r="BQ198">
        <v>45</v>
      </c>
      <c r="BR198">
        <v>2</v>
      </c>
      <c r="BS198">
        <v>90</v>
      </c>
      <c r="BT198">
        <v>4</v>
      </c>
      <c r="BU198">
        <v>3</v>
      </c>
      <c r="BV198">
        <v>2</v>
      </c>
      <c r="BW198">
        <v>0</v>
      </c>
      <c r="BX198">
        <v>3</v>
      </c>
      <c r="BY198">
        <v>7</v>
      </c>
      <c r="BZ198">
        <v>5</v>
      </c>
      <c r="CA198">
        <v>9</v>
      </c>
      <c r="CB198">
        <v>1</v>
      </c>
      <c r="CC198">
        <v>3</v>
      </c>
      <c r="CD198">
        <v>0</v>
      </c>
      <c r="CE198">
        <v>0</v>
      </c>
      <c r="CF198">
        <v>0</v>
      </c>
      <c r="CG198">
        <v>3</v>
      </c>
      <c r="CH198">
        <v>9</v>
      </c>
      <c r="CI198">
        <v>19</v>
      </c>
      <c r="CJ198">
        <v>8</v>
      </c>
      <c r="CK198">
        <v>133</v>
      </c>
      <c r="CL198">
        <v>2</v>
      </c>
      <c r="CM198">
        <v>29</v>
      </c>
      <c r="CN198">
        <v>49</v>
      </c>
      <c r="CP198" s="1">
        <f t="shared" si="444"/>
        <v>0.7857142857142857</v>
      </c>
      <c r="CQ198" s="1">
        <f t="shared" si="445"/>
        <v>0.80645161290322576</v>
      </c>
      <c r="CR198" s="1">
        <f t="shared" si="446"/>
        <v>8.0250000000000004</v>
      </c>
      <c r="CS198" s="1">
        <f t="shared" si="447"/>
        <v>6.8444444444444441</v>
      </c>
      <c r="CT198" s="1">
        <f t="shared" si="448"/>
        <v>0</v>
      </c>
      <c r="CU198" s="1">
        <f t="shared" si="449"/>
        <v>1</v>
      </c>
      <c r="CV198" s="1">
        <f t="shared" si="450"/>
        <v>41.5</v>
      </c>
      <c r="CW198" s="1">
        <f t="shared" si="451"/>
        <v>54</v>
      </c>
      <c r="CX198" s="2">
        <f t="shared" si="452"/>
        <v>3.7729166666666667</v>
      </c>
      <c r="CY198" s="2">
        <f t="shared" si="453"/>
        <v>3.7270833333333333</v>
      </c>
      <c r="CZ198" s="1">
        <f t="shared" si="454"/>
        <v>5.7241379310344831</v>
      </c>
      <c r="DA198" s="1">
        <f t="shared" si="455"/>
        <v>6.75</v>
      </c>
      <c r="DB198" s="1">
        <f t="shared" si="456"/>
        <v>2.5</v>
      </c>
      <c r="DC198" s="1">
        <f t="shared" si="457"/>
        <v>2.875</v>
      </c>
      <c r="DD198" s="1">
        <f t="shared" si="458"/>
        <v>0.3</v>
      </c>
      <c r="DE198" s="1">
        <f t="shared" si="459"/>
        <v>0.46666666666666667</v>
      </c>
      <c r="DF198" s="1">
        <f t="shared" si="460"/>
        <v>29.555555555555557</v>
      </c>
      <c r="DG198" s="1">
        <f t="shared" si="461"/>
        <v>16.625</v>
      </c>
      <c r="DH198" s="1">
        <f t="shared" si="462"/>
        <v>1</v>
      </c>
      <c r="DI198" s="1">
        <f t="shared" si="463"/>
        <v>2</v>
      </c>
      <c r="DJ198" s="1">
        <f t="shared" si="464"/>
        <v>0.66666666666666663</v>
      </c>
      <c r="DK198" s="1">
        <f t="shared" si="465"/>
        <v>0.66666666666666663</v>
      </c>
      <c r="DL198" s="1">
        <f t="shared" si="466"/>
        <v>7.25</v>
      </c>
      <c r="DM198" s="1">
        <f t="shared" si="467"/>
        <v>8</v>
      </c>
      <c r="DN198" s="1">
        <f t="shared" si="468"/>
        <v>0.32758620689655171</v>
      </c>
      <c r="DO198" s="1">
        <f t="shared" si="469"/>
        <v>0.703125</v>
      </c>
      <c r="DP198" s="1">
        <f t="shared" si="470"/>
        <v>0.47058823529411764</v>
      </c>
      <c r="DQ198" s="1">
        <f t="shared" si="471"/>
        <v>0.47368421052631576</v>
      </c>
      <c r="DR198" s="2">
        <f t="shared" si="472"/>
        <v>2.8333333333333335</v>
      </c>
      <c r="DS198" s="2">
        <f t="shared" si="473"/>
        <v>5.2105263157894735</v>
      </c>
      <c r="DT198" s="1">
        <f t="shared" si="474"/>
        <v>44</v>
      </c>
      <c r="DU198" s="1">
        <f t="shared" si="475"/>
        <v>43</v>
      </c>
      <c r="DV198" s="1">
        <f t="shared" si="476"/>
        <v>51</v>
      </c>
      <c r="DW198" s="1">
        <f t="shared" si="477"/>
        <v>99</v>
      </c>
      <c r="DX198" s="1">
        <f t="shared" si="478"/>
        <v>9.337349397590361E-2</v>
      </c>
      <c r="DY198" s="1">
        <f t="shared" si="479"/>
        <v>3.9351851851851853E-2</v>
      </c>
      <c r="DZ198" s="1">
        <f t="shared" si="480"/>
        <v>3.875</v>
      </c>
      <c r="EA198" s="1">
        <f t="shared" si="481"/>
        <v>2.125</v>
      </c>
      <c r="EB198" s="1">
        <f t="shared" si="482"/>
        <v>113.78205128205127</v>
      </c>
      <c r="EC198" s="1">
        <f t="shared" si="483"/>
        <v>88.472222222222229</v>
      </c>
      <c r="EE198">
        <f t="shared" si="403"/>
        <v>39</v>
      </c>
      <c r="EF198">
        <f t="shared" si="404"/>
        <v>177</v>
      </c>
      <c r="EG198">
        <f t="shared" si="405"/>
        <v>43</v>
      </c>
      <c r="EH198">
        <f t="shared" si="406"/>
        <v>128</v>
      </c>
      <c r="EI198">
        <f t="shared" si="407"/>
        <v>1</v>
      </c>
      <c r="EJ198">
        <f t="shared" si="408"/>
        <v>95</v>
      </c>
      <c r="EK198">
        <f t="shared" si="409"/>
        <v>19</v>
      </c>
      <c r="EL198">
        <f t="shared" si="410"/>
        <v>193</v>
      </c>
      <c r="EM198">
        <f t="shared" si="411"/>
        <v>14</v>
      </c>
      <c r="EN198">
        <f t="shared" si="412"/>
        <v>184</v>
      </c>
      <c r="EO198">
        <f t="shared" si="413"/>
        <v>63</v>
      </c>
      <c r="EP198">
        <f t="shared" si="414"/>
        <v>177</v>
      </c>
      <c r="EQ198">
        <f t="shared" si="415"/>
        <v>22</v>
      </c>
      <c r="ER198">
        <f t="shared" si="416"/>
        <v>191</v>
      </c>
      <c r="ES198">
        <f t="shared" si="417"/>
        <v>152</v>
      </c>
      <c r="ET198">
        <f t="shared" si="418"/>
        <v>138</v>
      </c>
      <c r="EU198">
        <f t="shared" si="419"/>
        <v>114</v>
      </c>
      <c r="EV198">
        <f t="shared" si="420"/>
        <v>2</v>
      </c>
      <c r="EW198">
        <f t="shared" si="421"/>
        <v>6</v>
      </c>
      <c r="EX198">
        <f t="shared" si="422"/>
        <v>145</v>
      </c>
      <c r="EY198">
        <f t="shared" si="423"/>
        <v>109</v>
      </c>
      <c r="EZ198">
        <f t="shared" si="424"/>
        <v>81</v>
      </c>
      <c r="FA198">
        <f t="shared" si="425"/>
        <v>14</v>
      </c>
      <c r="FB198">
        <f t="shared" si="426"/>
        <v>193</v>
      </c>
      <c r="FC198">
        <f t="shared" si="427"/>
        <v>35</v>
      </c>
      <c r="FD198">
        <f t="shared" si="428"/>
        <v>92</v>
      </c>
      <c r="FE198">
        <f t="shared" si="429"/>
        <v>82</v>
      </c>
      <c r="FF198">
        <f t="shared" si="430"/>
        <v>118</v>
      </c>
      <c r="FG198">
        <f t="shared" si="431"/>
        <v>162</v>
      </c>
      <c r="FH198">
        <f t="shared" si="432"/>
        <v>172</v>
      </c>
      <c r="FI198">
        <f t="shared" si="433"/>
        <v>24</v>
      </c>
      <c r="FJ198">
        <f t="shared" si="434"/>
        <v>165</v>
      </c>
      <c r="FK198">
        <f t="shared" si="435"/>
        <v>177</v>
      </c>
      <c r="FL198">
        <f t="shared" si="436"/>
        <v>98</v>
      </c>
      <c r="FM198">
        <f t="shared" si="437"/>
        <v>30</v>
      </c>
      <c r="FN198">
        <f t="shared" si="438"/>
        <v>28</v>
      </c>
      <c r="FO198">
        <f t="shared" si="439"/>
        <v>12</v>
      </c>
      <c r="FP198">
        <f t="shared" si="440"/>
        <v>110</v>
      </c>
      <c r="FQ198">
        <f t="shared" si="441"/>
        <v>28</v>
      </c>
      <c r="FR198">
        <f t="shared" si="442"/>
        <v>124</v>
      </c>
    </row>
    <row r="199" spans="1:174">
      <c r="CP199" s="1">
        <f>'Regular Season'!CJ33</f>
        <v>0.69149943893090837</v>
      </c>
      <c r="CQ199" s="1">
        <f>'Regular Season'!CK33</f>
        <v>0.69149943893090837</v>
      </c>
      <c r="CR199" s="1">
        <f>'Regular Season'!CL33</f>
        <v>5.4411713243013544</v>
      </c>
      <c r="CS199" s="1">
        <f>'Regular Season'!CM33</f>
        <v>5.4411713243013544</v>
      </c>
      <c r="CT199" s="1">
        <f>'Regular Season'!CN33</f>
        <v>1.752177700348432</v>
      </c>
      <c r="CU199" s="1">
        <f>'Regular Season'!CO33</f>
        <v>1.752177700348432</v>
      </c>
      <c r="CV199" s="1">
        <f>'Regular Season'!CP33</f>
        <v>28.494955489614242</v>
      </c>
      <c r="CW199" s="1">
        <f>'Regular Season'!CQ33</f>
        <v>28.494955489614242</v>
      </c>
      <c r="CX199" s="2">
        <f>'Regular Season'!CR33</f>
        <v>2.6553227401805941</v>
      </c>
      <c r="CY199" s="2">
        <f>'Regular Season'!CS33</f>
        <v>2.6553227401805941</v>
      </c>
      <c r="CZ199" s="1">
        <f>'Regular Season'!CT33</f>
        <v>5.1728075845722907</v>
      </c>
      <c r="DA199" s="1">
        <f>'Regular Season'!CU33</f>
        <v>5.1728075845722907</v>
      </c>
      <c r="DB199" s="1">
        <f>'Regular Season'!CV33</f>
        <v>1.6273188475160334</v>
      </c>
      <c r="DC199" s="1">
        <f>'Regular Season'!CW33</f>
        <v>1.6273188475160334</v>
      </c>
      <c r="DD199" s="1">
        <f>'Regular Season'!CX33</f>
        <v>0.39124688582366168</v>
      </c>
      <c r="DE199" s="1">
        <f>'Regular Season'!CY33</f>
        <v>0.39124688582366168</v>
      </c>
      <c r="DF199" s="1">
        <f>'Regular Season'!CZ33</f>
        <v>31.05078896373535</v>
      </c>
      <c r="DG199" s="1">
        <f>'Regular Season'!DA33</f>
        <v>31.05078896373535</v>
      </c>
      <c r="DH199" s="1">
        <f>'Regular Season'!DB33</f>
        <v>3.9144163763066202</v>
      </c>
      <c r="DI199" s="1">
        <f>'Regular Season'!DC33</f>
        <v>3.9144163763066202</v>
      </c>
      <c r="DJ199" s="1">
        <f>'Regular Season'!DD33</f>
        <v>0.65584833232943007</v>
      </c>
      <c r="DK199" s="1">
        <f>'Regular Season'!DE33</f>
        <v>0.65584833232943007</v>
      </c>
      <c r="DL199" s="1">
        <f>'Regular Season'!DF33</f>
        <v>5.508605341246291</v>
      </c>
      <c r="DM199" s="1">
        <f>'Regular Season'!DG33</f>
        <v>5.508605341246291</v>
      </c>
      <c r="DN199" s="1">
        <f>'Regular Season'!DH33</f>
        <v>0.8164536285978411</v>
      </c>
      <c r="DO199" s="1">
        <f>'Regular Season'!DI33</f>
        <v>0.8164536285978411</v>
      </c>
      <c r="DP199" s="1">
        <f>'Regular Season'!DJ33</f>
        <v>0.45716172786803377</v>
      </c>
      <c r="DQ199" s="1">
        <f>'Regular Season'!DK33</f>
        <v>0.45716172786803377</v>
      </c>
      <c r="DR199" s="2">
        <f>'Regular Season'!DL33</f>
        <v>4.1378740663023219</v>
      </c>
      <c r="DS199" s="2">
        <f>'Regular Season'!DM33</f>
        <v>4.1378740663023219</v>
      </c>
      <c r="DT199" s="1">
        <f>'Regular Season'!DN33</f>
        <v>38.115689023562929</v>
      </c>
      <c r="DU199" s="1">
        <f>'Regular Season'!DO33</f>
        <v>38.115689023562929</v>
      </c>
      <c r="DV199" s="1">
        <v>0.45422523285351396</v>
      </c>
      <c r="DW199" s="1">
        <v>0.45422523285351396</v>
      </c>
      <c r="DX199" s="1">
        <v>6.5537357273254701E-2</v>
      </c>
      <c r="DY199" s="1">
        <v>6.5537357273254701E-2</v>
      </c>
      <c r="DZ199" s="1">
        <v>1.8585364803169955</v>
      </c>
      <c r="EA199" s="1">
        <v>1.8585364803169955</v>
      </c>
      <c r="EB199" s="1"/>
      <c r="EC199" s="1"/>
    </row>
    <row r="200" spans="1:174">
      <c r="CP200" s="1">
        <v>0.10334701906600766</v>
      </c>
      <c r="CQ200" s="1">
        <v>0.10334701906600711</v>
      </c>
      <c r="CR200" s="1">
        <v>2.8291156324276567</v>
      </c>
      <c r="CS200" s="1">
        <v>2.8291156324276541</v>
      </c>
      <c r="CT200" s="1">
        <v>1.4042729478465388</v>
      </c>
      <c r="CU200" s="1">
        <v>1.4042729478465388</v>
      </c>
      <c r="CV200" s="1">
        <v>8.9477997080650393</v>
      </c>
      <c r="CW200" s="1">
        <v>8.9477997080650606</v>
      </c>
      <c r="CX200" s="2">
        <v>0.59652321899912564</v>
      </c>
      <c r="CY200" s="2">
        <v>0.59652321899912852</v>
      </c>
      <c r="CZ200" s="1">
        <v>1.1365296571996459</v>
      </c>
      <c r="DA200" s="1">
        <v>1.1365296571996413</v>
      </c>
      <c r="DB200" s="1">
        <v>0.55152536291707532</v>
      </c>
      <c r="DC200" s="1">
        <v>0.55152536291707577</v>
      </c>
      <c r="DD200" s="1">
        <v>0.13436759627871514</v>
      </c>
      <c r="DE200" s="1">
        <v>0.13436759627871495</v>
      </c>
      <c r="DF200" s="1">
        <v>5.6626079199785648</v>
      </c>
      <c r="DG200" s="1">
        <v>5.6626079199785746</v>
      </c>
      <c r="DH200" s="1">
        <v>2.0210283319888713</v>
      </c>
      <c r="DI200" s="1">
        <v>2.0210283319888713</v>
      </c>
      <c r="DJ200" s="1">
        <v>0.27377220141924391</v>
      </c>
      <c r="DK200" s="1">
        <v>0.27377220141924419</v>
      </c>
      <c r="DL200" s="1">
        <v>0.99781133063548921</v>
      </c>
      <c r="DM200" s="1">
        <v>0.99781133063550531</v>
      </c>
      <c r="DN200" s="1">
        <v>0.43396945506020246</v>
      </c>
      <c r="DO200" s="1">
        <v>0.43396945506020218</v>
      </c>
      <c r="DP200" s="1">
        <v>0.11693636994561925</v>
      </c>
      <c r="DQ200" s="1">
        <v>0.11693636994561912</v>
      </c>
      <c r="DR200" s="2">
        <v>1.2607409971244015</v>
      </c>
      <c r="DS200" s="2">
        <v>1.2607409971244044</v>
      </c>
      <c r="DT200" s="1">
        <v>6.5280698466896592</v>
      </c>
      <c r="DU200" s="1">
        <v>6.528069846689676</v>
      </c>
      <c r="DV200" s="1"/>
      <c r="DW200" s="1"/>
      <c r="DX200" s="1"/>
      <c r="DY200" s="1"/>
      <c r="DZ200" s="1"/>
      <c r="EA200" s="1"/>
      <c r="EB200" s="1"/>
      <c r="EC200" s="1"/>
    </row>
    <row r="201" spans="1:174">
      <c r="G201" t="s">
        <v>62</v>
      </c>
      <c r="I201">
        <f t="shared" ref="I201:AN201" si="484">SUM(I1:I192)</f>
        <v>3649</v>
      </c>
      <c r="J201">
        <f t="shared" si="484"/>
        <v>2181</v>
      </c>
      <c r="K201">
        <f t="shared" si="484"/>
        <v>42581</v>
      </c>
      <c r="L201">
        <f t="shared" si="484"/>
        <v>3911</v>
      </c>
      <c r="M201">
        <f t="shared" si="484"/>
        <v>6497</v>
      </c>
      <c r="N201">
        <f t="shared" si="484"/>
        <v>272</v>
      </c>
      <c r="O201">
        <f t="shared" si="484"/>
        <v>20934</v>
      </c>
      <c r="P201">
        <f t="shared" si="484"/>
        <v>5241</v>
      </c>
      <c r="Q201">
        <f t="shared" si="484"/>
        <v>176</v>
      </c>
      <c r="R201">
        <f t="shared" si="484"/>
        <v>1026</v>
      </c>
      <c r="S201">
        <f t="shared" si="484"/>
        <v>2575</v>
      </c>
      <c r="T201">
        <f t="shared" si="484"/>
        <v>91</v>
      </c>
      <c r="U201">
        <f t="shared" si="484"/>
        <v>194</v>
      </c>
      <c r="V201">
        <f t="shared" si="484"/>
        <v>224</v>
      </c>
      <c r="W201">
        <f t="shared" si="484"/>
        <v>125</v>
      </c>
      <c r="X201">
        <f t="shared" si="484"/>
        <v>391</v>
      </c>
      <c r="Y201">
        <f t="shared" si="484"/>
        <v>2613</v>
      </c>
      <c r="Z201">
        <f t="shared" si="484"/>
        <v>1051</v>
      </c>
      <c r="AA201">
        <f t="shared" si="484"/>
        <v>8520</v>
      </c>
      <c r="AB201">
        <f t="shared" si="484"/>
        <v>882</v>
      </c>
      <c r="AC201">
        <f t="shared" si="484"/>
        <v>36127</v>
      </c>
      <c r="AD201">
        <f t="shared" si="484"/>
        <v>3670</v>
      </c>
      <c r="AE201">
        <f t="shared" si="484"/>
        <v>606</v>
      </c>
      <c r="AF201">
        <f t="shared" si="484"/>
        <v>330</v>
      </c>
      <c r="AG201">
        <f t="shared" si="484"/>
        <v>188</v>
      </c>
      <c r="AH201">
        <f t="shared" si="484"/>
        <v>1215</v>
      </c>
      <c r="AI201">
        <f t="shared" si="484"/>
        <v>2671</v>
      </c>
      <c r="AJ201">
        <f t="shared" si="484"/>
        <v>748</v>
      </c>
      <c r="AK201">
        <f t="shared" si="484"/>
        <v>1742</v>
      </c>
      <c r="AL201">
        <f t="shared" si="484"/>
        <v>313</v>
      </c>
      <c r="AM201">
        <f t="shared" si="484"/>
        <v>631</v>
      </c>
      <c r="AN201">
        <f t="shared" si="484"/>
        <v>42</v>
      </c>
      <c r="AO201">
        <f t="shared" ref="AO201:BT201" si="485">SUM(AO1:AO192)</f>
        <v>58</v>
      </c>
      <c r="AP201">
        <f t="shared" si="485"/>
        <v>592</v>
      </c>
      <c r="AQ201">
        <f t="shared" si="485"/>
        <v>1358</v>
      </c>
      <c r="AR201">
        <f t="shared" si="485"/>
        <v>2318</v>
      </c>
      <c r="AS201">
        <f t="shared" si="485"/>
        <v>5102</v>
      </c>
      <c r="AT201">
        <f t="shared" si="485"/>
        <v>2239</v>
      </c>
      <c r="AU201">
        <f t="shared" si="485"/>
        <v>70438</v>
      </c>
      <c r="AV201">
        <f t="shared" si="485"/>
        <v>733</v>
      </c>
      <c r="AW201">
        <f t="shared" si="485"/>
        <v>5743</v>
      </c>
      <c r="AX201">
        <f t="shared" si="485"/>
        <v>5597</v>
      </c>
      <c r="AY201" s="8">
        <f t="shared" si="485"/>
        <v>3649</v>
      </c>
      <c r="AZ201">
        <f t="shared" si="485"/>
        <v>2181</v>
      </c>
      <c r="BA201">
        <f t="shared" si="485"/>
        <v>42581</v>
      </c>
      <c r="BB201">
        <f t="shared" si="485"/>
        <v>3911</v>
      </c>
      <c r="BC201">
        <f t="shared" si="485"/>
        <v>6497</v>
      </c>
      <c r="BD201">
        <f t="shared" si="485"/>
        <v>272</v>
      </c>
      <c r="BE201">
        <f t="shared" si="485"/>
        <v>20934</v>
      </c>
      <c r="BF201">
        <f t="shared" si="485"/>
        <v>5241</v>
      </c>
      <c r="BG201">
        <f t="shared" si="485"/>
        <v>176</v>
      </c>
      <c r="BH201">
        <f t="shared" si="485"/>
        <v>1026</v>
      </c>
      <c r="BI201">
        <f t="shared" si="485"/>
        <v>2575</v>
      </c>
      <c r="BJ201">
        <f t="shared" si="485"/>
        <v>91</v>
      </c>
      <c r="BK201">
        <f t="shared" si="485"/>
        <v>194</v>
      </c>
      <c r="BL201">
        <f t="shared" si="485"/>
        <v>224</v>
      </c>
      <c r="BM201">
        <f t="shared" si="485"/>
        <v>125</v>
      </c>
      <c r="BN201">
        <f t="shared" si="485"/>
        <v>391</v>
      </c>
      <c r="BO201">
        <f t="shared" si="485"/>
        <v>2613</v>
      </c>
      <c r="BP201">
        <f t="shared" si="485"/>
        <v>1051</v>
      </c>
      <c r="BQ201">
        <f t="shared" si="485"/>
        <v>8520</v>
      </c>
      <c r="BR201">
        <f t="shared" si="485"/>
        <v>882</v>
      </c>
      <c r="BS201">
        <f t="shared" si="485"/>
        <v>36127</v>
      </c>
      <c r="BT201">
        <f t="shared" si="485"/>
        <v>3670</v>
      </c>
      <c r="BU201">
        <f t="shared" ref="BU201:CN201" si="486">SUM(BU1:BU192)</f>
        <v>606</v>
      </c>
      <c r="BV201">
        <f t="shared" si="486"/>
        <v>330</v>
      </c>
      <c r="BW201">
        <f t="shared" si="486"/>
        <v>188</v>
      </c>
      <c r="BX201">
        <f t="shared" si="486"/>
        <v>1215</v>
      </c>
      <c r="BY201">
        <f t="shared" si="486"/>
        <v>2671</v>
      </c>
      <c r="BZ201">
        <f t="shared" si="486"/>
        <v>748</v>
      </c>
      <c r="CA201">
        <f t="shared" si="486"/>
        <v>1742</v>
      </c>
      <c r="CB201">
        <f t="shared" si="486"/>
        <v>313</v>
      </c>
      <c r="CC201">
        <f t="shared" si="486"/>
        <v>631</v>
      </c>
      <c r="CD201">
        <f t="shared" si="486"/>
        <v>42</v>
      </c>
      <c r="CE201">
        <f t="shared" si="486"/>
        <v>58</v>
      </c>
      <c r="CF201">
        <f t="shared" si="486"/>
        <v>592</v>
      </c>
      <c r="CG201">
        <f t="shared" si="486"/>
        <v>1358</v>
      </c>
      <c r="CH201">
        <f t="shared" si="486"/>
        <v>2318</v>
      </c>
      <c r="CI201">
        <f t="shared" si="486"/>
        <v>5102</v>
      </c>
      <c r="CJ201">
        <f t="shared" si="486"/>
        <v>2239</v>
      </c>
      <c r="CK201">
        <f t="shared" si="486"/>
        <v>70438</v>
      </c>
      <c r="CL201">
        <f t="shared" si="486"/>
        <v>733</v>
      </c>
      <c r="CM201">
        <f t="shared" si="486"/>
        <v>5743</v>
      </c>
      <c r="CN201">
        <f t="shared" si="486"/>
        <v>5597</v>
      </c>
      <c r="CP201" s="1">
        <f>(I201+N201+Q201)/(I201+J201)</f>
        <v>0.70274442538593485</v>
      </c>
      <c r="CQ201" s="1">
        <f>(AY201+BD201+BG201)/(AY201+AZ201)</f>
        <v>0.70274442538593485</v>
      </c>
      <c r="CR201" s="1">
        <f>(K201+20*N201-45*V201) / (M201+X201)</f>
        <v>5.5082752613240418</v>
      </c>
      <c r="CS201" s="1">
        <f>(BA201+BD201*20-BL201*45)/(BC201+BN201)</f>
        <v>5.5082752613240418</v>
      </c>
      <c r="CT201" s="1">
        <f>(V201+W201)/176</f>
        <v>1.9829545454545454</v>
      </c>
      <c r="CU201" s="1">
        <f>(BL201+BM201)/176</f>
        <v>1.9829545454545454</v>
      </c>
      <c r="CV201" s="1">
        <f>(K201+O201)/J201</f>
        <v>29.121962402567629</v>
      </c>
      <c r="CW201" s="1">
        <f>(BA201+BE201)/AZ201</f>
        <v>29.121962402567629</v>
      </c>
      <c r="CX201" s="2">
        <f>(AW201+AX201/60)/J201</f>
        <v>2.6759666819501762</v>
      </c>
      <c r="CY201" s="2">
        <f>(CM201+CN201/60)/AZ201</f>
        <v>2.6759666819501762</v>
      </c>
      <c r="CZ201" s="1">
        <f>(K201+O201)/(M201+P201+X201)</f>
        <v>5.2366229697419406</v>
      </c>
      <c r="DA201" s="1">
        <f>(BA201+BE201)/(BC201+BF201+BN201)</f>
        <v>5.2366229697419406</v>
      </c>
      <c r="DB201" s="1">
        <f>I201/J201</f>
        <v>1.6730857404860155</v>
      </c>
      <c r="DC201" s="1">
        <f>AY201/AZ201</f>
        <v>1.6730857404860155</v>
      </c>
      <c r="DD201" s="1">
        <f>(R201+T201)/(S201+U201)</f>
        <v>0.40339472733838933</v>
      </c>
      <c r="DE201" s="1">
        <f>(BH201+BJ201)/(BI201+BK201)</f>
        <v>0.40339472733838933</v>
      </c>
      <c r="DF201" s="1">
        <f>AU201/AT201</f>
        <v>31.459580169718624</v>
      </c>
      <c r="DG201" s="1">
        <f>CK201/CJ201</f>
        <v>31.459580169718624</v>
      </c>
      <c r="DH201" s="1">
        <f>AV201/176</f>
        <v>4.1647727272727275</v>
      </c>
      <c r="DI201" s="1">
        <f>CL201/176</f>
        <v>4.1647727272727275</v>
      </c>
      <c r="DJ201" s="1">
        <f>IF(AE201&lt;&gt;0,(AF201*7+AG201*3)/(AE201*7),0)</f>
        <v>0.67751060820367748</v>
      </c>
      <c r="DK201" s="1">
        <f>IF(BU201&lt;&gt;0,(BV201*7+BW201*3)/(BU201*7),0)</f>
        <v>0.67751060820367748</v>
      </c>
      <c r="DL201" s="1">
        <f>(M201+P201+X201)/J201</f>
        <v>5.5612104539202205</v>
      </c>
      <c r="DM201" s="1">
        <f>(BC201+BF201+BN201)/AZ201</f>
        <v>5.5612104539202205</v>
      </c>
      <c r="DN201" s="1">
        <f>AA201/(M201+P201+X201)</f>
        <v>0.70244867672520406</v>
      </c>
      <c r="DO201" s="1">
        <f>BQ201/(BC201+BF201+BN201)</f>
        <v>0.70244867672520406</v>
      </c>
      <c r="DP201" s="1">
        <f>AR201/AS201</f>
        <v>0.45433163465307724</v>
      </c>
      <c r="DQ201" s="1">
        <f>CH201/CI201</f>
        <v>0.45433163465307724</v>
      </c>
      <c r="DR201" s="2">
        <f>O201/P201</f>
        <v>3.9942759015455067</v>
      </c>
      <c r="DS201" s="2">
        <f>BE201/BF201</f>
        <v>3.9942759015455067</v>
      </c>
      <c r="DT201" s="1">
        <f>IF(AB201&lt;&gt;0,(AC201-AD201)/AB201,37.898474059003)</f>
        <v>36.799319727891159</v>
      </c>
      <c r="DU201" s="1">
        <f>IF(BR201&lt;&gt;0,(BS201-BT201)/BR201,37.898474059003)</f>
        <v>36.799319727891159</v>
      </c>
      <c r="DV201" s="4">
        <f>O201/176</f>
        <v>118.94318181818181</v>
      </c>
      <c r="DW201" s="1">
        <f>BE201/176</f>
        <v>118.94318181818181</v>
      </c>
      <c r="DX201" s="1">
        <f>D218/(K201+O201)</f>
        <v>0</v>
      </c>
      <c r="DY201" s="1">
        <f>E218/(BA201+BE201)</f>
        <v>0</v>
      </c>
      <c r="DZ201" s="1">
        <f>D218/J201</f>
        <v>0</v>
      </c>
      <c r="EA201" s="1">
        <f>E218/AZ201</f>
        <v>0</v>
      </c>
      <c r="EB201" s="1">
        <f>((MAX(MIN(((L201/M201)*100-30)/20,2.375),0)+MAX(MIN(((K201/M201)-3)*0.25,2.375),0)+MAX(MIN((N201/M201)*20,2.375),0)+MAX(MIN((2.375-(V201/M201)*25),2.375),0))/6)*100</f>
        <v>79.145182391873163</v>
      </c>
      <c r="EC201" s="1">
        <f>((MAX(MIN(((BB201/BC201)*100-30)/20,2.375),0)+MAX(MIN(((BA201/BC201)-3)*0.25,2.375),0)+MAX(MIN((BD201/BC201)*20,2.375),0)+MAX(MIN((2.375-(BL201/BC201)*25),2.375),0))/6)*100</f>
        <v>79.145182391873163</v>
      </c>
    </row>
    <row r="202" spans="1:174">
      <c r="CP202" s="1">
        <f>STDEV(CP1:CP176)</f>
        <v>9.961150373715176E-2</v>
      </c>
      <c r="CQ202" s="1">
        <f t="shared" ref="CQ202:EC202" si="487">STDEV(CQ1:CQ176)</f>
        <v>9.9611503737151344E-2</v>
      </c>
      <c r="CR202" s="1">
        <f t="shared" si="487"/>
        <v>3.0659325089955041</v>
      </c>
      <c r="CS202" s="1">
        <f t="shared" si="487"/>
        <v>3.065932508995505</v>
      </c>
      <c r="CT202" s="1">
        <f t="shared" si="487"/>
        <v>1.5058220346375597</v>
      </c>
      <c r="CU202" s="1">
        <f t="shared" si="487"/>
        <v>1.5058220346375597</v>
      </c>
      <c r="CV202" s="1">
        <f t="shared" si="487"/>
        <v>9.0708679256287059</v>
      </c>
      <c r="CW202" s="1">
        <f t="shared" si="487"/>
        <v>9.0708679256286953</v>
      </c>
      <c r="CX202" s="1">
        <f t="shared" si="487"/>
        <v>0.64847090407063457</v>
      </c>
      <c r="CY202" s="1">
        <f t="shared" si="487"/>
        <v>0.64847090407063457</v>
      </c>
      <c r="CZ202" s="1">
        <f t="shared" si="487"/>
        <v>1.0665082762024096</v>
      </c>
      <c r="DA202" s="1">
        <f t="shared" si="487"/>
        <v>1.0665082762024123</v>
      </c>
      <c r="DB202" s="1">
        <f t="shared" si="487"/>
        <v>0.55788512254242628</v>
      </c>
      <c r="DC202" s="1">
        <f t="shared" si="487"/>
        <v>0.55788512254242628</v>
      </c>
      <c r="DD202" s="1">
        <f t="shared" si="487"/>
        <v>0.12976056522341556</v>
      </c>
      <c r="DE202" s="1">
        <f t="shared" si="487"/>
        <v>0.12976056522341534</v>
      </c>
      <c r="DF202" s="1">
        <f t="shared" si="487"/>
        <v>5.7846054906975617</v>
      </c>
      <c r="DG202" s="1">
        <f t="shared" si="487"/>
        <v>5.7846054906975617</v>
      </c>
      <c r="DH202" s="1">
        <f t="shared" si="487"/>
        <v>1.9254869513969706</v>
      </c>
      <c r="DI202" s="1">
        <f t="shared" si="487"/>
        <v>1.9254869513969706</v>
      </c>
      <c r="DJ202" s="1">
        <f t="shared" si="487"/>
        <v>0.25632705463730537</v>
      </c>
      <c r="DK202" s="1">
        <f t="shared" si="487"/>
        <v>0.25632705463730537</v>
      </c>
      <c r="DL202" s="1">
        <f t="shared" si="487"/>
        <v>1.0270224477527685</v>
      </c>
      <c r="DM202" s="1">
        <f t="shared" si="487"/>
        <v>1.0270224477527685</v>
      </c>
      <c r="DN202" s="1">
        <f t="shared" si="487"/>
        <v>0.38584490797936405</v>
      </c>
      <c r="DO202" s="1">
        <f t="shared" si="487"/>
        <v>0.38584490797936416</v>
      </c>
      <c r="DP202" s="1">
        <f t="shared" si="487"/>
        <v>0.11568858663852585</v>
      </c>
      <c r="DQ202" s="1">
        <f t="shared" si="487"/>
        <v>0.11568858663852585</v>
      </c>
      <c r="DR202" s="1">
        <f t="shared" si="487"/>
        <v>1.1776219598376207</v>
      </c>
      <c r="DS202" s="1">
        <f t="shared" si="487"/>
        <v>1.1776219598376174</v>
      </c>
      <c r="DT202" s="1">
        <f t="shared" si="487"/>
        <v>5.8688060939286633</v>
      </c>
      <c r="DU202" s="1">
        <f t="shared" si="487"/>
        <v>5.868806093928649</v>
      </c>
      <c r="DV202" s="1">
        <f t="shared" si="487"/>
        <v>50.463083780872182</v>
      </c>
      <c r="DW202" s="1">
        <f t="shared" si="487"/>
        <v>50.463083780872182</v>
      </c>
      <c r="DX202" s="1">
        <f t="shared" si="487"/>
        <v>2.6296309274590882E-2</v>
      </c>
      <c r="DY202" s="1">
        <f t="shared" si="487"/>
        <v>2.6296309274590871E-2</v>
      </c>
      <c r="DZ202" s="1">
        <f t="shared" si="487"/>
        <v>0.98914791950204517</v>
      </c>
      <c r="EA202" s="1">
        <f t="shared" si="487"/>
        <v>0.98914791950204517</v>
      </c>
      <c r="EB202" s="1">
        <f t="shared" si="487"/>
        <v>28.611323074645171</v>
      </c>
      <c r="EC202" s="1">
        <f t="shared" si="487"/>
        <v>28.611323074645171</v>
      </c>
    </row>
    <row r="203" spans="1:174">
      <c r="G203">
        <f>10/26</f>
        <v>0.38461538461538464</v>
      </c>
      <c r="CP203" t="s">
        <v>29</v>
      </c>
      <c r="CR203" t="s">
        <v>30</v>
      </c>
      <c r="CT203" t="s">
        <v>31</v>
      </c>
      <c r="CV203" t="s">
        <v>32</v>
      </c>
      <c r="CX203" t="s">
        <v>33</v>
      </c>
      <c r="CZ203" t="s">
        <v>34</v>
      </c>
      <c r="DB203" t="s">
        <v>35</v>
      </c>
      <c r="DD203" t="s">
        <v>36</v>
      </c>
      <c r="DF203" t="s">
        <v>37</v>
      </c>
      <c r="DH203" t="s">
        <v>38</v>
      </c>
      <c r="DJ203" t="s">
        <v>39</v>
      </c>
      <c r="DL203" t="s">
        <v>40</v>
      </c>
      <c r="DN203" t="s">
        <v>41</v>
      </c>
      <c r="DP203" t="s">
        <v>42</v>
      </c>
      <c r="DR203" t="s">
        <v>43</v>
      </c>
      <c r="DT203" t="s">
        <v>44</v>
      </c>
      <c r="DV203" t="s">
        <v>45</v>
      </c>
      <c r="DX203" t="s">
        <v>46</v>
      </c>
      <c r="DZ203" t="s">
        <v>47</v>
      </c>
      <c r="EB203" t="s">
        <v>48</v>
      </c>
    </row>
    <row r="204" spans="1:174">
      <c r="BS204">
        <f>9/29</f>
        <v>0.31034482758620691</v>
      </c>
    </row>
    <row r="205" spans="1:174">
      <c r="CK205">
        <f>(194-2)*2+7</f>
        <v>391</v>
      </c>
      <c r="CP205">
        <f t="shared" ref="CP205:CP236" si="488">IF(CP1&gt;CP$201,IF(CQ1&lt;CQ$201,IF($D1&gt;$E1,1,0),"NONE"),"NONE")</f>
        <v>1</v>
      </c>
      <c r="CR205">
        <f t="shared" ref="CR205:CR236" si="489">IF(CR1&gt;CR$201,IF(CS1&lt;CS$201,IF($D1&gt;$E1,1,0),"NONE"),"NONE")</f>
        <v>1</v>
      </c>
      <c r="CT205">
        <f t="shared" ref="CT205:CT236" si="490">IF(CT1&lt;CT$201,IF(CU1&gt;CU$201,IF($D1&gt;$E1,1,0),"NONE"),"NONE")</f>
        <v>1</v>
      </c>
      <c r="CV205">
        <f t="shared" ref="CV205:CV236" si="491">IF(CV1&gt;CV$201,IF(CW1&lt;CW$201,IF($D1&gt;$E1,1,0),"NONE"),"NONE")</f>
        <v>1</v>
      </c>
      <c r="CX205">
        <f t="shared" ref="CX205:CX236" si="492">IF(CX1&gt;CX$201,IF(CY1&lt;CY$201,IF($D1&gt;$E1,1,0),"NONE"),"NONE")</f>
        <v>1</v>
      </c>
      <c r="CZ205">
        <f t="shared" ref="CZ205:CZ236" si="493">IF(CZ1&gt;CZ$201,IF(DA1&lt;DA$201,IF($D1&gt;$E1,1,0),"NONE"),"NONE")</f>
        <v>1</v>
      </c>
      <c r="DB205" t="str">
        <f t="shared" ref="DB205:DB236" si="494">IF(DB1&gt;DB$201,IF(DC1&lt;DC$201,IF($D1&gt;$E1,1,0),"NONE"),"NONE")</f>
        <v>NONE</v>
      </c>
      <c r="DD205" t="str">
        <f t="shared" ref="DD205:DD236" si="495">IF(DD1&gt;DD$201,IF(DE1&lt;DE$201,IF($D1&gt;$E1,1,0),"NONE"),"NONE")</f>
        <v>NONE</v>
      </c>
      <c r="DF205">
        <f t="shared" ref="DF205:DF236" si="496">IF(DF1&gt;DF$201,IF(DG1&lt;DG$201,IF($D1&gt;$E1,1,0),"NONE"),"NONE")</f>
        <v>1</v>
      </c>
      <c r="DH205">
        <f t="shared" ref="DH205:DH236" si="497">IF(DH1&lt;DH$201,IF(DI1&gt;DI$201,IF($D1&gt;$E1,1,0),"NONE"),"NONE")</f>
        <v>1</v>
      </c>
      <c r="DJ205">
        <f t="shared" ref="DJ205:DJ236" si="498">IF(DJ1&gt;DJ$201,IF(DK1&lt;DK$201,IF($D1&gt;$E1,1,0),"NONE"),"NONE")</f>
        <v>1</v>
      </c>
      <c r="DL205" t="str">
        <f t="shared" ref="DL205:DL236" si="499">IF(DL1&gt;DL$201,IF(DM1&lt;DM$201,IF($D1&gt;$E1,1,0),"NONE"),"NONE")</f>
        <v>NONE</v>
      </c>
      <c r="DN205" t="str">
        <f t="shared" ref="DN205:DN236" si="500">IF(DN1&lt;DN$201,IF(DO1&gt;DO$201,IF($D1&gt;$E1,1,0),"NONE"),"NONE")</f>
        <v>NONE</v>
      </c>
      <c r="DP205" t="str">
        <f t="shared" ref="DP205:DP236" si="501">IF(DP1&gt;DP$201,IF(DQ1&lt;DQ$201,IF($D1&gt;$E1,1,0),"NONE"),"NONE")</f>
        <v>NONE</v>
      </c>
      <c r="DR205">
        <f t="shared" ref="DR205:DR236" si="502">IF(DR1&gt;DR$201,IF(DS1&lt;DS$201,IF($D1&gt;$E1,1,0),"NONE"),"NONE")</f>
        <v>1</v>
      </c>
      <c r="DT205" t="str">
        <f t="shared" ref="DT205:DT236" si="503">IF(DT1&gt;DT$201,IF(DU1&lt;DU$201,IF($D1&gt;$E1,1,0),"NONE"),"NONE")</f>
        <v>NONE</v>
      </c>
      <c r="DV205">
        <f t="shared" ref="DV205:DV236" si="504">IF(DV1&gt;DV$201,IF(DW1&lt;DW$201,IF($D1&gt;$E1,1,0),"NONE"),"NONE")</f>
        <v>1</v>
      </c>
      <c r="DX205" t="str">
        <f t="shared" ref="DX205:DX236" si="505">IF(DX1&gt;DX$201,IF(DY1&lt;DY$201,IF($D1&gt;$E1,1,0),"NONE"),"NONE")</f>
        <v>NONE</v>
      </c>
      <c r="DZ205" t="str">
        <f t="shared" ref="DZ205:DZ236" si="506">IF(DZ1&gt;DZ$201,IF(EA1&lt;EA$201,IF($D1&gt;$E1,1,0),"NONE"),"NONE")</f>
        <v>NONE</v>
      </c>
      <c r="EB205">
        <f t="shared" ref="EB205:EB236" si="507">IF(EB1&gt;EB$201,IF(EC1&lt;EC$201,IF($D1&gt;$E1,1,0),"NONE"),"NONE")</f>
        <v>1</v>
      </c>
    </row>
    <row r="206" spans="1:174">
      <c r="CP206" t="str">
        <f t="shared" si="488"/>
        <v>NONE</v>
      </c>
      <c r="CR206" t="str">
        <f t="shared" si="489"/>
        <v>NONE</v>
      </c>
      <c r="CT206" t="str">
        <f t="shared" si="490"/>
        <v>NONE</v>
      </c>
      <c r="CV206" t="str">
        <f t="shared" si="491"/>
        <v>NONE</v>
      </c>
      <c r="CX206" t="str">
        <f t="shared" si="492"/>
        <v>NONE</v>
      </c>
      <c r="CZ206" t="str">
        <f t="shared" si="493"/>
        <v>NONE</v>
      </c>
      <c r="DB206" t="str">
        <f t="shared" si="494"/>
        <v>NONE</v>
      </c>
      <c r="DD206">
        <f t="shared" si="495"/>
        <v>0</v>
      </c>
      <c r="DF206" t="str">
        <f t="shared" si="496"/>
        <v>NONE</v>
      </c>
      <c r="DH206" t="str">
        <f t="shared" si="497"/>
        <v>NONE</v>
      </c>
      <c r="DJ206" t="str">
        <f t="shared" si="498"/>
        <v>NONE</v>
      </c>
      <c r="DL206" t="str">
        <f t="shared" si="499"/>
        <v>NONE</v>
      </c>
      <c r="DN206">
        <f t="shared" si="500"/>
        <v>0</v>
      </c>
      <c r="DP206" t="str">
        <f t="shared" si="501"/>
        <v>NONE</v>
      </c>
      <c r="DR206" t="str">
        <f t="shared" si="502"/>
        <v>NONE</v>
      </c>
      <c r="DT206">
        <f t="shared" si="503"/>
        <v>0</v>
      </c>
      <c r="DV206" t="str">
        <f t="shared" si="504"/>
        <v>NONE</v>
      </c>
      <c r="DX206" t="str">
        <f t="shared" si="505"/>
        <v>NONE</v>
      </c>
      <c r="DZ206" t="str">
        <f t="shared" si="506"/>
        <v>NONE</v>
      </c>
      <c r="EB206" t="str">
        <f t="shared" si="507"/>
        <v>NONE</v>
      </c>
    </row>
    <row r="207" spans="1:174">
      <c r="CP207" t="str">
        <f t="shared" si="488"/>
        <v>NONE</v>
      </c>
      <c r="CR207" t="str">
        <f t="shared" si="489"/>
        <v>NONE</v>
      </c>
      <c r="CT207">
        <f t="shared" si="490"/>
        <v>1</v>
      </c>
      <c r="CV207" t="str">
        <f t="shared" si="491"/>
        <v>NONE</v>
      </c>
      <c r="CX207" t="str">
        <f t="shared" si="492"/>
        <v>NONE</v>
      </c>
      <c r="CZ207" t="str">
        <f t="shared" si="493"/>
        <v>NONE</v>
      </c>
      <c r="DB207" t="str">
        <f t="shared" si="494"/>
        <v>NONE</v>
      </c>
      <c r="DD207" t="str">
        <f t="shared" si="495"/>
        <v>NONE</v>
      </c>
      <c r="DF207" t="str">
        <f t="shared" si="496"/>
        <v>NONE</v>
      </c>
      <c r="DH207" t="str">
        <f t="shared" si="497"/>
        <v>NONE</v>
      </c>
      <c r="DJ207" t="str">
        <f t="shared" si="498"/>
        <v>NONE</v>
      </c>
      <c r="DL207" t="str">
        <f t="shared" si="499"/>
        <v>NONE</v>
      </c>
      <c r="DN207" t="str">
        <f t="shared" si="500"/>
        <v>NONE</v>
      </c>
      <c r="DP207" t="str">
        <f t="shared" si="501"/>
        <v>NONE</v>
      </c>
      <c r="DR207" t="str">
        <f t="shared" si="502"/>
        <v>NONE</v>
      </c>
      <c r="DT207">
        <f t="shared" si="503"/>
        <v>1</v>
      </c>
      <c r="DV207" t="str">
        <f t="shared" si="504"/>
        <v>NONE</v>
      </c>
      <c r="DX207" t="str">
        <f t="shared" si="505"/>
        <v>NONE</v>
      </c>
      <c r="DZ207" t="str">
        <f t="shared" si="506"/>
        <v>NONE</v>
      </c>
      <c r="EB207" t="str">
        <f t="shared" si="507"/>
        <v>NONE</v>
      </c>
    </row>
    <row r="208" spans="1:174">
      <c r="CP208" t="str">
        <f t="shared" si="488"/>
        <v>NONE</v>
      </c>
      <c r="CR208" t="str">
        <f t="shared" si="489"/>
        <v>NONE</v>
      </c>
      <c r="CT208" t="str">
        <f t="shared" si="490"/>
        <v>NONE</v>
      </c>
      <c r="CV208" t="str">
        <f t="shared" si="491"/>
        <v>NONE</v>
      </c>
      <c r="CX208" t="str">
        <f t="shared" si="492"/>
        <v>NONE</v>
      </c>
      <c r="CZ208" t="str">
        <f t="shared" si="493"/>
        <v>NONE</v>
      </c>
      <c r="DB208" t="str">
        <f t="shared" si="494"/>
        <v>NONE</v>
      </c>
      <c r="DD208" t="str">
        <f t="shared" si="495"/>
        <v>NONE</v>
      </c>
      <c r="DF208">
        <f t="shared" si="496"/>
        <v>0</v>
      </c>
      <c r="DH208" t="str">
        <f t="shared" si="497"/>
        <v>NONE</v>
      </c>
      <c r="DJ208" t="str">
        <f t="shared" si="498"/>
        <v>NONE</v>
      </c>
      <c r="DL208" t="str">
        <f t="shared" si="499"/>
        <v>NONE</v>
      </c>
      <c r="DN208">
        <f t="shared" si="500"/>
        <v>0</v>
      </c>
      <c r="DP208" t="str">
        <f t="shared" si="501"/>
        <v>NONE</v>
      </c>
      <c r="DR208" t="str">
        <f t="shared" si="502"/>
        <v>NONE</v>
      </c>
      <c r="DT208" t="str">
        <f t="shared" si="503"/>
        <v>NONE</v>
      </c>
      <c r="DV208" t="str">
        <f t="shared" si="504"/>
        <v>NONE</v>
      </c>
      <c r="DX208" t="str">
        <f t="shared" si="505"/>
        <v>NONE</v>
      </c>
      <c r="DZ208" t="str">
        <f t="shared" si="506"/>
        <v>NONE</v>
      </c>
      <c r="EB208" t="str">
        <f t="shared" si="507"/>
        <v>NONE</v>
      </c>
    </row>
    <row r="209" spans="94:132">
      <c r="CP209" t="str">
        <f t="shared" si="488"/>
        <v>NONE</v>
      </c>
      <c r="CR209" t="str">
        <f t="shared" si="489"/>
        <v>NONE</v>
      </c>
      <c r="CT209">
        <f t="shared" si="490"/>
        <v>1</v>
      </c>
      <c r="CV209" t="str">
        <f t="shared" si="491"/>
        <v>NONE</v>
      </c>
      <c r="CX209" t="str">
        <f t="shared" si="492"/>
        <v>NONE</v>
      </c>
      <c r="CZ209" t="str">
        <f t="shared" si="493"/>
        <v>NONE</v>
      </c>
      <c r="DB209" t="str">
        <f t="shared" si="494"/>
        <v>NONE</v>
      </c>
      <c r="DD209" t="str">
        <f t="shared" si="495"/>
        <v>NONE</v>
      </c>
      <c r="DF209" t="str">
        <f t="shared" si="496"/>
        <v>NONE</v>
      </c>
      <c r="DH209" t="str">
        <f t="shared" si="497"/>
        <v>NONE</v>
      </c>
      <c r="DJ209">
        <f t="shared" si="498"/>
        <v>1</v>
      </c>
      <c r="DL209" t="str">
        <f t="shared" si="499"/>
        <v>NONE</v>
      </c>
      <c r="DN209" t="str">
        <f t="shared" si="500"/>
        <v>NONE</v>
      </c>
      <c r="DP209" t="str">
        <f t="shared" si="501"/>
        <v>NONE</v>
      </c>
      <c r="DR209" t="str">
        <f t="shared" si="502"/>
        <v>NONE</v>
      </c>
      <c r="DT209">
        <f t="shared" si="503"/>
        <v>1</v>
      </c>
      <c r="DV209" t="str">
        <f t="shared" si="504"/>
        <v>NONE</v>
      </c>
      <c r="DX209" t="str">
        <f t="shared" si="505"/>
        <v>NONE</v>
      </c>
      <c r="DZ209" t="str">
        <f t="shared" si="506"/>
        <v>NONE</v>
      </c>
      <c r="EB209" t="str">
        <f t="shared" si="507"/>
        <v>NONE</v>
      </c>
    </row>
    <row r="210" spans="94:132">
      <c r="CP210" t="str">
        <f t="shared" si="488"/>
        <v>NONE</v>
      </c>
      <c r="CR210" t="str">
        <f t="shared" si="489"/>
        <v>NONE</v>
      </c>
      <c r="CT210" t="str">
        <f t="shared" si="490"/>
        <v>NONE</v>
      </c>
      <c r="CV210" t="str">
        <f t="shared" si="491"/>
        <v>NONE</v>
      </c>
      <c r="CX210" t="str">
        <f t="shared" si="492"/>
        <v>NONE</v>
      </c>
      <c r="CZ210" t="str">
        <f t="shared" si="493"/>
        <v>NONE</v>
      </c>
      <c r="DB210" t="str">
        <f t="shared" si="494"/>
        <v>NONE</v>
      </c>
      <c r="DD210" t="str">
        <f t="shared" si="495"/>
        <v>NONE</v>
      </c>
      <c r="DF210" t="str">
        <f t="shared" si="496"/>
        <v>NONE</v>
      </c>
      <c r="DH210" t="str">
        <f t="shared" si="497"/>
        <v>NONE</v>
      </c>
      <c r="DJ210" t="str">
        <f t="shared" si="498"/>
        <v>NONE</v>
      </c>
      <c r="DL210">
        <f t="shared" si="499"/>
        <v>0</v>
      </c>
      <c r="DN210" t="str">
        <f t="shared" si="500"/>
        <v>NONE</v>
      </c>
      <c r="DP210" t="str">
        <f t="shared" si="501"/>
        <v>NONE</v>
      </c>
      <c r="DR210" t="str">
        <f t="shared" si="502"/>
        <v>NONE</v>
      </c>
      <c r="DT210" t="str">
        <f t="shared" si="503"/>
        <v>NONE</v>
      </c>
      <c r="DV210" t="str">
        <f t="shared" si="504"/>
        <v>NONE</v>
      </c>
      <c r="DX210" t="str">
        <f t="shared" si="505"/>
        <v>NONE</v>
      </c>
      <c r="DZ210" t="str">
        <f t="shared" si="506"/>
        <v>NONE</v>
      </c>
      <c r="EB210" t="str">
        <f t="shared" si="507"/>
        <v>NONE</v>
      </c>
    </row>
    <row r="211" spans="94:132">
      <c r="CP211" t="str">
        <f t="shared" si="488"/>
        <v>NONE</v>
      </c>
      <c r="CR211" t="str">
        <f t="shared" si="489"/>
        <v>NONE</v>
      </c>
      <c r="CT211" t="str">
        <f t="shared" si="490"/>
        <v>NONE</v>
      </c>
      <c r="CV211" t="str">
        <f t="shared" si="491"/>
        <v>NONE</v>
      </c>
      <c r="CX211" t="str">
        <f t="shared" si="492"/>
        <v>NONE</v>
      </c>
      <c r="CZ211" t="str">
        <f t="shared" si="493"/>
        <v>NONE</v>
      </c>
      <c r="DB211" t="str">
        <f t="shared" si="494"/>
        <v>NONE</v>
      </c>
      <c r="DD211" t="str">
        <f t="shared" si="495"/>
        <v>NONE</v>
      </c>
      <c r="DF211" t="str">
        <f t="shared" si="496"/>
        <v>NONE</v>
      </c>
      <c r="DH211" t="str">
        <f t="shared" si="497"/>
        <v>NONE</v>
      </c>
      <c r="DJ211" t="str">
        <f t="shared" si="498"/>
        <v>NONE</v>
      </c>
      <c r="DL211" t="str">
        <f t="shared" si="499"/>
        <v>NONE</v>
      </c>
      <c r="DN211" t="str">
        <f t="shared" si="500"/>
        <v>NONE</v>
      </c>
      <c r="DP211" t="str">
        <f t="shared" si="501"/>
        <v>NONE</v>
      </c>
      <c r="DR211" t="str">
        <f t="shared" si="502"/>
        <v>NONE</v>
      </c>
      <c r="DT211" t="str">
        <f t="shared" si="503"/>
        <v>NONE</v>
      </c>
      <c r="DV211" t="str">
        <f t="shared" si="504"/>
        <v>NONE</v>
      </c>
      <c r="DX211" t="str">
        <f t="shared" si="505"/>
        <v>NONE</v>
      </c>
      <c r="DZ211" t="str">
        <f t="shared" si="506"/>
        <v>NONE</v>
      </c>
      <c r="EB211" t="str">
        <f t="shared" si="507"/>
        <v>NONE</v>
      </c>
    </row>
    <row r="212" spans="94:132">
      <c r="CP212">
        <f t="shared" si="488"/>
        <v>1</v>
      </c>
      <c r="CR212">
        <f t="shared" si="489"/>
        <v>1</v>
      </c>
      <c r="CT212">
        <f t="shared" si="490"/>
        <v>1</v>
      </c>
      <c r="CV212">
        <f t="shared" si="491"/>
        <v>1</v>
      </c>
      <c r="CX212">
        <f t="shared" si="492"/>
        <v>1</v>
      </c>
      <c r="CZ212" t="str">
        <f t="shared" si="493"/>
        <v>NONE</v>
      </c>
      <c r="DB212">
        <f t="shared" si="494"/>
        <v>1</v>
      </c>
      <c r="DD212">
        <f t="shared" si="495"/>
        <v>1</v>
      </c>
      <c r="DF212" t="str">
        <f t="shared" si="496"/>
        <v>NONE</v>
      </c>
      <c r="DH212" t="str">
        <f t="shared" si="497"/>
        <v>NONE</v>
      </c>
      <c r="DJ212">
        <f t="shared" si="498"/>
        <v>1</v>
      </c>
      <c r="DL212">
        <f t="shared" si="499"/>
        <v>1</v>
      </c>
      <c r="DN212">
        <f t="shared" si="500"/>
        <v>1</v>
      </c>
      <c r="DP212">
        <f t="shared" si="501"/>
        <v>1</v>
      </c>
      <c r="DR212">
        <f t="shared" si="502"/>
        <v>1</v>
      </c>
      <c r="DT212" t="str">
        <f t="shared" si="503"/>
        <v>NONE</v>
      </c>
      <c r="DV212">
        <f t="shared" si="504"/>
        <v>1</v>
      </c>
      <c r="DX212" t="str">
        <f t="shared" si="505"/>
        <v>NONE</v>
      </c>
      <c r="DZ212" t="str">
        <f t="shared" si="506"/>
        <v>NONE</v>
      </c>
      <c r="EB212">
        <f t="shared" si="507"/>
        <v>1</v>
      </c>
    </row>
    <row r="213" spans="94:132">
      <c r="CP213" t="str">
        <f t="shared" si="488"/>
        <v>NONE</v>
      </c>
      <c r="CR213" t="str">
        <f t="shared" si="489"/>
        <v>NONE</v>
      </c>
      <c r="CT213" t="str">
        <f t="shared" si="490"/>
        <v>NONE</v>
      </c>
      <c r="CV213" t="str">
        <f t="shared" si="491"/>
        <v>NONE</v>
      </c>
      <c r="CX213" t="str">
        <f t="shared" si="492"/>
        <v>NONE</v>
      </c>
      <c r="CZ213" t="str">
        <f t="shared" si="493"/>
        <v>NONE</v>
      </c>
      <c r="DB213" t="str">
        <f t="shared" si="494"/>
        <v>NONE</v>
      </c>
      <c r="DD213" t="str">
        <f t="shared" si="495"/>
        <v>NONE</v>
      </c>
      <c r="DF213" t="str">
        <f t="shared" si="496"/>
        <v>NONE</v>
      </c>
      <c r="DH213" t="str">
        <f t="shared" si="497"/>
        <v>NONE</v>
      </c>
      <c r="DJ213" t="str">
        <f t="shared" si="498"/>
        <v>NONE</v>
      </c>
      <c r="DL213" t="str">
        <f t="shared" si="499"/>
        <v>NONE</v>
      </c>
      <c r="DN213">
        <f t="shared" si="500"/>
        <v>0</v>
      </c>
      <c r="DP213">
        <f t="shared" si="501"/>
        <v>0</v>
      </c>
      <c r="DR213">
        <f t="shared" si="502"/>
        <v>0</v>
      </c>
      <c r="DT213" t="str">
        <f t="shared" si="503"/>
        <v>NONE</v>
      </c>
      <c r="DV213" t="str">
        <f t="shared" si="504"/>
        <v>NONE</v>
      </c>
      <c r="DX213" t="str">
        <f t="shared" si="505"/>
        <v>NONE</v>
      </c>
      <c r="DZ213" t="str">
        <f t="shared" si="506"/>
        <v>NONE</v>
      </c>
      <c r="EB213" t="str">
        <f t="shared" si="507"/>
        <v>NONE</v>
      </c>
    </row>
    <row r="214" spans="94:132">
      <c r="CP214" t="str">
        <f t="shared" si="488"/>
        <v>NONE</v>
      </c>
      <c r="CR214">
        <f t="shared" si="489"/>
        <v>1</v>
      </c>
      <c r="CT214">
        <f t="shared" si="490"/>
        <v>1</v>
      </c>
      <c r="CV214" t="str">
        <f t="shared" si="491"/>
        <v>NONE</v>
      </c>
      <c r="CX214">
        <f t="shared" si="492"/>
        <v>1</v>
      </c>
      <c r="CZ214" t="str">
        <f t="shared" si="493"/>
        <v>NONE</v>
      </c>
      <c r="DB214" t="str">
        <f t="shared" si="494"/>
        <v>NONE</v>
      </c>
      <c r="DD214" t="str">
        <f t="shared" si="495"/>
        <v>NONE</v>
      </c>
      <c r="DF214">
        <f t="shared" si="496"/>
        <v>1</v>
      </c>
      <c r="DH214" t="str">
        <f t="shared" si="497"/>
        <v>NONE</v>
      </c>
      <c r="DJ214">
        <f t="shared" si="498"/>
        <v>1</v>
      </c>
      <c r="DL214">
        <f t="shared" si="499"/>
        <v>1</v>
      </c>
      <c r="DN214" t="str">
        <f t="shared" si="500"/>
        <v>NONE</v>
      </c>
      <c r="DP214" t="str">
        <f t="shared" si="501"/>
        <v>NONE</v>
      </c>
      <c r="DR214" t="str">
        <f t="shared" si="502"/>
        <v>NONE</v>
      </c>
      <c r="DT214">
        <f t="shared" si="503"/>
        <v>1</v>
      </c>
      <c r="DV214" t="str">
        <f t="shared" si="504"/>
        <v>NONE</v>
      </c>
      <c r="DX214" t="str">
        <f t="shared" si="505"/>
        <v>NONE</v>
      </c>
      <c r="DZ214" t="str">
        <f t="shared" si="506"/>
        <v>NONE</v>
      </c>
      <c r="EB214">
        <f t="shared" si="507"/>
        <v>1</v>
      </c>
    </row>
    <row r="215" spans="94:132">
      <c r="CP215" t="str">
        <f t="shared" si="488"/>
        <v>NONE</v>
      </c>
      <c r="CR215" t="str">
        <f t="shared" si="489"/>
        <v>NONE</v>
      </c>
      <c r="CT215" t="str">
        <f t="shared" si="490"/>
        <v>NONE</v>
      </c>
      <c r="CV215" t="str">
        <f t="shared" si="491"/>
        <v>NONE</v>
      </c>
      <c r="CX215">
        <f t="shared" si="492"/>
        <v>1</v>
      </c>
      <c r="CZ215" t="str">
        <f t="shared" si="493"/>
        <v>NONE</v>
      </c>
      <c r="DB215" t="str">
        <f t="shared" si="494"/>
        <v>NONE</v>
      </c>
      <c r="DD215" t="str">
        <f t="shared" si="495"/>
        <v>NONE</v>
      </c>
      <c r="DF215" t="str">
        <f t="shared" si="496"/>
        <v>NONE</v>
      </c>
      <c r="DH215" t="str">
        <f t="shared" si="497"/>
        <v>NONE</v>
      </c>
      <c r="DJ215" t="str">
        <f t="shared" si="498"/>
        <v>NONE</v>
      </c>
      <c r="DL215">
        <f t="shared" si="499"/>
        <v>1</v>
      </c>
      <c r="DN215" t="str">
        <f t="shared" si="500"/>
        <v>NONE</v>
      </c>
      <c r="DP215" t="str">
        <f t="shared" si="501"/>
        <v>NONE</v>
      </c>
      <c r="DR215" t="str">
        <f t="shared" si="502"/>
        <v>NONE</v>
      </c>
      <c r="DT215" t="str">
        <f t="shared" si="503"/>
        <v>NONE</v>
      </c>
      <c r="DV215" t="str">
        <f t="shared" si="504"/>
        <v>NONE</v>
      </c>
      <c r="DX215" t="str">
        <f t="shared" si="505"/>
        <v>NONE</v>
      </c>
      <c r="DZ215" t="str">
        <f t="shared" si="506"/>
        <v>NONE</v>
      </c>
      <c r="EB215" t="str">
        <f t="shared" si="507"/>
        <v>NONE</v>
      </c>
    </row>
    <row r="216" spans="94:132">
      <c r="CP216" t="str">
        <f t="shared" si="488"/>
        <v>NONE</v>
      </c>
      <c r="CR216" t="str">
        <f t="shared" si="489"/>
        <v>NONE</v>
      </c>
      <c r="CT216" t="str">
        <f t="shared" si="490"/>
        <v>NONE</v>
      </c>
      <c r="CV216" t="str">
        <f t="shared" si="491"/>
        <v>NONE</v>
      </c>
      <c r="CX216" t="str">
        <f t="shared" si="492"/>
        <v>NONE</v>
      </c>
      <c r="CZ216" t="str">
        <f t="shared" si="493"/>
        <v>NONE</v>
      </c>
      <c r="DB216" t="str">
        <f t="shared" si="494"/>
        <v>NONE</v>
      </c>
      <c r="DD216" t="str">
        <f t="shared" si="495"/>
        <v>NONE</v>
      </c>
      <c r="DF216">
        <f t="shared" si="496"/>
        <v>0</v>
      </c>
      <c r="DH216">
        <f t="shared" si="497"/>
        <v>0</v>
      </c>
      <c r="DJ216">
        <f t="shared" si="498"/>
        <v>0</v>
      </c>
      <c r="DL216" t="str">
        <f t="shared" si="499"/>
        <v>NONE</v>
      </c>
      <c r="DN216" t="str">
        <f t="shared" si="500"/>
        <v>NONE</v>
      </c>
      <c r="DP216" t="str">
        <f t="shared" si="501"/>
        <v>NONE</v>
      </c>
      <c r="DR216" t="str">
        <f t="shared" si="502"/>
        <v>NONE</v>
      </c>
      <c r="DT216" t="str">
        <f t="shared" si="503"/>
        <v>NONE</v>
      </c>
      <c r="DV216" t="str">
        <f t="shared" si="504"/>
        <v>NONE</v>
      </c>
      <c r="DX216" t="str">
        <f t="shared" si="505"/>
        <v>NONE</v>
      </c>
      <c r="DZ216" t="str">
        <f t="shared" si="506"/>
        <v>NONE</v>
      </c>
      <c r="EB216" t="str">
        <f t="shared" si="507"/>
        <v>NONE</v>
      </c>
    </row>
    <row r="217" spans="94:132">
      <c r="CP217" t="str">
        <f t="shared" si="488"/>
        <v>NONE</v>
      </c>
      <c r="CR217" t="str">
        <f t="shared" si="489"/>
        <v>NONE</v>
      </c>
      <c r="CT217">
        <f t="shared" si="490"/>
        <v>1</v>
      </c>
      <c r="CV217" t="str">
        <f t="shared" si="491"/>
        <v>NONE</v>
      </c>
      <c r="CX217">
        <f t="shared" si="492"/>
        <v>1</v>
      </c>
      <c r="CZ217" t="str">
        <f t="shared" si="493"/>
        <v>NONE</v>
      </c>
      <c r="DB217" t="str">
        <f t="shared" si="494"/>
        <v>NONE</v>
      </c>
      <c r="DD217">
        <f t="shared" si="495"/>
        <v>1</v>
      </c>
      <c r="DF217">
        <f t="shared" si="496"/>
        <v>1</v>
      </c>
      <c r="DH217" t="str">
        <f t="shared" si="497"/>
        <v>NONE</v>
      </c>
      <c r="DJ217" t="str">
        <f t="shared" si="498"/>
        <v>NONE</v>
      </c>
      <c r="DL217" t="str">
        <f t="shared" si="499"/>
        <v>NONE</v>
      </c>
      <c r="DN217">
        <f t="shared" si="500"/>
        <v>1</v>
      </c>
      <c r="DP217">
        <f t="shared" si="501"/>
        <v>1</v>
      </c>
      <c r="DR217" t="str">
        <f t="shared" si="502"/>
        <v>NONE</v>
      </c>
      <c r="DT217" t="str">
        <f t="shared" si="503"/>
        <v>NONE</v>
      </c>
      <c r="DV217">
        <f t="shared" si="504"/>
        <v>1</v>
      </c>
      <c r="DX217" t="str">
        <f t="shared" si="505"/>
        <v>NONE</v>
      </c>
      <c r="DZ217" t="str">
        <f t="shared" si="506"/>
        <v>NONE</v>
      </c>
      <c r="EB217" t="str">
        <f t="shared" si="507"/>
        <v>NONE</v>
      </c>
    </row>
    <row r="218" spans="94:132">
      <c r="CP218" t="str">
        <f t="shared" si="488"/>
        <v>NONE</v>
      </c>
      <c r="CR218" t="str">
        <f t="shared" si="489"/>
        <v>NONE</v>
      </c>
      <c r="CT218" t="str">
        <f t="shared" si="490"/>
        <v>NONE</v>
      </c>
      <c r="CV218" t="str">
        <f t="shared" si="491"/>
        <v>NONE</v>
      </c>
      <c r="CX218" t="str">
        <f t="shared" si="492"/>
        <v>NONE</v>
      </c>
      <c r="CZ218" t="str">
        <f t="shared" si="493"/>
        <v>NONE</v>
      </c>
      <c r="DB218" t="str">
        <f t="shared" si="494"/>
        <v>NONE</v>
      </c>
      <c r="DD218" t="str">
        <f t="shared" si="495"/>
        <v>NONE</v>
      </c>
      <c r="DF218" t="str">
        <f t="shared" si="496"/>
        <v>NONE</v>
      </c>
      <c r="DH218" t="str">
        <f t="shared" si="497"/>
        <v>NONE</v>
      </c>
      <c r="DJ218" t="str">
        <f t="shared" si="498"/>
        <v>NONE</v>
      </c>
      <c r="DL218" t="str">
        <f t="shared" si="499"/>
        <v>NONE</v>
      </c>
      <c r="DN218" t="str">
        <f t="shared" si="500"/>
        <v>NONE</v>
      </c>
      <c r="DP218" t="str">
        <f t="shared" si="501"/>
        <v>NONE</v>
      </c>
      <c r="DR218" t="str">
        <f t="shared" si="502"/>
        <v>NONE</v>
      </c>
      <c r="DT218" t="str">
        <f t="shared" si="503"/>
        <v>NONE</v>
      </c>
      <c r="DV218" t="str">
        <f t="shared" si="504"/>
        <v>NONE</v>
      </c>
      <c r="DX218" t="str">
        <f t="shared" si="505"/>
        <v>NONE</v>
      </c>
      <c r="DZ218" t="str">
        <f t="shared" si="506"/>
        <v>NONE</v>
      </c>
      <c r="EB218" t="str">
        <f t="shared" si="507"/>
        <v>NONE</v>
      </c>
    </row>
    <row r="219" spans="94:132">
      <c r="CP219" t="str">
        <f t="shared" si="488"/>
        <v>NONE</v>
      </c>
      <c r="CR219">
        <f t="shared" si="489"/>
        <v>1</v>
      </c>
      <c r="CT219">
        <f t="shared" si="490"/>
        <v>1</v>
      </c>
      <c r="CV219" t="str">
        <f t="shared" si="491"/>
        <v>NONE</v>
      </c>
      <c r="CX219" t="str">
        <f t="shared" si="492"/>
        <v>NONE</v>
      </c>
      <c r="CZ219" t="str">
        <f t="shared" si="493"/>
        <v>NONE</v>
      </c>
      <c r="DB219" t="str">
        <f t="shared" si="494"/>
        <v>NONE</v>
      </c>
      <c r="DD219" t="str">
        <f t="shared" si="495"/>
        <v>NONE</v>
      </c>
      <c r="DF219">
        <f t="shared" si="496"/>
        <v>1</v>
      </c>
      <c r="DH219" t="str">
        <f t="shared" si="497"/>
        <v>NONE</v>
      </c>
      <c r="DJ219" t="str">
        <f t="shared" si="498"/>
        <v>NONE</v>
      </c>
      <c r="DL219" t="str">
        <f t="shared" si="499"/>
        <v>NONE</v>
      </c>
      <c r="DN219" t="str">
        <f t="shared" si="500"/>
        <v>NONE</v>
      </c>
      <c r="DP219" t="str">
        <f t="shared" si="501"/>
        <v>NONE</v>
      </c>
      <c r="DR219" t="str">
        <f t="shared" si="502"/>
        <v>NONE</v>
      </c>
      <c r="DT219" t="str">
        <f t="shared" si="503"/>
        <v>NONE</v>
      </c>
      <c r="DV219" t="str">
        <f t="shared" si="504"/>
        <v>NONE</v>
      </c>
      <c r="DX219" t="str">
        <f t="shared" si="505"/>
        <v>NONE</v>
      </c>
      <c r="DZ219" t="str">
        <f t="shared" si="506"/>
        <v>NONE</v>
      </c>
      <c r="EB219">
        <f t="shared" si="507"/>
        <v>1</v>
      </c>
    </row>
    <row r="220" spans="94:132">
      <c r="CP220" t="str">
        <f t="shared" si="488"/>
        <v>NONE</v>
      </c>
      <c r="CR220" t="str">
        <f t="shared" si="489"/>
        <v>NONE</v>
      </c>
      <c r="CT220" t="str">
        <f t="shared" si="490"/>
        <v>NONE</v>
      </c>
      <c r="CV220" t="str">
        <f t="shared" si="491"/>
        <v>NONE</v>
      </c>
      <c r="CX220" t="str">
        <f t="shared" si="492"/>
        <v>NONE</v>
      </c>
      <c r="CZ220" t="str">
        <f t="shared" si="493"/>
        <v>NONE</v>
      </c>
      <c r="DB220" t="str">
        <f t="shared" si="494"/>
        <v>NONE</v>
      </c>
      <c r="DD220" t="str">
        <f t="shared" si="495"/>
        <v>NONE</v>
      </c>
      <c r="DF220" t="str">
        <f t="shared" si="496"/>
        <v>NONE</v>
      </c>
      <c r="DH220" t="str">
        <f t="shared" si="497"/>
        <v>NONE</v>
      </c>
      <c r="DJ220" t="str">
        <f t="shared" si="498"/>
        <v>NONE</v>
      </c>
      <c r="DL220" t="str">
        <f t="shared" si="499"/>
        <v>NONE</v>
      </c>
      <c r="DN220" t="str">
        <f t="shared" si="500"/>
        <v>NONE</v>
      </c>
      <c r="DP220" t="str">
        <f t="shared" si="501"/>
        <v>NONE</v>
      </c>
      <c r="DR220" t="str">
        <f t="shared" si="502"/>
        <v>NONE</v>
      </c>
      <c r="DT220" t="str">
        <f t="shared" si="503"/>
        <v>NONE</v>
      </c>
      <c r="DV220" t="str">
        <f t="shared" si="504"/>
        <v>NONE</v>
      </c>
      <c r="DX220" t="str">
        <f t="shared" si="505"/>
        <v>NONE</v>
      </c>
      <c r="DZ220" t="str">
        <f t="shared" si="506"/>
        <v>NONE</v>
      </c>
      <c r="EB220" t="str">
        <f t="shared" si="507"/>
        <v>NONE</v>
      </c>
    </row>
    <row r="221" spans="94:132">
      <c r="CP221" t="str">
        <f t="shared" si="488"/>
        <v>NONE</v>
      </c>
      <c r="CR221" t="str">
        <f t="shared" si="489"/>
        <v>NONE</v>
      </c>
      <c r="CT221" t="str">
        <f t="shared" si="490"/>
        <v>NONE</v>
      </c>
      <c r="CV221" t="str">
        <f t="shared" si="491"/>
        <v>NONE</v>
      </c>
      <c r="CX221" t="str">
        <f t="shared" si="492"/>
        <v>NONE</v>
      </c>
      <c r="CZ221" t="str">
        <f t="shared" si="493"/>
        <v>NONE</v>
      </c>
      <c r="DB221" t="str">
        <f t="shared" si="494"/>
        <v>NONE</v>
      </c>
      <c r="DD221" t="str">
        <f t="shared" si="495"/>
        <v>NONE</v>
      </c>
      <c r="DF221" t="str">
        <f t="shared" si="496"/>
        <v>NONE</v>
      </c>
      <c r="DH221" t="str">
        <f t="shared" si="497"/>
        <v>NONE</v>
      </c>
      <c r="DJ221" t="str">
        <f t="shared" si="498"/>
        <v>NONE</v>
      </c>
      <c r="DL221" t="str">
        <f t="shared" si="499"/>
        <v>NONE</v>
      </c>
      <c r="DN221">
        <f t="shared" si="500"/>
        <v>0</v>
      </c>
      <c r="DP221" t="str">
        <f t="shared" si="501"/>
        <v>NONE</v>
      </c>
      <c r="DR221" t="str">
        <f t="shared" si="502"/>
        <v>NONE</v>
      </c>
      <c r="DT221" t="str">
        <f t="shared" si="503"/>
        <v>NONE</v>
      </c>
      <c r="DV221" t="str">
        <f t="shared" si="504"/>
        <v>NONE</v>
      </c>
      <c r="DX221" t="str">
        <f t="shared" si="505"/>
        <v>NONE</v>
      </c>
      <c r="DZ221" t="str">
        <f t="shared" si="506"/>
        <v>NONE</v>
      </c>
      <c r="EB221" t="str">
        <f t="shared" si="507"/>
        <v>NONE</v>
      </c>
    </row>
    <row r="222" spans="94:132">
      <c r="CP222" t="str">
        <f t="shared" si="488"/>
        <v>NONE</v>
      </c>
      <c r="CR222" t="str">
        <f t="shared" si="489"/>
        <v>NONE</v>
      </c>
      <c r="CT222">
        <f t="shared" si="490"/>
        <v>1</v>
      </c>
      <c r="CV222" t="str">
        <f t="shared" si="491"/>
        <v>NONE</v>
      </c>
      <c r="CX222" t="str">
        <f t="shared" si="492"/>
        <v>NONE</v>
      </c>
      <c r="CZ222" t="str">
        <f t="shared" si="493"/>
        <v>NONE</v>
      </c>
      <c r="DB222" t="str">
        <f t="shared" si="494"/>
        <v>NONE</v>
      </c>
      <c r="DD222" t="str">
        <f t="shared" si="495"/>
        <v>NONE</v>
      </c>
      <c r="DF222">
        <f t="shared" si="496"/>
        <v>1</v>
      </c>
      <c r="DH222" t="str">
        <f t="shared" si="497"/>
        <v>NONE</v>
      </c>
      <c r="DJ222" t="str">
        <f t="shared" si="498"/>
        <v>NONE</v>
      </c>
      <c r="DL222">
        <f t="shared" si="499"/>
        <v>1</v>
      </c>
      <c r="DN222" t="str">
        <f t="shared" si="500"/>
        <v>NONE</v>
      </c>
      <c r="DP222" t="str">
        <f t="shared" si="501"/>
        <v>NONE</v>
      </c>
      <c r="DR222" t="str">
        <f t="shared" si="502"/>
        <v>NONE</v>
      </c>
      <c r="DT222" t="str">
        <f t="shared" si="503"/>
        <v>NONE</v>
      </c>
      <c r="DV222" t="str">
        <f t="shared" si="504"/>
        <v>NONE</v>
      </c>
      <c r="DX222" t="str">
        <f t="shared" si="505"/>
        <v>NONE</v>
      </c>
      <c r="DZ222" t="str">
        <f t="shared" si="506"/>
        <v>NONE</v>
      </c>
      <c r="EB222" t="str">
        <f t="shared" si="507"/>
        <v>NONE</v>
      </c>
    </row>
    <row r="223" spans="94:132">
      <c r="CP223" t="str">
        <f t="shared" si="488"/>
        <v>NONE</v>
      </c>
      <c r="CR223">
        <f t="shared" si="489"/>
        <v>1</v>
      </c>
      <c r="CT223">
        <f t="shared" si="490"/>
        <v>1</v>
      </c>
      <c r="CV223">
        <f t="shared" si="491"/>
        <v>1</v>
      </c>
      <c r="CX223">
        <f t="shared" si="492"/>
        <v>1</v>
      </c>
      <c r="CZ223">
        <f t="shared" si="493"/>
        <v>1</v>
      </c>
      <c r="DB223">
        <f t="shared" si="494"/>
        <v>1</v>
      </c>
      <c r="DD223" t="str">
        <f t="shared" si="495"/>
        <v>NONE</v>
      </c>
      <c r="DF223">
        <f t="shared" si="496"/>
        <v>1</v>
      </c>
      <c r="DH223">
        <f t="shared" si="497"/>
        <v>1</v>
      </c>
      <c r="DJ223" t="str">
        <f t="shared" si="498"/>
        <v>NONE</v>
      </c>
      <c r="DL223">
        <f t="shared" si="499"/>
        <v>1</v>
      </c>
      <c r="DN223" t="str">
        <f t="shared" si="500"/>
        <v>NONE</v>
      </c>
      <c r="DP223" t="str">
        <f t="shared" si="501"/>
        <v>NONE</v>
      </c>
      <c r="DR223" t="str">
        <f t="shared" si="502"/>
        <v>NONE</v>
      </c>
      <c r="DT223" t="str">
        <f t="shared" si="503"/>
        <v>NONE</v>
      </c>
      <c r="DV223">
        <f t="shared" si="504"/>
        <v>1</v>
      </c>
      <c r="DX223" t="str">
        <f t="shared" si="505"/>
        <v>NONE</v>
      </c>
      <c r="DZ223" t="str">
        <f t="shared" si="506"/>
        <v>NONE</v>
      </c>
      <c r="EB223">
        <f t="shared" si="507"/>
        <v>1</v>
      </c>
    </row>
    <row r="224" spans="94:132">
      <c r="CP224" t="str">
        <f t="shared" si="488"/>
        <v>NONE</v>
      </c>
      <c r="CR224" t="str">
        <f t="shared" si="489"/>
        <v>NONE</v>
      </c>
      <c r="CT224" t="str">
        <f t="shared" si="490"/>
        <v>NONE</v>
      </c>
      <c r="CV224" t="str">
        <f t="shared" si="491"/>
        <v>NONE</v>
      </c>
      <c r="CX224" t="str">
        <f t="shared" si="492"/>
        <v>NONE</v>
      </c>
      <c r="CZ224" t="str">
        <f t="shared" si="493"/>
        <v>NONE</v>
      </c>
      <c r="DB224" t="str">
        <f t="shared" si="494"/>
        <v>NONE</v>
      </c>
      <c r="DD224" t="str">
        <f t="shared" si="495"/>
        <v>NONE</v>
      </c>
      <c r="DF224" t="str">
        <f t="shared" si="496"/>
        <v>NONE</v>
      </c>
      <c r="DH224" t="str">
        <f t="shared" si="497"/>
        <v>NONE</v>
      </c>
      <c r="DJ224" t="str">
        <f t="shared" si="498"/>
        <v>NONE</v>
      </c>
      <c r="DL224" t="str">
        <f t="shared" si="499"/>
        <v>NONE</v>
      </c>
      <c r="DN224" t="str">
        <f t="shared" si="500"/>
        <v>NONE</v>
      </c>
      <c r="DP224" t="str">
        <f t="shared" si="501"/>
        <v>NONE</v>
      </c>
      <c r="DR224" t="str">
        <f t="shared" si="502"/>
        <v>NONE</v>
      </c>
      <c r="DT224" t="str">
        <f t="shared" si="503"/>
        <v>NONE</v>
      </c>
      <c r="DV224" t="str">
        <f t="shared" si="504"/>
        <v>NONE</v>
      </c>
      <c r="DX224" t="str">
        <f t="shared" si="505"/>
        <v>NONE</v>
      </c>
      <c r="DZ224" t="str">
        <f t="shared" si="506"/>
        <v>NONE</v>
      </c>
      <c r="EB224" t="str">
        <f t="shared" si="507"/>
        <v>NONE</v>
      </c>
    </row>
    <row r="225" spans="94:132">
      <c r="CP225" t="str">
        <f t="shared" si="488"/>
        <v>NONE</v>
      </c>
      <c r="CR225" t="str">
        <f t="shared" si="489"/>
        <v>NONE</v>
      </c>
      <c r="CT225">
        <f t="shared" si="490"/>
        <v>1</v>
      </c>
      <c r="CV225" t="str">
        <f t="shared" si="491"/>
        <v>NONE</v>
      </c>
      <c r="CX225" t="str">
        <f t="shared" si="492"/>
        <v>NONE</v>
      </c>
      <c r="CZ225" t="str">
        <f t="shared" si="493"/>
        <v>NONE</v>
      </c>
      <c r="DB225" t="str">
        <f t="shared" si="494"/>
        <v>NONE</v>
      </c>
      <c r="DD225" t="str">
        <f t="shared" si="495"/>
        <v>NONE</v>
      </c>
      <c r="DF225" t="str">
        <f t="shared" si="496"/>
        <v>NONE</v>
      </c>
      <c r="DH225" t="str">
        <f t="shared" si="497"/>
        <v>NONE</v>
      </c>
      <c r="DJ225" t="str">
        <f t="shared" si="498"/>
        <v>NONE</v>
      </c>
      <c r="DL225" t="str">
        <f t="shared" si="499"/>
        <v>NONE</v>
      </c>
      <c r="DN225" t="str">
        <f t="shared" si="500"/>
        <v>NONE</v>
      </c>
      <c r="DP225" t="str">
        <f t="shared" si="501"/>
        <v>NONE</v>
      </c>
      <c r="DR225" t="str">
        <f t="shared" si="502"/>
        <v>NONE</v>
      </c>
      <c r="DT225" t="str">
        <f t="shared" si="503"/>
        <v>NONE</v>
      </c>
      <c r="DV225">
        <f t="shared" si="504"/>
        <v>1</v>
      </c>
      <c r="DX225" t="str">
        <f t="shared" si="505"/>
        <v>NONE</v>
      </c>
      <c r="DZ225" t="str">
        <f t="shared" si="506"/>
        <v>NONE</v>
      </c>
      <c r="EB225">
        <f t="shared" si="507"/>
        <v>1</v>
      </c>
    </row>
    <row r="226" spans="94:132">
      <c r="CP226">
        <f t="shared" si="488"/>
        <v>0</v>
      </c>
      <c r="CR226">
        <f t="shared" si="489"/>
        <v>0</v>
      </c>
      <c r="CT226" t="str">
        <f t="shared" si="490"/>
        <v>NONE</v>
      </c>
      <c r="CV226">
        <f t="shared" si="491"/>
        <v>0</v>
      </c>
      <c r="CX226">
        <f t="shared" si="492"/>
        <v>0</v>
      </c>
      <c r="CZ226">
        <f t="shared" si="493"/>
        <v>0</v>
      </c>
      <c r="DB226">
        <f t="shared" si="494"/>
        <v>0</v>
      </c>
      <c r="DD226" t="str">
        <f t="shared" si="495"/>
        <v>NONE</v>
      </c>
      <c r="DF226" t="str">
        <f t="shared" si="496"/>
        <v>NONE</v>
      </c>
      <c r="DH226" t="str">
        <f t="shared" si="497"/>
        <v>NONE</v>
      </c>
      <c r="DJ226" t="str">
        <f t="shared" si="498"/>
        <v>NONE</v>
      </c>
      <c r="DL226">
        <f t="shared" si="499"/>
        <v>0</v>
      </c>
      <c r="DN226" t="str">
        <f t="shared" si="500"/>
        <v>NONE</v>
      </c>
      <c r="DP226" t="str">
        <f t="shared" si="501"/>
        <v>NONE</v>
      </c>
      <c r="DR226" t="str">
        <f t="shared" si="502"/>
        <v>NONE</v>
      </c>
      <c r="DT226" t="str">
        <f t="shared" si="503"/>
        <v>NONE</v>
      </c>
      <c r="DV226" t="str">
        <f t="shared" si="504"/>
        <v>NONE</v>
      </c>
      <c r="DX226" t="str">
        <f t="shared" si="505"/>
        <v>NONE</v>
      </c>
      <c r="DZ226" t="str">
        <f t="shared" si="506"/>
        <v>NONE</v>
      </c>
      <c r="EB226" t="str">
        <f t="shared" si="507"/>
        <v>NONE</v>
      </c>
    </row>
    <row r="227" spans="94:132">
      <c r="CP227">
        <f t="shared" si="488"/>
        <v>1</v>
      </c>
      <c r="CR227">
        <f t="shared" si="489"/>
        <v>1</v>
      </c>
      <c r="CT227">
        <f t="shared" si="490"/>
        <v>1</v>
      </c>
      <c r="CV227">
        <f t="shared" si="491"/>
        <v>1</v>
      </c>
      <c r="CX227">
        <f t="shared" si="492"/>
        <v>1</v>
      </c>
      <c r="CZ227">
        <f t="shared" si="493"/>
        <v>1</v>
      </c>
      <c r="DB227">
        <f t="shared" si="494"/>
        <v>1</v>
      </c>
      <c r="DD227">
        <f t="shared" si="495"/>
        <v>1</v>
      </c>
      <c r="DF227">
        <f t="shared" si="496"/>
        <v>1</v>
      </c>
      <c r="DH227" t="str">
        <f t="shared" si="497"/>
        <v>NONE</v>
      </c>
      <c r="DJ227">
        <f t="shared" si="498"/>
        <v>1</v>
      </c>
      <c r="DL227">
        <f t="shared" si="499"/>
        <v>1</v>
      </c>
      <c r="DN227" t="str">
        <f t="shared" si="500"/>
        <v>NONE</v>
      </c>
      <c r="DP227">
        <f t="shared" si="501"/>
        <v>1</v>
      </c>
      <c r="DR227">
        <f t="shared" si="502"/>
        <v>1</v>
      </c>
      <c r="DT227" t="str">
        <f t="shared" si="503"/>
        <v>NONE</v>
      </c>
      <c r="DV227">
        <f t="shared" si="504"/>
        <v>1</v>
      </c>
      <c r="DX227" t="str">
        <f t="shared" si="505"/>
        <v>NONE</v>
      </c>
      <c r="DZ227" t="str">
        <f t="shared" si="506"/>
        <v>NONE</v>
      </c>
      <c r="EB227">
        <f t="shared" si="507"/>
        <v>1</v>
      </c>
    </row>
    <row r="228" spans="94:132">
      <c r="CP228" t="str">
        <f t="shared" si="488"/>
        <v>NONE</v>
      </c>
      <c r="CR228" t="str">
        <f t="shared" si="489"/>
        <v>NONE</v>
      </c>
      <c r="CT228" t="str">
        <f t="shared" si="490"/>
        <v>NONE</v>
      </c>
      <c r="CV228" t="str">
        <f t="shared" si="491"/>
        <v>NONE</v>
      </c>
      <c r="CX228" t="str">
        <f t="shared" si="492"/>
        <v>NONE</v>
      </c>
      <c r="CZ228" t="str">
        <f t="shared" si="493"/>
        <v>NONE</v>
      </c>
      <c r="DB228" t="str">
        <f t="shared" si="494"/>
        <v>NONE</v>
      </c>
      <c r="DD228" t="str">
        <f t="shared" si="495"/>
        <v>NONE</v>
      </c>
      <c r="DF228" t="str">
        <f t="shared" si="496"/>
        <v>NONE</v>
      </c>
      <c r="DH228" t="str">
        <f t="shared" si="497"/>
        <v>NONE</v>
      </c>
      <c r="DJ228" t="str">
        <f t="shared" si="498"/>
        <v>NONE</v>
      </c>
      <c r="DL228" t="str">
        <f t="shared" si="499"/>
        <v>NONE</v>
      </c>
      <c r="DN228" t="str">
        <f t="shared" si="500"/>
        <v>NONE</v>
      </c>
      <c r="DP228" t="str">
        <f t="shared" si="501"/>
        <v>NONE</v>
      </c>
      <c r="DR228" t="str">
        <f t="shared" si="502"/>
        <v>NONE</v>
      </c>
      <c r="DT228" t="str">
        <f t="shared" si="503"/>
        <v>NONE</v>
      </c>
      <c r="DV228" t="str">
        <f t="shared" si="504"/>
        <v>NONE</v>
      </c>
      <c r="DX228" t="str">
        <f t="shared" si="505"/>
        <v>NONE</v>
      </c>
      <c r="DZ228" t="str">
        <f t="shared" si="506"/>
        <v>NONE</v>
      </c>
      <c r="EB228" t="str">
        <f t="shared" si="507"/>
        <v>NONE</v>
      </c>
    </row>
    <row r="229" spans="94:132">
      <c r="CP229" t="str">
        <f t="shared" si="488"/>
        <v>NONE</v>
      </c>
      <c r="CR229" t="str">
        <f t="shared" si="489"/>
        <v>NONE</v>
      </c>
      <c r="CT229" t="str">
        <f t="shared" si="490"/>
        <v>NONE</v>
      </c>
      <c r="CV229" t="str">
        <f t="shared" si="491"/>
        <v>NONE</v>
      </c>
      <c r="CX229" t="str">
        <f t="shared" si="492"/>
        <v>NONE</v>
      </c>
      <c r="CZ229" t="str">
        <f t="shared" si="493"/>
        <v>NONE</v>
      </c>
      <c r="DB229" t="str">
        <f t="shared" si="494"/>
        <v>NONE</v>
      </c>
      <c r="DD229" t="str">
        <f t="shared" si="495"/>
        <v>NONE</v>
      </c>
      <c r="DF229" t="str">
        <f t="shared" si="496"/>
        <v>NONE</v>
      </c>
      <c r="DH229">
        <f t="shared" si="497"/>
        <v>0</v>
      </c>
      <c r="DJ229" t="str">
        <f t="shared" si="498"/>
        <v>NONE</v>
      </c>
      <c r="DL229" t="str">
        <f t="shared" si="499"/>
        <v>NONE</v>
      </c>
      <c r="DN229" t="str">
        <f t="shared" si="500"/>
        <v>NONE</v>
      </c>
      <c r="DP229" t="str">
        <f t="shared" si="501"/>
        <v>NONE</v>
      </c>
      <c r="DR229" t="str">
        <f t="shared" si="502"/>
        <v>NONE</v>
      </c>
      <c r="DT229">
        <f t="shared" si="503"/>
        <v>0</v>
      </c>
      <c r="DV229" t="str">
        <f t="shared" si="504"/>
        <v>NONE</v>
      </c>
      <c r="DX229" t="str">
        <f t="shared" si="505"/>
        <v>NONE</v>
      </c>
      <c r="DZ229" t="str">
        <f t="shared" si="506"/>
        <v>NONE</v>
      </c>
      <c r="EB229" t="str">
        <f t="shared" si="507"/>
        <v>NONE</v>
      </c>
    </row>
    <row r="230" spans="94:132">
      <c r="CP230">
        <f t="shared" si="488"/>
        <v>1</v>
      </c>
      <c r="CR230" t="str">
        <f t="shared" si="489"/>
        <v>NONE</v>
      </c>
      <c r="CT230">
        <f t="shared" si="490"/>
        <v>1</v>
      </c>
      <c r="CV230" t="str">
        <f t="shared" si="491"/>
        <v>NONE</v>
      </c>
      <c r="CX230">
        <f t="shared" si="492"/>
        <v>1</v>
      </c>
      <c r="CZ230" t="str">
        <f t="shared" si="493"/>
        <v>NONE</v>
      </c>
      <c r="DB230" t="str">
        <f t="shared" si="494"/>
        <v>NONE</v>
      </c>
      <c r="DD230" t="str">
        <f t="shared" si="495"/>
        <v>NONE</v>
      </c>
      <c r="DF230">
        <f t="shared" si="496"/>
        <v>1</v>
      </c>
      <c r="DH230" t="str">
        <f t="shared" si="497"/>
        <v>NONE</v>
      </c>
      <c r="DJ230">
        <f t="shared" si="498"/>
        <v>1</v>
      </c>
      <c r="DL230" t="str">
        <f t="shared" si="499"/>
        <v>NONE</v>
      </c>
      <c r="DN230" t="str">
        <f t="shared" si="500"/>
        <v>NONE</v>
      </c>
      <c r="DP230">
        <f t="shared" si="501"/>
        <v>1</v>
      </c>
      <c r="DR230">
        <f t="shared" si="502"/>
        <v>1</v>
      </c>
      <c r="DT230" t="str">
        <f t="shared" si="503"/>
        <v>NONE</v>
      </c>
      <c r="DV230">
        <f t="shared" si="504"/>
        <v>1</v>
      </c>
      <c r="DX230" t="str">
        <f t="shared" si="505"/>
        <v>NONE</v>
      </c>
      <c r="DZ230" t="str">
        <f t="shared" si="506"/>
        <v>NONE</v>
      </c>
      <c r="EB230" t="str">
        <f t="shared" si="507"/>
        <v>NONE</v>
      </c>
    </row>
    <row r="231" spans="94:132">
      <c r="CP231">
        <f t="shared" si="488"/>
        <v>1</v>
      </c>
      <c r="CR231" t="str">
        <f t="shared" si="489"/>
        <v>NONE</v>
      </c>
      <c r="CT231" t="str">
        <f t="shared" si="490"/>
        <v>NONE</v>
      </c>
      <c r="CV231" t="str">
        <f t="shared" si="491"/>
        <v>NONE</v>
      </c>
      <c r="CX231" t="str">
        <f t="shared" si="492"/>
        <v>NONE</v>
      </c>
      <c r="CZ231" t="str">
        <f t="shared" si="493"/>
        <v>NONE</v>
      </c>
      <c r="DB231">
        <f t="shared" si="494"/>
        <v>1</v>
      </c>
      <c r="DD231" t="str">
        <f t="shared" si="495"/>
        <v>NONE</v>
      </c>
      <c r="DF231" t="str">
        <f t="shared" si="496"/>
        <v>NONE</v>
      </c>
      <c r="DH231" t="str">
        <f t="shared" si="497"/>
        <v>NONE</v>
      </c>
      <c r="DJ231" t="str">
        <f t="shared" si="498"/>
        <v>NONE</v>
      </c>
      <c r="DL231" t="str">
        <f t="shared" si="499"/>
        <v>NONE</v>
      </c>
      <c r="DN231">
        <f t="shared" si="500"/>
        <v>1</v>
      </c>
      <c r="DP231" t="str">
        <f t="shared" si="501"/>
        <v>NONE</v>
      </c>
      <c r="DR231">
        <f t="shared" si="502"/>
        <v>1</v>
      </c>
      <c r="DT231" t="str">
        <f t="shared" si="503"/>
        <v>NONE</v>
      </c>
      <c r="DV231" t="str">
        <f t="shared" si="504"/>
        <v>NONE</v>
      </c>
      <c r="DX231" t="str">
        <f t="shared" si="505"/>
        <v>NONE</v>
      </c>
      <c r="DZ231" t="str">
        <f t="shared" si="506"/>
        <v>NONE</v>
      </c>
      <c r="EB231" t="str">
        <f t="shared" si="507"/>
        <v>NONE</v>
      </c>
    </row>
    <row r="232" spans="94:132">
      <c r="CP232" t="str">
        <f t="shared" si="488"/>
        <v>NONE</v>
      </c>
      <c r="CR232" t="str">
        <f t="shared" si="489"/>
        <v>NONE</v>
      </c>
      <c r="CT232">
        <f t="shared" si="490"/>
        <v>0</v>
      </c>
      <c r="CV232" t="str">
        <f t="shared" si="491"/>
        <v>NONE</v>
      </c>
      <c r="CX232" t="str">
        <f t="shared" si="492"/>
        <v>NONE</v>
      </c>
      <c r="CZ232" t="str">
        <f t="shared" si="493"/>
        <v>NONE</v>
      </c>
      <c r="DB232" t="str">
        <f t="shared" si="494"/>
        <v>NONE</v>
      </c>
      <c r="DD232">
        <f t="shared" si="495"/>
        <v>0</v>
      </c>
      <c r="DF232">
        <f t="shared" si="496"/>
        <v>0</v>
      </c>
      <c r="DH232" t="str">
        <f t="shared" si="497"/>
        <v>NONE</v>
      </c>
      <c r="DJ232" t="str">
        <f t="shared" si="498"/>
        <v>NONE</v>
      </c>
      <c r="DL232" t="str">
        <f t="shared" si="499"/>
        <v>NONE</v>
      </c>
      <c r="DN232" t="str">
        <f t="shared" si="500"/>
        <v>NONE</v>
      </c>
      <c r="DP232" t="str">
        <f t="shared" si="501"/>
        <v>NONE</v>
      </c>
      <c r="DR232" t="str">
        <f t="shared" si="502"/>
        <v>NONE</v>
      </c>
      <c r="DT232" t="str">
        <f t="shared" si="503"/>
        <v>NONE</v>
      </c>
      <c r="DV232" t="str">
        <f t="shared" si="504"/>
        <v>NONE</v>
      </c>
      <c r="DX232" t="str">
        <f t="shared" si="505"/>
        <v>NONE</v>
      </c>
      <c r="DZ232" t="str">
        <f t="shared" si="506"/>
        <v>NONE</v>
      </c>
      <c r="EB232" t="str">
        <f t="shared" si="507"/>
        <v>NONE</v>
      </c>
    </row>
    <row r="233" spans="94:132">
      <c r="CP233" t="str">
        <f t="shared" si="488"/>
        <v>NONE</v>
      </c>
      <c r="CR233" t="str">
        <f t="shared" si="489"/>
        <v>NONE</v>
      </c>
      <c r="CT233" t="str">
        <f t="shared" si="490"/>
        <v>NONE</v>
      </c>
      <c r="CV233" t="str">
        <f t="shared" si="491"/>
        <v>NONE</v>
      </c>
      <c r="CX233" t="str">
        <f t="shared" si="492"/>
        <v>NONE</v>
      </c>
      <c r="CZ233" t="str">
        <f t="shared" si="493"/>
        <v>NONE</v>
      </c>
      <c r="DB233" t="str">
        <f t="shared" si="494"/>
        <v>NONE</v>
      </c>
      <c r="DD233" t="str">
        <f t="shared" si="495"/>
        <v>NONE</v>
      </c>
      <c r="DF233" t="str">
        <f t="shared" si="496"/>
        <v>NONE</v>
      </c>
      <c r="DH233" t="str">
        <f t="shared" si="497"/>
        <v>NONE</v>
      </c>
      <c r="DJ233" t="str">
        <f t="shared" si="498"/>
        <v>NONE</v>
      </c>
      <c r="DL233" t="str">
        <f t="shared" si="499"/>
        <v>NONE</v>
      </c>
      <c r="DN233" t="str">
        <f t="shared" si="500"/>
        <v>NONE</v>
      </c>
      <c r="DP233" t="str">
        <f t="shared" si="501"/>
        <v>NONE</v>
      </c>
      <c r="DR233" t="str">
        <f t="shared" si="502"/>
        <v>NONE</v>
      </c>
      <c r="DT233" t="str">
        <f t="shared" si="503"/>
        <v>NONE</v>
      </c>
      <c r="DV233" t="str">
        <f t="shared" si="504"/>
        <v>NONE</v>
      </c>
      <c r="DX233" t="str">
        <f t="shared" si="505"/>
        <v>NONE</v>
      </c>
      <c r="DZ233" t="str">
        <f t="shared" si="506"/>
        <v>NONE</v>
      </c>
      <c r="EB233" t="str">
        <f t="shared" si="507"/>
        <v>NONE</v>
      </c>
    </row>
    <row r="234" spans="94:132">
      <c r="CP234" t="str">
        <f t="shared" si="488"/>
        <v>NONE</v>
      </c>
      <c r="CR234" t="str">
        <f t="shared" si="489"/>
        <v>NONE</v>
      </c>
      <c r="CT234">
        <f t="shared" si="490"/>
        <v>0</v>
      </c>
      <c r="CV234" t="str">
        <f t="shared" si="491"/>
        <v>NONE</v>
      </c>
      <c r="CX234" t="str">
        <f t="shared" si="492"/>
        <v>NONE</v>
      </c>
      <c r="CZ234" t="str">
        <f t="shared" si="493"/>
        <v>NONE</v>
      </c>
      <c r="DB234" t="str">
        <f t="shared" si="494"/>
        <v>NONE</v>
      </c>
      <c r="DD234" t="str">
        <f t="shared" si="495"/>
        <v>NONE</v>
      </c>
      <c r="DF234">
        <f t="shared" si="496"/>
        <v>0</v>
      </c>
      <c r="DH234" t="str">
        <f t="shared" si="497"/>
        <v>NONE</v>
      </c>
      <c r="DJ234" t="str">
        <f t="shared" si="498"/>
        <v>NONE</v>
      </c>
      <c r="DL234" t="str">
        <f t="shared" si="499"/>
        <v>NONE</v>
      </c>
      <c r="DN234" t="str">
        <f t="shared" si="500"/>
        <v>NONE</v>
      </c>
      <c r="DP234">
        <f t="shared" si="501"/>
        <v>0</v>
      </c>
      <c r="DR234" t="str">
        <f t="shared" si="502"/>
        <v>NONE</v>
      </c>
      <c r="DT234">
        <f t="shared" si="503"/>
        <v>0</v>
      </c>
      <c r="DV234">
        <f t="shared" si="504"/>
        <v>0</v>
      </c>
      <c r="DX234" t="str">
        <f t="shared" si="505"/>
        <v>NONE</v>
      </c>
      <c r="DZ234" t="str">
        <f t="shared" si="506"/>
        <v>NONE</v>
      </c>
      <c r="EB234" t="str">
        <f t="shared" si="507"/>
        <v>NONE</v>
      </c>
    </row>
    <row r="235" spans="94:132">
      <c r="CP235">
        <f t="shared" si="488"/>
        <v>1</v>
      </c>
      <c r="CR235" t="str">
        <f t="shared" si="489"/>
        <v>NONE</v>
      </c>
      <c r="CT235" t="str">
        <f t="shared" si="490"/>
        <v>NONE</v>
      </c>
      <c r="CV235" t="str">
        <f t="shared" si="491"/>
        <v>NONE</v>
      </c>
      <c r="CX235" t="str">
        <f t="shared" si="492"/>
        <v>NONE</v>
      </c>
      <c r="CZ235">
        <f t="shared" si="493"/>
        <v>1</v>
      </c>
      <c r="DB235">
        <f t="shared" si="494"/>
        <v>1</v>
      </c>
      <c r="DD235">
        <f t="shared" si="495"/>
        <v>1</v>
      </c>
      <c r="DF235" t="str">
        <f t="shared" si="496"/>
        <v>NONE</v>
      </c>
      <c r="DH235" t="str">
        <f t="shared" si="497"/>
        <v>NONE</v>
      </c>
      <c r="DJ235">
        <f t="shared" si="498"/>
        <v>1</v>
      </c>
      <c r="DL235" t="str">
        <f t="shared" si="499"/>
        <v>NONE</v>
      </c>
      <c r="DN235" t="str">
        <f t="shared" si="500"/>
        <v>NONE</v>
      </c>
      <c r="DP235">
        <f t="shared" si="501"/>
        <v>1</v>
      </c>
      <c r="DR235" t="str">
        <f t="shared" si="502"/>
        <v>NONE</v>
      </c>
      <c r="DT235" t="str">
        <f t="shared" si="503"/>
        <v>NONE</v>
      </c>
      <c r="DV235" t="str">
        <f t="shared" si="504"/>
        <v>NONE</v>
      </c>
      <c r="DX235" t="str">
        <f t="shared" si="505"/>
        <v>NONE</v>
      </c>
      <c r="DZ235" t="str">
        <f t="shared" si="506"/>
        <v>NONE</v>
      </c>
      <c r="EB235" t="str">
        <f t="shared" si="507"/>
        <v>NONE</v>
      </c>
    </row>
    <row r="236" spans="94:132">
      <c r="CP236" t="str">
        <f t="shared" si="488"/>
        <v>NONE</v>
      </c>
      <c r="CR236" t="str">
        <f t="shared" si="489"/>
        <v>NONE</v>
      </c>
      <c r="CT236">
        <f t="shared" si="490"/>
        <v>0</v>
      </c>
      <c r="CV236" t="str">
        <f t="shared" si="491"/>
        <v>NONE</v>
      </c>
      <c r="CX236" t="str">
        <f t="shared" si="492"/>
        <v>NONE</v>
      </c>
      <c r="CZ236" t="str">
        <f t="shared" si="493"/>
        <v>NONE</v>
      </c>
      <c r="DB236" t="str">
        <f t="shared" si="494"/>
        <v>NONE</v>
      </c>
      <c r="DD236" t="str">
        <f t="shared" si="495"/>
        <v>NONE</v>
      </c>
      <c r="DF236">
        <f t="shared" si="496"/>
        <v>0</v>
      </c>
      <c r="DH236">
        <f t="shared" si="497"/>
        <v>0</v>
      </c>
      <c r="DJ236" t="str">
        <f t="shared" si="498"/>
        <v>NONE</v>
      </c>
      <c r="DL236" t="str">
        <f t="shared" si="499"/>
        <v>NONE</v>
      </c>
      <c r="DN236">
        <f t="shared" si="500"/>
        <v>0</v>
      </c>
      <c r="DP236" t="str">
        <f t="shared" si="501"/>
        <v>NONE</v>
      </c>
      <c r="DR236" t="str">
        <f t="shared" si="502"/>
        <v>NONE</v>
      </c>
      <c r="DT236" t="str">
        <f t="shared" si="503"/>
        <v>NONE</v>
      </c>
      <c r="DV236" t="str">
        <f t="shared" si="504"/>
        <v>NONE</v>
      </c>
      <c r="DX236" t="str">
        <f t="shared" si="505"/>
        <v>NONE</v>
      </c>
      <c r="DZ236" t="str">
        <f t="shared" si="506"/>
        <v>NONE</v>
      </c>
      <c r="EB236" t="str">
        <f t="shared" si="507"/>
        <v>NONE</v>
      </c>
    </row>
    <row r="237" spans="94:132">
      <c r="CP237" t="str">
        <f t="shared" ref="CP237:CP268" si="508">IF(CP33&gt;CP$201,IF(CQ33&lt;CQ$201,IF($D33&gt;$E33,1,0),"NONE"),"NONE")</f>
        <v>NONE</v>
      </c>
      <c r="CR237">
        <f t="shared" ref="CR237:CR268" si="509">IF(CR33&gt;CR$201,IF(CS33&lt;CS$201,IF($D33&gt;$E33,1,0),"NONE"),"NONE")</f>
        <v>1</v>
      </c>
      <c r="CT237">
        <f t="shared" ref="CT237:CT268" si="510">IF(CT33&lt;CT$201,IF(CU33&gt;CU$201,IF($D33&gt;$E33,1,0),"NONE"),"NONE")</f>
        <v>1</v>
      </c>
      <c r="CV237" t="str">
        <f t="shared" ref="CV237:CV268" si="511">IF(CV33&gt;CV$201,IF(CW33&lt;CW$201,IF($D33&gt;$E33,1,0),"NONE"),"NONE")</f>
        <v>NONE</v>
      </c>
      <c r="CX237" t="str">
        <f t="shared" ref="CX237:CX268" si="512">IF(CX33&gt;CX$201,IF(CY33&lt;CY$201,IF($D33&gt;$E33,1,0),"NONE"),"NONE")</f>
        <v>NONE</v>
      </c>
      <c r="CZ237" t="str">
        <f t="shared" ref="CZ237:CZ268" si="513">IF(CZ33&gt;CZ$201,IF(DA33&lt;DA$201,IF($D33&gt;$E33,1,0),"NONE"),"NONE")</f>
        <v>NONE</v>
      </c>
      <c r="DB237" t="str">
        <f t="shared" ref="DB237:DB268" si="514">IF(DB33&gt;DB$201,IF(DC33&lt;DC$201,IF($D33&gt;$E33,1,0),"NONE"),"NONE")</f>
        <v>NONE</v>
      </c>
      <c r="DD237" t="str">
        <f t="shared" ref="DD237:DD268" si="515">IF(DD33&gt;DD$201,IF(DE33&lt;DE$201,IF($D33&gt;$E33,1,0),"NONE"),"NONE")</f>
        <v>NONE</v>
      </c>
      <c r="DF237" t="str">
        <f t="shared" ref="DF237:DF268" si="516">IF(DF33&gt;DF$201,IF(DG33&lt;DG$201,IF($D33&gt;$E33,1,0),"NONE"),"NONE")</f>
        <v>NONE</v>
      </c>
      <c r="DH237" t="str">
        <f t="shared" ref="DH237:DH268" si="517">IF(DH33&lt;DH$201,IF(DI33&gt;DI$201,IF($D33&gt;$E33,1,0),"NONE"),"NONE")</f>
        <v>NONE</v>
      </c>
      <c r="DJ237" t="str">
        <f t="shared" ref="DJ237:DJ268" si="518">IF(DJ33&gt;DJ$201,IF(DK33&lt;DK$201,IF($D33&gt;$E33,1,0),"NONE"),"NONE")</f>
        <v>NONE</v>
      </c>
      <c r="DL237" t="str">
        <f t="shared" ref="DL237:DL268" si="519">IF(DL33&gt;DL$201,IF(DM33&lt;DM$201,IF($D33&gt;$E33,1,0),"NONE"),"NONE")</f>
        <v>NONE</v>
      </c>
      <c r="DN237">
        <f t="shared" ref="DN237:DN268" si="520">IF(DN33&lt;DN$201,IF(DO33&gt;DO$201,IF($D33&gt;$E33,1,0),"NONE"),"NONE")</f>
        <v>1</v>
      </c>
      <c r="DP237" t="str">
        <f t="shared" ref="DP237:DP268" si="521">IF(DP33&gt;DP$201,IF(DQ33&lt;DQ$201,IF($D33&gt;$E33,1,0),"NONE"),"NONE")</f>
        <v>NONE</v>
      </c>
      <c r="DR237" t="str">
        <f t="shared" ref="DR237:DR268" si="522">IF(DR33&gt;DR$201,IF(DS33&lt;DS$201,IF($D33&gt;$E33,1,0),"NONE"),"NONE")</f>
        <v>NONE</v>
      </c>
      <c r="DT237" t="str">
        <f t="shared" ref="DT237:DT268" si="523">IF(DT33&gt;DT$201,IF(DU33&lt;DU$201,IF($D33&gt;$E33,1,0),"NONE"),"NONE")</f>
        <v>NONE</v>
      </c>
      <c r="DV237" t="str">
        <f t="shared" ref="DV237:DV268" si="524">IF(DV33&gt;DV$201,IF(DW33&lt;DW$201,IF($D33&gt;$E33,1,0),"NONE"),"NONE")</f>
        <v>NONE</v>
      </c>
      <c r="DX237" t="str">
        <f t="shared" ref="DX237:DX268" si="525">IF(DX33&gt;DX$201,IF(DY33&lt;DY$201,IF($D33&gt;$E33,1,0),"NONE"),"NONE")</f>
        <v>NONE</v>
      </c>
      <c r="DZ237" t="str">
        <f t="shared" ref="DZ237:DZ268" si="526">IF(DZ33&gt;DZ$201,IF(EA33&lt;EA$201,IF($D33&gt;$E33,1,0),"NONE"),"NONE")</f>
        <v>NONE</v>
      </c>
      <c r="EB237">
        <f t="shared" ref="EB237:EB268" si="527">IF(EB33&gt;EB$201,IF(EC33&lt;EC$201,IF($D33&gt;$E33,1,0),"NONE"),"NONE")</f>
        <v>1</v>
      </c>
    </row>
    <row r="238" spans="94:132">
      <c r="CP238" t="str">
        <f t="shared" si="508"/>
        <v>NONE</v>
      </c>
      <c r="CR238" t="str">
        <f t="shared" si="509"/>
        <v>NONE</v>
      </c>
      <c r="CT238" t="str">
        <f t="shared" si="510"/>
        <v>NONE</v>
      </c>
      <c r="CV238" t="str">
        <f t="shared" si="511"/>
        <v>NONE</v>
      </c>
      <c r="CX238" t="str">
        <f t="shared" si="512"/>
        <v>NONE</v>
      </c>
      <c r="CZ238" t="str">
        <f t="shared" si="513"/>
        <v>NONE</v>
      </c>
      <c r="DB238">
        <f t="shared" si="514"/>
        <v>0</v>
      </c>
      <c r="DD238">
        <f t="shared" si="515"/>
        <v>0</v>
      </c>
      <c r="DF238" t="str">
        <f t="shared" si="516"/>
        <v>NONE</v>
      </c>
      <c r="DH238" t="str">
        <f t="shared" si="517"/>
        <v>NONE</v>
      </c>
      <c r="DJ238" t="str">
        <f t="shared" si="518"/>
        <v>NONE</v>
      </c>
      <c r="DL238" t="str">
        <f t="shared" si="519"/>
        <v>NONE</v>
      </c>
      <c r="DN238" t="str">
        <f t="shared" si="520"/>
        <v>NONE</v>
      </c>
      <c r="DP238" t="str">
        <f t="shared" si="521"/>
        <v>NONE</v>
      </c>
      <c r="DR238" t="str">
        <f t="shared" si="522"/>
        <v>NONE</v>
      </c>
      <c r="DT238">
        <f t="shared" si="523"/>
        <v>0</v>
      </c>
      <c r="DV238" t="str">
        <f t="shared" si="524"/>
        <v>NONE</v>
      </c>
      <c r="DX238" t="str">
        <f t="shared" si="525"/>
        <v>NONE</v>
      </c>
      <c r="DZ238" t="str">
        <f t="shared" si="526"/>
        <v>NONE</v>
      </c>
      <c r="EB238" t="str">
        <f t="shared" si="527"/>
        <v>NONE</v>
      </c>
    </row>
    <row r="239" spans="94:132">
      <c r="CP239">
        <f t="shared" si="508"/>
        <v>1</v>
      </c>
      <c r="CR239">
        <f t="shared" si="509"/>
        <v>1</v>
      </c>
      <c r="CT239" t="str">
        <f t="shared" si="510"/>
        <v>NONE</v>
      </c>
      <c r="CV239" t="str">
        <f t="shared" si="511"/>
        <v>NONE</v>
      </c>
      <c r="CX239">
        <f t="shared" si="512"/>
        <v>1</v>
      </c>
      <c r="CZ239" t="str">
        <f t="shared" si="513"/>
        <v>NONE</v>
      </c>
      <c r="DB239">
        <f t="shared" si="514"/>
        <v>1</v>
      </c>
      <c r="DD239">
        <f t="shared" si="515"/>
        <v>1</v>
      </c>
      <c r="DF239" t="str">
        <f t="shared" si="516"/>
        <v>NONE</v>
      </c>
      <c r="DH239">
        <f t="shared" si="517"/>
        <v>1</v>
      </c>
      <c r="DJ239">
        <f t="shared" si="518"/>
        <v>1</v>
      </c>
      <c r="DL239">
        <f t="shared" si="519"/>
        <v>1</v>
      </c>
      <c r="DN239" t="str">
        <f t="shared" si="520"/>
        <v>NONE</v>
      </c>
      <c r="DP239" t="str">
        <f t="shared" si="521"/>
        <v>NONE</v>
      </c>
      <c r="DR239" t="str">
        <f t="shared" si="522"/>
        <v>NONE</v>
      </c>
      <c r="DT239">
        <f t="shared" si="523"/>
        <v>1</v>
      </c>
      <c r="DV239">
        <f t="shared" si="524"/>
        <v>1</v>
      </c>
      <c r="DX239" t="str">
        <f t="shared" si="525"/>
        <v>NONE</v>
      </c>
      <c r="DZ239" t="str">
        <f t="shared" si="526"/>
        <v>NONE</v>
      </c>
      <c r="EB239" t="str">
        <f t="shared" si="527"/>
        <v>NONE</v>
      </c>
    </row>
    <row r="240" spans="94:132">
      <c r="CP240" t="str">
        <f t="shared" si="508"/>
        <v>NONE</v>
      </c>
      <c r="CR240" t="str">
        <f t="shared" si="509"/>
        <v>NONE</v>
      </c>
      <c r="CT240" t="str">
        <f t="shared" si="510"/>
        <v>NONE</v>
      </c>
      <c r="CV240" t="str">
        <f t="shared" si="511"/>
        <v>NONE</v>
      </c>
      <c r="CX240" t="str">
        <f t="shared" si="512"/>
        <v>NONE</v>
      </c>
      <c r="CZ240" t="str">
        <f t="shared" si="513"/>
        <v>NONE</v>
      </c>
      <c r="DB240" t="str">
        <f t="shared" si="514"/>
        <v>NONE</v>
      </c>
      <c r="DD240" t="str">
        <f t="shared" si="515"/>
        <v>NONE</v>
      </c>
      <c r="DF240" t="str">
        <f t="shared" si="516"/>
        <v>NONE</v>
      </c>
      <c r="DH240" t="str">
        <f t="shared" si="517"/>
        <v>NONE</v>
      </c>
      <c r="DJ240" t="str">
        <f t="shared" si="518"/>
        <v>NONE</v>
      </c>
      <c r="DL240" t="str">
        <f t="shared" si="519"/>
        <v>NONE</v>
      </c>
      <c r="DN240" t="str">
        <f t="shared" si="520"/>
        <v>NONE</v>
      </c>
      <c r="DP240" t="str">
        <f t="shared" si="521"/>
        <v>NONE</v>
      </c>
      <c r="DR240">
        <f t="shared" si="522"/>
        <v>0</v>
      </c>
      <c r="DT240" t="str">
        <f t="shared" si="523"/>
        <v>NONE</v>
      </c>
      <c r="DV240" t="str">
        <f t="shared" si="524"/>
        <v>NONE</v>
      </c>
      <c r="DX240" t="str">
        <f t="shared" si="525"/>
        <v>NONE</v>
      </c>
      <c r="DZ240" t="str">
        <f t="shared" si="526"/>
        <v>NONE</v>
      </c>
      <c r="EB240" t="str">
        <f t="shared" si="527"/>
        <v>NONE</v>
      </c>
    </row>
    <row r="241" spans="94:132">
      <c r="CP241">
        <f t="shared" si="508"/>
        <v>1</v>
      </c>
      <c r="CR241">
        <f t="shared" si="509"/>
        <v>1</v>
      </c>
      <c r="CT241">
        <f t="shared" si="510"/>
        <v>1</v>
      </c>
      <c r="CV241">
        <f t="shared" si="511"/>
        <v>1</v>
      </c>
      <c r="CX241" t="str">
        <f t="shared" si="512"/>
        <v>NONE</v>
      </c>
      <c r="CZ241">
        <f t="shared" si="513"/>
        <v>1</v>
      </c>
      <c r="DB241" t="str">
        <f t="shared" si="514"/>
        <v>NONE</v>
      </c>
      <c r="DD241">
        <f t="shared" si="515"/>
        <v>1</v>
      </c>
      <c r="DF241">
        <f t="shared" si="516"/>
        <v>1</v>
      </c>
      <c r="DH241">
        <f t="shared" si="517"/>
        <v>1</v>
      </c>
      <c r="DJ241" t="str">
        <f t="shared" si="518"/>
        <v>NONE</v>
      </c>
      <c r="DL241" t="str">
        <f t="shared" si="519"/>
        <v>NONE</v>
      </c>
      <c r="DN241" t="str">
        <f t="shared" si="520"/>
        <v>NONE</v>
      </c>
      <c r="DP241">
        <f t="shared" si="521"/>
        <v>1</v>
      </c>
      <c r="DR241" t="str">
        <f t="shared" si="522"/>
        <v>NONE</v>
      </c>
      <c r="DT241" t="str">
        <f t="shared" si="523"/>
        <v>NONE</v>
      </c>
      <c r="DV241" t="str">
        <f t="shared" si="524"/>
        <v>NONE</v>
      </c>
      <c r="DX241" t="str">
        <f t="shared" si="525"/>
        <v>NONE</v>
      </c>
      <c r="DZ241" t="str">
        <f t="shared" si="526"/>
        <v>NONE</v>
      </c>
      <c r="EB241">
        <f t="shared" si="527"/>
        <v>1</v>
      </c>
    </row>
    <row r="242" spans="94:132">
      <c r="CP242" t="str">
        <f t="shared" si="508"/>
        <v>NONE</v>
      </c>
      <c r="CR242" t="str">
        <f t="shared" si="509"/>
        <v>NONE</v>
      </c>
      <c r="CT242" t="str">
        <f t="shared" si="510"/>
        <v>NONE</v>
      </c>
      <c r="CV242" t="str">
        <f t="shared" si="511"/>
        <v>NONE</v>
      </c>
      <c r="CX242" t="str">
        <f t="shared" si="512"/>
        <v>NONE</v>
      </c>
      <c r="CZ242" t="str">
        <f t="shared" si="513"/>
        <v>NONE</v>
      </c>
      <c r="DB242" t="str">
        <f t="shared" si="514"/>
        <v>NONE</v>
      </c>
      <c r="DD242" t="str">
        <f t="shared" si="515"/>
        <v>NONE</v>
      </c>
      <c r="DF242" t="str">
        <f t="shared" si="516"/>
        <v>NONE</v>
      </c>
      <c r="DH242" t="str">
        <f t="shared" si="517"/>
        <v>NONE</v>
      </c>
      <c r="DJ242" t="str">
        <f t="shared" si="518"/>
        <v>NONE</v>
      </c>
      <c r="DL242">
        <f t="shared" si="519"/>
        <v>0</v>
      </c>
      <c r="DN242">
        <f t="shared" si="520"/>
        <v>0</v>
      </c>
      <c r="DP242" t="str">
        <f t="shared" si="521"/>
        <v>NONE</v>
      </c>
      <c r="DR242" t="str">
        <f t="shared" si="522"/>
        <v>NONE</v>
      </c>
      <c r="DT242">
        <f t="shared" si="523"/>
        <v>0</v>
      </c>
      <c r="DV242" t="str">
        <f t="shared" si="524"/>
        <v>NONE</v>
      </c>
      <c r="DX242" t="str">
        <f t="shared" si="525"/>
        <v>NONE</v>
      </c>
      <c r="DZ242" t="str">
        <f t="shared" si="526"/>
        <v>NONE</v>
      </c>
      <c r="EB242" t="str">
        <f t="shared" si="527"/>
        <v>NONE</v>
      </c>
    </row>
    <row r="243" spans="94:132">
      <c r="CP243" t="str">
        <f t="shared" si="508"/>
        <v>NONE</v>
      </c>
      <c r="CR243" t="str">
        <f t="shared" si="509"/>
        <v>NONE</v>
      </c>
      <c r="CT243" t="str">
        <f t="shared" si="510"/>
        <v>NONE</v>
      </c>
      <c r="CV243" t="str">
        <f t="shared" si="511"/>
        <v>NONE</v>
      </c>
      <c r="CX243" t="str">
        <f t="shared" si="512"/>
        <v>NONE</v>
      </c>
      <c r="CZ243" t="str">
        <f t="shared" si="513"/>
        <v>NONE</v>
      </c>
      <c r="DB243" t="str">
        <f t="shared" si="514"/>
        <v>NONE</v>
      </c>
      <c r="DD243" t="str">
        <f t="shared" si="515"/>
        <v>NONE</v>
      </c>
      <c r="DF243">
        <f t="shared" si="516"/>
        <v>0</v>
      </c>
      <c r="DH243" t="str">
        <f t="shared" si="517"/>
        <v>NONE</v>
      </c>
      <c r="DJ243" t="str">
        <f t="shared" si="518"/>
        <v>NONE</v>
      </c>
      <c r="DL243" t="str">
        <f t="shared" si="519"/>
        <v>NONE</v>
      </c>
      <c r="DN243" t="str">
        <f t="shared" si="520"/>
        <v>NONE</v>
      </c>
      <c r="DP243" t="str">
        <f t="shared" si="521"/>
        <v>NONE</v>
      </c>
      <c r="DR243" t="str">
        <f t="shared" si="522"/>
        <v>NONE</v>
      </c>
      <c r="DT243">
        <f t="shared" si="523"/>
        <v>0</v>
      </c>
      <c r="DV243" t="str">
        <f t="shared" si="524"/>
        <v>NONE</v>
      </c>
      <c r="DX243" t="str">
        <f t="shared" si="525"/>
        <v>NONE</v>
      </c>
      <c r="DZ243" t="str">
        <f t="shared" si="526"/>
        <v>NONE</v>
      </c>
      <c r="EB243" t="str">
        <f t="shared" si="527"/>
        <v>NONE</v>
      </c>
    </row>
    <row r="244" spans="94:132">
      <c r="CP244" t="str">
        <f t="shared" si="508"/>
        <v>NONE</v>
      </c>
      <c r="CR244">
        <f t="shared" si="509"/>
        <v>1</v>
      </c>
      <c r="CT244">
        <f t="shared" si="510"/>
        <v>1</v>
      </c>
      <c r="CV244" t="str">
        <f t="shared" si="511"/>
        <v>NONE</v>
      </c>
      <c r="CX244">
        <f t="shared" si="512"/>
        <v>1</v>
      </c>
      <c r="CZ244" t="str">
        <f t="shared" si="513"/>
        <v>NONE</v>
      </c>
      <c r="DB244" t="str">
        <f t="shared" si="514"/>
        <v>NONE</v>
      </c>
      <c r="DD244" t="str">
        <f t="shared" si="515"/>
        <v>NONE</v>
      </c>
      <c r="DF244" t="str">
        <f t="shared" si="516"/>
        <v>NONE</v>
      </c>
      <c r="DH244" t="str">
        <f t="shared" si="517"/>
        <v>NONE</v>
      </c>
      <c r="DJ244">
        <f t="shared" si="518"/>
        <v>1</v>
      </c>
      <c r="DL244">
        <f t="shared" si="519"/>
        <v>1</v>
      </c>
      <c r="DN244" t="str">
        <f t="shared" si="520"/>
        <v>NONE</v>
      </c>
      <c r="DP244" t="str">
        <f t="shared" si="521"/>
        <v>NONE</v>
      </c>
      <c r="DR244" t="str">
        <f t="shared" si="522"/>
        <v>NONE</v>
      </c>
      <c r="DT244" t="str">
        <f t="shared" si="523"/>
        <v>NONE</v>
      </c>
      <c r="DV244" t="str">
        <f t="shared" si="524"/>
        <v>NONE</v>
      </c>
      <c r="DX244" t="str">
        <f t="shared" si="525"/>
        <v>NONE</v>
      </c>
      <c r="DZ244" t="str">
        <f t="shared" si="526"/>
        <v>NONE</v>
      </c>
      <c r="EB244">
        <f t="shared" si="527"/>
        <v>1</v>
      </c>
    </row>
    <row r="245" spans="94:132">
      <c r="CP245" t="str">
        <f t="shared" si="508"/>
        <v>NONE</v>
      </c>
      <c r="CR245">
        <f t="shared" si="509"/>
        <v>1</v>
      </c>
      <c r="CT245">
        <f t="shared" si="510"/>
        <v>1</v>
      </c>
      <c r="CV245" t="str">
        <f t="shared" si="511"/>
        <v>NONE</v>
      </c>
      <c r="CX245" t="str">
        <f t="shared" si="512"/>
        <v>NONE</v>
      </c>
      <c r="CZ245">
        <f t="shared" si="513"/>
        <v>1</v>
      </c>
      <c r="DB245" t="str">
        <f t="shared" si="514"/>
        <v>NONE</v>
      </c>
      <c r="DD245" t="str">
        <f t="shared" si="515"/>
        <v>NONE</v>
      </c>
      <c r="DF245" t="str">
        <f t="shared" si="516"/>
        <v>NONE</v>
      </c>
      <c r="DH245" t="str">
        <f t="shared" si="517"/>
        <v>NONE</v>
      </c>
      <c r="DJ245">
        <f t="shared" si="518"/>
        <v>1</v>
      </c>
      <c r="DL245" t="str">
        <f t="shared" si="519"/>
        <v>NONE</v>
      </c>
      <c r="DN245" t="str">
        <f t="shared" si="520"/>
        <v>NONE</v>
      </c>
      <c r="DP245" t="str">
        <f t="shared" si="521"/>
        <v>NONE</v>
      </c>
      <c r="DR245" t="str">
        <f t="shared" si="522"/>
        <v>NONE</v>
      </c>
      <c r="DT245" t="str">
        <f t="shared" si="523"/>
        <v>NONE</v>
      </c>
      <c r="DV245" t="str">
        <f t="shared" si="524"/>
        <v>NONE</v>
      </c>
      <c r="DX245" t="str">
        <f t="shared" si="525"/>
        <v>NONE</v>
      </c>
      <c r="DZ245" t="str">
        <f t="shared" si="526"/>
        <v>NONE</v>
      </c>
      <c r="EB245" t="str">
        <f t="shared" si="527"/>
        <v>NONE</v>
      </c>
    </row>
    <row r="246" spans="94:132">
      <c r="CP246" t="str">
        <f t="shared" si="508"/>
        <v>NONE</v>
      </c>
      <c r="CR246" t="str">
        <f t="shared" si="509"/>
        <v>NONE</v>
      </c>
      <c r="CT246" t="str">
        <f t="shared" si="510"/>
        <v>NONE</v>
      </c>
      <c r="CV246" t="str">
        <f t="shared" si="511"/>
        <v>NONE</v>
      </c>
      <c r="CX246">
        <f t="shared" si="512"/>
        <v>0</v>
      </c>
      <c r="CZ246" t="str">
        <f t="shared" si="513"/>
        <v>NONE</v>
      </c>
      <c r="DB246" t="str">
        <f t="shared" si="514"/>
        <v>NONE</v>
      </c>
      <c r="DD246" t="str">
        <f t="shared" si="515"/>
        <v>NONE</v>
      </c>
      <c r="DF246" t="str">
        <f t="shared" si="516"/>
        <v>NONE</v>
      </c>
      <c r="DH246" t="str">
        <f t="shared" si="517"/>
        <v>NONE</v>
      </c>
      <c r="DJ246" t="str">
        <f t="shared" si="518"/>
        <v>NONE</v>
      </c>
      <c r="DL246">
        <f t="shared" si="519"/>
        <v>0</v>
      </c>
      <c r="DN246" t="str">
        <f t="shared" si="520"/>
        <v>NONE</v>
      </c>
      <c r="DP246" t="str">
        <f t="shared" si="521"/>
        <v>NONE</v>
      </c>
      <c r="DR246" t="str">
        <f t="shared" si="522"/>
        <v>NONE</v>
      </c>
      <c r="DT246" t="str">
        <f t="shared" si="523"/>
        <v>NONE</v>
      </c>
      <c r="DV246">
        <f t="shared" si="524"/>
        <v>0</v>
      </c>
      <c r="DX246" t="str">
        <f t="shared" si="525"/>
        <v>NONE</v>
      </c>
      <c r="DZ246" t="str">
        <f t="shared" si="526"/>
        <v>NONE</v>
      </c>
      <c r="EB246" t="str">
        <f t="shared" si="527"/>
        <v>NONE</v>
      </c>
    </row>
    <row r="247" spans="94:132">
      <c r="CP247">
        <f t="shared" si="508"/>
        <v>1</v>
      </c>
      <c r="CR247">
        <f t="shared" si="509"/>
        <v>1</v>
      </c>
      <c r="CT247">
        <f t="shared" si="510"/>
        <v>1</v>
      </c>
      <c r="CV247">
        <f t="shared" si="511"/>
        <v>1</v>
      </c>
      <c r="CX247">
        <f t="shared" si="512"/>
        <v>1</v>
      </c>
      <c r="CZ247" t="str">
        <f t="shared" si="513"/>
        <v>NONE</v>
      </c>
      <c r="DB247">
        <f t="shared" si="514"/>
        <v>1</v>
      </c>
      <c r="DD247" t="str">
        <f t="shared" si="515"/>
        <v>NONE</v>
      </c>
      <c r="DF247" t="str">
        <f t="shared" si="516"/>
        <v>NONE</v>
      </c>
      <c r="DH247">
        <f t="shared" si="517"/>
        <v>1</v>
      </c>
      <c r="DJ247">
        <f t="shared" si="518"/>
        <v>1</v>
      </c>
      <c r="DL247">
        <f t="shared" si="519"/>
        <v>1</v>
      </c>
      <c r="DN247">
        <f t="shared" si="520"/>
        <v>1</v>
      </c>
      <c r="DP247" t="str">
        <f t="shared" si="521"/>
        <v>NONE</v>
      </c>
      <c r="DR247" t="str">
        <f t="shared" si="522"/>
        <v>NONE</v>
      </c>
      <c r="DT247" t="str">
        <f t="shared" si="523"/>
        <v>NONE</v>
      </c>
      <c r="DV247">
        <f t="shared" si="524"/>
        <v>1</v>
      </c>
      <c r="DX247" t="str">
        <f t="shared" si="525"/>
        <v>NONE</v>
      </c>
      <c r="DZ247" t="str">
        <f t="shared" si="526"/>
        <v>NONE</v>
      </c>
      <c r="EB247">
        <f t="shared" si="527"/>
        <v>1</v>
      </c>
    </row>
    <row r="248" spans="94:132">
      <c r="CP248" t="str">
        <f t="shared" si="508"/>
        <v>NONE</v>
      </c>
      <c r="CR248" t="str">
        <f t="shared" si="509"/>
        <v>NONE</v>
      </c>
      <c r="CT248" t="str">
        <f t="shared" si="510"/>
        <v>NONE</v>
      </c>
      <c r="CV248" t="str">
        <f t="shared" si="511"/>
        <v>NONE</v>
      </c>
      <c r="CX248" t="str">
        <f t="shared" si="512"/>
        <v>NONE</v>
      </c>
      <c r="CZ248" t="str">
        <f t="shared" si="513"/>
        <v>NONE</v>
      </c>
      <c r="DB248" t="str">
        <f t="shared" si="514"/>
        <v>NONE</v>
      </c>
      <c r="DD248">
        <f t="shared" si="515"/>
        <v>0</v>
      </c>
      <c r="DF248" t="str">
        <f t="shared" si="516"/>
        <v>NONE</v>
      </c>
      <c r="DH248" t="str">
        <f t="shared" si="517"/>
        <v>NONE</v>
      </c>
      <c r="DJ248" t="str">
        <f t="shared" si="518"/>
        <v>NONE</v>
      </c>
      <c r="DL248" t="str">
        <f t="shared" si="519"/>
        <v>NONE</v>
      </c>
      <c r="DN248" t="str">
        <f t="shared" si="520"/>
        <v>NONE</v>
      </c>
      <c r="DP248" t="str">
        <f t="shared" si="521"/>
        <v>NONE</v>
      </c>
      <c r="DR248" t="str">
        <f t="shared" si="522"/>
        <v>NONE</v>
      </c>
      <c r="DT248" t="str">
        <f t="shared" si="523"/>
        <v>NONE</v>
      </c>
      <c r="DV248" t="str">
        <f t="shared" si="524"/>
        <v>NONE</v>
      </c>
      <c r="DX248" t="str">
        <f t="shared" si="525"/>
        <v>NONE</v>
      </c>
      <c r="DZ248" t="str">
        <f t="shared" si="526"/>
        <v>NONE</v>
      </c>
      <c r="EB248" t="str">
        <f t="shared" si="527"/>
        <v>NONE</v>
      </c>
    </row>
    <row r="249" spans="94:132">
      <c r="CP249" t="str">
        <f t="shared" si="508"/>
        <v>NONE</v>
      </c>
      <c r="CR249" t="str">
        <f t="shared" si="509"/>
        <v>NONE</v>
      </c>
      <c r="CT249" t="str">
        <f t="shared" si="510"/>
        <v>NONE</v>
      </c>
      <c r="CV249" t="str">
        <f t="shared" si="511"/>
        <v>NONE</v>
      </c>
      <c r="CX249" t="str">
        <f t="shared" si="512"/>
        <v>NONE</v>
      </c>
      <c r="CZ249" t="str">
        <f t="shared" si="513"/>
        <v>NONE</v>
      </c>
      <c r="DB249" t="str">
        <f t="shared" si="514"/>
        <v>NONE</v>
      </c>
      <c r="DD249" t="str">
        <f t="shared" si="515"/>
        <v>NONE</v>
      </c>
      <c r="DF249" t="str">
        <f t="shared" si="516"/>
        <v>NONE</v>
      </c>
      <c r="DH249" t="str">
        <f t="shared" si="517"/>
        <v>NONE</v>
      </c>
      <c r="DJ249" t="str">
        <f t="shared" si="518"/>
        <v>NONE</v>
      </c>
      <c r="DL249" t="str">
        <f t="shared" si="519"/>
        <v>NONE</v>
      </c>
      <c r="DN249" t="str">
        <f t="shared" si="520"/>
        <v>NONE</v>
      </c>
      <c r="DP249" t="str">
        <f t="shared" si="521"/>
        <v>NONE</v>
      </c>
      <c r="DR249" t="str">
        <f t="shared" si="522"/>
        <v>NONE</v>
      </c>
      <c r="DT249" t="str">
        <f t="shared" si="523"/>
        <v>NONE</v>
      </c>
      <c r="DV249" t="str">
        <f t="shared" si="524"/>
        <v>NONE</v>
      </c>
      <c r="DX249" t="str">
        <f t="shared" si="525"/>
        <v>NONE</v>
      </c>
      <c r="DZ249" t="str">
        <f t="shared" si="526"/>
        <v>NONE</v>
      </c>
      <c r="EB249" t="str">
        <f t="shared" si="527"/>
        <v>NONE</v>
      </c>
    </row>
    <row r="250" spans="94:132">
      <c r="CP250" t="str">
        <f t="shared" si="508"/>
        <v>NONE</v>
      </c>
      <c r="CR250" t="str">
        <f t="shared" si="509"/>
        <v>NONE</v>
      </c>
      <c r="CT250" t="str">
        <f t="shared" si="510"/>
        <v>NONE</v>
      </c>
      <c r="CV250" t="str">
        <f t="shared" si="511"/>
        <v>NONE</v>
      </c>
      <c r="CX250">
        <f t="shared" si="512"/>
        <v>1</v>
      </c>
      <c r="CZ250" t="str">
        <f t="shared" si="513"/>
        <v>NONE</v>
      </c>
      <c r="DB250" t="str">
        <f t="shared" si="514"/>
        <v>NONE</v>
      </c>
      <c r="DD250" t="str">
        <f t="shared" si="515"/>
        <v>NONE</v>
      </c>
      <c r="DF250">
        <f t="shared" si="516"/>
        <v>1</v>
      </c>
      <c r="DH250">
        <f t="shared" si="517"/>
        <v>1</v>
      </c>
      <c r="DJ250" t="str">
        <f t="shared" si="518"/>
        <v>NONE</v>
      </c>
      <c r="DL250" t="str">
        <f t="shared" si="519"/>
        <v>NONE</v>
      </c>
      <c r="DN250" t="str">
        <f t="shared" si="520"/>
        <v>NONE</v>
      </c>
      <c r="DP250" t="str">
        <f t="shared" si="521"/>
        <v>NONE</v>
      </c>
      <c r="DR250">
        <f t="shared" si="522"/>
        <v>1</v>
      </c>
      <c r="DT250" t="str">
        <f t="shared" si="523"/>
        <v>NONE</v>
      </c>
      <c r="DV250">
        <f t="shared" si="524"/>
        <v>1</v>
      </c>
      <c r="DX250" t="str">
        <f t="shared" si="525"/>
        <v>NONE</v>
      </c>
      <c r="DZ250" t="str">
        <f t="shared" si="526"/>
        <v>NONE</v>
      </c>
      <c r="EB250" t="str">
        <f t="shared" si="527"/>
        <v>NONE</v>
      </c>
    </row>
    <row r="251" spans="94:132">
      <c r="CP251" t="str">
        <f t="shared" si="508"/>
        <v>NONE</v>
      </c>
      <c r="CR251">
        <f t="shared" si="509"/>
        <v>1</v>
      </c>
      <c r="CT251">
        <f t="shared" si="510"/>
        <v>1</v>
      </c>
      <c r="CV251">
        <f t="shared" si="511"/>
        <v>1</v>
      </c>
      <c r="CX251">
        <f t="shared" si="512"/>
        <v>1</v>
      </c>
      <c r="CZ251">
        <f t="shared" si="513"/>
        <v>1</v>
      </c>
      <c r="DB251" t="str">
        <f t="shared" si="514"/>
        <v>NONE</v>
      </c>
      <c r="DD251" t="str">
        <f t="shared" si="515"/>
        <v>NONE</v>
      </c>
      <c r="DF251">
        <f t="shared" si="516"/>
        <v>1</v>
      </c>
      <c r="DH251">
        <f t="shared" si="517"/>
        <v>1</v>
      </c>
      <c r="DJ251" t="str">
        <f t="shared" si="518"/>
        <v>NONE</v>
      </c>
      <c r="DL251" t="str">
        <f t="shared" si="519"/>
        <v>NONE</v>
      </c>
      <c r="DN251" t="str">
        <f t="shared" si="520"/>
        <v>NONE</v>
      </c>
      <c r="DP251" t="str">
        <f t="shared" si="521"/>
        <v>NONE</v>
      </c>
      <c r="DR251" t="str">
        <f t="shared" si="522"/>
        <v>NONE</v>
      </c>
      <c r="DT251">
        <f t="shared" si="523"/>
        <v>1</v>
      </c>
      <c r="DV251" t="str">
        <f t="shared" si="524"/>
        <v>NONE</v>
      </c>
      <c r="DX251" t="str">
        <f t="shared" si="525"/>
        <v>NONE</v>
      </c>
      <c r="DZ251" t="str">
        <f t="shared" si="526"/>
        <v>NONE</v>
      </c>
      <c r="EB251">
        <f t="shared" si="527"/>
        <v>1</v>
      </c>
    </row>
    <row r="252" spans="94:132">
      <c r="CP252" t="str">
        <f t="shared" si="508"/>
        <v>NONE</v>
      </c>
      <c r="CR252" t="str">
        <f t="shared" si="509"/>
        <v>NONE</v>
      </c>
      <c r="CT252" t="str">
        <f t="shared" si="510"/>
        <v>NONE</v>
      </c>
      <c r="CV252" t="str">
        <f t="shared" si="511"/>
        <v>NONE</v>
      </c>
      <c r="CX252" t="str">
        <f t="shared" si="512"/>
        <v>NONE</v>
      </c>
      <c r="CZ252" t="str">
        <f t="shared" si="513"/>
        <v>NONE</v>
      </c>
      <c r="DB252" t="str">
        <f t="shared" si="514"/>
        <v>NONE</v>
      </c>
      <c r="DD252" t="str">
        <f t="shared" si="515"/>
        <v>NONE</v>
      </c>
      <c r="DF252" t="str">
        <f t="shared" si="516"/>
        <v>NONE</v>
      </c>
      <c r="DH252" t="str">
        <f t="shared" si="517"/>
        <v>NONE</v>
      </c>
      <c r="DJ252">
        <f t="shared" si="518"/>
        <v>0</v>
      </c>
      <c r="DL252" t="str">
        <f t="shared" si="519"/>
        <v>NONE</v>
      </c>
      <c r="DN252" t="str">
        <f t="shared" si="520"/>
        <v>NONE</v>
      </c>
      <c r="DP252" t="str">
        <f t="shared" si="521"/>
        <v>NONE</v>
      </c>
      <c r="DR252">
        <f t="shared" si="522"/>
        <v>0</v>
      </c>
      <c r="DT252" t="str">
        <f t="shared" si="523"/>
        <v>NONE</v>
      </c>
      <c r="DV252" t="str">
        <f t="shared" si="524"/>
        <v>NONE</v>
      </c>
      <c r="DX252" t="str">
        <f t="shared" si="525"/>
        <v>NONE</v>
      </c>
      <c r="DZ252" t="str">
        <f t="shared" si="526"/>
        <v>NONE</v>
      </c>
      <c r="EB252" t="str">
        <f t="shared" si="527"/>
        <v>NONE</v>
      </c>
    </row>
    <row r="253" spans="94:132">
      <c r="CP253" t="str">
        <f t="shared" si="508"/>
        <v>NONE</v>
      </c>
      <c r="CR253">
        <f t="shared" si="509"/>
        <v>1</v>
      </c>
      <c r="CT253" t="str">
        <f t="shared" si="510"/>
        <v>NONE</v>
      </c>
      <c r="CV253" t="str">
        <f t="shared" si="511"/>
        <v>NONE</v>
      </c>
      <c r="CX253" t="str">
        <f t="shared" si="512"/>
        <v>NONE</v>
      </c>
      <c r="CZ253">
        <f t="shared" si="513"/>
        <v>1</v>
      </c>
      <c r="DB253" t="str">
        <f t="shared" si="514"/>
        <v>NONE</v>
      </c>
      <c r="DD253" t="str">
        <f t="shared" si="515"/>
        <v>NONE</v>
      </c>
      <c r="DF253">
        <f t="shared" si="516"/>
        <v>1</v>
      </c>
      <c r="DH253">
        <f t="shared" si="517"/>
        <v>1</v>
      </c>
      <c r="DJ253" t="str">
        <f t="shared" si="518"/>
        <v>NONE</v>
      </c>
      <c r="DL253" t="str">
        <f t="shared" si="519"/>
        <v>NONE</v>
      </c>
      <c r="DN253" t="str">
        <f t="shared" si="520"/>
        <v>NONE</v>
      </c>
      <c r="DP253">
        <f t="shared" si="521"/>
        <v>1</v>
      </c>
      <c r="DR253" t="str">
        <f t="shared" si="522"/>
        <v>NONE</v>
      </c>
      <c r="DT253" t="str">
        <f t="shared" si="523"/>
        <v>NONE</v>
      </c>
      <c r="DV253" t="str">
        <f t="shared" si="524"/>
        <v>NONE</v>
      </c>
      <c r="DX253" t="str">
        <f t="shared" si="525"/>
        <v>NONE</v>
      </c>
      <c r="DZ253" t="str">
        <f t="shared" si="526"/>
        <v>NONE</v>
      </c>
      <c r="EB253">
        <f t="shared" si="527"/>
        <v>1</v>
      </c>
    </row>
    <row r="254" spans="94:132">
      <c r="CP254" t="str">
        <f t="shared" si="508"/>
        <v>NONE</v>
      </c>
      <c r="CR254" t="str">
        <f t="shared" si="509"/>
        <v>NONE</v>
      </c>
      <c r="CT254" t="str">
        <f t="shared" si="510"/>
        <v>NONE</v>
      </c>
      <c r="CV254" t="str">
        <f t="shared" si="511"/>
        <v>NONE</v>
      </c>
      <c r="CX254" t="str">
        <f t="shared" si="512"/>
        <v>NONE</v>
      </c>
      <c r="CZ254" t="str">
        <f t="shared" si="513"/>
        <v>NONE</v>
      </c>
      <c r="DB254" t="str">
        <f t="shared" si="514"/>
        <v>NONE</v>
      </c>
      <c r="DD254">
        <f t="shared" si="515"/>
        <v>0</v>
      </c>
      <c r="DF254" t="str">
        <f t="shared" si="516"/>
        <v>NONE</v>
      </c>
      <c r="DH254" t="str">
        <f t="shared" si="517"/>
        <v>NONE</v>
      </c>
      <c r="DJ254" t="str">
        <f t="shared" si="518"/>
        <v>NONE</v>
      </c>
      <c r="DL254" t="str">
        <f t="shared" si="519"/>
        <v>NONE</v>
      </c>
      <c r="DN254" t="str">
        <f t="shared" si="520"/>
        <v>NONE</v>
      </c>
      <c r="DP254" t="str">
        <f t="shared" si="521"/>
        <v>NONE</v>
      </c>
      <c r="DR254" t="str">
        <f t="shared" si="522"/>
        <v>NONE</v>
      </c>
      <c r="DT254" t="str">
        <f t="shared" si="523"/>
        <v>NONE</v>
      </c>
      <c r="DV254" t="str">
        <f t="shared" si="524"/>
        <v>NONE</v>
      </c>
      <c r="DX254" t="str">
        <f t="shared" si="525"/>
        <v>NONE</v>
      </c>
      <c r="DZ254" t="str">
        <f t="shared" si="526"/>
        <v>NONE</v>
      </c>
      <c r="EB254" t="str">
        <f t="shared" si="527"/>
        <v>NONE</v>
      </c>
    </row>
    <row r="255" spans="94:132">
      <c r="CP255" t="str">
        <f t="shared" si="508"/>
        <v>NONE</v>
      </c>
      <c r="CR255">
        <f t="shared" si="509"/>
        <v>1</v>
      </c>
      <c r="CT255">
        <f t="shared" si="510"/>
        <v>1</v>
      </c>
      <c r="CV255" t="str">
        <f t="shared" si="511"/>
        <v>NONE</v>
      </c>
      <c r="CX255" t="str">
        <f t="shared" si="512"/>
        <v>NONE</v>
      </c>
      <c r="CZ255" t="str">
        <f t="shared" si="513"/>
        <v>NONE</v>
      </c>
      <c r="DB255" t="str">
        <f t="shared" si="514"/>
        <v>NONE</v>
      </c>
      <c r="DD255" t="str">
        <f t="shared" si="515"/>
        <v>NONE</v>
      </c>
      <c r="DF255">
        <f t="shared" si="516"/>
        <v>1</v>
      </c>
      <c r="DH255" t="str">
        <f t="shared" si="517"/>
        <v>NONE</v>
      </c>
      <c r="DJ255" t="str">
        <f t="shared" si="518"/>
        <v>NONE</v>
      </c>
      <c r="DL255" t="str">
        <f t="shared" si="519"/>
        <v>NONE</v>
      </c>
      <c r="DN255" t="str">
        <f t="shared" si="520"/>
        <v>NONE</v>
      </c>
      <c r="DP255" t="str">
        <f t="shared" si="521"/>
        <v>NONE</v>
      </c>
      <c r="DR255" t="str">
        <f t="shared" si="522"/>
        <v>NONE</v>
      </c>
      <c r="DT255" t="str">
        <f t="shared" si="523"/>
        <v>NONE</v>
      </c>
      <c r="DV255" t="str">
        <f t="shared" si="524"/>
        <v>NONE</v>
      </c>
      <c r="DX255" t="str">
        <f t="shared" si="525"/>
        <v>NONE</v>
      </c>
      <c r="DZ255" t="str">
        <f t="shared" si="526"/>
        <v>NONE</v>
      </c>
      <c r="EB255">
        <f t="shared" si="527"/>
        <v>1</v>
      </c>
    </row>
    <row r="256" spans="94:132">
      <c r="CP256" t="str">
        <f t="shared" si="508"/>
        <v>NONE</v>
      </c>
      <c r="CR256" t="str">
        <f t="shared" si="509"/>
        <v>NONE</v>
      </c>
      <c r="CT256" t="str">
        <f t="shared" si="510"/>
        <v>NONE</v>
      </c>
      <c r="CV256" t="str">
        <f t="shared" si="511"/>
        <v>NONE</v>
      </c>
      <c r="CX256" t="str">
        <f t="shared" si="512"/>
        <v>NONE</v>
      </c>
      <c r="CZ256" t="str">
        <f t="shared" si="513"/>
        <v>NONE</v>
      </c>
      <c r="DB256" t="str">
        <f t="shared" si="514"/>
        <v>NONE</v>
      </c>
      <c r="DD256" t="str">
        <f t="shared" si="515"/>
        <v>NONE</v>
      </c>
      <c r="DF256" t="str">
        <f t="shared" si="516"/>
        <v>NONE</v>
      </c>
      <c r="DH256" t="str">
        <f t="shared" si="517"/>
        <v>NONE</v>
      </c>
      <c r="DJ256">
        <f t="shared" si="518"/>
        <v>0</v>
      </c>
      <c r="DL256" t="str">
        <f t="shared" si="519"/>
        <v>NONE</v>
      </c>
      <c r="DN256" t="str">
        <f t="shared" si="520"/>
        <v>NONE</v>
      </c>
      <c r="DP256" t="str">
        <f t="shared" si="521"/>
        <v>NONE</v>
      </c>
      <c r="DR256">
        <f t="shared" si="522"/>
        <v>0</v>
      </c>
      <c r="DT256" t="str">
        <f t="shared" si="523"/>
        <v>NONE</v>
      </c>
      <c r="DV256">
        <f t="shared" si="524"/>
        <v>0</v>
      </c>
      <c r="DX256" t="str">
        <f t="shared" si="525"/>
        <v>NONE</v>
      </c>
      <c r="DZ256" t="str">
        <f t="shared" si="526"/>
        <v>NONE</v>
      </c>
      <c r="EB256" t="str">
        <f t="shared" si="527"/>
        <v>NONE</v>
      </c>
    </row>
    <row r="257" spans="94:132">
      <c r="CP257" t="str">
        <f t="shared" si="508"/>
        <v>NONE</v>
      </c>
      <c r="CR257" t="str">
        <f t="shared" si="509"/>
        <v>NONE</v>
      </c>
      <c r="CT257" t="str">
        <f t="shared" si="510"/>
        <v>NONE</v>
      </c>
      <c r="CV257" t="str">
        <f t="shared" si="511"/>
        <v>NONE</v>
      </c>
      <c r="CX257" t="str">
        <f t="shared" si="512"/>
        <v>NONE</v>
      </c>
      <c r="CZ257" t="str">
        <f t="shared" si="513"/>
        <v>NONE</v>
      </c>
      <c r="DB257" t="str">
        <f t="shared" si="514"/>
        <v>NONE</v>
      </c>
      <c r="DD257" t="str">
        <f t="shared" si="515"/>
        <v>NONE</v>
      </c>
      <c r="DF257" t="str">
        <f t="shared" si="516"/>
        <v>NONE</v>
      </c>
      <c r="DH257" t="str">
        <f t="shared" si="517"/>
        <v>NONE</v>
      </c>
      <c r="DJ257" t="str">
        <f t="shared" si="518"/>
        <v>NONE</v>
      </c>
      <c r="DL257" t="str">
        <f t="shared" si="519"/>
        <v>NONE</v>
      </c>
      <c r="DN257">
        <f t="shared" si="520"/>
        <v>0</v>
      </c>
      <c r="DP257" t="str">
        <f t="shared" si="521"/>
        <v>NONE</v>
      </c>
      <c r="DR257" t="str">
        <f t="shared" si="522"/>
        <v>NONE</v>
      </c>
      <c r="DT257">
        <f t="shared" si="523"/>
        <v>0</v>
      </c>
      <c r="DV257" t="str">
        <f t="shared" si="524"/>
        <v>NONE</v>
      </c>
      <c r="DX257" t="str">
        <f t="shared" si="525"/>
        <v>NONE</v>
      </c>
      <c r="DZ257" t="str">
        <f t="shared" si="526"/>
        <v>NONE</v>
      </c>
      <c r="EB257" t="str">
        <f t="shared" si="527"/>
        <v>NONE</v>
      </c>
    </row>
    <row r="258" spans="94:132">
      <c r="CP258" t="str">
        <f t="shared" si="508"/>
        <v>NONE</v>
      </c>
      <c r="CR258">
        <f t="shared" si="509"/>
        <v>1</v>
      </c>
      <c r="CT258">
        <f t="shared" si="510"/>
        <v>1</v>
      </c>
      <c r="CV258" t="str">
        <f t="shared" si="511"/>
        <v>NONE</v>
      </c>
      <c r="CX258" t="str">
        <f t="shared" si="512"/>
        <v>NONE</v>
      </c>
      <c r="CZ258" t="str">
        <f t="shared" si="513"/>
        <v>NONE</v>
      </c>
      <c r="DB258" t="str">
        <f t="shared" si="514"/>
        <v>NONE</v>
      </c>
      <c r="DD258" t="str">
        <f t="shared" si="515"/>
        <v>NONE</v>
      </c>
      <c r="DF258" t="str">
        <f t="shared" si="516"/>
        <v>NONE</v>
      </c>
      <c r="DH258" t="str">
        <f t="shared" si="517"/>
        <v>NONE</v>
      </c>
      <c r="DJ258">
        <f t="shared" si="518"/>
        <v>1</v>
      </c>
      <c r="DL258" t="str">
        <f t="shared" si="519"/>
        <v>NONE</v>
      </c>
      <c r="DN258" t="str">
        <f t="shared" si="520"/>
        <v>NONE</v>
      </c>
      <c r="DP258">
        <f t="shared" si="521"/>
        <v>1</v>
      </c>
      <c r="DR258">
        <f t="shared" si="522"/>
        <v>1</v>
      </c>
      <c r="DT258" t="str">
        <f t="shared" si="523"/>
        <v>NONE</v>
      </c>
      <c r="DV258">
        <f t="shared" si="524"/>
        <v>1</v>
      </c>
      <c r="DX258" t="str">
        <f t="shared" si="525"/>
        <v>NONE</v>
      </c>
      <c r="DZ258" t="str">
        <f t="shared" si="526"/>
        <v>NONE</v>
      </c>
      <c r="EB258">
        <f t="shared" si="527"/>
        <v>1</v>
      </c>
    </row>
    <row r="259" spans="94:132">
      <c r="CP259" t="str">
        <f t="shared" si="508"/>
        <v>NONE</v>
      </c>
      <c r="CR259" t="str">
        <f t="shared" si="509"/>
        <v>NONE</v>
      </c>
      <c r="CT259" t="str">
        <f t="shared" si="510"/>
        <v>NONE</v>
      </c>
      <c r="CV259" t="str">
        <f t="shared" si="511"/>
        <v>NONE</v>
      </c>
      <c r="CX259" t="str">
        <f t="shared" si="512"/>
        <v>NONE</v>
      </c>
      <c r="CZ259" t="str">
        <f t="shared" si="513"/>
        <v>NONE</v>
      </c>
      <c r="DB259" t="str">
        <f t="shared" si="514"/>
        <v>NONE</v>
      </c>
      <c r="DD259" t="str">
        <f t="shared" si="515"/>
        <v>NONE</v>
      </c>
      <c r="DF259" t="str">
        <f t="shared" si="516"/>
        <v>NONE</v>
      </c>
      <c r="DH259" t="str">
        <f t="shared" si="517"/>
        <v>NONE</v>
      </c>
      <c r="DJ259">
        <f t="shared" si="518"/>
        <v>1</v>
      </c>
      <c r="DL259" t="str">
        <f t="shared" si="519"/>
        <v>NONE</v>
      </c>
      <c r="DN259">
        <f t="shared" si="520"/>
        <v>1</v>
      </c>
      <c r="DP259" t="str">
        <f t="shared" si="521"/>
        <v>NONE</v>
      </c>
      <c r="DR259" t="str">
        <f t="shared" si="522"/>
        <v>NONE</v>
      </c>
      <c r="DT259" t="str">
        <f t="shared" si="523"/>
        <v>NONE</v>
      </c>
      <c r="DV259" t="str">
        <f t="shared" si="524"/>
        <v>NONE</v>
      </c>
      <c r="DX259" t="str">
        <f t="shared" si="525"/>
        <v>NONE</v>
      </c>
      <c r="DZ259" t="str">
        <f t="shared" si="526"/>
        <v>NONE</v>
      </c>
      <c r="EB259" t="str">
        <f t="shared" si="527"/>
        <v>NONE</v>
      </c>
    </row>
    <row r="260" spans="94:132">
      <c r="CP260" t="str">
        <f t="shared" si="508"/>
        <v>NONE</v>
      </c>
      <c r="CR260" t="str">
        <f t="shared" si="509"/>
        <v>NONE</v>
      </c>
      <c r="CT260" t="str">
        <f t="shared" si="510"/>
        <v>NONE</v>
      </c>
      <c r="CV260" t="str">
        <f t="shared" si="511"/>
        <v>NONE</v>
      </c>
      <c r="CX260" t="str">
        <f t="shared" si="512"/>
        <v>NONE</v>
      </c>
      <c r="CZ260" t="str">
        <f t="shared" si="513"/>
        <v>NONE</v>
      </c>
      <c r="DB260" t="str">
        <f t="shared" si="514"/>
        <v>NONE</v>
      </c>
      <c r="DD260" t="str">
        <f t="shared" si="515"/>
        <v>NONE</v>
      </c>
      <c r="DF260" t="str">
        <f t="shared" si="516"/>
        <v>NONE</v>
      </c>
      <c r="DH260" t="str">
        <f t="shared" si="517"/>
        <v>NONE</v>
      </c>
      <c r="DJ260" t="str">
        <f t="shared" si="518"/>
        <v>NONE</v>
      </c>
      <c r="DL260" t="str">
        <f t="shared" si="519"/>
        <v>NONE</v>
      </c>
      <c r="DN260" t="str">
        <f t="shared" si="520"/>
        <v>NONE</v>
      </c>
      <c r="DP260" t="str">
        <f t="shared" si="521"/>
        <v>NONE</v>
      </c>
      <c r="DR260" t="str">
        <f t="shared" si="522"/>
        <v>NONE</v>
      </c>
      <c r="DT260" t="str">
        <f t="shared" si="523"/>
        <v>NONE</v>
      </c>
      <c r="DV260" t="str">
        <f t="shared" si="524"/>
        <v>NONE</v>
      </c>
      <c r="DX260" t="str">
        <f t="shared" si="525"/>
        <v>NONE</v>
      </c>
      <c r="DZ260" t="str">
        <f t="shared" si="526"/>
        <v>NONE</v>
      </c>
      <c r="EB260">
        <f t="shared" si="527"/>
        <v>0</v>
      </c>
    </row>
    <row r="261" spans="94:132">
      <c r="CP261" t="str">
        <f t="shared" si="508"/>
        <v>NONE</v>
      </c>
      <c r="CR261" t="str">
        <f t="shared" si="509"/>
        <v>NONE</v>
      </c>
      <c r="CT261" t="str">
        <f t="shared" si="510"/>
        <v>NONE</v>
      </c>
      <c r="CV261" t="str">
        <f t="shared" si="511"/>
        <v>NONE</v>
      </c>
      <c r="CX261" t="str">
        <f t="shared" si="512"/>
        <v>NONE</v>
      </c>
      <c r="CZ261" t="str">
        <f t="shared" si="513"/>
        <v>NONE</v>
      </c>
      <c r="DB261" t="str">
        <f t="shared" si="514"/>
        <v>NONE</v>
      </c>
      <c r="DD261" t="str">
        <f t="shared" si="515"/>
        <v>NONE</v>
      </c>
      <c r="DF261" t="str">
        <f t="shared" si="516"/>
        <v>NONE</v>
      </c>
      <c r="DH261" t="str">
        <f t="shared" si="517"/>
        <v>NONE</v>
      </c>
      <c r="DJ261" t="str">
        <f t="shared" si="518"/>
        <v>NONE</v>
      </c>
      <c r="DL261" t="str">
        <f t="shared" si="519"/>
        <v>NONE</v>
      </c>
      <c r="DN261" t="str">
        <f t="shared" si="520"/>
        <v>NONE</v>
      </c>
      <c r="DP261" t="str">
        <f t="shared" si="521"/>
        <v>NONE</v>
      </c>
      <c r="DR261" t="str">
        <f t="shared" si="522"/>
        <v>NONE</v>
      </c>
      <c r="DT261" t="str">
        <f t="shared" si="523"/>
        <v>NONE</v>
      </c>
      <c r="DV261" t="str">
        <f t="shared" si="524"/>
        <v>NONE</v>
      </c>
      <c r="DX261" t="str">
        <f t="shared" si="525"/>
        <v>NONE</v>
      </c>
      <c r="DZ261" t="str">
        <f t="shared" si="526"/>
        <v>NONE</v>
      </c>
      <c r="EB261" t="str">
        <f t="shared" si="527"/>
        <v>NONE</v>
      </c>
    </row>
    <row r="262" spans="94:132">
      <c r="CP262" t="str">
        <f t="shared" si="508"/>
        <v>NONE</v>
      </c>
      <c r="CR262" t="str">
        <f t="shared" si="509"/>
        <v>NONE</v>
      </c>
      <c r="CT262" t="str">
        <f t="shared" si="510"/>
        <v>NONE</v>
      </c>
      <c r="CV262" t="str">
        <f t="shared" si="511"/>
        <v>NONE</v>
      </c>
      <c r="CX262" t="str">
        <f t="shared" si="512"/>
        <v>NONE</v>
      </c>
      <c r="CZ262" t="str">
        <f t="shared" si="513"/>
        <v>NONE</v>
      </c>
      <c r="DB262" t="str">
        <f t="shared" si="514"/>
        <v>NONE</v>
      </c>
      <c r="DD262" t="str">
        <f t="shared" si="515"/>
        <v>NONE</v>
      </c>
      <c r="DF262" t="str">
        <f t="shared" si="516"/>
        <v>NONE</v>
      </c>
      <c r="DH262" t="str">
        <f t="shared" si="517"/>
        <v>NONE</v>
      </c>
      <c r="DJ262" t="str">
        <f t="shared" si="518"/>
        <v>NONE</v>
      </c>
      <c r="DL262" t="str">
        <f t="shared" si="519"/>
        <v>NONE</v>
      </c>
      <c r="DN262" t="str">
        <f t="shared" si="520"/>
        <v>NONE</v>
      </c>
      <c r="DP262" t="str">
        <f t="shared" si="521"/>
        <v>NONE</v>
      </c>
      <c r="DR262" t="str">
        <f t="shared" si="522"/>
        <v>NONE</v>
      </c>
      <c r="DT262" t="str">
        <f t="shared" si="523"/>
        <v>NONE</v>
      </c>
      <c r="DV262" t="str">
        <f t="shared" si="524"/>
        <v>NONE</v>
      </c>
      <c r="DX262" t="str">
        <f t="shared" si="525"/>
        <v>NONE</v>
      </c>
      <c r="DZ262" t="str">
        <f t="shared" si="526"/>
        <v>NONE</v>
      </c>
      <c r="EB262" t="str">
        <f t="shared" si="527"/>
        <v>NONE</v>
      </c>
    </row>
    <row r="263" spans="94:132">
      <c r="CP263" t="str">
        <f t="shared" si="508"/>
        <v>NONE</v>
      </c>
      <c r="CR263" t="str">
        <f t="shared" si="509"/>
        <v>NONE</v>
      </c>
      <c r="CT263" t="str">
        <f t="shared" si="510"/>
        <v>NONE</v>
      </c>
      <c r="CV263" t="str">
        <f t="shared" si="511"/>
        <v>NONE</v>
      </c>
      <c r="CX263" t="str">
        <f t="shared" si="512"/>
        <v>NONE</v>
      </c>
      <c r="CZ263" t="str">
        <f t="shared" si="513"/>
        <v>NONE</v>
      </c>
      <c r="DB263" t="str">
        <f t="shared" si="514"/>
        <v>NONE</v>
      </c>
      <c r="DD263" t="str">
        <f t="shared" si="515"/>
        <v>NONE</v>
      </c>
      <c r="DF263" t="str">
        <f t="shared" si="516"/>
        <v>NONE</v>
      </c>
      <c r="DH263" t="str">
        <f t="shared" si="517"/>
        <v>NONE</v>
      </c>
      <c r="DJ263" t="str">
        <f t="shared" si="518"/>
        <v>NONE</v>
      </c>
      <c r="DL263" t="str">
        <f t="shared" si="519"/>
        <v>NONE</v>
      </c>
      <c r="DN263" t="str">
        <f t="shared" si="520"/>
        <v>NONE</v>
      </c>
      <c r="DP263" t="str">
        <f t="shared" si="521"/>
        <v>NONE</v>
      </c>
      <c r="DR263" t="str">
        <f t="shared" si="522"/>
        <v>NONE</v>
      </c>
      <c r="DT263" t="str">
        <f t="shared" si="523"/>
        <v>NONE</v>
      </c>
      <c r="DV263" t="str">
        <f t="shared" si="524"/>
        <v>NONE</v>
      </c>
      <c r="DX263" t="str">
        <f t="shared" si="525"/>
        <v>NONE</v>
      </c>
      <c r="DZ263" t="str">
        <f t="shared" si="526"/>
        <v>NONE</v>
      </c>
      <c r="EB263" t="str">
        <f t="shared" si="527"/>
        <v>NONE</v>
      </c>
    </row>
    <row r="264" spans="94:132">
      <c r="CP264" t="str">
        <f t="shared" si="508"/>
        <v>NONE</v>
      </c>
      <c r="CR264">
        <f t="shared" si="509"/>
        <v>0</v>
      </c>
      <c r="CT264" t="str">
        <f t="shared" si="510"/>
        <v>NONE</v>
      </c>
      <c r="CV264" t="str">
        <f t="shared" si="511"/>
        <v>NONE</v>
      </c>
      <c r="CX264" t="str">
        <f t="shared" si="512"/>
        <v>NONE</v>
      </c>
      <c r="CZ264">
        <f t="shared" si="513"/>
        <v>0</v>
      </c>
      <c r="DB264" t="str">
        <f t="shared" si="514"/>
        <v>NONE</v>
      </c>
      <c r="DD264">
        <f t="shared" si="515"/>
        <v>0</v>
      </c>
      <c r="DF264" t="str">
        <f t="shared" si="516"/>
        <v>NONE</v>
      </c>
      <c r="DH264">
        <f t="shared" si="517"/>
        <v>0</v>
      </c>
      <c r="DJ264" t="str">
        <f t="shared" si="518"/>
        <v>NONE</v>
      </c>
      <c r="DL264" t="str">
        <f t="shared" si="519"/>
        <v>NONE</v>
      </c>
      <c r="DN264" t="str">
        <f t="shared" si="520"/>
        <v>NONE</v>
      </c>
      <c r="DP264">
        <f t="shared" si="521"/>
        <v>0</v>
      </c>
      <c r="DR264" t="str">
        <f t="shared" si="522"/>
        <v>NONE</v>
      </c>
      <c r="DT264" t="str">
        <f t="shared" si="523"/>
        <v>NONE</v>
      </c>
      <c r="DV264" t="str">
        <f t="shared" si="524"/>
        <v>NONE</v>
      </c>
      <c r="DX264" t="str">
        <f t="shared" si="525"/>
        <v>NONE</v>
      </c>
      <c r="DZ264" t="str">
        <f t="shared" si="526"/>
        <v>NONE</v>
      </c>
      <c r="EB264" t="str">
        <f t="shared" si="527"/>
        <v>NONE</v>
      </c>
    </row>
    <row r="265" spans="94:132">
      <c r="CP265" t="str">
        <f t="shared" si="508"/>
        <v>NONE</v>
      </c>
      <c r="CR265">
        <f t="shared" si="509"/>
        <v>1</v>
      </c>
      <c r="CT265" t="str">
        <f t="shared" si="510"/>
        <v>NONE</v>
      </c>
      <c r="CV265">
        <f t="shared" si="511"/>
        <v>1</v>
      </c>
      <c r="CX265">
        <f t="shared" si="512"/>
        <v>1</v>
      </c>
      <c r="CZ265" t="str">
        <f t="shared" si="513"/>
        <v>NONE</v>
      </c>
      <c r="DB265" t="str">
        <f t="shared" si="514"/>
        <v>NONE</v>
      </c>
      <c r="DD265">
        <f t="shared" si="515"/>
        <v>1</v>
      </c>
      <c r="DF265" t="str">
        <f t="shared" si="516"/>
        <v>NONE</v>
      </c>
      <c r="DH265" t="str">
        <f t="shared" si="517"/>
        <v>NONE</v>
      </c>
      <c r="DJ265" t="str">
        <f t="shared" si="518"/>
        <v>NONE</v>
      </c>
      <c r="DL265" t="str">
        <f t="shared" si="519"/>
        <v>NONE</v>
      </c>
      <c r="DN265" t="str">
        <f t="shared" si="520"/>
        <v>NONE</v>
      </c>
      <c r="DP265" t="str">
        <f t="shared" si="521"/>
        <v>NONE</v>
      </c>
      <c r="DR265" t="str">
        <f t="shared" si="522"/>
        <v>NONE</v>
      </c>
      <c r="DT265" t="str">
        <f t="shared" si="523"/>
        <v>NONE</v>
      </c>
      <c r="DV265" t="str">
        <f t="shared" si="524"/>
        <v>NONE</v>
      </c>
      <c r="DX265" t="str">
        <f t="shared" si="525"/>
        <v>NONE</v>
      </c>
      <c r="DZ265" t="str">
        <f t="shared" si="526"/>
        <v>NONE</v>
      </c>
      <c r="EB265" t="str">
        <f t="shared" si="527"/>
        <v>NONE</v>
      </c>
    </row>
    <row r="266" spans="94:132">
      <c r="CP266">
        <f t="shared" si="508"/>
        <v>0</v>
      </c>
      <c r="CR266" t="str">
        <f t="shared" si="509"/>
        <v>NONE</v>
      </c>
      <c r="CT266" t="str">
        <f t="shared" si="510"/>
        <v>NONE</v>
      </c>
      <c r="CV266" t="str">
        <f t="shared" si="511"/>
        <v>NONE</v>
      </c>
      <c r="CX266" t="str">
        <f t="shared" si="512"/>
        <v>NONE</v>
      </c>
      <c r="CZ266" t="str">
        <f t="shared" si="513"/>
        <v>NONE</v>
      </c>
      <c r="DB266" t="str">
        <f t="shared" si="514"/>
        <v>NONE</v>
      </c>
      <c r="DD266" t="str">
        <f t="shared" si="515"/>
        <v>NONE</v>
      </c>
      <c r="DF266" t="str">
        <f t="shared" si="516"/>
        <v>NONE</v>
      </c>
      <c r="DH266" t="str">
        <f t="shared" si="517"/>
        <v>NONE</v>
      </c>
      <c r="DJ266" t="str">
        <f t="shared" si="518"/>
        <v>NONE</v>
      </c>
      <c r="DL266" t="str">
        <f t="shared" si="519"/>
        <v>NONE</v>
      </c>
      <c r="DN266" t="str">
        <f t="shared" si="520"/>
        <v>NONE</v>
      </c>
      <c r="DP266">
        <f t="shared" si="521"/>
        <v>0</v>
      </c>
      <c r="DR266" t="str">
        <f t="shared" si="522"/>
        <v>NONE</v>
      </c>
      <c r="DT266" t="str">
        <f t="shared" si="523"/>
        <v>NONE</v>
      </c>
      <c r="DV266" t="str">
        <f t="shared" si="524"/>
        <v>NONE</v>
      </c>
      <c r="DX266" t="str">
        <f t="shared" si="525"/>
        <v>NONE</v>
      </c>
      <c r="DZ266" t="str">
        <f t="shared" si="526"/>
        <v>NONE</v>
      </c>
      <c r="EB266" t="str">
        <f t="shared" si="527"/>
        <v>NONE</v>
      </c>
    </row>
    <row r="267" spans="94:132">
      <c r="CP267" t="str">
        <f t="shared" si="508"/>
        <v>NONE</v>
      </c>
      <c r="CR267" t="str">
        <f t="shared" si="509"/>
        <v>NONE</v>
      </c>
      <c r="CT267" t="str">
        <f t="shared" si="510"/>
        <v>NONE</v>
      </c>
      <c r="CV267" t="str">
        <f t="shared" si="511"/>
        <v>NONE</v>
      </c>
      <c r="CX267" t="str">
        <f t="shared" si="512"/>
        <v>NONE</v>
      </c>
      <c r="CZ267" t="str">
        <f t="shared" si="513"/>
        <v>NONE</v>
      </c>
      <c r="DB267" t="str">
        <f t="shared" si="514"/>
        <v>NONE</v>
      </c>
      <c r="DD267" t="str">
        <f t="shared" si="515"/>
        <v>NONE</v>
      </c>
      <c r="DF267" t="str">
        <f t="shared" si="516"/>
        <v>NONE</v>
      </c>
      <c r="DH267" t="str">
        <f t="shared" si="517"/>
        <v>NONE</v>
      </c>
      <c r="DJ267" t="str">
        <f t="shared" si="518"/>
        <v>NONE</v>
      </c>
      <c r="DL267">
        <f t="shared" si="519"/>
        <v>0</v>
      </c>
      <c r="DN267" t="str">
        <f t="shared" si="520"/>
        <v>NONE</v>
      </c>
      <c r="DP267" t="str">
        <f t="shared" si="521"/>
        <v>NONE</v>
      </c>
      <c r="DR267">
        <f t="shared" si="522"/>
        <v>0</v>
      </c>
      <c r="DT267" t="str">
        <f t="shared" si="523"/>
        <v>NONE</v>
      </c>
      <c r="DV267" t="str">
        <f t="shared" si="524"/>
        <v>NONE</v>
      </c>
      <c r="DX267" t="str">
        <f t="shared" si="525"/>
        <v>NONE</v>
      </c>
      <c r="DZ267" t="str">
        <f t="shared" si="526"/>
        <v>NONE</v>
      </c>
      <c r="EB267" t="str">
        <f t="shared" si="527"/>
        <v>NONE</v>
      </c>
    </row>
    <row r="268" spans="94:132">
      <c r="CP268" t="str">
        <f t="shared" si="508"/>
        <v>NONE</v>
      </c>
      <c r="CR268">
        <f t="shared" si="509"/>
        <v>1</v>
      </c>
      <c r="CT268">
        <f t="shared" si="510"/>
        <v>1</v>
      </c>
      <c r="CV268" t="str">
        <f t="shared" si="511"/>
        <v>NONE</v>
      </c>
      <c r="CX268" t="str">
        <f t="shared" si="512"/>
        <v>NONE</v>
      </c>
      <c r="CZ268" t="str">
        <f t="shared" si="513"/>
        <v>NONE</v>
      </c>
      <c r="DB268" t="str">
        <f t="shared" si="514"/>
        <v>NONE</v>
      </c>
      <c r="DD268" t="str">
        <f t="shared" si="515"/>
        <v>NONE</v>
      </c>
      <c r="DF268" t="str">
        <f t="shared" si="516"/>
        <v>NONE</v>
      </c>
      <c r="DH268">
        <f t="shared" si="517"/>
        <v>1</v>
      </c>
      <c r="DJ268">
        <f t="shared" si="518"/>
        <v>1</v>
      </c>
      <c r="DL268" t="str">
        <f t="shared" si="519"/>
        <v>NONE</v>
      </c>
      <c r="DN268" t="str">
        <f t="shared" si="520"/>
        <v>NONE</v>
      </c>
      <c r="DP268" t="str">
        <f t="shared" si="521"/>
        <v>NONE</v>
      </c>
      <c r="DR268" t="str">
        <f t="shared" si="522"/>
        <v>NONE</v>
      </c>
      <c r="DT268" t="str">
        <f t="shared" si="523"/>
        <v>NONE</v>
      </c>
      <c r="DV268" t="str">
        <f t="shared" si="524"/>
        <v>NONE</v>
      </c>
      <c r="DX268" t="str">
        <f t="shared" si="525"/>
        <v>NONE</v>
      </c>
      <c r="DZ268" t="str">
        <f t="shared" si="526"/>
        <v>NONE</v>
      </c>
      <c r="EB268">
        <f t="shared" si="527"/>
        <v>1</v>
      </c>
    </row>
    <row r="269" spans="94:132">
      <c r="CP269">
        <f t="shared" ref="CP269:CP300" si="528">IF(CP65&gt;CP$201,IF(CQ65&lt;CQ$201,IF($D65&gt;$E65,1,0),"NONE"),"NONE")</f>
        <v>1</v>
      </c>
      <c r="CR269" t="str">
        <f t="shared" ref="CR269:CR300" si="529">IF(CR65&gt;CR$201,IF(CS65&lt;CS$201,IF($D65&gt;$E65,1,0),"NONE"),"NONE")</f>
        <v>NONE</v>
      </c>
      <c r="CT269" t="str">
        <f t="shared" ref="CT269:CT300" si="530">IF(CT65&lt;CT$201,IF(CU65&gt;CU$201,IF($D65&gt;$E65,1,0),"NONE"),"NONE")</f>
        <v>NONE</v>
      </c>
      <c r="CV269" t="str">
        <f t="shared" ref="CV269:CV300" si="531">IF(CV65&gt;CV$201,IF(CW65&lt;CW$201,IF($D65&gt;$E65,1,0),"NONE"),"NONE")</f>
        <v>NONE</v>
      </c>
      <c r="CX269">
        <f t="shared" ref="CX269:CX300" si="532">IF(CX65&gt;CX$201,IF(CY65&lt;CY$201,IF($D65&gt;$E65,1,0),"NONE"),"NONE")</f>
        <v>1</v>
      </c>
      <c r="CZ269" t="str">
        <f t="shared" ref="CZ269:CZ300" si="533">IF(CZ65&gt;CZ$201,IF(DA65&lt;DA$201,IF($D65&gt;$E65,1,0),"NONE"),"NONE")</f>
        <v>NONE</v>
      </c>
      <c r="DB269">
        <f t="shared" ref="DB269:DB300" si="534">IF(DB65&gt;DB$201,IF(DC65&lt;DC$201,IF($D65&gt;$E65,1,0),"NONE"),"NONE")</f>
        <v>1</v>
      </c>
      <c r="DD269">
        <f t="shared" ref="DD269:DD300" si="535">IF(DD65&gt;DD$201,IF(DE65&lt;DE$201,IF($D65&gt;$E65,1,0),"NONE"),"NONE")</f>
        <v>1</v>
      </c>
      <c r="DF269">
        <f t="shared" ref="DF269:DF300" si="536">IF(DF65&gt;DF$201,IF(DG65&lt;DG$201,IF($D65&gt;$E65,1,0),"NONE"),"NONE")</f>
        <v>1</v>
      </c>
      <c r="DH269">
        <f t="shared" ref="DH269:DH300" si="537">IF(DH65&lt;DH$201,IF(DI65&gt;DI$201,IF($D65&gt;$E65,1,0),"NONE"),"NONE")</f>
        <v>1</v>
      </c>
      <c r="DJ269" t="str">
        <f t="shared" ref="DJ269:DJ300" si="538">IF(DJ65&gt;DJ$201,IF(DK65&lt;DK$201,IF($D65&gt;$E65,1,0),"NONE"),"NONE")</f>
        <v>NONE</v>
      </c>
      <c r="DL269">
        <f t="shared" ref="DL269:DL300" si="539">IF(DL65&gt;DL$201,IF(DM65&lt;DM$201,IF($D65&gt;$E65,1,0),"NONE"),"NONE")</f>
        <v>1</v>
      </c>
      <c r="DN269" t="str">
        <f t="shared" ref="DN269:DN300" si="540">IF(DN65&lt;DN$201,IF(DO65&gt;DO$201,IF($D65&gt;$E65,1,0),"NONE"),"NONE")</f>
        <v>NONE</v>
      </c>
      <c r="DP269">
        <f t="shared" ref="DP269:DP300" si="541">IF(DP65&gt;DP$201,IF(DQ65&lt;DQ$201,IF($D65&gt;$E65,1,0),"NONE"),"NONE")</f>
        <v>1</v>
      </c>
      <c r="DR269" t="str">
        <f t="shared" ref="DR269:DR300" si="542">IF(DR65&gt;DR$201,IF(DS65&lt;DS$201,IF($D65&gt;$E65,1,0),"NONE"),"NONE")</f>
        <v>NONE</v>
      </c>
      <c r="DT269" t="str">
        <f t="shared" ref="DT269:DT300" si="543">IF(DT65&gt;DT$201,IF(DU65&lt;DU$201,IF($D65&gt;$E65,1,0),"NONE"),"NONE")</f>
        <v>NONE</v>
      </c>
      <c r="DV269">
        <f t="shared" ref="DV269:DV300" si="544">IF(DV65&gt;DV$201,IF(DW65&lt;DW$201,IF($D65&gt;$E65,1,0),"NONE"),"NONE")</f>
        <v>1</v>
      </c>
      <c r="DX269" t="str">
        <f t="shared" ref="DX269:DX300" si="545">IF(DX65&gt;DX$201,IF(DY65&lt;DY$201,IF($D65&gt;$E65,1,0),"NONE"),"NONE")</f>
        <v>NONE</v>
      </c>
      <c r="DZ269" t="str">
        <f t="shared" ref="DZ269:DZ300" si="546">IF(DZ65&gt;DZ$201,IF(EA65&lt;EA$201,IF($D65&gt;$E65,1,0),"NONE"),"NONE")</f>
        <v>NONE</v>
      </c>
      <c r="EB269" t="str">
        <f t="shared" ref="EB269:EB300" si="547">IF(EB65&gt;EB$201,IF(EC65&lt;EC$201,IF($D65&gt;$E65,1,0),"NONE"),"NONE")</f>
        <v>NONE</v>
      </c>
    </row>
    <row r="270" spans="94:132">
      <c r="CP270" t="str">
        <f t="shared" si="528"/>
        <v>NONE</v>
      </c>
      <c r="CR270" t="str">
        <f t="shared" si="529"/>
        <v>NONE</v>
      </c>
      <c r="CT270" t="str">
        <f t="shared" si="530"/>
        <v>NONE</v>
      </c>
      <c r="CV270" t="str">
        <f t="shared" si="531"/>
        <v>NONE</v>
      </c>
      <c r="CX270" t="str">
        <f t="shared" si="532"/>
        <v>NONE</v>
      </c>
      <c r="CZ270" t="str">
        <f t="shared" si="533"/>
        <v>NONE</v>
      </c>
      <c r="DB270" t="str">
        <f t="shared" si="534"/>
        <v>NONE</v>
      </c>
      <c r="DD270" t="str">
        <f t="shared" si="535"/>
        <v>NONE</v>
      </c>
      <c r="DF270" t="str">
        <f t="shared" si="536"/>
        <v>NONE</v>
      </c>
      <c r="DH270" t="str">
        <f t="shared" si="537"/>
        <v>NONE</v>
      </c>
      <c r="DJ270">
        <f t="shared" si="538"/>
        <v>0</v>
      </c>
      <c r="DL270" t="str">
        <f t="shared" si="539"/>
        <v>NONE</v>
      </c>
      <c r="DN270" t="str">
        <f t="shared" si="540"/>
        <v>NONE</v>
      </c>
      <c r="DP270" t="str">
        <f t="shared" si="541"/>
        <v>NONE</v>
      </c>
      <c r="DR270">
        <f t="shared" si="542"/>
        <v>0</v>
      </c>
      <c r="DT270">
        <f t="shared" si="543"/>
        <v>0</v>
      </c>
      <c r="DV270" t="str">
        <f t="shared" si="544"/>
        <v>NONE</v>
      </c>
      <c r="DX270" t="str">
        <f t="shared" si="545"/>
        <v>NONE</v>
      </c>
      <c r="DZ270" t="str">
        <f t="shared" si="546"/>
        <v>NONE</v>
      </c>
      <c r="EB270" t="str">
        <f t="shared" si="547"/>
        <v>NONE</v>
      </c>
    </row>
    <row r="271" spans="94:132">
      <c r="CP271" t="str">
        <f t="shared" si="528"/>
        <v>NONE</v>
      </c>
      <c r="CR271" t="str">
        <f t="shared" si="529"/>
        <v>NONE</v>
      </c>
      <c r="CT271" t="str">
        <f t="shared" si="530"/>
        <v>NONE</v>
      </c>
      <c r="CV271" t="str">
        <f t="shared" si="531"/>
        <v>NONE</v>
      </c>
      <c r="CX271" t="str">
        <f t="shared" si="532"/>
        <v>NONE</v>
      </c>
      <c r="CZ271" t="str">
        <f t="shared" si="533"/>
        <v>NONE</v>
      </c>
      <c r="DB271" t="str">
        <f t="shared" si="534"/>
        <v>NONE</v>
      </c>
      <c r="DD271" t="str">
        <f t="shared" si="535"/>
        <v>NONE</v>
      </c>
      <c r="DF271" t="str">
        <f t="shared" si="536"/>
        <v>NONE</v>
      </c>
      <c r="DH271" t="str">
        <f t="shared" si="537"/>
        <v>NONE</v>
      </c>
      <c r="DJ271" t="str">
        <f t="shared" si="538"/>
        <v>NONE</v>
      </c>
      <c r="DL271" t="str">
        <f t="shared" si="539"/>
        <v>NONE</v>
      </c>
      <c r="DN271" t="str">
        <f t="shared" si="540"/>
        <v>NONE</v>
      </c>
      <c r="DP271">
        <f t="shared" si="541"/>
        <v>0</v>
      </c>
      <c r="DR271">
        <f t="shared" si="542"/>
        <v>0</v>
      </c>
      <c r="DT271">
        <f t="shared" si="543"/>
        <v>0</v>
      </c>
      <c r="DV271" t="str">
        <f t="shared" si="544"/>
        <v>NONE</v>
      </c>
      <c r="DX271" t="str">
        <f t="shared" si="545"/>
        <v>NONE</v>
      </c>
      <c r="DZ271" t="str">
        <f t="shared" si="546"/>
        <v>NONE</v>
      </c>
      <c r="EB271" t="str">
        <f t="shared" si="547"/>
        <v>NONE</v>
      </c>
    </row>
    <row r="272" spans="94:132">
      <c r="CP272" t="str">
        <f t="shared" si="528"/>
        <v>NONE</v>
      </c>
      <c r="CR272" t="str">
        <f t="shared" si="529"/>
        <v>NONE</v>
      </c>
      <c r="CT272" t="str">
        <f t="shared" si="530"/>
        <v>NONE</v>
      </c>
      <c r="CV272" t="str">
        <f t="shared" si="531"/>
        <v>NONE</v>
      </c>
      <c r="CX272" t="str">
        <f t="shared" si="532"/>
        <v>NONE</v>
      </c>
      <c r="CZ272" t="str">
        <f t="shared" si="533"/>
        <v>NONE</v>
      </c>
      <c r="DB272" t="str">
        <f t="shared" si="534"/>
        <v>NONE</v>
      </c>
      <c r="DD272">
        <f t="shared" si="535"/>
        <v>1</v>
      </c>
      <c r="DF272" t="str">
        <f t="shared" si="536"/>
        <v>NONE</v>
      </c>
      <c r="DH272" t="str">
        <f t="shared" si="537"/>
        <v>NONE</v>
      </c>
      <c r="DJ272">
        <f t="shared" si="538"/>
        <v>1</v>
      </c>
      <c r="DL272" t="str">
        <f t="shared" si="539"/>
        <v>NONE</v>
      </c>
      <c r="DN272">
        <f t="shared" si="540"/>
        <v>1</v>
      </c>
      <c r="DP272" t="str">
        <f t="shared" si="541"/>
        <v>NONE</v>
      </c>
      <c r="DR272" t="str">
        <f t="shared" si="542"/>
        <v>NONE</v>
      </c>
      <c r="DT272" t="str">
        <f t="shared" si="543"/>
        <v>NONE</v>
      </c>
      <c r="DV272" t="str">
        <f t="shared" si="544"/>
        <v>NONE</v>
      </c>
      <c r="DX272" t="str">
        <f t="shared" si="545"/>
        <v>NONE</v>
      </c>
      <c r="DZ272" t="str">
        <f t="shared" si="546"/>
        <v>NONE</v>
      </c>
      <c r="EB272" t="str">
        <f t="shared" si="547"/>
        <v>NONE</v>
      </c>
    </row>
    <row r="273" spans="94:132">
      <c r="CP273" t="str">
        <f t="shared" si="528"/>
        <v>NONE</v>
      </c>
      <c r="CR273" t="str">
        <f t="shared" si="529"/>
        <v>NONE</v>
      </c>
      <c r="CT273" t="str">
        <f t="shared" si="530"/>
        <v>NONE</v>
      </c>
      <c r="CV273" t="str">
        <f t="shared" si="531"/>
        <v>NONE</v>
      </c>
      <c r="CX273" t="str">
        <f t="shared" si="532"/>
        <v>NONE</v>
      </c>
      <c r="CZ273" t="str">
        <f t="shared" si="533"/>
        <v>NONE</v>
      </c>
      <c r="DB273" t="str">
        <f t="shared" si="534"/>
        <v>NONE</v>
      </c>
      <c r="DD273" t="str">
        <f t="shared" si="535"/>
        <v>NONE</v>
      </c>
      <c r="DF273" t="str">
        <f t="shared" si="536"/>
        <v>NONE</v>
      </c>
      <c r="DH273" t="str">
        <f t="shared" si="537"/>
        <v>NONE</v>
      </c>
      <c r="DJ273">
        <f t="shared" si="538"/>
        <v>0</v>
      </c>
      <c r="DL273" t="str">
        <f t="shared" si="539"/>
        <v>NONE</v>
      </c>
      <c r="DN273" t="str">
        <f t="shared" si="540"/>
        <v>NONE</v>
      </c>
      <c r="DP273">
        <f t="shared" si="541"/>
        <v>0</v>
      </c>
      <c r="DR273" t="str">
        <f t="shared" si="542"/>
        <v>NONE</v>
      </c>
      <c r="DT273" t="str">
        <f t="shared" si="543"/>
        <v>NONE</v>
      </c>
      <c r="DV273" t="str">
        <f t="shared" si="544"/>
        <v>NONE</v>
      </c>
      <c r="DX273" t="str">
        <f t="shared" si="545"/>
        <v>NONE</v>
      </c>
      <c r="DZ273" t="str">
        <f t="shared" si="546"/>
        <v>NONE</v>
      </c>
      <c r="EB273" t="str">
        <f t="shared" si="547"/>
        <v>NONE</v>
      </c>
    </row>
    <row r="274" spans="94:132">
      <c r="CP274" t="str">
        <f t="shared" si="528"/>
        <v>NONE</v>
      </c>
      <c r="CR274" t="str">
        <f t="shared" si="529"/>
        <v>NONE</v>
      </c>
      <c r="CT274" t="str">
        <f t="shared" si="530"/>
        <v>NONE</v>
      </c>
      <c r="CV274" t="str">
        <f t="shared" si="531"/>
        <v>NONE</v>
      </c>
      <c r="CX274" t="str">
        <f t="shared" si="532"/>
        <v>NONE</v>
      </c>
      <c r="CZ274" t="str">
        <f t="shared" si="533"/>
        <v>NONE</v>
      </c>
      <c r="DB274" t="str">
        <f t="shared" si="534"/>
        <v>NONE</v>
      </c>
      <c r="DD274" t="str">
        <f t="shared" si="535"/>
        <v>NONE</v>
      </c>
      <c r="DF274" t="str">
        <f t="shared" si="536"/>
        <v>NONE</v>
      </c>
      <c r="DH274" t="str">
        <f t="shared" si="537"/>
        <v>NONE</v>
      </c>
      <c r="DJ274" t="str">
        <f t="shared" si="538"/>
        <v>NONE</v>
      </c>
      <c r="DL274" t="str">
        <f t="shared" si="539"/>
        <v>NONE</v>
      </c>
      <c r="DN274" t="str">
        <f t="shared" si="540"/>
        <v>NONE</v>
      </c>
      <c r="DP274" t="str">
        <f t="shared" si="541"/>
        <v>NONE</v>
      </c>
      <c r="DR274">
        <f t="shared" si="542"/>
        <v>1</v>
      </c>
      <c r="DT274">
        <f t="shared" si="543"/>
        <v>1</v>
      </c>
      <c r="DV274">
        <f t="shared" si="544"/>
        <v>1</v>
      </c>
      <c r="DX274" t="str">
        <f t="shared" si="545"/>
        <v>NONE</v>
      </c>
      <c r="DZ274" t="str">
        <f t="shared" si="546"/>
        <v>NONE</v>
      </c>
      <c r="EB274" t="str">
        <f t="shared" si="547"/>
        <v>NONE</v>
      </c>
    </row>
    <row r="275" spans="94:132">
      <c r="CP275" t="str">
        <f t="shared" si="528"/>
        <v>NONE</v>
      </c>
      <c r="CR275" t="str">
        <f t="shared" si="529"/>
        <v>NONE</v>
      </c>
      <c r="CT275" t="str">
        <f t="shared" si="530"/>
        <v>NONE</v>
      </c>
      <c r="CV275" t="str">
        <f t="shared" si="531"/>
        <v>NONE</v>
      </c>
      <c r="CX275" t="str">
        <f t="shared" si="532"/>
        <v>NONE</v>
      </c>
      <c r="CZ275" t="str">
        <f t="shared" si="533"/>
        <v>NONE</v>
      </c>
      <c r="DB275" t="str">
        <f t="shared" si="534"/>
        <v>NONE</v>
      </c>
      <c r="DD275">
        <f t="shared" si="535"/>
        <v>1</v>
      </c>
      <c r="DF275">
        <f t="shared" si="536"/>
        <v>1</v>
      </c>
      <c r="DH275" t="str">
        <f t="shared" si="537"/>
        <v>NONE</v>
      </c>
      <c r="DJ275" t="str">
        <f t="shared" si="538"/>
        <v>NONE</v>
      </c>
      <c r="DL275" t="str">
        <f t="shared" si="539"/>
        <v>NONE</v>
      </c>
      <c r="DN275" t="str">
        <f t="shared" si="540"/>
        <v>NONE</v>
      </c>
      <c r="DP275" t="str">
        <f t="shared" si="541"/>
        <v>NONE</v>
      </c>
      <c r="DR275" t="str">
        <f t="shared" si="542"/>
        <v>NONE</v>
      </c>
      <c r="DT275">
        <f t="shared" si="543"/>
        <v>1</v>
      </c>
      <c r="DV275" t="str">
        <f t="shared" si="544"/>
        <v>NONE</v>
      </c>
      <c r="DX275" t="str">
        <f t="shared" si="545"/>
        <v>NONE</v>
      </c>
      <c r="DZ275" t="str">
        <f t="shared" si="546"/>
        <v>NONE</v>
      </c>
      <c r="EB275" t="str">
        <f t="shared" si="547"/>
        <v>NONE</v>
      </c>
    </row>
    <row r="276" spans="94:132">
      <c r="CP276" t="str">
        <f t="shared" si="528"/>
        <v>NONE</v>
      </c>
      <c r="CR276" t="str">
        <f t="shared" si="529"/>
        <v>NONE</v>
      </c>
      <c r="CT276" t="str">
        <f t="shared" si="530"/>
        <v>NONE</v>
      </c>
      <c r="CV276" t="str">
        <f t="shared" si="531"/>
        <v>NONE</v>
      </c>
      <c r="CX276" t="str">
        <f t="shared" si="532"/>
        <v>NONE</v>
      </c>
      <c r="CZ276" t="str">
        <f t="shared" si="533"/>
        <v>NONE</v>
      </c>
      <c r="DB276" t="str">
        <f t="shared" si="534"/>
        <v>NONE</v>
      </c>
      <c r="DD276" t="str">
        <f t="shared" si="535"/>
        <v>NONE</v>
      </c>
      <c r="DF276" t="str">
        <f t="shared" si="536"/>
        <v>NONE</v>
      </c>
      <c r="DH276" t="str">
        <f t="shared" si="537"/>
        <v>NONE</v>
      </c>
      <c r="DJ276" t="str">
        <f t="shared" si="538"/>
        <v>NONE</v>
      </c>
      <c r="DL276" t="str">
        <f t="shared" si="539"/>
        <v>NONE</v>
      </c>
      <c r="DN276" t="str">
        <f t="shared" si="540"/>
        <v>NONE</v>
      </c>
      <c r="DP276" t="str">
        <f t="shared" si="541"/>
        <v>NONE</v>
      </c>
      <c r="DR276" t="str">
        <f t="shared" si="542"/>
        <v>NONE</v>
      </c>
      <c r="DT276" t="str">
        <f t="shared" si="543"/>
        <v>NONE</v>
      </c>
      <c r="DV276" t="str">
        <f t="shared" si="544"/>
        <v>NONE</v>
      </c>
      <c r="DX276" t="str">
        <f t="shared" si="545"/>
        <v>NONE</v>
      </c>
      <c r="DZ276" t="str">
        <f t="shared" si="546"/>
        <v>NONE</v>
      </c>
      <c r="EB276" t="str">
        <f t="shared" si="547"/>
        <v>NONE</v>
      </c>
    </row>
    <row r="277" spans="94:132">
      <c r="CP277" t="str">
        <f t="shared" si="528"/>
        <v>NONE</v>
      </c>
      <c r="CR277" t="str">
        <f t="shared" si="529"/>
        <v>NONE</v>
      </c>
      <c r="CT277" t="str">
        <f t="shared" si="530"/>
        <v>NONE</v>
      </c>
      <c r="CV277" t="str">
        <f t="shared" si="531"/>
        <v>NONE</v>
      </c>
      <c r="CX277" t="str">
        <f t="shared" si="532"/>
        <v>NONE</v>
      </c>
      <c r="CZ277" t="str">
        <f t="shared" si="533"/>
        <v>NONE</v>
      </c>
      <c r="DB277">
        <f t="shared" si="534"/>
        <v>0</v>
      </c>
      <c r="DD277" t="str">
        <f t="shared" si="535"/>
        <v>NONE</v>
      </c>
      <c r="DF277" t="str">
        <f t="shared" si="536"/>
        <v>NONE</v>
      </c>
      <c r="DH277" t="str">
        <f t="shared" si="537"/>
        <v>NONE</v>
      </c>
      <c r="DJ277" t="str">
        <f t="shared" si="538"/>
        <v>NONE</v>
      </c>
      <c r="DL277" t="str">
        <f t="shared" si="539"/>
        <v>NONE</v>
      </c>
      <c r="DN277" t="str">
        <f t="shared" si="540"/>
        <v>NONE</v>
      </c>
      <c r="DP277">
        <f t="shared" si="541"/>
        <v>0</v>
      </c>
      <c r="DR277" t="str">
        <f t="shared" si="542"/>
        <v>NONE</v>
      </c>
      <c r="DT277">
        <f t="shared" si="543"/>
        <v>0</v>
      </c>
      <c r="DV277" t="str">
        <f t="shared" si="544"/>
        <v>NONE</v>
      </c>
      <c r="DX277" t="str">
        <f t="shared" si="545"/>
        <v>NONE</v>
      </c>
      <c r="DZ277" t="str">
        <f t="shared" si="546"/>
        <v>NONE</v>
      </c>
      <c r="EB277" t="str">
        <f t="shared" si="547"/>
        <v>NONE</v>
      </c>
    </row>
    <row r="278" spans="94:132">
      <c r="CP278" t="str">
        <f t="shared" si="528"/>
        <v>NONE</v>
      </c>
      <c r="CR278">
        <f t="shared" si="529"/>
        <v>1</v>
      </c>
      <c r="CT278">
        <f t="shared" si="530"/>
        <v>1</v>
      </c>
      <c r="CV278">
        <f t="shared" si="531"/>
        <v>1</v>
      </c>
      <c r="CX278">
        <f t="shared" si="532"/>
        <v>1</v>
      </c>
      <c r="CZ278">
        <f t="shared" si="533"/>
        <v>1</v>
      </c>
      <c r="DB278" t="str">
        <f t="shared" si="534"/>
        <v>NONE</v>
      </c>
      <c r="DD278" t="str">
        <f t="shared" si="535"/>
        <v>NONE</v>
      </c>
      <c r="DF278">
        <f t="shared" si="536"/>
        <v>1</v>
      </c>
      <c r="DH278" t="str">
        <f t="shared" si="537"/>
        <v>NONE</v>
      </c>
      <c r="DJ278" t="str">
        <f t="shared" si="538"/>
        <v>NONE</v>
      </c>
      <c r="DL278" t="str">
        <f t="shared" si="539"/>
        <v>NONE</v>
      </c>
      <c r="DN278" t="str">
        <f t="shared" si="540"/>
        <v>NONE</v>
      </c>
      <c r="DP278" t="str">
        <f t="shared" si="541"/>
        <v>NONE</v>
      </c>
      <c r="DR278">
        <f t="shared" si="542"/>
        <v>1</v>
      </c>
      <c r="DT278" t="str">
        <f t="shared" si="543"/>
        <v>NONE</v>
      </c>
      <c r="DV278" t="str">
        <f t="shared" si="544"/>
        <v>NONE</v>
      </c>
      <c r="DX278" t="str">
        <f t="shared" si="545"/>
        <v>NONE</v>
      </c>
      <c r="DZ278" t="str">
        <f t="shared" si="546"/>
        <v>NONE</v>
      </c>
      <c r="EB278">
        <f t="shared" si="547"/>
        <v>1</v>
      </c>
    </row>
    <row r="279" spans="94:132">
      <c r="CP279">
        <f t="shared" si="528"/>
        <v>1</v>
      </c>
      <c r="CR279" t="str">
        <f t="shared" si="529"/>
        <v>NONE</v>
      </c>
      <c r="CT279" t="str">
        <f t="shared" si="530"/>
        <v>NONE</v>
      </c>
      <c r="CV279">
        <f t="shared" si="531"/>
        <v>1</v>
      </c>
      <c r="CX279" t="str">
        <f t="shared" si="532"/>
        <v>NONE</v>
      </c>
      <c r="CZ279" t="str">
        <f t="shared" si="533"/>
        <v>NONE</v>
      </c>
      <c r="DB279" t="str">
        <f t="shared" si="534"/>
        <v>NONE</v>
      </c>
      <c r="DD279">
        <f t="shared" si="535"/>
        <v>1</v>
      </c>
      <c r="DF279">
        <f t="shared" si="536"/>
        <v>1</v>
      </c>
      <c r="DH279" t="str">
        <f t="shared" si="537"/>
        <v>NONE</v>
      </c>
      <c r="DJ279">
        <f t="shared" si="538"/>
        <v>1</v>
      </c>
      <c r="DL279" t="str">
        <f t="shared" si="539"/>
        <v>NONE</v>
      </c>
      <c r="DN279" t="str">
        <f t="shared" si="540"/>
        <v>NONE</v>
      </c>
      <c r="DP279" t="str">
        <f t="shared" si="541"/>
        <v>NONE</v>
      </c>
      <c r="DR279" t="str">
        <f t="shared" si="542"/>
        <v>NONE</v>
      </c>
      <c r="DT279" t="str">
        <f t="shared" si="543"/>
        <v>NONE</v>
      </c>
      <c r="DV279">
        <f t="shared" si="544"/>
        <v>1</v>
      </c>
      <c r="DX279" t="str">
        <f t="shared" si="545"/>
        <v>NONE</v>
      </c>
      <c r="DZ279" t="str">
        <f t="shared" si="546"/>
        <v>NONE</v>
      </c>
      <c r="EB279" t="str">
        <f t="shared" si="547"/>
        <v>NONE</v>
      </c>
    </row>
    <row r="280" spans="94:132">
      <c r="CP280" t="str">
        <f t="shared" si="528"/>
        <v>NONE</v>
      </c>
      <c r="CR280" t="str">
        <f t="shared" si="529"/>
        <v>NONE</v>
      </c>
      <c r="CT280">
        <f t="shared" si="530"/>
        <v>0</v>
      </c>
      <c r="CV280" t="str">
        <f t="shared" si="531"/>
        <v>NONE</v>
      </c>
      <c r="CX280" t="str">
        <f t="shared" si="532"/>
        <v>NONE</v>
      </c>
      <c r="CZ280" t="str">
        <f t="shared" si="533"/>
        <v>NONE</v>
      </c>
      <c r="DB280" t="str">
        <f t="shared" si="534"/>
        <v>NONE</v>
      </c>
      <c r="DD280" t="str">
        <f t="shared" si="535"/>
        <v>NONE</v>
      </c>
      <c r="DF280" t="str">
        <f t="shared" si="536"/>
        <v>NONE</v>
      </c>
      <c r="DH280" t="str">
        <f t="shared" si="537"/>
        <v>NONE</v>
      </c>
      <c r="DJ280" t="str">
        <f t="shared" si="538"/>
        <v>NONE</v>
      </c>
      <c r="DL280" t="str">
        <f t="shared" si="539"/>
        <v>NONE</v>
      </c>
      <c r="DN280" t="str">
        <f t="shared" si="540"/>
        <v>NONE</v>
      </c>
      <c r="DP280" t="str">
        <f t="shared" si="541"/>
        <v>NONE</v>
      </c>
      <c r="DR280" t="str">
        <f t="shared" si="542"/>
        <v>NONE</v>
      </c>
      <c r="DT280" t="str">
        <f t="shared" si="543"/>
        <v>NONE</v>
      </c>
      <c r="DV280" t="str">
        <f t="shared" si="544"/>
        <v>NONE</v>
      </c>
      <c r="DX280" t="str">
        <f t="shared" si="545"/>
        <v>NONE</v>
      </c>
      <c r="DZ280" t="str">
        <f t="shared" si="546"/>
        <v>NONE</v>
      </c>
      <c r="EB280" t="str">
        <f t="shared" si="547"/>
        <v>NONE</v>
      </c>
    </row>
    <row r="281" spans="94:132">
      <c r="CP281">
        <f t="shared" si="528"/>
        <v>1</v>
      </c>
      <c r="CR281" t="str">
        <f t="shared" si="529"/>
        <v>NONE</v>
      </c>
      <c r="CT281">
        <f t="shared" si="530"/>
        <v>1</v>
      </c>
      <c r="CV281" t="str">
        <f t="shared" si="531"/>
        <v>NONE</v>
      </c>
      <c r="CX281">
        <f t="shared" si="532"/>
        <v>1</v>
      </c>
      <c r="CZ281" t="str">
        <f t="shared" si="533"/>
        <v>NONE</v>
      </c>
      <c r="DB281" t="str">
        <f t="shared" si="534"/>
        <v>NONE</v>
      </c>
      <c r="DD281" t="str">
        <f t="shared" si="535"/>
        <v>NONE</v>
      </c>
      <c r="DF281">
        <f t="shared" si="536"/>
        <v>1</v>
      </c>
      <c r="DH281" t="str">
        <f t="shared" si="537"/>
        <v>NONE</v>
      </c>
      <c r="DJ281">
        <f t="shared" si="538"/>
        <v>1</v>
      </c>
      <c r="DL281">
        <f t="shared" si="539"/>
        <v>1</v>
      </c>
      <c r="DN281" t="str">
        <f t="shared" si="540"/>
        <v>NONE</v>
      </c>
      <c r="DP281" t="str">
        <f t="shared" si="541"/>
        <v>NONE</v>
      </c>
      <c r="DR281" t="str">
        <f t="shared" si="542"/>
        <v>NONE</v>
      </c>
      <c r="DT281">
        <f t="shared" si="543"/>
        <v>1</v>
      </c>
      <c r="DV281">
        <f t="shared" si="544"/>
        <v>1</v>
      </c>
      <c r="DX281" t="str">
        <f t="shared" si="545"/>
        <v>NONE</v>
      </c>
      <c r="DZ281" t="str">
        <f t="shared" si="546"/>
        <v>NONE</v>
      </c>
      <c r="EB281" t="str">
        <f t="shared" si="547"/>
        <v>NONE</v>
      </c>
    </row>
    <row r="282" spans="94:132">
      <c r="CP282" t="str">
        <f t="shared" si="528"/>
        <v>NONE</v>
      </c>
      <c r="CR282" t="str">
        <f t="shared" si="529"/>
        <v>NONE</v>
      </c>
      <c r="CT282" t="str">
        <f t="shared" si="530"/>
        <v>NONE</v>
      </c>
      <c r="CV282" t="str">
        <f t="shared" si="531"/>
        <v>NONE</v>
      </c>
      <c r="CX282" t="str">
        <f t="shared" si="532"/>
        <v>NONE</v>
      </c>
      <c r="CZ282" t="str">
        <f t="shared" si="533"/>
        <v>NONE</v>
      </c>
      <c r="DB282" t="str">
        <f t="shared" si="534"/>
        <v>NONE</v>
      </c>
      <c r="DD282" t="str">
        <f t="shared" si="535"/>
        <v>NONE</v>
      </c>
      <c r="DF282" t="str">
        <f t="shared" si="536"/>
        <v>NONE</v>
      </c>
      <c r="DH282" t="str">
        <f t="shared" si="537"/>
        <v>NONE</v>
      </c>
      <c r="DJ282" t="str">
        <f t="shared" si="538"/>
        <v>NONE</v>
      </c>
      <c r="DL282" t="str">
        <f t="shared" si="539"/>
        <v>NONE</v>
      </c>
      <c r="DN282" t="str">
        <f t="shared" si="540"/>
        <v>NONE</v>
      </c>
      <c r="DP282" t="str">
        <f t="shared" si="541"/>
        <v>NONE</v>
      </c>
      <c r="DR282" t="str">
        <f t="shared" si="542"/>
        <v>NONE</v>
      </c>
      <c r="DT282" t="str">
        <f t="shared" si="543"/>
        <v>NONE</v>
      </c>
      <c r="DV282" t="str">
        <f t="shared" si="544"/>
        <v>NONE</v>
      </c>
      <c r="DX282" t="str">
        <f t="shared" si="545"/>
        <v>NONE</v>
      </c>
      <c r="DZ282" t="str">
        <f t="shared" si="546"/>
        <v>NONE</v>
      </c>
      <c r="EB282" t="str">
        <f t="shared" si="547"/>
        <v>NONE</v>
      </c>
    </row>
    <row r="283" spans="94:132">
      <c r="CP283" t="str">
        <f t="shared" si="528"/>
        <v>NONE</v>
      </c>
      <c r="CR283">
        <f t="shared" si="529"/>
        <v>1</v>
      </c>
      <c r="CT283">
        <f t="shared" si="530"/>
        <v>1</v>
      </c>
      <c r="CV283" t="str">
        <f t="shared" si="531"/>
        <v>NONE</v>
      </c>
      <c r="CX283" t="str">
        <f t="shared" si="532"/>
        <v>NONE</v>
      </c>
      <c r="CZ283" t="str">
        <f t="shared" si="533"/>
        <v>NONE</v>
      </c>
      <c r="DB283" t="str">
        <f t="shared" si="534"/>
        <v>NONE</v>
      </c>
      <c r="DD283" t="str">
        <f t="shared" si="535"/>
        <v>NONE</v>
      </c>
      <c r="DF283">
        <f t="shared" si="536"/>
        <v>1</v>
      </c>
      <c r="DH283" t="str">
        <f t="shared" si="537"/>
        <v>NONE</v>
      </c>
      <c r="DJ283" t="str">
        <f t="shared" si="538"/>
        <v>NONE</v>
      </c>
      <c r="DL283" t="str">
        <f t="shared" si="539"/>
        <v>NONE</v>
      </c>
      <c r="DN283">
        <f t="shared" si="540"/>
        <v>1</v>
      </c>
      <c r="DP283" t="str">
        <f t="shared" si="541"/>
        <v>NONE</v>
      </c>
      <c r="DR283" t="str">
        <f t="shared" si="542"/>
        <v>NONE</v>
      </c>
      <c r="DT283" t="str">
        <f t="shared" si="543"/>
        <v>NONE</v>
      </c>
      <c r="DV283" t="str">
        <f t="shared" si="544"/>
        <v>NONE</v>
      </c>
      <c r="DX283" t="str">
        <f t="shared" si="545"/>
        <v>NONE</v>
      </c>
      <c r="DZ283" t="str">
        <f t="shared" si="546"/>
        <v>NONE</v>
      </c>
      <c r="EB283">
        <f t="shared" si="547"/>
        <v>1</v>
      </c>
    </row>
    <row r="284" spans="94:132">
      <c r="CP284" t="str">
        <f t="shared" si="528"/>
        <v>NONE</v>
      </c>
      <c r="CR284" t="str">
        <f t="shared" si="529"/>
        <v>NONE</v>
      </c>
      <c r="CT284" t="str">
        <f t="shared" si="530"/>
        <v>NONE</v>
      </c>
      <c r="CV284" t="str">
        <f t="shared" si="531"/>
        <v>NONE</v>
      </c>
      <c r="CX284">
        <f t="shared" si="532"/>
        <v>0</v>
      </c>
      <c r="CZ284" t="str">
        <f t="shared" si="533"/>
        <v>NONE</v>
      </c>
      <c r="DB284" t="str">
        <f t="shared" si="534"/>
        <v>NONE</v>
      </c>
      <c r="DD284" t="str">
        <f t="shared" si="535"/>
        <v>NONE</v>
      </c>
      <c r="DF284" t="str">
        <f t="shared" si="536"/>
        <v>NONE</v>
      </c>
      <c r="DH284" t="str">
        <f t="shared" si="537"/>
        <v>NONE</v>
      </c>
      <c r="DJ284" t="str">
        <f t="shared" si="538"/>
        <v>NONE</v>
      </c>
      <c r="DL284">
        <f t="shared" si="539"/>
        <v>0</v>
      </c>
      <c r="DN284" t="str">
        <f t="shared" si="540"/>
        <v>NONE</v>
      </c>
      <c r="DP284" t="str">
        <f t="shared" si="541"/>
        <v>NONE</v>
      </c>
      <c r="DR284" t="str">
        <f t="shared" si="542"/>
        <v>NONE</v>
      </c>
      <c r="DT284" t="str">
        <f t="shared" si="543"/>
        <v>NONE</v>
      </c>
      <c r="DV284" t="str">
        <f t="shared" si="544"/>
        <v>NONE</v>
      </c>
      <c r="DX284" t="str">
        <f t="shared" si="545"/>
        <v>NONE</v>
      </c>
      <c r="DZ284" t="str">
        <f t="shared" si="546"/>
        <v>NONE</v>
      </c>
      <c r="EB284" t="str">
        <f t="shared" si="547"/>
        <v>NONE</v>
      </c>
    </row>
    <row r="285" spans="94:132">
      <c r="CP285">
        <f t="shared" si="528"/>
        <v>1</v>
      </c>
      <c r="CR285" t="str">
        <f t="shared" si="529"/>
        <v>NONE</v>
      </c>
      <c r="CT285">
        <f t="shared" si="530"/>
        <v>1</v>
      </c>
      <c r="CV285">
        <f t="shared" si="531"/>
        <v>1</v>
      </c>
      <c r="CX285">
        <f t="shared" si="532"/>
        <v>1</v>
      </c>
      <c r="CZ285" t="str">
        <f t="shared" si="533"/>
        <v>NONE</v>
      </c>
      <c r="DB285" t="str">
        <f t="shared" si="534"/>
        <v>NONE</v>
      </c>
      <c r="DD285" t="str">
        <f t="shared" si="535"/>
        <v>NONE</v>
      </c>
      <c r="DF285" t="str">
        <f t="shared" si="536"/>
        <v>NONE</v>
      </c>
      <c r="DH285" t="str">
        <f t="shared" si="537"/>
        <v>NONE</v>
      </c>
      <c r="DJ285">
        <f t="shared" si="538"/>
        <v>1</v>
      </c>
      <c r="DL285" t="str">
        <f t="shared" si="539"/>
        <v>NONE</v>
      </c>
      <c r="DN285">
        <f t="shared" si="540"/>
        <v>1</v>
      </c>
      <c r="DP285">
        <f t="shared" si="541"/>
        <v>1</v>
      </c>
      <c r="DR285">
        <f t="shared" si="542"/>
        <v>1</v>
      </c>
      <c r="DT285">
        <f t="shared" si="543"/>
        <v>1</v>
      </c>
      <c r="DV285">
        <f t="shared" si="544"/>
        <v>1</v>
      </c>
      <c r="DX285" t="str">
        <f t="shared" si="545"/>
        <v>NONE</v>
      </c>
      <c r="DZ285" t="str">
        <f t="shared" si="546"/>
        <v>NONE</v>
      </c>
      <c r="EB285">
        <f t="shared" si="547"/>
        <v>1</v>
      </c>
    </row>
    <row r="286" spans="94:132">
      <c r="CP286" t="str">
        <f t="shared" si="528"/>
        <v>NONE</v>
      </c>
      <c r="CR286" t="str">
        <f t="shared" si="529"/>
        <v>NONE</v>
      </c>
      <c r="CT286" t="str">
        <f t="shared" si="530"/>
        <v>NONE</v>
      </c>
      <c r="CV286" t="str">
        <f t="shared" si="531"/>
        <v>NONE</v>
      </c>
      <c r="CX286" t="str">
        <f t="shared" si="532"/>
        <v>NONE</v>
      </c>
      <c r="CZ286" t="str">
        <f t="shared" si="533"/>
        <v>NONE</v>
      </c>
      <c r="DB286" t="str">
        <f t="shared" si="534"/>
        <v>NONE</v>
      </c>
      <c r="DD286" t="str">
        <f t="shared" si="535"/>
        <v>NONE</v>
      </c>
      <c r="DF286" t="str">
        <f t="shared" si="536"/>
        <v>NONE</v>
      </c>
      <c r="DH286" t="str">
        <f t="shared" si="537"/>
        <v>NONE</v>
      </c>
      <c r="DJ286" t="str">
        <f t="shared" si="538"/>
        <v>NONE</v>
      </c>
      <c r="DL286" t="str">
        <f t="shared" si="539"/>
        <v>NONE</v>
      </c>
      <c r="DN286" t="str">
        <f t="shared" si="540"/>
        <v>NONE</v>
      </c>
      <c r="DP286" t="str">
        <f t="shared" si="541"/>
        <v>NONE</v>
      </c>
      <c r="DR286" t="str">
        <f t="shared" si="542"/>
        <v>NONE</v>
      </c>
      <c r="DT286" t="str">
        <f t="shared" si="543"/>
        <v>NONE</v>
      </c>
      <c r="DV286" t="str">
        <f t="shared" si="544"/>
        <v>NONE</v>
      </c>
      <c r="DX286" t="str">
        <f t="shared" si="545"/>
        <v>NONE</v>
      </c>
      <c r="DZ286" t="str">
        <f t="shared" si="546"/>
        <v>NONE</v>
      </c>
      <c r="EB286" t="str">
        <f t="shared" si="547"/>
        <v>NONE</v>
      </c>
    </row>
    <row r="287" spans="94:132">
      <c r="CP287">
        <f t="shared" si="528"/>
        <v>1</v>
      </c>
      <c r="CR287">
        <f t="shared" si="529"/>
        <v>1</v>
      </c>
      <c r="CT287" t="str">
        <f t="shared" si="530"/>
        <v>NONE</v>
      </c>
      <c r="CV287">
        <f t="shared" si="531"/>
        <v>1</v>
      </c>
      <c r="CX287">
        <f t="shared" si="532"/>
        <v>1</v>
      </c>
      <c r="CZ287">
        <f t="shared" si="533"/>
        <v>1</v>
      </c>
      <c r="DB287">
        <f t="shared" si="534"/>
        <v>1</v>
      </c>
      <c r="DD287">
        <f t="shared" si="535"/>
        <v>1</v>
      </c>
      <c r="DF287">
        <f t="shared" si="536"/>
        <v>1</v>
      </c>
      <c r="DH287" t="str">
        <f t="shared" si="537"/>
        <v>NONE</v>
      </c>
      <c r="DJ287" t="str">
        <f t="shared" si="538"/>
        <v>NONE</v>
      </c>
      <c r="DL287">
        <f t="shared" si="539"/>
        <v>1</v>
      </c>
      <c r="DN287" t="str">
        <f t="shared" si="540"/>
        <v>NONE</v>
      </c>
      <c r="DP287">
        <f t="shared" si="541"/>
        <v>1</v>
      </c>
      <c r="DR287">
        <f t="shared" si="542"/>
        <v>1</v>
      </c>
      <c r="DT287" t="str">
        <f t="shared" si="543"/>
        <v>NONE</v>
      </c>
      <c r="DV287">
        <f t="shared" si="544"/>
        <v>1</v>
      </c>
      <c r="DX287" t="str">
        <f t="shared" si="545"/>
        <v>NONE</v>
      </c>
      <c r="DZ287" t="str">
        <f t="shared" si="546"/>
        <v>NONE</v>
      </c>
      <c r="EB287">
        <f t="shared" si="547"/>
        <v>1</v>
      </c>
    </row>
    <row r="288" spans="94:132">
      <c r="CP288" t="str">
        <f t="shared" si="528"/>
        <v>NONE</v>
      </c>
      <c r="CR288" t="str">
        <f t="shared" si="529"/>
        <v>NONE</v>
      </c>
      <c r="CT288" t="str">
        <f t="shared" si="530"/>
        <v>NONE</v>
      </c>
      <c r="CV288" t="str">
        <f t="shared" si="531"/>
        <v>NONE</v>
      </c>
      <c r="CX288" t="str">
        <f t="shared" si="532"/>
        <v>NONE</v>
      </c>
      <c r="CZ288" t="str">
        <f t="shared" si="533"/>
        <v>NONE</v>
      </c>
      <c r="DB288" t="str">
        <f t="shared" si="534"/>
        <v>NONE</v>
      </c>
      <c r="DD288" t="str">
        <f t="shared" si="535"/>
        <v>NONE</v>
      </c>
      <c r="DF288" t="str">
        <f t="shared" si="536"/>
        <v>NONE</v>
      </c>
      <c r="DH288" t="str">
        <f t="shared" si="537"/>
        <v>NONE</v>
      </c>
      <c r="DJ288" t="str">
        <f t="shared" si="538"/>
        <v>NONE</v>
      </c>
      <c r="DL288" t="str">
        <f t="shared" si="539"/>
        <v>NONE</v>
      </c>
      <c r="DN288">
        <f t="shared" si="540"/>
        <v>0</v>
      </c>
      <c r="DP288" t="str">
        <f t="shared" si="541"/>
        <v>NONE</v>
      </c>
      <c r="DR288" t="str">
        <f t="shared" si="542"/>
        <v>NONE</v>
      </c>
      <c r="DT288" t="str">
        <f t="shared" si="543"/>
        <v>NONE</v>
      </c>
      <c r="DV288" t="str">
        <f t="shared" si="544"/>
        <v>NONE</v>
      </c>
      <c r="DX288" t="str">
        <f t="shared" si="545"/>
        <v>NONE</v>
      </c>
      <c r="DZ288" t="str">
        <f t="shared" si="546"/>
        <v>NONE</v>
      </c>
      <c r="EB288" t="str">
        <f t="shared" si="547"/>
        <v>NONE</v>
      </c>
    </row>
    <row r="289" spans="94:132">
      <c r="CP289" t="str">
        <f t="shared" si="528"/>
        <v>NONE</v>
      </c>
      <c r="CR289" t="str">
        <f t="shared" si="529"/>
        <v>NONE</v>
      </c>
      <c r="CT289" t="str">
        <f t="shared" si="530"/>
        <v>NONE</v>
      </c>
      <c r="CV289" t="str">
        <f t="shared" si="531"/>
        <v>NONE</v>
      </c>
      <c r="CX289" t="str">
        <f t="shared" si="532"/>
        <v>NONE</v>
      </c>
      <c r="CZ289" t="str">
        <f t="shared" si="533"/>
        <v>NONE</v>
      </c>
      <c r="DB289" t="str">
        <f t="shared" si="534"/>
        <v>NONE</v>
      </c>
      <c r="DD289" t="str">
        <f t="shared" si="535"/>
        <v>NONE</v>
      </c>
      <c r="DF289" t="str">
        <f t="shared" si="536"/>
        <v>NONE</v>
      </c>
      <c r="DH289" t="str">
        <f t="shared" si="537"/>
        <v>NONE</v>
      </c>
      <c r="DJ289" t="str">
        <f t="shared" si="538"/>
        <v>NONE</v>
      </c>
      <c r="DL289" t="str">
        <f t="shared" si="539"/>
        <v>NONE</v>
      </c>
      <c r="DN289" t="str">
        <f t="shared" si="540"/>
        <v>NONE</v>
      </c>
      <c r="DP289">
        <f t="shared" si="541"/>
        <v>0</v>
      </c>
      <c r="DR289">
        <f t="shared" si="542"/>
        <v>0</v>
      </c>
      <c r="DT289">
        <f t="shared" si="543"/>
        <v>0</v>
      </c>
      <c r="DV289" t="str">
        <f t="shared" si="544"/>
        <v>NONE</v>
      </c>
      <c r="DX289" t="str">
        <f t="shared" si="545"/>
        <v>NONE</v>
      </c>
      <c r="DZ289" t="str">
        <f t="shared" si="546"/>
        <v>NONE</v>
      </c>
      <c r="EB289" t="str">
        <f t="shared" si="547"/>
        <v>NONE</v>
      </c>
    </row>
    <row r="290" spans="94:132">
      <c r="CP290" t="str">
        <f t="shared" si="528"/>
        <v>NONE</v>
      </c>
      <c r="CR290">
        <f t="shared" si="529"/>
        <v>1</v>
      </c>
      <c r="CT290">
        <f t="shared" si="530"/>
        <v>1</v>
      </c>
      <c r="CV290" t="str">
        <f t="shared" si="531"/>
        <v>NONE</v>
      </c>
      <c r="CX290" t="str">
        <f t="shared" si="532"/>
        <v>NONE</v>
      </c>
      <c r="CZ290" t="str">
        <f t="shared" si="533"/>
        <v>NONE</v>
      </c>
      <c r="DB290" t="str">
        <f t="shared" si="534"/>
        <v>NONE</v>
      </c>
      <c r="DD290">
        <f t="shared" si="535"/>
        <v>1</v>
      </c>
      <c r="DF290" t="str">
        <f t="shared" si="536"/>
        <v>NONE</v>
      </c>
      <c r="DH290" t="str">
        <f t="shared" si="537"/>
        <v>NONE</v>
      </c>
      <c r="DJ290">
        <f t="shared" si="538"/>
        <v>1</v>
      </c>
      <c r="DL290" t="str">
        <f t="shared" si="539"/>
        <v>NONE</v>
      </c>
      <c r="DN290" t="str">
        <f t="shared" si="540"/>
        <v>NONE</v>
      </c>
      <c r="DP290" t="str">
        <f t="shared" si="541"/>
        <v>NONE</v>
      </c>
      <c r="DR290" t="str">
        <f t="shared" si="542"/>
        <v>NONE</v>
      </c>
      <c r="DT290" t="str">
        <f t="shared" si="543"/>
        <v>NONE</v>
      </c>
      <c r="DV290" t="str">
        <f t="shared" si="544"/>
        <v>NONE</v>
      </c>
      <c r="DX290" t="str">
        <f t="shared" si="545"/>
        <v>NONE</v>
      </c>
      <c r="DZ290" t="str">
        <f t="shared" si="546"/>
        <v>NONE</v>
      </c>
      <c r="EB290">
        <f t="shared" si="547"/>
        <v>1</v>
      </c>
    </row>
    <row r="291" spans="94:132">
      <c r="CP291" t="str">
        <f t="shared" si="528"/>
        <v>NONE</v>
      </c>
      <c r="CR291" t="str">
        <f t="shared" si="529"/>
        <v>NONE</v>
      </c>
      <c r="CT291" t="str">
        <f t="shared" si="530"/>
        <v>NONE</v>
      </c>
      <c r="CV291" t="str">
        <f t="shared" si="531"/>
        <v>NONE</v>
      </c>
      <c r="CX291" t="str">
        <f t="shared" si="532"/>
        <v>NONE</v>
      </c>
      <c r="CZ291" t="str">
        <f t="shared" si="533"/>
        <v>NONE</v>
      </c>
      <c r="DB291">
        <f t="shared" si="534"/>
        <v>0</v>
      </c>
      <c r="DD291">
        <f t="shared" si="535"/>
        <v>0</v>
      </c>
      <c r="DF291" t="str">
        <f t="shared" si="536"/>
        <v>NONE</v>
      </c>
      <c r="DH291" t="str">
        <f t="shared" si="537"/>
        <v>NONE</v>
      </c>
      <c r="DJ291" t="str">
        <f t="shared" si="538"/>
        <v>NONE</v>
      </c>
      <c r="DL291" t="str">
        <f t="shared" si="539"/>
        <v>NONE</v>
      </c>
      <c r="DN291">
        <f t="shared" si="540"/>
        <v>0</v>
      </c>
      <c r="DP291" t="str">
        <f t="shared" si="541"/>
        <v>NONE</v>
      </c>
      <c r="DR291" t="str">
        <f t="shared" si="542"/>
        <v>NONE</v>
      </c>
      <c r="DT291" t="str">
        <f t="shared" si="543"/>
        <v>NONE</v>
      </c>
      <c r="DV291" t="str">
        <f t="shared" si="544"/>
        <v>NONE</v>
      </c>
      <c r="DX291" t="str">
        <f t="shared" si="545"/>
        <v>NONE</v>
      </c>
      <c r="DZ291" t="str">
        <f t="shared" si="546"/>
        <v>NONE</v>
      </c>
      <c r="EB291" t="str">
        <f t="shared" si="547"/>
        <v>NONE</v>
      </c>
    </row>
    <row r="292" spans="94:132">
      <c r="CP292" t="str">
        <f t="shared" si="528"/>
        <v>NONE</v>
      </c>
      <c r="CR292">
        <f t="shared" si="529"/>
        <v>1</v>
      </c>
      <c r="CT292">
        <f t="shared" si="530"/>
        <v>1</v>
      </c>
      <c r="CV292" t="str">
        <f t="shared" si="531"/>
        <v>NONE</v>
      </c>
      <c r="CX292" t="str">
        <f t="shared" si="532"/>
        <v>NONE</v>
      </c>
      <c r="CZ292">
        <f t="shared" si="533"/>
        <v>1</v>
      </c>
      <c r="DB292" t="str">
        <f t="shared" si="534"/>
        <v>NONE</v>
      </c>
      <c r="DD292" t="str">
        <f t="shared" si="535"/>
        <v>NONE</v>
      </c>
      <c r="DF292">
        <f t="shared" si="536"/>
        <v>1</v>
      </c>
      <c r="DH292" t="str">
        <f t="shared" si="537"/>
        <v>NONE</v>
      </c>
      <c r="DJ292">
        <f t="shared" si="538"/>
        <v>1</v>
      </c>
      <c r="DL292" t="str">
        <f t="shared" si="539"/>
        <v>NONE</v>
      </c>
      <c r="DN292" t="str">
        <f t="shared" si="540"/>
        <v>NONE</v>
      </c>
      <c r="DP292">
        <f t="shared" si="541"/>
        <v>1</v>
      </c>
      <c r="DR292">
        <f t="shared" si="542"/>
        <v>1</v>
      </c>
      <c r="DT292" t="str">
        <f t="shared" si="543"/>
        <v>NONE</v>
      </c>
      <c r="DV292" t="str">
        <f t="shared" si="544"/>
        <v>NONE</v>
      </c>
      <c r="DX292" t="str">
        <f t="shared" si="545"/>
        <v>NONE</v>
      </c>
      <c r="DZ292" t="str">
        <f t="shared" si="546"/>
        <v>NONE</v>
      </c>
      <c r="EB292">
        <f t="shared" si="547"/>
        <v>1</v>
      </c>
    </row>
    <row r="293" spans="94:132">
      <c r="CP293" t="str">
        <f t="shared" si="528"/>
        <v>NONE</v>
      </c>
      <c r="CR293" t="str">
        <f t="shared" si="529"/>
        <v>NONE</v>
      </c>
      <c r="CT293" t="str">
        <f t="shared" si="530"/>
        <v>NONE</v>
      </c>
      <c r="CV293" t="str">
        <f t="shared" si="531"/>
        <v>NONE</v>
      </c>
      <c r="CX293">
        <f t="shared" si="532"/>
        <v>0</v>
      </c>
      <c r="CZ293" t="str">
        <f t="shared" si="533"/>
        <v>NONE</v>
      </c>
      <c r="DB293" t="str">
        <f t="shared" si="534"/>
        <v>NONE</v>
      </c>
      <c r="DD293" t="str">
        <f t="shared" si="535"/>
        <v>NONE</v>
      </c>
      <c r="DF293" t="str">
        <f t="shared" si="536"/>
        <v>NONE</v>
      </c>
      <c r="DH293" t="str">
        <f t="shared" si="537"/>
        <v>NONE</v>
      </c>
      <c r="DJ293" t="str">
        <f t="shared" si="538"/>
        <v>NONE</v>
      </c>
      <c r="DL293" t="str">
        <f t="shared" si="539"/>
        <v>NONE</v>
      </c>
      <c r="DN293" t="str">
        <f t="shared" si="540"/>
        <v>NONE</v>
      </c>
      <c r="DP293">
        <f t="shared" si="541"/>
        <v>0</v>
      </c>
      <c r="DR293" t="str">
        <f t="shared" si="542"/>
        <v>NONE</v>
      </c>
      <c r="DT293" t="str">
        <f t="shared" si="543"/>
        <v>NONE</v>
      </c>
      <c r="DV293" t="str">
        <f t="shared" si="544"/>
        <v>NONE</v>
      </c>
      <c r="DX293" t="str">
        <f t="shared" si="545"/>
        <v>NONE</v>
      </c>
      <c r="DZ293" t="str">
        <f t="shared" si="546"/>
        <v>NONE</v>
      </c>
      <c r="EB293" t="str">
        <f t="shared" si="547"/>
        <v>NONE</v>
      </c>
    </row>
    <row r="294" spans="94:132">
      <c r="CP294" t="str">
        <f t="shared" si="528"/>
        <v>NONE</v>
      </c>
      <c r="CR294" t="str">
        <f t="shared" si="529"/>
        <v>NONE</v>
      </c>
      <c r="CT294">
        <f t="shared" si="530"/>
        <v>1</v>
      </c>
      <c r="CV294" t="str">
        <f t="shared" si="531"/>
        <v>NONE</v>
      </c>
      <c r="CX294" t="str">
        <f t="shared" si="532"/>
        <v>NONE</v>
      </c>
      <c r="CZ294" t="str">
        <f t="shared" si="533"/>
        <v>NONE</v>
      </c>
      <c r="DB294" t="str">
        <f t="shared" si="534"/>
        <v>NONE</v>
      </c>
      <c r="DD294" t="str">
        <f t="shared" si="535"/>
        <v>NONE</v>
      </c>
      <c r="DF294" t="str">
        <f t="shared" si="536"/>
        <v>NONE</v>
      </c>
      <c r="DH294" t="str">
        <f t="shared" si="537"/>
        <v>NONE</v>
      </c>
      <c r="DJ294">
        <f t="shared" si="538"/>
        <v>1</v>
      </c>
      <c r="DL294" t="str">
        <f t="shared" si="539"/>
        <v>NONE</v>
      </c>
      <c r="DN294" t="str">
        <f t="shared" si="540"/>
        <v>NONE</v>
      </c>
      <c r="DP294" t="str">
        <f t="shared" si="541"/>
        <v>NONE</v>
      </c>
      <c r="DR294" t="str">
        <f t="shared" si="542"/>
        <v>NONE</v>
      </c>
      <c r="DT294" t="str">
        <f t="shared" si="543"/>
        <v>NONE</v>
      </c>
      <c r="DV294" t="str">
        <f t="shared" si="544"/>
        <v>NONE</v>
      </c>
      <c r="DX294" t="str">
        <f t="shared" si="545"/>
        <v>NONE</v>
      </c>
      <c r="DZ294" t="str">
        <f t="shared" si="546"/>
        <v>NONE</v>
      </c>
      <c r="EB294" t="str">
        <f t="shared" si="547"/>
        <v>NONE</v>
      </c>
    </row>
    <row r="295" spans="94:132">
      <c r="CP295">
        <f t="shared" si="528"/>
        <v>1</v>
      </c>
      <c r="CR295">
        <f t="shared" si="529"/>
        <v>1</v>
      </c>
      <c r="CT295">
        <f t="shared" si="530"/>
        <v>1</v>
      </c>
      <c r="CV295" t="str">
        <f t="shared" si="531"/>
        <v>NONE</v>
      </c>
      <c r="CX295" t="str">
        <f t="shared" si="532"/>
        <v>NONE</v>
      </c>
      <c r="CZ295" t="str">
        <f t="shared" si="533"/>
        <v>NONE</v>
      </c>
      <c r="DB295" t="str">
        <f t="shared" si="534"/>
        <v>NONE</v>
      </c>
      <c r="DD295">
        <f t="shared" si="535"/>
        <v>1</v>
      </c>
      <c r="DF295">
        <f t="shared" si="536"/>
        <v>1</v>
      </c>
      <c r="DH295">
        <f t="shared" si="537"/>
        <v>1</v>
      </c>
      <c r="DJ295">
        <f t="shared" si="538"/>
        <v>1</v>
      </c>
      <c r="DL295" t="str">
        <f t="shared" si="539"/>
        <v>NONE</v>
      </c>
      <c r="DN295" t="str">
        <f t="shared" si="540"/>
        <v>NONE</v>
      </c>
      <c r="DP295" t="str">
        <f t="shared" si="541"/>
        <v>NONE</v>
      </c>
      <c r="DR295" t="str">
        <f t="shared" si="542"/>
        <v>NONE</v>
      </c>
      <c r="DT295">
        <f t="shared" si="543"/>
        <v>1</v>
      </c>
      <c r="DV295" t="str">
        <f t="shared" si="544"/>
        <v>NONE</v>
      </c>
      <c r="DX295" t="str">
        <f t="shared" si="545"/>
        <v>NONE</v>
      </c>
      <c r="DZ295" t="str">
        <f t="shared" si="546"/>
        <v>NONE</v>
      </c>
      <c r="EB295">
        <f t="shared" si="547"/>
        <v>1</v>
      </c>
    </row>
    <row r="296" spans="94:132">
      <c r="CP296" t="str">
        <f t="shared" si="528"/>
        <v>NONE</v>
      </c>
      <c r="CR296" t="str">
        <f t="shared" si="529"/>
        <v>NONE</v>
      </c>
      <c r="CT296" t="str">
        <f t="shared" si="530"/>
        <v>NONE</v>
      </c>
      <c r="CV296" t="str">
        <f t="shared" si="531"/>
        <v>NONE</v>
      </c>
      <c r="CX296" t="str">
        <f t="shared" si="532"/>
        <v>NONE</v>
      </c>
      <c r="CZ296" t="str">
        <f t="shared" si="533"/>
        <v>NONE</v>
      </c>
      <c r="DB296" t="str">
        <f t="shared" si="534"/>
        <v>NONE</v>
      </c>
      <c r="DD296" t="str">
        <f t="shared" si="535"/>
        <v>NONE</v>
      </c>
      <c r="DF296" t="str">
        <f t="shared" si="536"/>
        <v>NONE</v>
      </c>
      <c r="DH296" t="str">
        <f t="shared" si="537"/>
        <v>NONE</v>
      </c>
      <c r="DJ296" t="str">
        <f t="shared" si="538"/>
        <v>NONE</v>
      </c>
      <c r="DL296">
        <f t="shared" si="539"/>
        <v>0</v>
      </c>
      <c r="DN296" t="str">
        <f t="shared" si="540"/>
        <v>NONE</v>
      </c>
      <c r="DP296" t="str">
        <f t="shared" si="541"/>
        <v>NONE</v>
      </c>
      <c r="DR296" t="str">
        <f t="shared" si="542"/>
        <v>NONE</v>
      </c>
      <c r="DT296" t="str">
        <f t="shared" si="543"/>
        <v>NONE</v>
      </c>
      <c r="DV296" t="str">
        <f t="shared" si="544"/>
        <v>NONE</v>
      </c>
      <c r="DX296" t="str">
        <f t="shared" si="545"/>
        <v>NONE</v>
      </c>
      <c r="DZ296" t="str">
        <f t="shared" si="546"/>
        <v>NONE</v>
      </c>
      <c r="EB296" t="str">
        <f t="shared" si="547"/>
        <v>NONE</v>
      </c>
    </row>
    <row r="297" spans="94:132">
      <c r="CP297" t="str">
        <f t="shared" si="528"/>
        <v>NONE</v>
      </c>
      <c r="CR297" t="str">
        <f t="shared" si="529"/>
        <v>NONE</v>
      </c>
      <c r="CT297" t="str">
        <f t="shared" si="530"/>
        <v>NONE</v>
      </c>
      <c r="CV297" t="str">
        <f t="shared" si="531"/>
        <v>NONE</v>
      </c>
      <c r="CX297" t="str">
        <f t="shared" si="532"/>
        <v>NONE</v>
      </c>
      <c r="CZ297" t="str">
        <f t="shared" si="533"/>
        <v>NONE</v>
      </c>
      <c r="DB297" t="str">
        <f t="shared" si="534"/>
        <v>NONE</v>
      </c>
      <c r="DD297" t="str">
        <f t="shared" si="535"/>
        <v>NONE</v>
      </c>
      <c r="DF297" t="str">
        <f t="shared" si="536"/>
        <v>NONE</v>
      </c>
      <c r="DH297" t="str">
        <f t="shared" si="537"/>
        <v>NONE</v>
      </c>
      <c r="DJ297" t="str">
        <f t="shared" si="538"/>
        <v>NONE</v>
      </c>
      <c r="DL297" t="str">
        <f t="shared" si="539"/>
        <v>NONE</v>
      </c>
      <c r="DN297">
        <f t="shared" si="540"/>
        <v>0</v>
      </c>
      <c r="DP297" t="str">
        <f t="shared" si="541"/>
        <v>NONE</v>
      </c>
      <c r="DR297" t="str">
        <f t="shared" si="542"/>
        <v>NONE</v>
      </c>
      <c r="DT297">
        <f t="shared" si="543"/>
        <v>0</v>
      </c>
      <c r="DV297" t="str">
        <f t="shared" si="544"/>
        <v>NONE</v>
      </c>
      <c r="DX297" t="str">
        <f t="shared" si="545"/>
        <v>NONE</v>
      </c>
      <c r="DZ297" t="str">
        <f t="shared" si="546"/>
        <v>NONE</v>
      </c>
      <c r="EB297" t="str">
        <f t="shared" si="547"/>
        <v>NONE</v>
      </c>
    </row>
    <row r="298" spans="94:132">
      <c r="CP298">
        <f t="shared" si="528"/>
        <v>1</v>
      </c>
      <c r="CR298" t="str">
        <f t="shared" si="529"/>
        <v>NONE</v>
      </c>
      <c r="CT298">
        <f t="shared" si="530"/>
        <v>1</v>
      </c>
      <c r="CV298">
        <f t="shared" si="531"/>
        <v>1</v>
      </c>
      <c r="CX298">
        <f t="shared" si="532"/>
        <v>1</v>
      </c>
      <c r="CZ298" t="str">
        <f t="shared" si="533"/>
        <v>NONE</v>
      </c>
      <c r="DB298">
        <f t="shared" si="534"/>
        <v>1</v>
      </c>
      <c r="DD298">
        <f t="shared" si="535"/>
        <v>1</v>
      </c>
      <c r="DF298">
        <f t="shared" si="536"/>
        <v>1</v>
      </c>
      <c r="DH298" t="str">
        <f t="shared" si="537"/>
        <v>NONE</v>
      </c>
      <c r="DJ298" t="str">
        <f t="shared" si="538"/>
        <v>NONE</v>
      </c>
      <c r="DL298">
        <f t="shared" si="539"/>
        <v>1</v>
      </c>
      <c r="DN298" t="str">
        <f t="shared" si="540"/>
        <v>NONE</v>
      </c>
      <c r="DP298">
        <f t="shared" si="541"/>
        <v>1</v>
      </c>
      <c r="DR298">
        <f t="shared" si="542"/>
        <v>1</v>
      </c>
      <c r="DT298" t="str">
        <f t="shared" si="543"/>
        <v>NONE</v>
      </c>
      <c r="DV298">
        <f t="shared" si="544"/>
        <v>1</v>
      </c>
      <c r="DX298" t="str">
        <f t="shared" si="545"/>
        <v>NONE</v>
      </c>
      <c r="DZ298" t="str">
        <f t="shared" si="546"/>
        <v>NONE</v>
      </c>
      <c r="EB298">
        <f t="shared" si="547"/>
        <v>1</v>
      </c>
    </row>
    <row r="299" spans="94:132">
      <c r="CP299" t="str">
        <f t="shared" si="528"/>
        <v>NONE</v>
      </c>
      <c r="CR299" t="str">
        <f t="shared" si="529"/>
        <v>NONE</v>
      </c>
      <c r="CT299" t="str">
        <f t="shared" si="530"/>
        <v>NONE</v>
      </c>
      <c r="CV299" t="str">
        <f t="shared" si="531"/>
        <v>NONE</v>
      </c>
      <c r="CX299" t="str">
        <f t="shared" si="532"/>
        <v>NONE</v>
      </c>
      <c r="CZ299" t="str">
        <f t="shared" si="533"/>
        <v>NONE</v>
      </c>
      <c r="DB299" t="str">
        <f t="shared" si="534"/>
        <v>NONE</v>
      </c>
      <c r="DD299" t="str">
        <f t="shared" si="535"/>
        <v>NONE</v>
      </c>
      <c r="DF299" t="str">
        <f t="shared" si="536"/>
        <v>NONE</v>
      </c>
      <c r="DH299" t="str">
        <f t="shared" si="537"/>
        <v>NONE</v>
      </c>
      <c r="DJ299" t="str">
        <f t="shared" si="538"/>
        <v>NONE</v>
      </c>
      <c r="DL299" t="str">
        <f t="shared" si="539"/>
        <v>NONE</v>
      </c>
      <c r="DN299" t="str">
        <f t="shared" si="540"/>
        <v>NONE</v>
      </c>
      <c r="DP299" t="str">
        <f t="shared" si="541"/>
        <v>NONE</v>
      </c>
      <c r="DR299" t="str">
        <f t="shared" si="542"/>
        <v>NONE</v>
      </c>
      <c r="DT299" t="str">
        <f t="shared" si="543"/>
        <v>NONE</v>
      </c>
      <c r="DV299" t="str">
        <f t="shared" si="544"/>
        <v>NONE</v>
      </c>
      <c r="DX299" t="str">
        <f t="shared" si="545"/>
        <v>NONE</v>
      </c>
      <c r="DZ299" t="str">
        <f t="shared" si="546"/>
        <v>NONE</v>
      </c>
      <c r="EB299" t="str">
        <f t="shared" si="547"/>
        <v>NONE</v>
      </c>
    </row>
    <row r="300" spans="94:132">
      <c r="CP300" t="str">
        <f t="shared" si="528"/>
        <v>NONE</v>
      </c>
      <c r="CR300">
        <f t="shared" si="529"/>
        <v>1</v>
      </c>
      <c r="CT300">
        <f t="shared" si="530"/>
        <v>1</v>
      </c>
      <c r="CV300" t="str">
        <f t="shared" si="531"/>
        <v>NONE</v>
      </c>
      <c r="CX300" t="str">
        <f t="shared" si="532"/>
        <v>NONE</v>
      </c>
      <c r="CZ300">
        <f t="shared" si="533"/>
        <v>1</v>
      </c>
      <c r="DB300" t="str">
        <f t="shared" si="534"/>
        <v>NONE</v>
      </c>
      <c r="DD300" t="str">
        <f t="shared" si="535"/>
        <v>NONE</v>
      </c>
      <c r="DF300">
        <f t="shared" si="536"/>
        <v>1</v>
      </c>
      <c r="DH300" t="str">
        <f t="shared" si="537"/>
        <v>NONE</v>
      </c>
      <c r="DJ300">
        <f t="shared" si="538"/>
        <v>1</v>
      </c>
      <c r="DL300" t="str">
        <f t="shared" si="539"/>
        <v>NONE</v>
      </c>
      <c r="DN300">
        <f t="shared" si="540"/>
        <v>1</v>
      </c>
      <c r="DP300">
        <f t="shared" si="541"/>
        <v>1</v>
      </c>
      <c r="DR300" t="str">
        <f t="shared" si="542"/>
        <v>NONE</v>
      </c>
      <c r="DT300">
        <f t="shared" si="543"/>
        <v>1</v>
      </c>
      <c r="DV300">
        <f t="shared" si="544"/>
        <v>1</v>
      </c>
      <c r="DX300" t="str">
        <f t="shared" si="545"/>
        <v>NONE</v>
      </c>
      <c r="DZ300" t="str">
        <f t="shared" si="546"/>
        <v>NONE</v>
      </c>
      <c r="EB300">
        <f t="shared" si="547"/>
        <v>1</v>
      </c>
    </row>
    <row r="301" spans="94:132">
      <c r="CP301" t="str">
        <f t="shared" ref="CP301:CP332" si="548">IF(CP97&gt;CP$201,IF(CQ97&lt;CQ$201,IF($D97&gt;$E97,1,0),"NONE"),"NONE")</f>
        <v>NONE</v>
      </c>
      <c r="CR301" t="str">
        <f t="shared" ref="CR301:CR332" si="549">IF(CR97&gt;CR$201,IF(CS97&lt;CS$201,IF($D97&gt;$E97,1,0),"NONE"),"NONE")</f>
        <v>NONE</v>
      </c>
      <c r="CT301" t="str">
        <f t="shared" ref="CT301:CT332" si="550">IF(CT97&lt;CT$201,IF(CU97&gt;CU$201,IF($D97&gt;$E97,1,0),"NONE"),"NONE")</f>
        <v>NONE</v>
      </c>
      <c r="CV301">
        <f t="shared" ref="CV301:CV332" si="551">IF(CV97&gt;CV$201,IF(CW97&lt;CW$201,IF($D97&gt;$E97,1,0),"NONE"),"NONE")</f>
        <v>1</v>
      </c>
      <c r="CX301">
        <f t="shared" ref="CX301:CX332" si="552">IF(CX97&gt;CX$201,IF(CY97&lt;CY$201,IF($D97&gt;$E97,1,0),"NONE"),"NONE")</f>
        <v>1</v>
      </c>
      <c r="CZ301">
        <f t="shared" ref="CZ301:CZ332" si="553">IF(CZ97&gt;CZ$201,IF(DA97&lt;DA$201,IF($D97&gt;$E97,1,0),"NONE"),"NONE")</f>
        <v>1</v>
      </c>
      <c r="DB301" t="str">
        <f t="shared" ref="DB301:DB332" si="554">IF(DB97&gt;DB$201,IF(DC97&lt;DC$201,IF($D97&gt;$E97,1,0),"NONE"),"NONE")</f>
        <v>NONE</v>
      </c>
      <c r="DD301">
        <f t="shared" ref="DD301:DD332" si="555">IF(DD97&gt;DD$201,IF(DE97&lt;DE$201,IF($D97&gt;$E97,1,0),"NONE"),"NONE")</f>
        <v>1</v>
      </c>
      <c r="DF301">
        <f t="shared" ref="DF301:DF332" si="556">IF(DF97&gt;DF$201,IF(DG97&lt;DG$201,IF($D97&gt;$E97,1,0),"NONE"),"NONE")</f>
        <v>1</v>
      </c>
      <c r="DH301" t="str">
        <f t="shared" ref="DH301:DH332" si="557">IF(DH97&lt;DH$201,IF(DI97&gt;DI$201,IF($D97&gt;$E97,1,0),"NONE"),"NONE")</f>
        <v>NONE</v>
      </c>
      <c r="DJ301" t="str">
        <f t="shared" ref="DJ301:DJ332" si="558">IF(DJ97&gt;DJ$201,IF(DK97&lt;DK$201,IF($D97&gt;$E97,1,0),"NONE"),"NONE")</f>
        <v>NONE</v>
      </c>
      <c r="DL301">
        <f t="shared" ref="DL301:DL332" si="559">IF(DL97&gt;DL$201,IF(DM97&lt;DM$201,IF($D97&gt;$E97,1,0),"NONE"),"NONE")</f>
        <v>1</v>
      </c>
      <c r="DN301">
        <f t="shared" ref="DN301:DN332" si="560">IF(DN97&lt;DN$201,IF(DO97&gt;DO$201,IF($D97&gt;$E97,1,0),"NONE"),"NONE")</f>
        <v>1</v>
      </c>
      <c r="DP301" t="str">
        <f t="shared" ref="DP301:DP332" si="561">IF(DP97&gt;DP$201,IF(DQ97&lt;DQ$201,IF($D97&gt;$E97,1,0),"NONE"),"NONE")</f>
        <v>NONE</v>
      </c>
      <c r="DR301" t="str">
        <f t="shared" ref="DR301:DR332" si="562">IF(DR97&gt;DR$201,IF(DS97&lt;DS$201,IF($D97&gt;$E97,1,0),"NONE"),"NONE")</f>
        <v>NONE</v>
      </c>
      <c r="DT301" t="str">
        <f t="shared" ref="DT301:DT332" si="563">IF(DT97&gt;DT$201,IF(DU97&lt;DU$201,IF($D97&gt;$E97,1,0),"NONE"),"NONE")</f>
        <v>NONE</v>
      </c>
      <c r="DV301">
        <f t="shared" ref="DV301:DV332" si="564">IF(DV97&gt;DV$201,IF(DW97&lt;DW$201,IF($D97&gt;$E97,1,0),"NONE"),"NONE")</f>
        <v>1</v>
      </c>
      <c r="DX301" t="str">
        <f t="shared" ref="DX301:DX332" si="565">IF(DX97&gt;DX$201,IF(DY97&lt;DY$201,IF($D97&gt;$E97,1,0),"NONE"),"NONE")</f>
        <v>NONE</v>
      </c>
      <c r="DZ301" t="str">
        <f t="shared" ref="DZ301:DZ332" si="566">IF(DZ97&gt;DZ$201,IF(EA97&lt;EA$201,IF($D97&gt;$E97,1,0),"NONE"),"NONE")</f>
        <v>NONE</v>
      </c>
      <c r="EB301" t="str">
        <f t="shared" ref="EB301:EB332" si="567">IF(EB97&gt;EB$201,IF(EC97&lt;EC$201,IF($D97&gt;$E97,1,0),"NONE"),"NONE")</f>
        <v>NONE</v>
      </c>
    </row>
    <row r="302" spans="94:132">
      <c r="CP302" t="str">
        <f t="shared" si="548"/>
        <v>NONE</v>
      </c>
      <c r="CR302" t="str">
        <f t="shared" si="549"/>
        <v>NONE</v>
      </c>
      <c r="CT302">
        <f t="shared" si="550"/>
        <v>0</v>
      </c>
      <c r="CV302" t="str">
        <f t="shared" si="551"/>
        <v>NONE</v>
      </c>
      <c r="CX302" t="str">
        <f t="shared" si="552"/>
        <v>NONE</v>
      </c>
      <c r="CZ302" t="str">
        <f t="shared" si="553"/>
        <v>NONE</v>
      </c>
      <c r="DB302" t="str">
        <f t="shared" si="554"/>
        <v>NONE</v>
      </c>
      <c r="DD302" t="str">
        <f t="shared" si="555"/>
        <v>NONE</v>
      </c>
      <c r="DF302" t="str">
        <f t="shared" si="556"/>
        <v>NONE</v>
      </c>
      <c r="DH302" t="str">
        <f t="shared" si="557"/>
        <v>NONE</v>
      </c>
      <c r="DJ302" t="str">
        <f t="shared" si="558"/>
        <v>NONE</v>
      </c>
      <c r="DL302" t="str">
        <f t="shared" si="559"/>
        <v>NONE</v>
      </c>
      <c r="DN302" t="str">
        <f t="shared" si="560"/>
        <v>NONE</v>
      </c>
      <c r="DP302" t="str">
        <f t="shared" si="561"/>
        <v>NONE</v>
      </c>
      <c r="DR302" t="str">
        <f t="shared" si="562"/>
        <v>NONE</v>
      </c>
      <c r="DT302" t="str">
        <f t="shared" si="563"/>
        <v>NONE</v>
      </c>
      <c r="DV302" t="str">
        <f t="shared" si="564"/>
        <v>NONE</v>
      </c>
      <c r="DX302" t="str">
        <f t="shared" si="565"/>
        <v>NONE</v>
      </c>
      <c r="DZ302" t="str">
        <f t="shared" si="566"/>
        <v>NONE</v>
      </c>
      <c r="EB302" t="str">
        <f t="shared" si="567"/>
        <v>NONE</v>
      </c>
    </row>
    <row r="303" spans="94:132">
      <c r="CP303" t="str">
        <f t="shared" si="548"/>
        <v>NONE</v>
      </c>
      <c r="CR303" t="str">
        <f t="shared" si="549"/>
        <v>NONE</v>
      </c>
      <c r="CT303">
        <f t="shared" si="550"/>
        <v>1</v>
      </c>
      <c r="CV303" t="str">
        <f t="shared" si="551"/>
        <v>NONE</v>
      </c>
      <c r="CX303" t="str">
        <f t="shared" si="552"/>
        <v>NONE</v>
      </c>
      <c r="CZ303" t="str">
        <f t="shared" si="553"/>
        <v>NONE</v>
      </c>
      <c r="DB303" t="str">
        <f t="shared" si="554"/>
        <v>NONE</v>
      </c>
      <c r="DD303" t="str">
        <f t="shared" si="555"/>
        <v>NONE</v>
      </c>
      <c r="DF303">
        <f t="shared" si="556"/>
        <v>1</v>
      </c>
      <c r="DH303" t="str">
        <f t="shared" si="557"/>
        <v>NONE</v>
      </c>
      <c r="DJ303">
        <f t="shared" si="558"/>
        <v>1</v>
      </c>
      <c r="DL303" t="str">
        <f t="shared" si="559"/>
        <v>NONE</v>
      </c>
      <c r="DN303">
        <f t="shared" si="560"/>
        <v>1</v>
      </c>
      <c r="DP303" t="str">
        <f t="shared" si="561"/>
        <v>NONE</v>
      </c>
      <c r="DR303" t="str">
        <f t="shared" si="562"/>
        <v>NONE</v>
      </c>
      <c r="DT303" t="str">
        <f t="shared" si="563"/>
        <v>NONE</v>
      </c>
      <c r="DV303" t="str">
        <f t="shared" si="564"/>
        <v>NONE</v>
      </c>
      <c r="DX303" t="str">
        <f t="shared" si="565"/>
        <v>NONE</v>
      </c>
      <c r="DZ303" t="str">
        <f t="shared" si="566"/>
        <v>NONE</v>
      </c>
      <c r="EB303" t="str">
        <f t="shared" si="567"/>
        <v>NONE</v>
      </c>
    </row>
    <row r="304" spans="94:132">
      <c r="CP304" t="str">
        <f t="shared" si="548"/>
        <v>NONE</v>
      </c>
      <c r="CR304" t="str">
        <f t="shared" si="549"/>
        <v>NONE</v>
      </c>
      <c r="CT304" t="str">
        <f t="shared" si="550"/>
        <v>NONE</v>
      </c>
      <c r="CV304">
        <f t="shared" si="551"/>
        <v>0</v>
      </c>
      <c r="CX304" t="str">
        <f t="shared" si="552"/>
        <v>NONE</v>
      </c>
      <c r="CZ304">
        <f t="shared" si="553"/>
        <v>0</v>
      </c>
      <c r="DB304" t="str">
        <f t="shared" si="554"/>
        <v>NONE</v>
      </c>
      <c r="DD304" t="str">
        <f t="shared" si="555"/>
        <v>NONE</v>
      </c>
      <c r="DF304" t="str">
        <f t="shared" si="556"/>
        <v>NONE</v>
      </c>
      <c r="DH304" t="str">
        <f t="shared" si="557"/>
        <v>NONE</v>
      </c>
      <c r="DJ304" t="str">
        <f t="shared" si="558"/>
        <v>NONE</v>
      </c>
      <c r="DL304" t="str">
        <f t="shared" si="559"/>
        <v>NONE</v>
      </c>
      <c r="DN304" t="str">
        <f t="shared" si="560"/>
        <v>NONE</v>
      </c>
      <c r="DP304" t="str">
        <f t="shared" si="561"/>
        <v>NONE</v>
      </c>
      <c r="DR304" t="str">
        <f t="shared" si="562"/>
        <v>NONE</v>
      </c>
      <c r="DT304" t="str">
        <f t="shared" si="563"/>
        <v>NONE</v>
      </c>
      <c r="DV304" t="str">
        <f t="shared" si="564"/>
        <v>NONE</v>
      </c>
      <c r="DX304" t="str">
        <f t="shared" si="565"/>
        <v>NONE</v>
      </c>
      <c r="DZ304" t="str">
        <f t="shared" si="566"/>
        <v>NONE</v>
      </c>
      <c r="EB304" t="str">
        <f t="shared" si="567"/>
        <v>NONE</v>
      </c>
    </row>
    <row r="305" spans="94:132">
      <c r="CP305" t="str">
        <f t="shared" si="548"/>
        <v>NONE</v>
      </c>
      <c r="CR305" t="str">
        <f t="shared" si="549"/>
        <v>NONE</v>
      </c>
      <c r="CT305">
        <f t="shared" si="550"/>
        <v>0</v>
      </c>
      <c r="CV305" t="str">
        <f t="shared" si="551"/>
        <v>NONE</v>
      </c>
      <c r="CX305" t="str">
        <f t="shared" si="552"/>
        <v>NONE</v>
      </c>
      <c r="CZ305">
        <f t="shared" si="553"/>
        <v>0</v>
      </c>
      <c r="DB305" t="str">
        <f t="shared" si="554"/>
        <v>NONE</v>
      </c>
      <c r="DD305" t="str">
        <f t="shared" si="555"/>
        <v>NONE</v>
      </c>
      <c r="DF305" t="str">
        <f t="shared" si="556"/>
        <v>NONE</v>
      </c>
      <c r="DH305" t="str">
        <f t="shared" si="557"/>
        <v>NONE</v>
      </c>
      <c r="DJ305" t="str">
        <f t="shared" si="558"/>
        <v>NONE</v>
      </c>
      <c r="DL305" t="str">
        <f t="shared" si="559"/>
        <v>NONE</v>
      </c>
      <c r="DN305" t="str">
        <f t="shared" si="560"/>
        <v>NONE</v>
      </c>
      <c r="DP305" t="str">
        <f t="shared" si="561"/>
        <v>NONE</v>
      </c>
      <c r="DR305">
        <f t="shared" si="562"/>
        <v>0</v>
      </c>
      <c r="DT305" t="str">
        <f t="shared" si="563"/>
        <v>NONE</v>
      </c>
      <c r="DV305" t="str">
        <f t="shared" si="564"/>
        <v>NONE</v>
      </c>
      <c r="DX305" t="str">
        <f t="shared" si="565"/>
        <v>NONE</v>
      </c>
      <c r="DZ305" t="str">
        <f t="shared" si="566"/>
        <v>NONE</v>
      </c>
      <c r="EB305" t="str">
        <f t="shared" si="567"/>
        <v>NONE</v>
      </c>
    </row>
    <row r="306" spans="94:132">
      <c r="CP306">
        <f t="shared" si="548"/>
        <v>1</v>
      </c>
      <c r="CR306" t="str">
        <f t="shared" si="549"/>
        <v>NONE</v>
      </c>
      <c r="CT306" t="str">
        <f t="shared" si="550"/>
        <v>NONE</v>
      </c>
      <c r="CV306" t="str">
        <f t="shared" si="551"/>
        <v>NONE</v>
      </c>
      <c r="CX306">
        <f t="shared" si="552"/>
        <v>1</v>
      </c>
      <c r="CZ306" t="str">
        <f t="shared" si="553"/>
        <v>NONE</v>
      </c>
      <c r="DB306">
        <f t="shared" si="554"/>
        <v>1</v>
      </c>
      <c r="DD306">
        <f t="shared" si="555"/>
        <v>1</v>
      </c>
      <c r="DF306">
        <f t="shared" si="556"/>
        <v>1</v>
      </c>
      <c r="DH306">
        <f t="shared" si="557"/>
        <v>1</v>
      </c>
      <c r="DJ306" t="str">
        <f t="shared" si="558"/>
        <v>NONE</v>
      </c>
      <c r="DL306">
        <f t="shared" si="559"/>
        <v>1</v>
      </c>
      <c r="DN306">
        <f t="shared" si="560"/>
        <v>1</v>
      </c>
      <c r="DP306" t="str">
        <f t="shared" si="561"/>
        <v>NONE</v>
      </c>
      <c r="DR306" t="str">
        <f t="shared" si="562"/>
        <v>NONE</v>
      </c>
      <c r="DT306" t="str">
        <f t="shared" si="563"/>
        <v>NONE</v>
      </c>
      <c r="DV306" t="str">
        <f t="shared" si="564"/>
        <v>NONE</v>
      </c>
      <c r="DX306" t="str">
        <f t="shared" si="565"/>
        <v>NONE</v>
      </c>
      <c r="DZ306" t="str">
        <f t="shared" si="566"/>
        <v>NONE</v>
      </c>
      <c r="EB306" t="str">
        <f t="shared" si="567"/>
        <v>NONE</v>
      </c>
    </row>
    <row r="307" spans="94:132">
      <c r="CP307" t="str">
        <f t="shared" si="548"/>
        <v>NONE</v>
      </c>
      <c r="CR307" t="str">
        <f t="shared" si="549"/>
        <v>NONE</v>
      </c>
      <c r="CT307" t="str">
        <f t="shared" si="550"/>
        <v>NONE</v>
      </c>
      <c r="CV307" t="str">
        <f t="shared" si="551"/>
        <v>NONE</v>
      </c>
      <c r="CX307" t="str">
        <f t="shared" si="552"/>
        <v>NONE</v>
      </c>
      <c r="CZ307" t="str">
        <f t="shared" si="553"/>
        <v>NONE</v>
      </c>
      <c r="DB307" t="str">
        <f t="shared" si="554"/>
        <v>NONE</v>
      </c>
      <c r="DD307" t="str">
        <f t="shared" si="555"/>
        <v>NONE</v>
      </c>
      <c r="DF307" t="str">
        <f t="shared" si="556"/>
        <v>NONE</v>
      </c>
      <c r="DH307" t="str">
        <f t="shared" si="557"/>
        <v>NONE</v>
      </c>
      <c r="DJ307">
        <f t="shared" si="558"/>
        <v>0</v>
      </c>
      <c r="DL307">
        <f t="shared" si="559"/>
        <v>0</v>
      </c>
      <c r="DN307">
        <f t="shared" si="560"/>
        <v>0</v>
      </c>
      <c r="DP307" t="str">
        <f t="shared" si="561"/>
        <v>NONE</v>
      </c>
      <c r="DR307" t="str">
        <f t="shared" si="562"/>
        <v>NONE</v>
      </c>
      <c r="DT307" t="str">
        <f t="shared" si="563"/>
        <v>NONE</v>
      </c>
      <c r="DV307" t="str">
        <f t="shared" si="564"/>
        <v>NONE</v>
      </c>
      <c r="DX307" t="str">
        <f t="shared" si="565"/>
        <v>NONE</v>
      </c>
      <c r="DZ307" t="str">
        <f t="shared" si="566"/>
        <v>NONE</v>
      </c>
      <c r="EB307" t="str">
        <f t="shared" si="567"/>
        <v>NONE</v>
      </c>
    </row>
    <row r="308" spans="94:132">
      <c r="CP308" t="str">
        <f t="shared" si="548"/>
        <v>NONE</v>
      </c>
      <c r="CR308">
        <f t="shared" si="549"/>
        <v>1</v>
      </c>
      <c r="CT308" t="str">
        <f t="shared" si="550"/>
        <v>NONE</v>
      </c>
      <c r="CV308">
        <f t="shared" si="551"/>
        <v>1</v>
      </c>
      <c r="CX308">
        <f t="shared" si="552"/>
        <v>1</v>
      </c>
      <c r="CZ308">
        <f t="shared" si="553"/>
        <v>1</v>
      </c>
      <c r="DB308" t="str">
        <f t="shared" si="554"/>
        <v>NONE</v>
      </c>
      <c r="DD308">
        <f t="shared" si="555"/>
        <v>1</v>
      </c>
      <c r="DF308">
        <f t="shared" si="556"/>
        <v>1</v>
      </c>
      <c r="DH308">
        <f t="shared" si="557"/>
        <v>1</v>
      </c>
      <c r="DJ308" t="str">
        <f t="shared" si="558"/>
        <v>NONE</v>
      </c>
      <c r="DL308" t="str">
        <f t="shared" si="559"/>
        <v>NONE</v>
      </c>
      <c r="DN308" t="str">
        <f t="shared" si="560"/>
        <v>NONE</v>
      </c>
      <c r="DP308" t="str">
        <f t="shared" si="561"/>
        <v>NONE</v>
      </c>
      <c r="DR308" t="str">
        <f t="shared" si="562"/>
        <v>NONE</v>
      </c>
      <c r="DT308">
        <f t="shared" si="563"/>
        <v>1</v>
      </c>
      <c r="DV308">
        <f t="shared" si="564"/>
        <v>1</v>
      </c>
      <c r="DX308" t="str">
        <f t="shared" si="565"/>
        <v>NONE</v>
      </c>
      <c r="DZ308" t="str">
        <f t="shared" si="566"/>
        <v>NONE</v>
      </c>
      <c r="EB308">
        <f t="shared" si="567"/>
        <v>1</v>
      </c>
    </row>
    <row r="309" spans="94:132">
      <c r="CP309" t="str">
        <f t="shared" si="548"/>
        <v>NONE</v>
      </c>
      <c r="CR309" t="str">
        <f t="shared" si="549"/>
        <v>NONE</v>
      </c>
      <c r="CT309" t="str">
        <f t="shared" si="550"/>
        <v>NONE</v>
      </c>
      <c r="CV309" t="str">
        <f t="shared" si="551"/>
        <v>NONE</v>
      </c>
      <c r="CX309" t="str">
        <f t="shared" si="552"/>
        <v>NONE</v>
      </c>
      <c r="CZ309" t="str">
        <f t="shared" si="553"/>
        <v>NONE</v>
      </c>
      <c r="DB309" t="str">
        <f t="shared" si="554"/>
        <v>NONE</v>
      </c>
      <c r="DD309" t="str">
        <f t="shared" si="555"/>
        <v>NONE</v>
      </c>
      <c r="DF309" t="str">
        <f t="shared" si="556"/>
        <v>NONE</v>
      </c>
      <c r="DH309" t="str">
        <f t="shared" si="557"/>
        <v>NONE</v>
      </c>
      <c r="DJ309" t="str">
        <f t="shared" si="558"/>
        <v>NONE</v>
      </c>
      <c r="DL309" t="str">
        <f t="shared" si="559"/>
        <v>NONE</v>
      </c>
      <c r="DN309">
        <f t="shared" si="560"/>
        <v>0</v>
      </c>
      <c r="DP309">
        <f t="shared" si="561"/>
        <v>0</v>
      </c>
      <c r="DR309">
        <f t="shared" si="562"/>
        <v>0</v>
      </c>
      <c r="DT309" t="str">
        <f t="shared" si="563"/>
        <v>NONE</v>
      </c>
      <c r="DV309" t="str">
        <f t="shared" si="564"/>
        <v>NONE</v>
      </c>
      <c r="DX309" t="str">
        <f t="shared" si="565"/>
        <v>NONE</v>
      </c>
      <c r="DZ309" t="str">
        <f t="shared" si="566"/>
        <v>NONE</v>
      </c>
      <c r="EB309" t="str">
        <f t="shared" si="567"/>
        <v>NONE</v>
      </c>
    </row>
    <row r="310" spans="94:132">
      <c r="CP310">
        <f t="shared" si="548"/>
        <v>1</v>
      </c>
      <c r="CR310">
        <f t="shared" si="549"/>
        <v>1</v>
      </c>
      <c r="CT310">
        <f t="shared" si="550"/>
        <v>1</v>
      </c>
      <c r="CV310">
        <f t="shared" si="551"/>
        <v>1</v>
      </c>
      <c r="CX310">
        <f t="shared" si="552"/>
        <v>1</v>
      </c>
      <c r="CZ310" t="str">
        <f t="shared" si="553"/>
        <v>NONE</v>
      </c>
      <c r="DB310">
        <f t="shared" si="554"/>
        <v>1</v>
      </c>
      <c r="DD310" t="str">
        <f t="shared" si="555"/>
        <v>NONE</v>
      </c>
      <c r="DF310">
        <f t="shared" si="556"/>
        <v>1</v>
      </c>
      <c r="DH310">
        <f t="shared" si="557"/>
        <v>1</v>
      </c>
      <c r="DJ310" t="str">
        <f t="shared" si="558"/>
        <v>NONE</v>
      </c>
      <c r="DL310">
        <f t="shared" si="559"/>
        <v>1</v>
      </c>
      <c r="DN310" t="str">
        <f t="shared" si="560"/>
        <v>NONE</v>
      </c>
      <c r="DP310" t="str">
        <f t="shared" si="561"/>
        <v>NONE</v>
      </c>
      <c r="DR310" t="str">
        <f t="shared" si="562"/>
        <v>NONE</v>
      </c>
      <c r="DT310" t="str">
        <f t="shared" si="563"/>
        <v>NONE</v>
      </c>
      <c r="DV310" t="str">
        <f t="shared" si="564"/>
        <v>NONE</v>
      </c>
      <c r="DX310" t="str">
        <f t="shared" si="565"/>
        <v>NONE</v>
      </c>
      <c r="DZ310" t="str">
        <f t="shared" si="566"/>
        <v>NONE</v>
      </c>
      <c r="EB310">
        <f t="shared" si="567"/>
        <v>1</v>
      </c>
    </row>
    <row r="311" spans="94:132">
      <c r="CP311">
        <f t="shared" si="548"/>
        <v>1</v>
      </c>
      <c r="CR311">
        <f t="shared" si="549"/>
        <v>1</v>
      </c>
      <c r="CT311">
        <f t="shared" si="550"/>
        <v>1</v>
      </c>
      <c r="CV311">
        <f t="shared" si="551"/>
        <v>1</v>
      </c>
      <c r="CX311">
        <f t="shared" si="552"/>
        <v>1</v>
      </c>
      <c r="CZ311" t="str">
        <f t="shared" si="553"/>
        <v>NONE</v>
      </c>
      <c r="DB311">
        <f t="shared" si="554"/>
        <v>1</v>
      </c>
      <c r="DD311">
        <f t="shared" si="555"/>
        <v>1</v>
      </c>
      <c r="DF311">
        <f t="shared" si="556"/>
        <v>1</v>
      </c>
      <c r="DH311">
        <f t="shared" si="557"/>
        <v>1</v>
      </c>
      <c r="DJ311">
        <f t="shared" si="558"/>
        <v>1</v>
      </c>
      <c r="DL311">
        <f t="shared" si="559"/>
        <v>1</v>
      </c>
      <c r="DN311" t="str">
        <f t="shared" si="560"/>
        <v>NONE</v>
      </c>
      <c r="DP311" t="str">
        <f t="shared" si="561"/>
        <v>NONE</v>
      </c>
      <c r="DR311" t="str">
        <f t="shared" si="562"/>
        <v>NONE</v>
      </c>
      <c r="DT311" t="str">
        <f t="shared" si="563"/>
        <v>NONE</v>
      </c>
      <c r="DV311">
        <f t="shared" si="564"/>
        <v>1</v>
      </c>
      <c r="DX311" t="str">
        <f t="shared" si="565"/>
        <v>NONE</v>
      </c>
      <c r="DZ311" t="str">
        <f t="shared" si="566"/>
        <v>NONE</v>
      </c>
      <c r="EB311">
        <f t="shared" si="567"/>
        <v>1</v>
      </c>
    </row>
    <row r="312" spans="94:132">
      <c r="CP312" t="str">
        <f t="shared" si="548"/>
        <v>NONE</v>
      </c>
      <c r="CR312" t="str">
        <f t="shared" si="549"/>
        <v>NONE</v>
      </c>
      <c r="CT312" t="str">
        <f t="shared" si="550"/>
        <v>NONE</v>
      </c>
      <c r="CV312" t="str">
        <f t="shared" si="551"/>
        <v>NONE</v>
      </c>
      <c r="CX312" t="str">
        <f t="shared" si="552"/>
        <v>NONE</v>
      </c>
      <c r="CZ312" t="str">
        <f t="shared" si="553"/>
        <v>NONE</v>
      </c>
      <c r="DB312" t="str">
        <f t="shared" si="554"/>
        <v>NONE</v>
      </c>
      <c r="DD312" t="str">
        <f t="shared" si="555"/>
        <v>NONE</v>
      </c>
      <c r="DF312" t="str">
        <f t="shared" si="556"/>
        <v>NONE</v>
      </c>
      <c r="DH312" t="str">
        <f t="shared" si="557"/>
        <v>NONE</v>
      </c>
      <c r="DJ312" t="str">
        <f t="shared" si="558"/>
        <v>NONE</v>
      </c>
      <c r="DL312" t="str">
        <f t="shared" si="559"/>
        <v>NONE</v>
      </c>
      <c r="DN312" t="str">
        <f t="shared" si="560"/>
        <v>NONE</v>
      </c>
      <c r="DP312" t="str">
        <f t="shared" si="561"/>
        <v>NONE</v>
      </c>
      <c r="DR312" t="str">
        <f t="shared" si="562"/>
        <v>NONE</v>
      </c>
      <c r="DT312" t="str">
        <f t="shared" si="563"/>
        <v>NONE</v>
      </c>
      <c r="DV312" t="str">
        <f t="shared" si="564"/>
        <v>NONE</v>
      </c>
      <c r="DX312" t="str">
        <f t="shared" si="565"/>
        <v>NONE</v>
      </c>
      <c r="DZ312" t="str">
        <f t="shared" si="566"/>
        <v>NONE</v>
      </c>
      <c r="EB312" t="str">
        <f t="shared" si="567"/>
        <v>NONE</v>
      </c>
    </row>
    <row r="313" spans="94:132">
      <c r="CP313" t="str">
        <f t="shared" si="548"/>
        <v>NONE</v>
      </c>
      <c r="CR313" t="str">
        <f t="shared" si="549"/>
        <v>NONE</v>
      </c>
      <c r="CT313" t="str">
        <f t="shared" si="550"/>
        <v>NONE</v>
      </c>
      <c r="CV313" t="str">
        <f t="shared" si="551"/>
        <v>NONE</v>
      </c>
      <c r="CX313" t="str">
        <f t="shared" si="552"/>
        <v>NONE</v>
      </c>
      <c r="CZ313">
        <f t="shared" si="553"/>
        <v>1</v>
      </c>
      <c r="DB313" t="str">
        <f t="shared" si="554"/>
        <v>NONE</v>
      </c>
      <c r="DD313">
        <f t="shared" si="555"/>
        <v>1</v>
      </c>
      <c r="DF313" t="str">
        <f t="shared" si="556"/>
        <v>NONE</v>
      </c>
      <c r="DH313" t="str">
        <f t="shared" si="557"/>
        <v>NONE</v>
      </c>
      <c r="DJ313" t="str">
        <f t="shared" si="558"/>
        <v>NONE</v>
      </c>
      <c r="DL313" t="str">
        <f t="shared" si="559"/>
        <v>NONE</v>
      </c>
      <c r="DN313">
        <f t="shared" si="560"/>
        <v>1</v>
      </c>
      <c r="DP313" t="str">
        <f t="shared" si="561"/>
        <v>NONE</v>
      </c>
      <c r="DR313" t="str">
        <f t="shared" si="562"/>
        <v>NONE</v>
      </c>
      <c r="DT313" t="str">
        <f t="shared" si="563"/>
        <v>NONE</v>
      </c>
      <c r="DV313" t="str">
        <f t="shared" si="564"/>
        <v>NONE</v>
      </c>
      <c r="DX313" t="str">
        <f t="shared" si="565"/>
        <v>NONE</v>
      </c>
      <c r="DZ313" t="str">
        <f t="shared" si="566"/>
        <v>NONE</v>
      </c>
      <c r="EB313" t="str">
        <f t="shared" si="567"/>
        <v>NONE</v>
      </c>
    </row>
    <row r="314" spans="94:132">
      <c r="CP314" t="str">
        <f t="shared" si="548"/>
        <v>NONE</v>
      </c>
      <c r="CR314" t="str">
        <f t="shared" si="549"/>
        <v>NONE</v>
      </c>
      <c r="CT314">
        <f t="shared" si="550"/>
        <v>0</v>
      </c>
      <c r="CV314" t="str">
        <f t="shared" si="551"/>
        <v>NONE</v>
      </c>
      <c r="CX314">
        <f t="shared" si="552"/>
        <v>0</v>
      </c>
      <c r="CZ314" t="str">
        <f t="shared" si="553"/>
        <v>NONE</v>
      </c>
      <c r="DB314" t="str">
        <f t="shared" si="554"/>
        <v>NONE</v>
      </c>
      <c r="DD314" t="str">
        <f t="shared" si="555"/>
        <v>NONE</v>
      </c>
      <c r="DF314" t="str">
        <f t="shared" si="556"/>
        <v>NONE</v>
      </c>
      <c r="DH314">
        <f t="shared" si="557"/>
        <v>0</v>
      </c>
      <c r="DJ314" t="str">
        <f t="shared" si="558"/>
        <v>NONE</v>
      </c>
      <c r="DL314">
        <f t="shared" si="559"/>
        <v>0</v>
      </c>
      <c r="DN314" t="str">
        <f t="shared" si="560"/>
        <v>NONE</v>
      </c>
      <c r="DP314">
        <f t="shared" si="561"/>
        <v>0</v>
      </c>
      <c r="DR314" t="str">
        <f t="shared" si="562"/>
        <v>NONE</v>
      </c>
      <c r="DT314" t="str">
        <f t="shared" si="563"/>
        <v>NONE</v>
      </c>
      <c r="DV314" t="str">
        <f t="shared" si="564"/>
        <v>NONE</v>
      </c>
      <c r="DX314" t="str">
        <f t="shared" si="565"/>
        <v>NONE</v>
      </c>
      <c r="DZ314" t="str">
        <f t="shared" si="566"/>
        <v>NONE</v>
      </c>
      <c r="EB314" t="str">
        <f t="shared" si="567"/>
        <v>NONE</v>
      </c>
    </row>
    <row r="315" spans="94:132">
      <c r="CP315">
        <f t="shared" si="548"/>
        <v>1</v>
      </c>
      <c r="CR315" t="str">
        <f t="shared" si="549"/>
        <v>NONE</v>
      </c>
      <c r="CT315" t="str">
        <f t="shared" si="550"/>
        <v>NONE</v>
      </c>
      <c r="CV315">
        <f t="shared" si="551"/>
        <v>1</v>
      </c>
      <c r="CX315">
        <f t="shared" si="552"/>
        <v>1</v>
      </c>
      <c r="CZ315">
        <f t="shared" si="553"/>
        <v>1</v>
      </c>
      <c r="DB315">
        <f t="shared" si="554"/>
        <v>1</v>
      </c>
      <c r="DD315">
        <f t="shared" si="555"/>
        <v>1</v>
      </c>
      <c r="DF315" t="str">
        <f t="shared" si="556"/>
        <v>NONE</v>
      </c>
      <c r="DH315">
        <f t="shared" si="557"/>
        <v>1</v>
      </c>
      <c r="DJ315" t="str">
        <f t="shared" si="558"/>
        <v>NONE</v>
      </c>
      <c r="DL315">
        <f t="shared" si="559"/>
        <v>1</v>
      </c>
      <c r="DN315" t="str">
        <f t="shared" si="560"/>
        <v>NONE</v>
      </c>
      <c r="DP315">
        <f t="shared" si="561"/>
        <v>1</v>
      </c>
      <c r="DR315">
        <f t="shared" si="562"/>
        <v>1</v>
      </c>
      <c r="DT315" t="str">
        <f t="shared" si="563"/>
        <v>NONE</v>
      </c>
      <c r="DV315">
        <f t="shared" si="564"/>
        <v>1</v>
      </c>
      <c r="DX315" t="str">
        <f t="shared" si="565"/>
        <v>NONE</v>
      </c>
      <c r="DZ315" t="str">
        <f t="shared" si="566"/>
        <v>NONE</v>
      </c>
      <c r="EB315" t="str">
        <f t="shared" si="567"/>
        <v>NONE</v>
      </c>
    </row>
    <row r="316" spans="94:132">
      <c r="CP316" t="str">
        <f t="shared" si="548"/>
        <v>NONE</v>
      </c>
      <c r="CR316" t="str">
        <f t="shared" si="549"/>
        <v>NONE</v>
      </c>
      <c r="CT316" t="str">
        <f t="shared" si="550"/>
        <v>NONE</v>
      </c>
      <c r="CV316" t="str">
        <f t="shared" si="551"/>
        <v>NONE</v>
      </c>
      <c r="CX316" t="str">
        <f t="shared" si="552"/>
        <v>NONE</v>
      </c>
      <c r="CZ316" t="str">
        <f t="shared" si="553"/>
        <v>NONE</v>
      </c>
      <c r="DB316" t="str">
        <f t="shared" si="554"/>
        <v>NONE</v>
      </c>
      <c r="DD316" t="str">
        <f t="shared" si="555"/>
        <v>NONE</v>
      </c>
      <c r="DF316" t="str">
        <f t="shared" si="556"/>
        <v>NONE</v>
      </c>
      <c r="DH316" t="str">
        <f t="shared" si="557"/>
        <v>NONE</v>
      </c>
      <c r="DJ316" t="str">
        <f t="shared" si="558"/>
        <v>NONE</v>
      </c>
      <c r="DL316" t="str">
        <f t="shared" si="559"/>
        <v>NONE</v>
      </c>
      <c r="DN316" t="str">
        <f t="shared" si="560"/>
        <v>NONE</v>
      </c>
      <c r="DP316" t="str">
        <f t="shared" si="561"/>
        <v>NONE</v>
      </c>
      <c r="DR316" t="str">
        <f t="shared" si="562"/>
        <v>NONE</v>
      </c>
      <c r="DT316">
        <f t="shared" si="563"/>
        <v>0</v>
      </c>
      <c r="DV316" t="str">
        <f t="shared" si="564"/>
        <v>NONE</v>
      </c>
      <c r="DX316" t="str">
        <f t="shared" si="565"/>
        <v>NONE</v>
      </c>
      <c r="DZ316" t="str">
        <f t="shared" si="566"/>
        <v>NONE</v>
      </c>
      <c r="EB316" t="str">
        <f t="shared" si="567"/>
        <v>NONE</v>
      </c>
    </row>
    <row r="317" spans="94:132">
      <c r="CP317" t="str">
        <f t="shared" si="548"/>
        <v>NONE</v>
      </c>
      <c r="CR317" t="str">
        <f t="shared" si="549"/>
        <v>NONE</v>
      </c>
      <c r="CT317" t="str">
        <f t="shared" si="550"/>
        <v>NONE</v>
      </c>
      <c r="CV317" t="str">
        <f t="shared" si="551"/>
        <v>NONE</v>
      </c>
      <c r="CX317" t="str">
        <f t="shared" si="552"/>
        <v>NONE</v>
      </c>
      <c r="CZ317" t="str">
        <f t="shared" si="553"/>
        <v>NONE</v>
      </c>
      <c r="DB317" t="str">
        <f t="shared" si="554"/>
        <v>NONE</v>
      </c>
      <c r="DD317" t="str">
        <f t="shared" si="555"/>
        <v>NONE</v>
      </c>
      <c r="DF317" t="str">
        <f t="shared" si="556"/>
        <v>NONE</v>
      </c>
      <c r="DH317">
        <f t="shared" si="557"/>
        <v>1</v>
      </c>
      <c r="DJ317" t="str">
        <f t="shared" si="558"/>
        <v>NONE</v>
      </c>
      <c r="DL317">
        <f t="shared" si="559"/>
        <v>1</v>
      </c>
      <c r="DN317">
        <f t="shared" si="560"/>
        <v>1</v>
      </c>
      <c r="DP317" t="str">
        <f t="shared" si="561"/>
        <v>NONE</v>
      </c>
      <c r="DR317" t="str">
        <f t="shared" si="562"/>
        <v>NONE</v>
      </c>
      <c r="DT317" t="str">
        <f t="shared" si="563"/>
        <v>NONE</v>
      </c>
      <c r="DV317" t="str">
        <f t="shared" si="564"/>
        <v>NONE</v>
      </c>
      <c r="DX317" t="str">
        <f t="shared" si="565"/>
        <v>NONE</v>
      </c>
      <c r="DZ317" t="str">
        <f t="shared" si="566"/>
        <v>NONE</v>
      </c>
      <c r="EB317" t="str">
        <f t="shared" si="567"/>
        <v>NONE</v>
      </c>
    </row>
    <row r="318" spans="94:132">
      <c r="CP318" t="str">
        <f t="shared" si="548"/>
        <v>NONE</v>
      </c>
      <c r="CR318">
        <f t="shared" si="549"/>
        <v>0</v>
      </c>
      <c r="CT318">
        <f t="shared" si="550"/>
        <v>0</v>
      </c>
      <c r="CV318" t="str">
        <f t="shared" si="551"/>
        <v>NONE</v>
      </c>
      <c r="CX318" t="str">
        <f t="shared" si="552"/>
        <v>NONE</v>
      </c>
      <c r="CZ318" t="str">
        <f t="shared" si="553"/>
        <v>NONE</v>
      </c>
      <c r="DB318" t="str">
        <f t="shared" si="554"/>
        <v>NONE</v>
      </c>
      <c r="DD318" t="str">
        <f t="shared" si="555"/>
        <v>NONE</v>
      </c>
      <c r="DF318" t="str">
        <f t="shared" si="556"/>
        <v>NONE</v>
      </c>
      <c r="DH318" t="str">
        <f t="shared" si="557"/>
        <v>NONE</v>
      </c>
      <c r="DJ318" t="str">
        <f t="shared" si="558"/>
        <v>NONE</v>
      </c>
      <c r="DL318" t="str">
        <f t="shared" si="559"/>
        <v>NONE</v>
      </c>
      <c r="DN318" t="str">
        <f t="shared" si="560"/>
        <v>NONE</v>
      </c>
      <c r="DP318" t="str">
        <f t="shared" si="561"/>
        <v>NONE</v>
      </c>
      <c r="DR318">
        <f t="shared" si="562"/>
        <v>0</v>
      </c>
      <c r="DT318">
        <f t="shared" si="563"/>
        <v>0</v>
      </c>
      <c r="DV318" t="str">
        <f t="shared" si="564"/>
        <v>NONE</v>
      </c>
      <c r="DX318" t="str">
        <f t="shared" si="565"/>
        <v>NONE</v>
      </c>
      <c r="DZ318" t="str">
        <f t="shared" si="566"/>
        <v>NONE</v>
      </c>
      <c r="EB318">
        <f t="shared" si="567"/>
        <v>0</v>
      </c>
    </row>
    <row r="319" spans="94:132">
      <c r="CP319">
        <f t="shared" si="548"/>
        <v>1</v>
      </c>
      <c r="CR319" t="str">
        <f t="shared" si="549"/>
        <v>NONE</v>
      </c>
      <c r="CT319">
        <f t="shared" si="550"/>
        <v>1</v>
      </c>
      <c r="CV319" t="str">
        <f t="shared" si="551"/>
        <v>NONE</v>
      </c>
      <c r="CX319">
        <f t="shared" si="552"/>
        <v>1</v>
      </c>
      <c r="CZ319" t="str">
        <f t="shared" si="553"/>
        <v>NONE</v>
      </c>
      <c r="DB319">
        <f t="shared" si="554"/>
        <v>1</v>
      </c>
      <c r="DD319">
        <f t="shared" si="555"/>
        <v>1</v>
      </c>
      <c r="DF319" t="str">
        <f t="shared" si="556"/>
        <v>NONE</v>
      </c>
      <c r="DH319" t="str">
        <f t="shared" si="557"/>
        <v>NONE</v>
      </c>
      <c r="DJ319">
        <f t="shared" si="558"/>
        <v>1</v>
      </c>
      <c r="DL319">
        <f t="shared" si="559"/>
        <v>1</v>
      </c>
      <c r="DN319" t="str">
        <f t="shared" si="560"/>
        <v>NONE</v>
      </c>
      <c r="DP319">
        <f t="shared" si="561"/>
        <v>1</v>
      </c>
      <c r="DR319" t="str">
        <f t="shared" si="562"/>
        <v>NONE</v>
      </c>
      <c r="DT319" t="str">
        <f t="shared" si="563"/>
        <v>NONE</v>
      </c>
      <c r="DV319">
        <f t="shared" si="564"/>
        <v>1</v>
      </c>
      <c r="DX319" t="str">
        <f t="shared" si="565"/>
        <v>NONE</v>
      </c>
      <c r="DZ319" t="str">
        <f t="shared" si="566"/>
        <v>NONE</v>
      </c>
      <c r="EB319">
        <f t="shared" si="567"/>
        <v>1</v>
      </c>
    </row>
    <row r="320" spans="94:132">
      <c r="CP320" t="str">
        <f t="shared" si="548"/>
        <v>NONE</v>
      </c>
      <c r="CR320" t="str">
        <f t="shared" si="549"/>
        <v>NONE</v>
      </c>
      <c r="CT320" t="str">
        <f t="shared" si="550"/>
        <v>NONE</v>
      </c>
      <c r="CV320" t="str">
        <f t="shared" si="551"/>
        <v>NONE</v>
      </c>
      <c r="CX320" t="str">
        <f t="shared" si="552"/>
        <v>NONE</v>
      </c>
      <c r="CZ320">
        <f t="shared" si="553"/>
        <v>0</v>
      </c>
      <c r="DB320" t="str">
        <f t="shared" si="554"/>
        <v>NONE</v>
      </c>
      <c r="DD320" t="str">
        <f t="shared" si="555"/>
        <v>NONE</v>
      </c>
      <c r="DF320" t="str">
        <f t="shared" si="556"/>
        <v>NONE</v>
      </c>
      <c r="DH320" t="str">
        <f t="shared" si="557"/>
        <v>NONE</v>
      </c>
      <c r="DJ320" t="str">
        <f t="shared" si="558"/>
        <v>NONE</v>
      </c>
      <c r="DL320" t="str">
        <f t="shared" si="559"/>
        <v>NONE</v>
      </c>
      <c r="DN320" t="str">
        <f t="shared" si="560"/>
        <v>NONE</v>
      </c>
      <c r="DP320" t="str">
        <f t="shared" si="561"/>
        <v>NONE</v>
      </c>
      <c r="DR320" t="str">
        <f t="shared" si="562"/>
        <v>NONE</v>
      </c>
      <c r="DT320" t="str">
        <f t="shared" si="563"/>
        <v>NONE</v>
      </c>
      <c r="DV320" t="str">
        <f t="shared" si="564"/>
        <v>NONE</v>
      </c>
      <c r="DX320" t="str">
        <f t="shared" si="565"/>
        <v>NONE</v>
      </c>
      <c r="DZ320" t="str">
        <f t="shared" si="566"/>
        <v>NONE</v>
      </c>
      <c r="EB320" t="str">
        <f t="shared" si="567"/>
        <v>NONE</v>
      </c>
    </row>
    <row r="321" spans="94:132">
      <c r="CP321" t="str">
        <f t="shared" si="548"/>
        <v>NONE</v>
      </c>
      <c r="CR321" t="str">
        <f t="shared" si="549"/>
        <v>NONE</v>
      </c>
      <c r="CT321" t="str">
        <f t="shared" si="550"/>
        <v>NONE</v>
      </c>
      <c r="CV321" t="str">
        <f t="shared" si="551"/>
        <v>NONE</v>
      </c>
      <c r="CX321" t="str">
        <f t="shared" si="552"/>
        <v>NONE</v>
      </c>
      <c r="CZ321" t="str">
        <f t="shared" si="553"/>
        <v>NONE</v>
      </c>
      <c r="DB321" t="str">
        <f t="shared" si="554"/>
        <v>NONE</v>
      </c>
      <c r="DD321" t="str">
        <f t="shared" si="555"/>
        <v>NONE</v>
      </c>
      <c r="DF321" t="str">
        <f t="shared" si="556"/>
        <v>NONE</v>
      </c>
      <c r="DH321" t="str">
        <f t="shared" si="557"/>
        <v>NONE</v>
      </c>
      <c r="DJ321" t="str">
        <f t="shared" si="558"/>
        <v>NONE</v>
      </c>
      <c r="DL321" t="str">
        <f t="shared" si="559"/>
        <v>NONE</v>
      </c>
      <c r="DN321" t="str">
        <f t="shared" si="560"/>
        <v>NONE</v>
      </c>
      <c r="DP321" t="str">
        <f t="shared" si="561"/>
        <v>NONE</v>
      </c>
      <c r="DR321" t="str">
        <f t="shared" si="562"/>
        <v>NONE</v>
      </c>
      <c r="DT321" t="str">
        <f t="shared" si="563"/>
        <v>NONE</v>
      </c>
      <c r="DV321" t="str">
        <f t="shared" si="564"/>
        <v>NONE</v>
      </c>
      <c r="DX321" t="str">
        <f t="shared" si="565"/>
        <v>NONE</v>
      </c>
      <c r="DZ321" t="str">
        <f t="shared" si="566"/>
        <v>NONE</v>
      </c>
      <c r="EB321" t="str">
        <f t="shared" si="567"/>
        <v>NONE</v>
      </c>
    </row>
    <row r="322" spans="94:132">
      <c r="CP322" t="str">
        <f t="shared" si="548"/>
        <v>NONE</v>
      </c>
      <c r="CR322" t="str">
        <f t="shared" si="549"/>
        <v>NONE</v>
      </c>
      <c r="CT322" t="str">
        <f t="shared" si="550"/>
        <v>NONE</v>
      </c>
      <c r="CV322" t="str">
        <f t="shared" si="551"/>
        <v>NONE</v>
      </c>
      <c r="CX322">
        <f t="shared" si="552"/>
        <v>0</v>
      </c>
      <c r="CZ322" t="str">
        <f t="shared" si="553"/>
        <v>NONE</v>
      </c>
      <c r="DB322" t="str">
        <f t="shared" si="554"/>
        <v>NONE</v>
      </c>
      <c r="DD322" t="str">
        <f t="shared" si="555"/>
        <v>NONE</v>
      </c>
      <c r="DF322" t="str">
        <f t="shared" si="556"/>
        <v>NONE</v>
      </c>
      <c r="DH322" t="str">
        <f t="shared" si="557"/>
        <v>NONE</v>
      </c>
      <c r="DJ322">
        <f t="shared" si="558"/>
        <v>0</v>
      </c>
      <c r="DL322" t="str">
        <f t="shared" si="559"/>
        <v>NONE</v>
      </c>
      <c r="DN322" t="str">
        <f t="shared" si="560"/>
        <v>NONE</v>
      </c>
      <c r="DP322" t="str">
        <f t="shared" si="561"/>
        <v>NONE</v>
      </c>
      <c r="DR322" t="str">
        <f t="shared" si="562"/>
        <v>NONE</v>
      </c>
      <c r="DT322" t="str">
        <f t="shared" si="563"/>
        <v>NONE</v>
      </c>
      <c r="DV322" t="str">
        <f t="shared" si="564"/>
        <v>NONE</v>
      </c>
      <c r="DX322" t="str">
        <f t="shared" si="565"/>
        <v>NONE</v>
      </c>
      <c r="DZ322" t="str">
        <f t="shared" si="566"/>
        <v>NONE</v>
      </c>
      <c r="EB322">
        <f t="shared" si="567"/>
        <v>0</v>
      </c>
    </row>
    <row r="323" spans="94:132">
      <c r="CP323" t="str">
        <f t="shared" si="548"/>
        <v>NONE</v>
      </c>
      <c r="CR323" t="str">
        <f t="shared" si="549"/>
        <v>NONE</v>
      </c>
      <c r="CT323" t="str">
        <f t="shared" si="550"/>
        <v>NONE</v>
      </c>
      <c r="CV323" t="str">
        <f t="shared" si="551"/>
        <v>NONE</v>
      </c>
      <c r="CX323" t="str">
        <f t="shared" si="552"/>
        <v>NONE</v>
      </c>
      <c r="CZ323" t="str">
        <f t="shared" si="553"/>
        <v>NONE</v>
      </c>
      <c r="DB323" t="str">
        <f t="shared" si="554"/>
        <v>NONE</v>
      </c>
      <c r="DD323" t="str">
        <f t="shared" si="555"/>
        <v>NONE</v>
      </c>
      <c r="DF323" t="str">
        <f t="shared" si="556"/>
        <v>NONE</v>
      </c>
      <c r="DH323" t="str">
        <f t="shared" si="557"/>
        <v>NONE</v>
      </c>
      <c r="DJ323" t="str">
        <f t="shared" si="558"/>
        <v>NONE</v>
      </c>
      <c r="DL323" t="str">
        <f t="shared" si="559"/>
        <v>NONE</v>
      </c>
      <c r="DN323" t="str">
        <f t="shared" si="560"/>
        <v>NONE</v>
      </c>
      <c r="DP323">
        <f t="shared" si="561"/>
        <v>0</v>
      </c>
      <c r="DR323">
        <f t="shared" si="562"/>
        <v>0</v>
      </c>
      <c r="DT323" t="str">
        <f t="shared" si="563"/>
        <v>NONE</v>
      </c>
      <c r="DV323" t="str">
        <f t="shared" si="564"/>
        <v>NONE</v>
      </c>
      <c r="DX323" t="str">
        <f t="shared" si="565"/>
        <v>NONE</v>
      </c>
      <c r="DZ323" t="str">
        <f t="shared" si="566"/>
        <v>NONE</v>
      </c>
      <c r="EB323" t="str">
        <f t="shared" si="567"/>
        <v>NONE</v>
      </c>
    </row>
    <row r="324" spans="94:132">
      <c r="CP324" t="str">
        <f t="shared" si="548"/>
        <v>NONE</v>
      </c>
      <c r="CR324" t="str">
        <f t="shared" si="549"/>
        <v>NONE</v>
      </c>
      <c r="CT324" t="str">
        <f t="shared" si="550"/>
        <v>NONE</v>
      </c>
      <c r="CV324" t="str">
        <f t="shared" si="551"/>
        <v>NONE</v>
      </c>
      <c r="CX324">
        <f t="shared" si="552"/>
        <v>1</v>
      </c>
      <c r="CZ324" t="str">
        <f t="shared" si="553"/>
        <v>NONE</v>
      </c>
      <c r="DB324" t="str">
        <f t="shared" si="554"/>
        <v>NONE</v>
      </c>
      <c r="DD324">
        <f t="shared" si="555"/>
        <v>1</v>
      </c>
      <c r="DF324">
        <f t="shared" si="556"/>
        <v>1</v>
      </c>
      <c r="DH324" t="str">
        <f t="shared" si="557"/>
        <v>NONE</v>
      </c>
      <c r="DJ324" t="str">
        <f t="shared" si="558"/>
        <v>NONE</v>
      </c>
      <c r="DL324">
        <f t="shared" si="559"/>
        <v>1</v>
      </c>
      <c r="DN324">
        <f t="shared" si="560"/>
        <v>1</v>
      </c>
      <c r="DP324" t="str">
        <f t="shared" si="561"/>
        <v>NONE</v>
      </c>
      <c r="DR324" t="str">
        <f t="shared" si="562"/>
        <v>NONE</v>
      </c>
      <c r="DT324">
        <f t="shared" si="563"/>
        <v>1</v>
      </c>
      <c r="DV324" t="str">
        <f t="shared" si="564"/>
        <v>NONE</v>
      </c>
      <c r="DX324" t="str">
        <f t="shared" si="565"/>
        <v>NONE</v>
      </c>
      <c r="DZ324" t="str">
        <f t="shared" si="566"/>
        <v>NONE</v>
      </c>
      <c r="EB324" t="str">
        <f t="shared" si="567"/>
        <v>NONE</v>
      </c>
    </row>
    <row r="325" spans="94:132">
      <c r="CP325" t="str">
        <f t="shared" si="548"/>
        <v>NONE</v>
      </c>
      <c r="CR325" t="str">
        <f t="shared" si="549"/>
        <v>NONE</v>
      </c>
      <c r="CT325" t="str">
        <f t="shared" si="550"/>
        <v>NONE</v>
      </c>
      <c r="CV325" t="str">
        <f t="shared" si="551"/>
        <v>NONE</v>
      </c>
      <c r="CX325">
        <f t="shared" si="552"/>
        <v>1</v>
      </c>
      <c r="CZ325" t="str">
        <f t="shared" si="553"/>
        <v>NONE</v>
      </c>
      <c r="DB325">
        <f t="shared" si="554"/>
        <v>1</v>
      </c>
      <c r="DD325">
        <f t="shared" si="555"/>
        <v>1</v>
      </c>
      <c r="DF325" t="str">
        <f t="shared" si="556"/>
        <v>NONE</v>
      </c>
      <c r="DH325" t="str">
        <f t="shared" si="557"/>
        <v>NONE</v>
      </c>
      <c r="DJ325" t="str">
        <f t="shared" si="558"/>
        <v>NONE</v>
      </c>
      <c r="DL325">
        <f t="shared" si="559"/>
        <v>1</v>
      </c>
      <c r="DN325">
        <f t="shared" si="560"/>
        <v>1</v>
      </c>
      <c r="DP325">
        <f t="shared" si="561"/>
        <v>1</v>
      </c>
      <c r="DR325" t="str">
        <f t="shared" si="562"/>
        <v>NONE</v>
      </c>
      <c r="DT325" t="str">
        <f t="shared" si="563"/>
        <v>NONE</v>
      </c>
      <c r="DV325" t="str">
        <f t="shared" si="564"/>
        <v>NONE</v>
      </c>
      <c r="DX325" t="str">
        <f t="shared" si="565"/>
        <v>NONE</v>
      </c>
      <c r="DZ325" t="str">
        <f t="shared" si="566"/>
        <v>NONE</v>
      </c>
      <c r="EB325" t="str">
        <f t="shared" si="567"/>
        <v>NONE</v>
      </c>
    </row>
    <row r="326" spans="94:132">
      <c r="CP326" t="str">
        <f t="shared" si="548"/>
        <v>NONE</v>
      </c>
      <c r="CR326" t="str">
        <f t="shared" si="549"/>
        <v>NONE</v>
      </c>
      <c r="CT326" t="str">
        <f t="shared" si="550"/>
        <v>NONE</v>
      </c>
      <c r="CV326" t="str">
        <f t="shared" si="551"/>
        <v>NONE</v>
      </c>
      <c r="CX326" t="str">
        <f t="shared" si="552"/>
        <v>NONE</v>
      </c>
      <c r="CZ326" t="str">
        <f t="shared" si="553"/>
        <v>NONE</v>
      </c>
      <c r="DB326" t="str">
        <f t="shared" si="554"/>
        <v>NONE</v>
      </c>
      <c r="DD326" t="str">
        <f t="shared" si="555"/>
        <v>NONE</v>
      </c>
      <c r="DF326" t="str">
        <f t="shared" si="556"/>
        <v>NONE</v>
      </c>
      <c r="DH326" t="str">
        <f t="shared" si="557"/>
        <v>NONE</v>
      </c>
      <c r="DJ326" t="str">
        <f t="shared" si="558"/>
        <v>NONE</v>
      </c>
      <c r="DL326" t="str">
        <f t="shared" si="559"/>
        <v>NONE</v>
      </c>
      <c r="DN326" t="str">
        <f t="shared" si="560"/>
        <v>NONE</v>
      </c>
      <c r="DP326" t="str">
        <f t="shared" si="561"/>
        <v>NONE</v>
      </c>
      <c r="DR326" t="str">
        <f t="shared" si="562"/>
        <v>NONE</v>
      </c>
      <c r="DT326" t="str">
        <f t="shared" si="563"/>
        <v>NONE</v>
      </c>
      <c r="DV326" t="str">
        <f t="shared" si="564"/>
        <v>NONE</v>
      </c>
      <c r="DX326" t="str">
        <f t="shared" si="565"/>
        <v>NONE</v>
      </c>
      <c r="DZ326" t="str">
        <f t="shared" si="566"/>
        <v>NONE</v>
      </c>
      <c r="EB326" t="str">
        <f t="shared" si="567"/>
        <v>NONE</v>
      </c>
    </row>
    <row r="327" spans="94:132">
      <c r="CP327">
        <f t="shared" si="548"/>
        <v>1</v>
      </c>
      <c r="CR327">
        <f t="shared" si="549"/>
        <v>1</v>
      </c>
      <c r="CT327" t="str">
        <f t="shared" si="550"/>
        <v>NONE</v>
      </c>
      <c r="CV327" t="str">
        <f t="shared" si="551"/>
        <v>NONE</v>
      </c>
      <c r="CX327">
        <f t="shared" si="552"/>
        <v>1</v>
      </c>
      <c r="CZ327" t="str">
        <f t="shared" si="553"/>
        <v>NONE</v>
      </c>
      <c r="DB327" t="str">
        <f t="shared" si="554"/>
        <v>NONE</v>
      </c>
      <c r="DD327">
        <f t="shared" si="555"/>
        <v>1</v>
      </c>
      <c r="DF327" t="str">
        <f t="shared" si="556"/>
        <v>NONE</v>
      </c>
      <c r="DH327">
        <f t="shared" si="557"/>
        <v>1</v>
      </c>
      <c r="DJ327" t="str">
        <f t="shared" si="558"/>
        <v>NONE</v>
      </c>
      <c r="DL327">
        <f t="shared" si="559"/>
        <v>1</v>
      </c>
      <c r="DN327" t="str">
        <f t="shared" si="560"/>
        <v>NONE</v>
      </c>
      <c r="DP327" t="str">
        <f t="shared" si="561"/>
        <v>NONE</v>
      </c>
      <c r="DR327" t="str">
        <f t="shared" si="562"/>
        <v>NONE</v>
      </c>
      <c r="DT327">
        <f t="shared" si="563"/>
        <v>1</v>
      </c>
      <c r="DV327" t="str">
        <f t="shared" si="564"/>
        <v>NONE</v>
      </c>
      <c r="DX327" t="str">
        <f t="shared" si="565"/>
        <v>NONE</v>
      </c>
      <c r="DZ327" t="str">
        <f t="shared" si="566"/>
        <v>NONE</v>
      </c>
      <c r="EB327" t="str">
        <f t="shared" si="567"/>
        <v>NONE</v>
      </c>
    </row>
    <row r="328" spans="94:132">
      <c r="CP328" t="str">
        <f t="shared" si="548"/>
        <v>NONE</v>
      </c>
      <c r="CR328" t="str">
        <f t="shared" si="549"/>
        <v>NONE</v>
      </c>
      <c r="CT328">
        <f t="shared" si="550"/>
        <v>0</v>
      </c>
      <c r="CV328" t="str">
        <f t="shared" si="551"/>
        <v>NONE</v>
      </c>
      <c r="CX328" t="str">
        <f t="shared" si="552"/>
        <v>NONE</v>
      </c>
      <c r="CZ328" t="str">
        <f t="shared" si="553"/>
        <v>NONE</v>
      </c>
      <c r="DB328" t="str">
        <f t="shared" si="554"/>
        <v>NONE</v>
      </c>
      <c r="DD328" t="str">
        <f t="shared" si="555"/>
        <v>NONE</v>
      </c>
      <c r="DF328" t="str">
        <f t="shared" si="556"/>
        <v>NONE</v>
      </c>
      <c r="DH328" t="str">
        <f t="shared" si="557"/>
        <v>NONE</v>
      </c>
      <c r="DJ328">
        <f t="shared" si="558"/>
        <v>0</v>
      </c>
      <c r="DL328" t="str">
        <f t="shared" si="559"/>
        <v>NONE</v>
      </c>
      <c r="DN328" t="str">
        <f t="shared" si="560"/>
        <v>NONE</v>
      </c>
      <c r="DP328">
        <f t="shared" si="561"/>
        <v>0</v>
      </c>
      <c r="DR328">
        <f t="shared" si="562"/>
        <v>0</v>
      </c>
      <c r="DT328" t="str">
        <f t="shared" si="563"/>
        <v>NONE</v>
      </c>
      <c r="DV328" t="str">
        <f t="shared" si="564"/>
        <v>NONE</v>
      </c>
      <c r="DX328" t="str">
        <f t="shared" si="565"/>
        <v>NONE</v>
      </c>
      <c r="DZ328" t="str">
        <f t="shared" si="566"/>
        <v>NONE</v>
      </c>
      <c r="EB328" t="str">
        <f t="shared" si="567"/>
        <v>NONE</v>
      </c>
    </row>
    <row r="329" spans="94:132">
      <c r="CP329">
        <f t="shared" si="548"/>
        <v>0</v>
      </c>
      <c r="CR329" t="str">
        <f t="shared" si="549"/>
        <v>NONE</v>
      </c>
      <c r="CT329" t="str">
        <f t="shared" si="550"/>
        <v>NONE</v>
      </c>
      <c r="CV329" t="str">
        <f t="shared" si="551"/>
        <v>NONE</v>
      </c>
      <c r="CX329" t="str">
        <f t="shared" si="552"/>
        <v>NONE</v>
      </c>
      <c r="CZ329" t="str">
        <f t="shared" si="553"/>
        <v>NONE</v>
      </c>
      <c r="DB329" t="str">
        <f t="shared" si="554"/>
        <v>NONE</v>
      </c>
      <c r="DD329" t="str">
        <f t="shared" si="555"/>
        <v>NONE</v>
      </c>
      <c r="DF329">
        <f t="shared" si="556"/>
        <v>0</v>
      </c>
      <c r="DH329">
        <f t="shared" si="557"/>
        <v>0</v>
      </c>
      <c r="DJ329" t="str">
        <f t="shared" si="558"/>
        <v>NONE</v>
      </c>
      <c r="DL329" t="str">
        <f t="shared" si="559"/>
        <v>NONE</v>
      </c>
      <c r="DN329" t="str">
        <f t="shared" si="560"/>
        <v>NONE</v>
      </c>
      <c r="DP329">
        <f t="shared" si="561"/>
        <v>0</v>
      </c>
      <c r="DR329">
        <f t="shared" si="562"/>
        <v>0</v>
      </c>
      <c r="DT329" t="str">
        <f t="shared" si="563"/>
        <v>NONE</v>
      </c>
      <c r="DV329">
        <f t="shared" si="564"/>
        <v>0</v>
      </c>
      <c r="DX329" t="str">
        <f t="shared" si="565"/>
        <v>NONE</v>
      </c>
      <c r="DZ329" t="str">
        <f t="shared" si="566"/>
        <v>NONE</v>
      </c>
      <c r="EB329" t="str">
        <f t="shared" si="567"/>
        <v>NONE</v>
      </c>
    </row>
    <row r="330" spans="94:132">
      <c r="CP330" t="str">
        <f t="shared" si="548"/>
        <v>NONE</v>
      </c>
      <c r="CR330" t="str">
        <f t="shared" si="549"/>
        <v>NONE</v>
      </c>
      <c r="CT330" t="str">
        <f t="shared" si="550"/>
        <v>NONE</v>
      </c>
      <c r="CV330" t="str">
        <f t="shared" si="551"/>
        <v>NONE</v>
      </c>
      <c r="CX330" t="str">
        <f t="shared" si="552"/>
        <v>NONE</v>
      </c>
      <c r="CZ330" t="str">
        <f t="shared" si="553"/>
        <v>NONE</v>
      </c>
      <c r="DB330" t="str">
        <f t="shared" si="554"/>
        <v>NONE</v>
      </c>
      <c r="DD330" t="str">
        <f t="shared" si="555"/>
        <v>NONE</v>
      </c>
      <c r="DF330" t="str">
        <f t="shared" si="556"/>
        <v>NONE</v>
      </c>
      <c r="DH330" t="str">
        <f t="shared" si="557"/>
        <v>NONE</v>
      </c>
      <c r="DJ330" t="str">
        <f t="shared" si="558"/>
        <v>NONE</v>
      </c>
      <c r="DL330" t="str">
        <f t="shared" si="559"/>
        <v>NONE</v>
      </c>
      <c r="DN330">
        <f t="shared" si="560"/>
        <v>1</v>
      </c>
      <c r="DP330" t="str">
        <f t="shared" si="561"/>
        <v>NONE</v>
      </c>
      <c r="DR330" t="str">
        <f t="shared" si="562"/>
        <v>NONE</v>
      </c>
      <c r="DT330">
        <f t="shared" si="563"/>
        <v>1</v>
      </c>
      <c r="DV330" t="str">
        <f t="shared" si="564"/>
        <v>NONE</v>
      </c>
      <c r="DX330" t="str">
        <f t="shared" si="565"/>
        <v>NONE</v>
      </c>
      <c r="DZ330" t="str">
        <f t="shared" si="566"/>
        <v>NONE</v>
      </c>
      <c r="EB330" t="str">
        <f t="shared" si="567"/>
        <v>NONE</v>
      </c>
    </row>
    <row r="331" spans="94:132">
      <c r="CP331" t="str">
        <f t="shared" si="548"/>
        <v>NONE</v>
      </c>
      <c r="CR331" t="str">
        <f t="shared" si="549"/>
        <v>NONE</v>
      </c>
      <c r="CT331">
        <f t="shared" si="550"/>
        <v>1</v>
      </c>
      <c r="CV331" t="str">
        <f t="shared" si="551"/>
        <v>NONE</v>
      </c>
      <c r="CX331" t="str">
        <f t="shared" si="552"/>
        <v>NONE</v>
      </c>
      <c r="CZ331" t="str">
        <f t="shared" si="553"/>
        <v>NONE</v>
      </c>
      <c r="DB331" t="str">
        <f t="shared" si="554"/>
        <v>NONE</v>
      </c>
      <c r="DD331" t="str">
        <f t="shared" si="555"/>
        <v>NONE</v>
      </c>
      <c r="DF331">
        <f t="shared" si="556"/>
        <v>1</v>
      </c>
      <c r="DH331" t="str">
        <f t="shared" si="557"/>
        <v>NONE</v>
      </c>
      <c r="DJ331" t="str">
        <f t="shared" si="558"/>
        <v>NONE</v>
      </c>
      <c r="DL331" t="str">
        <f t="shared" si="559"/>
        <v>NONE</v>
      </c>
      <c r="DN331">
        <f t="shared" si="560"/>
        <v>1</v>
      </c>
      <c r="DP331" t="str">
        <f t="shared" si="561"/>
        <v>NONE</v>
      </c>
      <c r="DR331" t="str">
        <f t="shared" si="562"/>
        <v>NONE</v>
      </c>
      <c r="DT331">
        <f t="shared" si="563"/>
        <v>1</v>
      </c>
      <c r="DV331">
        <f t="shared" si="564"/>
        <v>1</v>
      </c>
      <c r="DX331" t="str">
        <f t="shared" si="565"/>
        <v>NONE</v>
      </c>
      <c r="DZ331" t="str">
        <f t="shared" si="566"/>
        <v>NONE</v>
      </c>
      <c r="EB331" t="str">
        <f t="shared" si="567"/>
        <v>NONE</v>
      </c>
    </row>
    <row r="332" spans="94:132">
      <c r="CP332" t="str">
        <f t="shared" si="548"/>
        <v>NONE</v>
      </c>
      <c r="CR332" t="str">
        <f t="shared" si="549"/>
        <v>NONE</v>
      </c>
      <c r="CT332" t="str">
        <f t="shared" si="550"/>
        <v>NONE</v>
      </c>
      <c r="CV332" t="str">
        <f t="shared" si="551"/>
        <v>NONE</v>
      </c>
      <c r="CX332" t="str">
        <f t="shared" si="552"/>
        <v>NONE</v>
      </c>
      <c r="CZ332">
        <f t="shared" si="553"/>
        <v>0</v>
      </c>
      <c r="DB332" t="str">
        <f t="shared" si="554"/>
        <v>NONE</v>
      </c>
      <c r="DD332" t="str">
        <f t="shared" si="555"/>
        <v>NONE</v>
      </c>
      <c r="DF332" t="str">
        <f t="shared" si="556"/>
        <v>NONE</v>
      </c>
      <c r="DH332" t="str">
        <f t="shared" si="557"/>
        <v>NONE</v>
      </c>
      <c r="DJ332" t="str">
        <f t="shared" si="558"/>
        <v>NONE</v>
      </c>
      <c r="DL332" t="str">
        <f t="shared" si="559"/>
        <v>NONE</v>
      </c>
      <c r="DN332" t="str">
        <f t="shared" si="560"/>
        <v>NONE</v>
      </c>
      <c r="DP332" t="str">
        <f t="shared" si="561"/>
        <v>NONE</v>
      </c>
      <c r="DR332" t="str">
        <f t="shared" si="562"/>
        <v>NONE</v>
      </c>
      <c r="DT332" t="str">
        <f t="shared" si="563"/>
        <v>NONE</v>
      </c>
      <c r="DV332" t="str">
        <f t="shared" si="564"/>
        <v>NONE</v>
      </c>
      <c r="DX332" t="str">
        <f t="shared" si="565"/>
        <v>NONE</v>
      </c>
      <c r="DZ332" t="str">
        <f t="shared" si="566"/>
        <v>NONE</v>
      </c>
      <c r="EB332">
        <f t="shared" si="567"/>
        <v>0</v>
      </c>
    </row>
    <row r="333" spans="94:132">
      <c r="CP333">
        <f t="shared" ref="CP333:CP364" si="568">IF(CP129&gt;CP$201,IF(CQ129&lt;CQ$201,IF($D129&gt;$E129,1,0),"NONE"),"NONE")</f>
        <v>1</v>
      </c>
      <c r="CR333" t="str">
        <f t="shared" ref="CR333:CR364" si="569">IF(CR129&gt;CR$201,IF(CS129&lt;CS$201,IF($D129&gt;$E129,1,0),"NONE"),"NONE")</f>
        <v>NONE</v>
      </c>
      <c r="CT333" t="str">
        <f t="shared" ref="CT333:CT364" si="570">IF(CT129&lt;CT$201,IF(CU129&gt;CU$201,IF($D129&gt;$E129,1,0),"NONE"),"NONE")</f>
        <v>NONE</v>
      </c>
      <c r="CV333">
        <f t="shared" ref="CV333:CV364" si="571">IF(CV129&gt;CV$201,IF(CW129&lt;CW$201,IF($D129&gt;$E129,1,0),"NONE"),"NONE")</f>
        <v>1</v>
      </c>
      <c r="CX333" t="str">
        <f t="shared" ref="CX333:CX364" si="572">IF(CX129&gt;CX$201,IF(CY129&lt;CY$201,IF($D129&gt;$E129,1,0),"NONE"),"NONE")</f>
        <v>NONE</v>
      </c>
      <c r="CZ333" t="str">
        <f t="shared" ref="CZ333:CZ364" si="573">IF(CZ129&gt;CZ$201,IF(DA129&lt;DA$201,IF($D129&gt;$E129,1,0),"NONE"),"NONE")</f>
        <v>NONE</v>
      </c>
      <c r="DB333">
        <f t="shared" ref="DB333:DB364" si="574">IF(DB129&gt;DB$201,IF(DC129&lt;DC$201,IF($D129&gt;$E129,1,0),"NONE"),"NONE")</f>
        <v>1</v>
      </c>
      <c r="DD333" t="str">
        <f t="shared" ref="DD333:DD364" si="575">IF(DD129&gt;DD$201,IF(DE129&lt;DE$201,IF($D129&gt;$E129,1,0),"NONE"),"NONE")</f>
        <v>NONE</v>
      </c>
      <c r="DF333" t="str">
        <f t="shared" ref="DF333:DF364" si="576">IF(DF129&gt;DF$201,IF(DG129&lt;DG$201,IF($D129&gt;$E129,1,0),"NONE"),"NONE")</f>
        <v>NONE</v>
      </c>
      <c r="DH333" t="str">
        <f t="shared" ref="DH333:DH364" si="577">IF(DH129&lt;DH$201,IF(DI129&gt;DI$201,IF($D129&gt;$E129,1,0),"NONE"),"NONE")</f>
        <v>NONE</v>
      </c>
      <c r="DJ333" t="str">
        <f t="shared" ref="DJ333:DJ364" si="578">IF(DJ129&gt;DJ$201,IF(DK129&lt;DK$201,IF($D129&gt;$E129,1,0),"NONE"),"NONE")</f>
        <v>NONE</v>
      </c>
      <c r="DL333">
        <f t="shared" ref="DL333:DL364" si="579">IF(DL129&gt;DL$201,IF(DM129&lt;DM$201,IF($D129&gt;$E129,1,0),"NONE"),"NONE")</f>
        <v>1</v>
      </c>
      <c r="DN333">
        <f t="shared" ref="DN333:DN364" si="580">IF(DN129&lt;DN$201,IF(DO129&gt;DO$201,IF($D129&gt;$E129,1,0),"NONE"),"NONE")</f>
        <v>1</v>
      </c>
      <c r="DP333">
        <f t="shared" ref="DP333:DP364" si="581">IF(DP129&gt;DP$201,IF(DQ129&lt;DQ$201,IF($D129&gt;$E129,1,0),"NONE"),"NONE")</f>
        <v>1</v>
      </c>
      <c r="DR333">
        <f t="shared" ref="DR333:DR364" si="582">IF(DR129&gt;DR$201,IF(DS129&lt;DS$201,IF($D129&gt;$E129,1,0),"NONE"),"NONE")</f>
        <v>1</v>
      </c>
      <c r="DT333" t="str">
        <f t="shared" ref="DT333:DT364" si="583">IF(DT129&gt;DT$201,IF(DU129&lt;DU$201,IF($D129&gt;$E129,1,0),"NONE"),"NONE")</f>
        <v>NONE</v>
      </c>
      <c r="DV333">
        <f t="shared" ref="DV333:DV364" si="584">IF(DV129&gt;DV$201,IF(DW129&lt;DW$201,IF($D129&gt;$E129,1,0),"NONE"),"NONE")</f>
        <v>1</v>
      </c>
      <c r="DX333" t="str">
        <f t="shared" ref="DX333:DX364" si="585">IF(DX129&gt;DX$201,IF(DY129&lt;DY$201,IF($D129&gt;$E129,1,0),"NONE"),"NONE")</f>
        <v>NONE</v>
      </c>
      <c r="DZ333" t="str">
        <f t="shared" ref="DZ333:DZ364" si="586">IF(DZ129&gt;DZ$201,IF(EA129&lt;EA$201,IF($D129&gt;$E129,1,0),"NONE"),"NONE")</f>
        <v>NONE</v>
      </c>
      <c r="EB333" t="str">
        <f t="shared" ref="EB333:EB364" si="587">IF(EB129&gt;EB$201,IF(EC129&lt;EC$201,IF($D129&gt;$E129,1,0),"NONE"),"NONE")</f>
        <v>NONE</v>
      </c>
    </row>
    <row r="334" spans="94:132">
      <c r="CP334" t="str">
        <f t="shared" si="568"/>
        <v>NONE</v>
      </c>
      <c r="CR334" t="str">
        <f t="shared" si="569"/>
        <v>NONE</v>
      </c>
      <c r="CT334" t="str">
        <f t="shared" si="570"/>
        <v>NONE</v>
      </c>
      <c r="CV334" t="str">
        <f t="shared" si="571"/>
        <v>NONE</v>
      </c>
      <c r="CX334" t="str">
        <f t="shared" si="572"/>
        <v>NONE</v>
      </c>
      <c r="CZ334" t="str">
        <f t="shared" si="573"/>
        <v>NONE</v>
      </c>
      <c r="DB334" t="str">
        <f t="shared" si="574"/>
        <v>NONE</v>
      </c>
      <c r="DD334" t="str">
        <f t="shared" si="575"/>
        <v>NONE</v>
      </c>
      <c r="DF334">
        <f t="shared" si="576"/>
        <v>0</v>
      </c>
      <c r="DH334">
        <f t="shared" si="577"/>
        <v>0</v>
      </c>
      <c r="DJ334" t="str">
        <f t="shared" si="578"/>
        <v>NONE</v>
      </c>
      <c r="DL334" t="str">
        <f t="shared" si="579"/>
        <v>NONE</v>
      </c>
      <c r="DN334" t="str">
        <f t="shared" si="580"/>
        <v>NONE</v>
      </c>
      <c r="DP334" t="str">
        <f t="shared" si="581"/>
        <v>NONE</v>
      </c>
      <c r="DR334" t="str">
        <f t="shared" si="582"/>
        <v>NONE</v>
      </c>
      <c r="DT334" t="str">
        <f t="shared" si="583"/>
        <v>NONE</v>
      </c>
      <c r="DV334" t="str">
        <f t="shared" si="584"/>
        <v>NONE</v>
      </c>
      <c r="DX334" t="str">
        <f t="shared" si="585"/>
        <v>NONE</v>
      </c>
      <c r="DZ334" t="str">
        <f t="shared" si="586"/>
        <v>NONE</v>
      </c>
      <c r="EB334" t="str">
        <f t="shared" si="587"/>
        <v>NONE</v>
      </c>
    </row>
    <row r="335" spans="94:132">
      <c r="CP335" t="str">
        <f t="shared" si="568"/>
        <v>NONE</v>
      </c>
      <c r="CR335" t="str">
        <f t="shared" si="569"/>
        <v>NONE</v>
      </c>
      <c r="CT335" t="str">
        <f t="shared" si="570"/>
        <v>NONE</v>
      </c>
      <c r="CV335" t="str">
        <f t="shared" si="571"/>
        <v>NONE</v>
      </c>
      <c r="CX335" t="str">
        <f t="shared" si="572"/>
        <v>NONE</v>
      </c>
      <c r="CZ335" t="str">
        <f t="shared" si="573"/>
        <v>NONE</v>
      </c>
      <c r="DB335" t="str">
        <f t="shared" si="574"/>
        <v>NONE</v>
      </c>
      <c r="DD335" t="str">
        <f t="shared" si="575"/>
        <v>NONE</v>
      </c>
      <c r="DF335" t="str">
        <f t="shared" si="576"/>
        <v>NONE</v>
      </c>
      <c r="DH335" t="str">
        <f t="shared" si="577"/>
        <v>NONE</v>
      </c>
      <c r="DJ335">
        <f t="shared" si="578"/>
        <v>0</v>
      </c>
      <c r="DL335" t="str">
        <f t="shared" si="579"/>
        <v>NONE</v>
      </c>
      <c r="DN335" t="str">
        <f t="shared" si="580"/>
        <v>NONE</v>
      </c>
      <c r="DP335">
        <f t="shared" si="581"/>
        <v>0</v>
      </c>
      <c r="DR335" t="str">
        <f t="shared" si="582"/>
        <v>NONE</v>
      </c>
      <c r="DT335" t="str">
        <f t="shared" si="583"/>
        <v>NONE</v>
      </c>
      <c r="DV335" t="str">
        <f t="shared" si="584"/>
        <v>NONE</v>
      </c>
      <c r="DX335" t="str">
        <f t="shared" si="585"/>
        <v>NONE</v>
      </c>
      <c r="DZ335" t="str">
        <f t="shared" si="586"/>
        <v>NONE</v>
      </c>
      <c r="EB335" t="str">
        <f t="shared" si="587"/>
        <v>NONE</v>
      </c>
    </row>
    <row r="336" spans="94:132">
      <c r="CP336" t="str">
        <f t="shared" si="568"/>
        <v>NONE</v>
      </c>
      <c r="CR336" t="str">
        <f t="shared" si="569"/>
        <v>NONE</v>
      </c>
      <c r="CT336" t="str">
        <f t="shared" si="570"/>
        <v>NONE</v>
      </c>
      <c r="CV336">
        <f t="shared" si="571"/>
        <v>1</v>
      </c>
      <c r="CX336">
        <f t="shared" si="572"/>
        <v>1</v>
      </c>
      <c r="CZ336" t="str">
        <f t="shared" si="573"/>
        <v>NONE</v>
      </c>
      <c r="DB336">
        <f t="shared" si="574"/>
        <v>1</v>
      </c>
      <c r="DD336">
        <f t="shared" si="575"/>
        <v>1</v>
      </c>
      <c r="DF336">
        <f t="shared" si="576"/>
        <v>1</v>
      </c>
      <c r="DH336">
        <f t="shared" si="577"/>
        <v>1</v>
      </c>
      <c r="DJ336" t="str">
        <f t="shared" si="578"/>
        <v>NONE</v>
      </c>
      <c r="DL336">
        <f t="shared" si="579"/>
        <v>1</v>
      </c>
      <c r="DN336">
        <f t="shared" si="580"/>
        <v>1</v>
      </c>
      <c r="DP336" t="str">
        <f t="shared" si="581"/>
        <v>NONE</v>
      </c>
      <c r="DR336" t="str">
        <f t="shared" si="582"/>
        <v>NONE</v>
      </c>
      <c r="DT336" t="str">
        <f t="shared" si="583"/>
        <v>NONE</v>
      </c>
      <c r="DV336">
        <f t="shared" si="584"/>
        <v>1</v>
      </c>
      <c r="DX336" t="str">
        <f t="shared" si="585"/>
        <v>NONE</v>
      </c>
      <c r="DZ336" t="str">
        <f t="shared" si="586"/>
        <v>NONE</v>
      </c>
      <c r="EB336">
        <f t="shared" si="587"/>
        <v>1</v>
      </c>
    </row>
    <row r="337" spans="94:132">
      <c r="CP337" t="str">
        <f t="shared" si="568"/>
        <v>NONE</v>
      </c>
      <c r="CR337" t="str">
        <f t="shared" si="569"/>
        <v>NONE</v>
      </c>
      <c r="CT337" t="str">
        <f t="shared" si="570"/>
        <v>NONE</v>
      </c>
      <c r="CV337" t="str">
        <f t="shared" si="571"/>
        <v>NONE</v>
      </c>
      <c r="CX337" t="str">
        <f t="shared" si="572"/>
        <v>NONE</v>
      </c>
      <c r="CZ337">
        <f t="shared" si="573"/>
        <v>1</v>
      </c>
      <c r="DB337" t="str">
        <f t="shared" si="574"/>
        <v>NONE</v>
      </c>
      <c r="DD337" t="str">
        <f t="shared" si="575"/>
        <v>NONE</v>
      </c>
      <c r="DF337">
        <f t="shared" si="576"/>
        <v>1</v>
      </c>
      <c r="DH337" t="str">
        <f t="shared" si="577"/>
        <v>NONE</v>
      </c>
      <c r="DJ337">
        <f t="shared" si="578"/>
        <v>1</v>
      </c>
      <c r="DL337" t="str">
        <f t="shared" si="579"/>
        <v>NONE</v>
      </c>
      <c r="DN337" t="str">
        <f t="shared" si="580"/>
        <v>NONE</v>
      </c>
      <c r="DP337" t="str">
        <f t="shared" si="581"/>
        <v>NONE</v>
      </c>
      <c r="DR337" t="str">
        <f t="shared" si="582"/>
        <v>NONE</v>
      </c>
      <c r="DT337">
        <f t="shared" si="583"/>
        <v>1</v>
      </c>
      <c r="DV337" t="str">
        <f t="shared" si="584"/>
        <v>NONE</v>
      </c>
      <c r="DX337" t="str">
        <f t="shared" si="585"/>
        <v>NONE</v>
      </c>
      <c r="DZ337" t="str">
        <f t="shared" si="586"/>
        <v>NONE</v>
      </c>
      <c r="EB337" t="str">
        <f t="shared" si="587"/>
        <v>NONE</v>
      </c>
    </row>
    <row r="338" spans="94:132">
      <c r="CP338" t="str">
        <f t="shared" si="568"/>
        <v>NONE</v>
      </c>
      <c r="CR338" t="str">
        <f t="shared" si="569"/>
        <v>NONE</v>
      </c>
      <c r="CT338" t="str">
        <f t="shared" si="570"/>
        <v>NONE</v>
      </c>
      <c r="CV338" t="str">
        <f t="shared" si="571"/>
        <v>NONE</v>
      </c>
      <c r="CX338" t="str">
        <f t="shared" si="572"/>
        <v>NONE</v>
      </c>
      <c r="CZ338" t="str">
        <f t="shared" si="573"/>
        <v>NONE</v>
      </c>
      <c r="DB338" t="str">
        <f t="shared" si="574"/>
        <v>NONE</v>
      </c>
      <c r="DD338" t="str">
        <f t="shared" si="575"/>
        <v>NONE</v>
      </c>
      <c r="DF338" t="str">
        <f t="shared" si="576"/>
        <v>NONE</v>
      </c>
      <c r="DH338" t="str">
        <f t="shared" si="577"/>
        <v>NONE</v>
      </c>
      <c r="DJ338" t="str">
        <f t="shared" si="578"/>
        <v>NONE</v>
      </c>
      <c r="DL338" t="str">
        <f t="shared" si="579"/>
        <v>NONE</v>
      </c>
      <c r="DN338" t="str">
        <f t="shared" si="580"/>
        <v>NONE</v>
      </c>
      <c r="DP338" t="str">
        <f t="shared" si="581"/>
        <v>NONE</v>
      </c>
      <c r="DR338" t="str">
        <f t="shared" si="582"/>
        <v>NONE</v>
      </c>
      <c r="DT338" t="str">
        <f t="shared" si="583"/>
        <v>NONE</v>
      </c>
      <c r="DV338" t="str">
        <f t="shared" si="584"/>
        <v>NONE</v>
      </c>
      <c r="DX338" t="str">
        <f t="shared" si="585"/>
        <v>NONE</v>
      </c>
      <c r="DZ338" t="str">
        <f t="shared" si="586"/>
        <v>NONE</v>
      </c>
      <c r="EB338" t="str">
        <f t="shared" si="587"/>
        <v>NONE</v>
      </c>
    </row>
    <row r="339" spans="94:132">
      <c r="CP339">
        <f t="shared" si="568"/>
        <v>0</v>
      </c>
      <c r="CR339" t="str">
        <f t="shared" si="569"/>
        <v>NONE</v>
      </c>
      <c r="CT339" t="str">
        <f t="shared" si="570"/>
        <v>NONE</v>
      </c>
      <c r="CV339" t="str">
        <f t="shared" si="571"/>
        <v>NONE</v>
      </c>
      <c r="CX339" t="str">
        <f t="shared" si="572"/>
        <v>NONE</v>
      </c>
      <c r="CZ339" t="str">
        <f t="shared" si="573"/>
        <v>NONE</v>
      </c>
      <c r="DB339">
        <f t="shared" si="574"/>
        <v>0</v>
      </c>
      <c r="DD339" t="str">
        <f t="shared" si="575"/>
        <v>NONE</v>
      </c>
      <c r="DF339" t="str">
        <f t="shared" si="576"/>
        <v>NONE</v>
      </c>
      <c r="DH339">
        <f t="shared" si="577"/>
        <v>0</v>
      </c>
      <c r="DJ339" t="str">
        <f t="shared" si="578"/>
        <v>NONE</v>
      </c>
      <c r="DL339">
        <f t="shared" si="579"/>
        <v>0</v>
      </c>
      <c r="DN339">
        <f t="shared" si="580"/>
        <v>0</v>
      </c>
      <c r="DP339" t="str">
        <f t="shared" si="581"/>
        <v>NONE</v>
      </c>
      <c r="DR339" t="str">
        <f t="shared" si="582"/>
        <v>NONE</v>
      </c>
      <c r="DT339" t="str">
        <f t="shared" si="583"/>
        <v>NONE</v>
      </c>
      <c r="DV339" t="str">
        <f t="shared" si="584"/>
        <v>NONE</v>
      </c>
      <c r="DX339" t="str">
        <f t="shared" si="585"/>
        <v>NONE</v>
      </c>
      <c r="DZ339" t="str">
        <f t="shared" si="586"/>
        <v>NONE</v>
      </c>
      <c r="EB339" t="str">
        <f t="shared" si="587"/>
        <v>NONE</v>
      </c>
    </row>
    <row r="340" spans="94:132">
      <c r="CP340" t="str">
        <f t="shared" si="568"/>
        <v>NONE</v>
      </c>
      <c r="CR340" t="str">
        <f t="shared" si="569"/>
        <v>NONE</v>
      </c>
      <c r="CT340" t="str">
        <f t="shared" si="570"/>
        <v>NONE</v>
      </c>
      <c r="CV340" t="str">
        <f t="shared" si="571"/>
        <v>NONE</v>
      </c>
      <c r="CX340" t="str">
        <f t="shared" si="572"/>
        <v>NONE</v>
      </c>
      <c r="CZ340" t="str">
        <f t="shared" si="573"/>
        <v>NONE</v>
      </c>
      <c r="DB340" t="str">
        <f t="shared" si="574"/>
        <v>NONE</v>
      </c>
      <c r="DD340" t="str">
        <f t="shared" si="575"/>
        <v>NONE</v>
      </c>
      <c r="DF340" t="str">
        <f t="shared" si="576"/>
        <v>NONE</v>
      </c>
      <c r="DH340" t="str">
        <f t="shared" si="577"/>
        <v>NONE</v>
      </c>
      <c r="DJ340" t="str">
        <f t="shared" si="578"/>
        <v>NONE</v>
      </c>
      <c r="DL340" t="str">
        <f t="shared" si="579"/>
        <v>NONE</v>
      </c>
      <c r="DN340" t="str">
        <f t="shared" si="580"/>
        <v>NONE</v>
      </c>
      <c r="DP340" t="str">
        <f t="shared" si="581"/>
        <v>NONE</v>
      </c>
      <c r="DR340">
        <f t="shared" si="582"/>
        <v>1</v>
      </c>
      <c r="DT340">
        <f t="shared" si="583"/>
        <v>1</v>
      </c>
      <c r="DV340">
        <f t="shared" si="584"/>
        <v>1</v>
      </c>
      <c r="DX340" t="str">
        <f t="shared" si="585"/>
        <v>NONE</v>
      </c>
      <c r="DZ340" t="str">
        <f t="shared" si="586"/>
        <v>NONE</v>
      </c>
      <c r="EB340" t="str">
        <f t="shared" si="587"/>
        <v>NONE</v>
      </c>
    </row>
    <row r="341" spans="94:132">
      <c r="CP341" t="str">
        <f t="shared" si="568"/>
        <v>NONE</v>
      </c>
      <c r="CR341" t="str">
        <f t="shared" si="569"/>
        <v>NONE</v>
      </c>
      <c r="CT341" t="str">
        <f t="shared" si="570"/>
        <v>NONE</v>
      </c>
      <c r="CV341" t="str">
        <f t="shared" si="571"/>
        <v>NONE</v>
      </c>
      <c r="CX341" t="str">
        <f t="shared" si="572"/>
        <v>NONE</v>
      </c>
      <c r="CZ341" t="str">
        <f t="shared" si="573"/>
        <v>NONE</v>
      </c>
      <c r="DB341">
        <f t="shared" si="574"/>
        <v>0</v>
      </c>
      <c r="DD341" t="str">
        <f t="shared" si="575"/>
        <v>NONE</v>
      </c>
      <c r="DF341" t="str">
        <f t="shared" si="576"/>
        <v>NONE</v>
      </c>
      <c r="DH341">
        <f t="shared" si="577"/>
        <v>0</v>
      </c>
      <c r="DJ341" t="str">
        <f t="shared" si="578"/>
        <v>NONE</v>
      </c>
      <c r="DL341">
        <f t="shared" si="579"/>
        <v>0</v>
      </c>
      <c r="DN341">
        <f t="shared" si="580"/>
        <v>0</v>
      </c>
      <c r="DP341">
        <f t="shared" si="581"/>
        <v>0</v>
      </c>
      <c r="DR341" t="str">
        <f t="shared" si="582"/>
        <v>NONE</v>
      </c>
      <c r="DT341" t="str">
        <f t="shared" si="583"/>
        <v>NONE</v>
      </c>
      <c r="DV341" t="str">
        <f t="shared" si="584"/>
        <v>NONE</v>
      </c>
      <c r="DX341" t="str">
        <f t="shared" si="585"/>
        <v>NONE</v>
      </c>
      <c r="DZ341" t="str">
        <f t="shared" si="586"/>
        <v>NONE</v>
      </c>
      <c r="EB341" t="str">
        <f t="shared" si="587"/>
        <v>NONE</v>
      </c>
    </row>
    <row r="342" spans="94:132">
      <c r="CP342" t="str">
        <f t="shared" si="568"/>
        <v>NONE</v>
      </c>
      <c r="CR342">
        <f t="shared" si="569"/>
        <v>1</v>
      </c>
      <c r="CT342">
        <f t="shared" si="570"/>
        <v>1</v>
      </c>
      <c r="CV342" t="str">
        <f t="shared" si="571"/>
        <v>NONE</v>
      </c>
      <c r="CX342">
        <f t="shared" si="572"/>
        <v>1</v>
      </c>
      <c r="CZ342" t="str">
        <f t="shared" si="573"/>
        <v>NONE</v>
      </c>
      <c r="DB342" t="str">
        <f t="shared" si="574"/>
        <v>NONE</v>
      </c>
      <c r="DD342" t="str">
        <f t="shared" si="575"/>
        <v>NONE</v>
      </c>
      <c r="DF342" t="str">
        <f t="shared" si="576"/>
        <v>NONE</v>
      </c>
      <c r="DH342" t="str">
        <f t="shared" si="577"/>
        <v>NONE</v>
      </c>
      <c r="DJ342" t="str">
        <f t="shared" si="578"/>
        <v>NONE</v>
      </c>
      <c r="DL342" t="str">
        <f t="shared" si="579"/>
        <v>NONE</v>
      </c>
      <c r="DN342" t="str">
        <f t="shared" si="580"/>
        <v>NONE</v>
      </c>
      <c r="DP342" t="str">
        <f t="shared" si="581"/>
        <v>NONE</v>
      </c>
      <c r="DR342" t="str">
        <f t="shared" si="582"/>
        <v>NONE</v>
      </c>
      <c r="DT342">
        <f t="shared" si="583"/>
        <v>1</v>
      </c>
      <c r="DV342" t="str">
        <f t="shared" si="584"/>
        <v>NONE</v>
      </c>
      <c r="DX342" t="str">
        <f t="shared" si="585"/>
        <v>NONE</v>
      </c>
      <c r="DZ342" t="str">
        <f t="shared" si="586"/>
        <v>NONE</v>
      </c>
      <c r="EB342">
        <f t="shared" si="587"/>
        <v>1</v>
      </c>
    </row>
    <row r="343" spans="94:132">
      <c r="CP343">
        <f t="shared" si="568"/>
        <v>1</v>
      </c>
      <c r="CR343">
        <f t="shared" si="569"/>
        <v>1</v>
      </c>
      <c r="CT343">
        <f t="shared" si="570"/>
        <v>1</v>
      </c>
      <c r="CV343">
        <f t="shared" si="571"/>
        <v>1</v>
      </c>
      <c r="CX343" t="str">
        <f t="shared" si="572"/>
        <v>NONE</v>
      </c>
      <c r="CZ343">
        <f t="shared" si="573"/>
        <v>1</v>
      </c>
      <c r="DB343">
        <f t="shared" si="574"/>
        <v>1</v>
      </c>
      <c r="DD343" t="str">
        <f t="shared" si="575"/>
        <v>NONE</v>
      </c>
      <c r="DF343">
        <f t="shared" si="576"/>
        <v>1</v>
      </c>
      <c r="DH343">
        <f t="shared" si="577"/>
        <v>1</v>
      </c>
      <c r="DJ343">
        <f t="shared" si="578"/>
        <v>1</v>
      </c>
      <c r="DL343" t="str">
        <f t="shared" si="579"/>
        <v>NONE</v>
      </c>
      <c r="DN343" t="str">
        <f t="shared" si="580"/>
        <v>NONE</v>
      </c>
      <c r="DP343" t="str">
        <f t="shared" si="581"/>
        <v>NONE</v>
      </c>
      <c r="DR343" t="str">
        <f t="shared" si="582"/>
        <v>NONE</v>
      </c>
      <c r="DT343" t="str">
        <f t="shared" si="583"/>
        <v>NONE</v>
      </c>
      <c r="DV343" t="str">
        <f t="shared" si="584"/>
        <v>NONE</v>
      </c>
      <c r="DX343" t="str">
        <f t="shared" si="585"/>
        <v>NONE</v>
      </c>
      <c r="DZ343" t="str">
        <f t="shared" si="586"/>
        <v>NONE</v>
      </c>
      <c r="EB343">
        <f t="shared" si="587"/>
        <v>1</v>
      </c>
    </row>
    <row r="344" spans="94:132">
      <c r="CP344" t="str">
        <f t="shared" si="568"/>
        <v>NONE</v>
      </c>
      <c r="CR344" t="str">
        <f t="shared" si="569"/>
        <v>NONE</v>
      </c>
      <c r="CT344" t="str">
        <f t="shared" si="570"/>
        <v>NONE</v>
      </c>
      <c r="CV344" t="str">
        <f t="shared" si="571"/>
        <v>NONE</v>
      </c>
      <c r="CX344" t="str">
        <f t="shared" si="572"/>
        <v>NONE</v>
      </c>
      <c r="CZ344" t="str">
        <f t="shared" si="573"/>
        <v>NONE</v>
      </c>
      <c r="DB344" t="str">
        <f t="shared" si="574"/>
        <v>NONE</v>
      </c>
      <c r="DD344" t="str">
        <f t="shared" si="575"/>
        <v>NONE</v>
      </c>
      <c r="DF344" t="str">
        <f t="shared" si="576"/>
        <v>NONE</v>
      </c>
      <c r="DH344" t="str">
        <f t="shared" si="577"/>
        <v>NONE</v>
      </c>
      <c r="DJ344" t="str">
        <f t="shared" si="578"/>
        <v>NONE</v>
      </c>
      <c r="DL344" t="str">
        <f t="shared" si="579"/>
        <v>NONE</v>
      </c>
      <c r="DN344">
        <f t="shared" si="580"/>
        <v>0</v>
      </c>
      <c r="DP344">
        <f t="shared" si="581"/>
        <v>0</v>
      </c>
      <c r="DR344" t="str">
        <f t="shared" si="582"/>
        <v>NONE</v>
      </c>
      <c r="DT344" t="str">
        <f t="shared" si="583"/>
        <v>NONE</v>
      </c>
      <c r="DV344">
        <f t="shared" si="584"/>
        <v>0</v>
      </c>
      <c r="DX344" t="str">
        <f t="shared" si="585"/>
        <v>NONE</v>
      </c>
      <c r="DZ344" t="str">
        <f t="shared" si="586"/>
        <v>NONE</v>
      </c>
      <c r="EB344" t="str">
        <f t="shared" si="587"/>
        <v>NONE</v>
      </c>
    </row>
    <row r="345" spans="94:132">
      <c r="CP345">
        <f t="shared" si="568"/>
        <v>1</v>
      </c>
      <c r="CR345">
        <f t="shared" si="569"/>
        <v>1</v>
      </c>
      <c r="CT345" t="str">
        <f t="shared" si="570"/>
        <v>NONE</v>
      </c>
      <c r="CV345">
        <f t="shared" si="571"/>
        <v>1</v>
      </c>
      <c r="CX345">
        <f t="shared" si="572"/>
        <v>1</v>
      </c>
      <c r="CZ345">
        <f t="shared" si="573"/>
        <v>1</v>
      </c>
      <c r="DB345">
        <f t="shared" si="574"/>
        <v>1</v>
      </c>
      <c r="DD345">
        <f t="shared" si="575"/>
        <v>1</v>
      </c>
      <c r="DF345" t="str">
        <f t="shared" si="576"/>
        <v>NONE</v>
      </c>
      <c r="DH345">
        <f t="shared" si="577"/>
        <v>1</v>
      </c>
      <c r="DJ345" t="str">
        <f t="shared" si="578"/>
        <v>NONE</v>
      </c>
      <c r="DL345" t="str">
        <f t="shared" si="579"/>
        <v>NONE</v>
      </c>
      <c r="DN345" t="str">
        <f t="shared" si="580"/>
        <v>NONE</v>
      </c>
      <c r="DP345" t="str">
        <f t="shared" si="581"/>
        <v>NONE</v>
      </c>
      <c r="DR345">
        <f t="shared" si="582"/>
        <v>1</v>
      </c>
      <c r="DT345" t="str">
        <f t="shared" si="583"/>
        <v>NONE</v>
      </c>
      <c r="DV345">
        <f t="shared" si="584"/>
        <v>1</v>
      </c>
      <c r="DX345" t="str">
        <f t="shared" si="585"/>
        <v>NONE</v>
      </c>
      <c r="DZ345" t="str">
        <f t="shared" si="586"/>
        <v>NONE</v>
      </c>
      <c r="EB345" t="str">
        <f t="shared" si="587"/>
        <v>NONE</v>
      </c>
    </row>
    <row r="346" spans="94:132">
      <c r="CP346" t="str">
        <f t="shared" si="568"/>
        <v>NONE</v>
      </c>
      <c r="CR346" t="str">
        <f t="shared" si="569"/>
        <v>NONE</v>
      </c>
      <c r="CT346">
        <f t="shared" si="570"/>
        <v>0</v>
      </c>
      <c r="CV346" t="str">
        <f t="shared" si="571"/>
        <v>NONE</v>
      </c>
      <c r="CX346" t="str">
        <f t="shared" si="572"/>
        <v>NONE</v>
      </c>
      <c r="CZ346" t="str">
        <f t="shared" si="573"/>
        <v>NONE</v>
      </c>
      <c r="DB346" t="str">
        <f t="shared" si="574"/>
        <v>NONE</v>
      </c>
      <c r="DD346" t="str">
        <f t="shared" si="575"/>
        <v>NONE</v>
      </c>
      <c r="DF346" t="str">
        <f t="shared" si="576"/>
        <v>NONE</v>
      </c>
      <c r="DH346" t="str">
        <f t="shared" si="577"/>
        <v>NONE</v>
      </c>
      <c r="DJ346" t="str">
        <f t="shared" si="578"/>
        <v>NONE</v>
      </c>
      <c r="DL346" t="str">
        <f t="shared" si="579"/>
        <v>NONE</v>
      </c>
      <c r="DN346">
        <f t="shared" si="580"/>
        <v>0</v>
      </c>
      <c r="DP346" t="str">
        <f t="shared" si="581"/>
        <v>NONE</v>
      </c>
      <c r="DR346" t="str">
        <f t="shared" si="582"/>
        <v>NONE</v>
      </c>
      <c r="DT346">
        <f t="shared" si="583"/>
        <v>0</v>
      </c>
      <c r="DV346" t="str">
        <f t="shared" si="584"/>
        <v>NONE</v>
      </c>
      <c r="DX346" t="str">
        <f t="shared" si="585"/>
        <v>NONE</v>
      </c>
      <c r="DZ346" t="str">
        <f t="shared" si="586"/>
        <v>NONE</v>
      </c>
      <c r="EB346" t="str">
        <f t="shared" si="587"/>
        <v>NONE</v>
      </c>
    </row>
    <row r="347" spans="94:132">
      <c r="CP347" t="str">
        <f t="shared" si="568"/>
        <v>NONE</v>
      </c>
      <c r="CR347" t="str">
        <f t="shared" si="569"/>
        <v>NONE</v>
      </c>
      <c r="CT347">
        <f t="shared" si="570"/>
        <v>1</v>
      </c>
      <c r="CV347" t="str">
        <f t="shared" si="571"/>
        <v>NONE</v>
      </c>
      <c r="CX347" t="str">
        <f t="shared" si="572"/>
        <v>NONE</v>
      </c>
      <c r="CZ347" t="str">
        <f t="shared" si="573"/>
        <v>NONE</v>
      </c>
      <c r="DB347" t="str">
        <f t="shared" si="574"/>
        <v>NONE</v>
      </c>
      <c r="DD347" t="str">
        <f t="shared" si="575"/>
        <v>NONE</v>
      </c>
      <c r="DF347" t="str">
        <f t="shared" si="576"/>
        <v>NONE</v>
      </c>
      <c r="DH347" t="str">
        <f t="shared" si="577"/>
        <v>NONE</v>
      </c>
      <c r="DJ347" t="str">
        <f t="shared" si="578"/>
        <v>NONE</v>
      </c>
      <c r="DL347" t="str">
        <f t="shared" si="579"/>
        <v>NONE</v>
      </c>
      <c r="DN347" t="str">
        <f t="shared" si="580"/>
        <v>NONE</v>
      </c>
      <c r="DP347">
        <f t="shared" si="581"/>
        <v>1</v>
      </c>
      <c r="DR347">
        <f t="shared" si="582"/>
        <v>1</v>
      </c>
      <c r="DT347" t="str">
        <f t="shared" si="583"/>
        <v>NONE</v>
      </c>
      <c r="DV347">
        <f t="shared" si="584"/>
        <v>1</v>
      </c>
      <c r="DX347" t="str">
        <f t="shared" si="585"/>
        <v>NONE</v>
      </c>
      <c r="DZ347" t="str">
        <f t="shared" si="586"/>
        <v>NONE</v>
      </c>
      <c r="EB347" t="str">
        <f t="shared" si="587"/>
        <v>NONE</v>
      </c>
    </row>
    <row r="348" spans="94:132">
      <c r="CP348" t="str">
        <f t="shared" si="568"/>
        <v>NONE</v>
      </c>
      <c r="CR348" t="str">
        <f t="shared" si="569"/>
        <v>NONE</v>
      </c>
      <c r="CT348" t="str">
        <f t="shared" si="570"/>
        <v>NONE</v>
      </c>
      <c r="CV348" t="str">
        <f t="shared" si="571"/>
        <v>NONE</v>
      </c>
      <c r="CX348" t="str">
        <f t="shared" si="572"/>
        <v>NONE</v>
      </c>
      <c r="CZ348" t="str">
        <f t="shared" si="573"/>
        <v>NONE</v>
      </c>
      <c r="DB348" t="str">
        <f t="shared" si="574"/>
        <v>NONE</v>
      </c>
      <c r="DD348" t="str">
        <f t="shared" si="575"/>
        <v>NONE</v>
      </c>
      <c r="DF348" t="str">
        <f t="shared" si="576"/>
        <v>NONE</v>
      </c>
      <c r="DH348" t="str">
        <f t="shared" si="577"/>
        <v>NONE</v>
      </c>
      <c r="DJ348" t="str">
        <f t="shared" si="578"/>
        <v>NONE</v>
      </c>
      <c r="DL348" t="str">
        <f t="shared" si="579"/>
        <v>NONE</v>
      </c>
      <c r="DN348" t="str">
        <f t="shared" si="580"/>
        <v>NONE</v>
      </c>
      <c r="DP348" t="str">
        <f t="shared" si="581"/>
        <v>NONE</v>
      </c>
      <c r="DR348" t="str">
        <f t="shared" si="582"/>
        <v>NONE</v>
      </c>
      <c r="DT348" t="str">
        <f t="shared" si="583"/>
        <v>NONE</v>
      </c>
      <c r="DV348" t="str">
        <f t="shared" si="584"/>
        <v>NONE</v>
      </c>
      <c r="DX348" t="str">
        <f t="shared" si="585"/>
        <v>NONE</v>
      </c>
      <c r="DZ348" t="str">
        <f t="shared" si="586"/>
        <v>NONE</v>
      </c>
      <c r="EB348" t="str">
        <f t="shared" si="587"/>
        <v>NONE</v>
      </c>
    </row>
    <row r="349" spans="94:132">
      <c r="CP349" t="str">
        <f t="shared" si="568"/>
        <v>NONE</v>
      </c>
      <c r="CR349" t="str">
        <f t="shared" si="569"/>
        <v>NONE</v>
      </c>
      <c r="CT349" t="str">
        <f t="shared" si="570"/>
        <v>NONE</v>
      </c>
      <c r="CV349" t="str">
        <f t="shared" si="571"/>
        <v>NONE</v>
      </c>
      <c r="CX349" t="str">
        <f t="shared" si="572"/>
        <v>NONE</v>
      </c>
      <c r="CZ349" t="str">
        <f t="shared" si="573"/>
        <v>NONE</v>
      </c>
      <c r="DB349" t="str">
        <f t="shared" si="574"/>
        <v>NONE</v>
      </c>
      <c r="DD349" t="str">
        <f t="shared" si="575"/>
        <v>NONE</v>
      </c>
      <c r="DF349">
        <f t="shared" si="576"/>
        <v>0</v>
      </c>
      <c r="DH349" t="str">
        <f t="shared" si="577"/>
        <v>NONE</v>
      </c>
      <c r="DJ349" t="str">
        <f t="shared" si="578"/>
        <v>NONE</v>
      </c>
      <c r="DL349" t="str">
        <f t="shared" si="579"/>
        <v>NONE</v>
      </c>
      <c r="DN349" t="str">
        <f t="shared" si="580"/>
        <v>NONE</v>
      </c>
      <c r="DP349" t="str">
        <f t="shared" si="581"/>
        <v>NONE</v>
      </c>
      <c r="DR349" t="str">
        <f t="shared" si="582"/>
        <v>NONE</v>
      </c>
      <c r="DT349" t="str">
        <f t="shared" si="583"/>
        <v>NONE</v>
      </c>
      <c r="DV349" t="str">
        <f t="shared" si="584"/>
        <v>NONE</v>
      </c>
      <c r="DX349" t="str">
        <f t="shared" si="585"/>
        <v>NONE</v>
      </c>
      <c r="DZ349" t="str">
        <f t="shared" si="586"/>
        <v>NONE</v>
      </c>
      <c r="EB349" t="str">
        <f t="shared" si="587"/>
        <v>NONE</v>
      </c>
    </row>
    <row r="350" spans="94:132">
      <c r="CP350" t="str">
        <f t="shared" si="568"/>
        <v>NONE</v>
      </c>
      <c r="CR350" t="str">
        <f t="shared" si="569"/>
        <v>NONE</v>
      </c>
      <c r="CT350">
        <f t="shared" si="570"/>
        <v>1</v>
      </c>
      <c r="CV350" t="str">
        <f t="shared" si="571"/>
        <v>NONE</v>
      </c>
      <c r="CX350" t="str">
        <f t="shared" si="572"/>
        <v>NONE</v>
      </c>
      <c r="CZ350" t="str">
        <f t="shared" si="573"/>
        <v>NONE</v>
      </c>
      <c r="DB350" t="str">
        <f t="shared" si="574"/>
        <v>NONE</v>
      </c>
      <c r="DD350">
        <f t="shared" si="575"/>
        <v>1</v>
      </c>
      <c r="DF350" t="str">
        <f t="shared" si="576"/>
        <v>NONE</v>
      </c>
      <c r="DH350" t="str">
        <f t="shared" si="577"/>
        <v>NONE</v>
      </c>
      <c r="DJ350">
        <f t="shared" si="578"/>
        <v>1</v>
      </c>
      <c r="DL350" t="str">
        <f t="shared" si="579"/>
        <v>NONE</v>
      </c>
      <c r="DN350" t="str">
        <f t="shared" si="580"/>
        <v>NONE</v>
      </c>
      <c r="DP350" t="str">
        <f t="shared" si="581"/>
        <v>NONE</v>
      </c>
      <c r="DR350" t="str">
        <f t="shared" si="582"/>
        <v>NONE</v>
      </c>
      <c r="DT350" t="str">
        <f t="shared" si="583"/>
        <v>NONE</v>
      </c>
      <c r="DV350" t="str">
        <f t="shared" si="584"/>
        <v>NONE</v>
      </c>
      <c r="DX350" t="str">
        <f t="shared" si="585"/>
        <v>NONE</v>
      </c>
      <c r="DZ350" t="str">
        <f t="shared" si="586"/>
        <v>NONE</v>
      </c>
      <c r="EB350" t="str">
        <f t="shared" si="587"/>
        <v>NONE</v>
      </c>
    </row>
    <row r="351" spans="94:132">
      <c r="CP351" t="str">
        <f t="shared" si="568"/>
        <v>NONE</v>
      </c>
      <c r="CR351" t="str">
        <f t="shared" si="569"/>
        <v>NONE</v>
      </c>
      <c r="CT351" t="str">
        <f t="shared" si="570"/>
        <v>NONE</v>
      </c>
      <c r="CV351">
        <f t="shared" si="571"/>
        <v>0</v>
      </c>
      <c r="CX351" t="str">
        <f t="shared" si="572"/>
        <v>NONE</v>
      </c>
      <c r="CZ351" t="str">
        <f t="shared" si="573"/>
        <v>NONE</v>
      </c>
      <c r="DB351" t="str">
        <f t="shared" si="574"/>
        <v>NONE</v>
      </c>
      <c r="DD351" t="str">
        <f t="shared" si="575"/>
        <v>NONE</v>
      </c>
      <c r="DF351" t="str">
        <f t="shared" si="576"/>
        <v>NONE</v>
      </c>
      <c r="DH351" t="str">
        <f t="shared" si="577"/>
        <v>NONE</v>
      </c>
      <c r="DJ351" t="str">
        <f t="shared" si="578"/>
        <v>NONE</v>
      </c>
      <c r="DL351">
        <f t="shared" si="579"/>
        <v>0</v>
      </c>
      <c r="DN351" t="str">
        <f t="shared" si="580"/>
        <v>NONE</v>
      </c>
      <c r="DP351" t="str">
        <f t="shared" si="581"/>
        <v>NONE</v>
      </c>
      <c r="DR351">
        <f t="shared" si="582"/>
        <v>0</v>
      </c>
      <c r="DT351" t="str">
        <f t="shared" si="583"/>
        <v>NONE</v>
      </c>
      <c r="DV351">
        <f t="shared" si="584"/>
        <v>0</v>
      </c>
      <c r="DX351" t="str">
        <f t="shared" si="585"/>
        <v>NONE</v>
      </c>
      <c r="DZ351" t="str">
        <f t="shared" si="586"/>
        <v>NONE</v>
      </c>
      <c r="EB351" t="str">
        <f t="shared" si="587"/>
        <v>NONE</v>
      </c>
    </row>
    <row r="352" spans="94:132">
      <c r="CP352" t="str">
        <f t="shared" si="568"/>
        <v>NONE</v>
      </c>
      <c r="CR352">
        <f t="shared" si="569"/>
        <v>1</v>
      </c>
      <c r="CT352" t="str">
        <f t="shared" si="570"/>
        <v>NONE</v>
      </c>
      <c r="CV352" t="str">
        <f t="shared" si="571"/>
        <v>NONE</v>
      </c>
      <c r="CX352" t="str">
        <f t="shared" si="572"/>
        <v>NONE</v>
      </c>
      <c r="CZ352" t="str">
        <f t="shared" si="573"/>
        <v>NONE</v>
      </c>
      <c r="DB352" t="str">
        <f t="shared" si="574"/>
        <v>NONE</v>
      </c>
      <c r="DD352" t="str">
        <f t="shared" si="575"/>
        <v>NONE</v>
      </c>
      <c r="DF352" t="str">
        <f t="shared" si="576"/>
        <v>NONE</v>
      </c>
      <c r="DH352" t="str">
        <f t="shared" si="577"/>
        <v>NONE</v>
      </c>
      <c r="DJ352" t="str">
        <f t="shared" si="578"/>
        <v>NONE</v>
      </c>
      <c r="DL352" t="str">
        <f t="shared" si="579"/>
        <v>NONE</v>
      </c>
      <c r="DN352">
        <f t="shared" si="580"/>
        <v>1</v>
      </c>
      <c r="DP352">
        <f t="shared" si="581"/>
        <v>1</v>
      </c>
      <c r="DR352" t="str">
        <f t="shared" si="582"/>
        <v>NONE</v>
      </c>
      <c r="DT352" t="str">
        <f t="shared" si="583"/>
        <v>NONE</v>
      </c>
      <c r="DV352" t="str">
        <f t="shared" si="584"/>
        <v>NONE</v>
      </c>
      <c r="DX352" t="str">
        <f t="shared" si="585"/>
        <v>NONE</v>
      </c>
      <c r="DZ352" t="str">
        <f t="shared" si="586"/>
        <v>NONE</v>
      </c>
      <c r="EB352">
        <f t="shared" si="587"/>
        <v>1</v>
      </c>
    </row>
    <row r="353" spans="94:132">
      <c r="CP353">
        <f t="shared" si="568"/>
        <v>1</v>
      </c>
      <c r="CR353" t="str">
        <f t="shared" si="569"/>
        <v>NONE</v>
      </c>
      <c r="CT353" t="str">
        <f t="shared" si="570"/>
        <v>NONE</v>
      </c>
      <c r="CV353">
        <f t="shared" si="571"/>
        <v>1</v>
      </c>
      <c r="CX353">
        <f t="shared" si="572"/>
        <v>1</v>
      </c>
      <c r="CZ353">
        <f t="shared" si="573"/>
        <v>1</v>
      </c>
      <c r="DB353">
        <f t="shared" si="574"/>
        <v>1</v>
      </c>
      <c r="DD353">
        <f t="shared" si="575"/>
        <v>1</v>
      </c>
      <c r="DF353">
        <f t="shared" si="576"/>
        <v>1</v>
      </c>
      <c r="DH353" t="str">
        <f t="shared" si="577"/>
        <v>NONE</v>
      </c>
      <c r="DJ353">
        <f t="shared" si="578"/>
        <v>1</v>
      </c>
      <c r="DL353">
        <f t="shared" si="579"/>
        <v>1</v>
      </c>
      <c r="DN353" t="str">
        <f t="shared" si="580"/>
        <v>NONE</v>
      </c>
      <c r="DP353" t="str">
        <f t="shared" si="581"/>
        <v>NONE</v>
      </c>
      <c r="DR353" t="str">
        <f t="shared" si="582"/>
        <v>NONE</v>
      </c>
      <c r="DT353" t="str">
        <f t="shared" si="583"/>
        <v>NONE</v>
      </c>
      <c r="DV353">
        <f t="shared" si="584"/>
        <v>1</v>
      </c>
      <c r="DX353" t="str">
        <f t="shared" si="585"/>
        <v>NONE</v>
      </c>
      <c r="DZ353" t="str">
        <f t="shared" si="586"/>
        <v>NONE</v>
      </c>
      <c r="EB353" t="str">
        <f t="shared" si="587"/>
        <v>NONE</v>
      </c>
    </row>
    <row r="354" spans="94:132">
      <c r="CP354" t="str">
        <f t="shared" si="568"/>
        <v>NONE</v>
      </c>
      <c r="CR354" t="str">
        <f t="shared" si="569"/>
        <v>NONE</v>
      </c>
      <c r="CT354" t="str">
        <f t="shared" si="570"/>
        <v>NONE</v>
      </c>
      <c r="CV354" t="str">
        <f t="shared" si="571"/>
        <v>NONE</v>
      </c>
      <c r="CX354" t="str">
        <f t="shared" si="572"/>
        <v>NONE</v>
      </c>
      <c r="CZ354" t="str">
        <f t="shared" si="573"/>
        <v>NONE</v>
      </c>
      <c r="DB354" t="str">
        <f t="shared" si="574"/>
        <v>NONE</v>
      </c>
      <c r="DD354" t="str">
        <f t="shared" si="575"/>
        <v>NONE</v>
      </c>
      <c r="DF354" t="str">
        <f t="shared" si="576"/>
        <v>NONE</v>
      </c>
      <c r="DH354" t="str">
        <f t="shared" si="577"/>
        <v>NONE</v>
      </c>
      <c r="DJ354" t="str">
        <f t="shared" si="578"/>
        <v>NONE</v>
      </c>
      <c r="DL354" t="str">
        <f t="shared" si="579"/>
        <v>NONE</v>
      </c>
      <c r="DN354" t="str">
        <f t="shared" si="580"/>
        <v>NONE</v>
      </c>
      <c r="DP354" t="str">
        <f t="shared" si="581"/>
        <v>NONE</v>
      </c>
      <c r="DR354" t="str">
        <f t="shared" si="582"/>
        <v>NONE</v>
      </c>
      <c r="DT354">
        <f t="shared" si="583"/>
        <v>0</v>
      </c>
      <c r="DV354" t="str">
        <f t="shared" si="584"/>
        <v>NONE</v>
      </c>
      <c r="DX354" t="str">
        <f t="shared" si="585"/>
        <v>NONE</v>
      </c>
      <c r="DZ354" t="str">
        <f t="shared" si="586"/>
        <v>NONE</v>
      </c>
      <c r="EB354" t="str">
        <f t="shared" si="587"/>
        <v>NONE</v>
      </c>
    </row>
    <row r="355" spans="94:132">
      <c r="CP355" t="str">
        <f t="shared" si="568"/>
        <v>NONE</v>
      </c>
      <c r="CR355" t="str">
        <f t="shared" si="569"/>
        <v>NONE</v>
      </c>
      <c r="CT355" t="str">
        <f t="shared" si="570"/>
        <v>NONE</v>
      </c>
      <c r="CV355" t="str">
        <f t="shared" si="571"/>
        <v>NONE</v>
      </c>
      <c r="CX355" t="str">
        <f t="shared" si="572"/>
        <v>NONE</v>
      </c>
      <c r="CZ355">
        <f t="shared" si="573"/>
        <v>0</v>
      </c>
      <c r="DB355" t="str">
        <f t="shared" si="574"/>
        <v>NONE</v>
      </c>
      <c r="DD355" t="str">
        <f t="shared" si="575"/>
        <v>NONE</v>
      </c>
      <c r="DF355" t="str">
        <f t="shared" si="576"/>
        <v>NONE</v>
      </c>
      <c r="DH355" t="str">
        <f t="shared" si="577"/>
        <v>NONE</v>
      </c>
      <c r="DJ355" t="str">
        <f t="shared" si="578"/>
        <v>NONE</v>
      </c>
      <c r="DL355" t="str">
        <f t="shared" si="579"/>
        <v>NONE</v>
      </c>
      <c r="DN355" t="str">
        <f t="shared" si="580"/>
        <v>NONE</v>
      </c>
      <c r="DP355" t="str">
        <f t="shared" si="581"/>
        <v>NONE</v>
      </c>
      <c r="DR355" t="str">
        <f t="shared" si="582"/>
        <v>NONE</v>
      </c>
      <c r="DT355" t="str">
        <f t="shared" si="583"/>
        <v>NONE</v>
      </c>
      <c r="DV355" t="str">
        <f t="shared" si="584"/>
        <v>NONE</v>
      </c>
      <c r="DX355" t="str">
        <f t="shared" si="585"/>
        <v>NONE</v>
      </c>
      <c r="DZ355" t="str">
        <f t="shared" si="586"/>
        <v>NONE</v>
      </c>
      <c r="EB355" t="str">
        <f t="shared" si="587"/>
        <v>NONE</v>
      </c>
    </row>
    <row r="356" spans="94:132">
      <c r="CP356">
        <f t="shared" si="568"/>
        <v>1</v>
      </c>
      <c r="CR356">
        <f t="shared" si="569"/>
        <v>1</v>
      </c>
      <c r="CT356">
        <f t="shared" si="570"/>
        <v>1</v>
      </c>
      <c r="CV356">
        <f t="shared" si="571"/>
        <v>1</v>
      </c>
      <c r="CX356">
        <f t="shared" si="572"/>
        <v>1</v>
      </c>
      <c r="CZ356" t="str">
        <f t="shared" si="573"/>
        <v>NONE</v>
      </c>
      <c r="DB356">
        <f t="shared" si="574"/>
        <v>1</v>
      </c>
      <c r="DD356" t="str">
        <f t="shared" si="575"/>
        <v>NONE</v>
      </c>
      <c r="DF356" t="str">
        <f t="shared" si="576"/>
        <v>NONE</v>
      </c>
      <c r="DH356">
        <f t="shared" si="577"/>
        <v>1</v>
      </c>
      <c r="DJ356" t="str">
        <f t="shared" si="578"/>
        <v>NONE</v>
      </c>
      <c r="DL356">
        <f t="shared" si="579"/>
        <v>1</v>
      </c>
      <c r="DN356">
        <f t="shared" si="580"/>
        <v>1</v>
      </c>
      <c r="DP356">
        <f t="shared" si="581"/>
        <v>1</v>
      </c>
      <c r="DR356" t="str">
        <f t="shared" si="582"/>
        <v>NONE</v>
      </c>
      <c r="DT356" t="str">
        <f t="shared" si="583"/>
        <v>NONE</v>
      </c>
      <c r="DV356">
        <f t="shared" si="584"/>
        <v>1</v>
      </c>
      <c r="DX356" t="str">
        <f t="shared" si="585"/>
        <v>NONE</v>
      </c>
      <c r="DZ356" t="str">
        <f t="shared" si="586"/>
        <v>NONE</v>
      </c>
      <c r="EB356" t="str">
        <f t="shared" si="587"/>
        <v>NONE</v>
      </c>
    </row>
    <row r="357" spans="94:132">
      <c r="CP357" t="str">
        <f t="shared" si="568"/>
        <v>NONE</v>
      </c>
      <c r="CR357" t="str">
        <f t="shared" si="569"/>
        <v>NONE</v>
      </c>
      <c r="CT357" t="str">
        <f t="shared" si="570"/>
        <v>NONE</v>
      </c>
      <c r="CV357" t="str">
        <f t="shared" si="571"/>
        <v>NONE</v>
      </c>
      <c r="CX357" t="str">
        <f t="shared" si="572"/>
        <v>NONE</v>
      </c>
      <c r="CZ357" t="str">
        <f t="shared" si="573"/>
        <v>NONE</v>
      </c>
      <c r="DB357" t="str">
        <f t="shared" si="574"/>
        <v>NONE</v>
      </c>
      <c r="DD357" t="str">
        <f t="shared" si="575"/>
        <v>NONE</v>
      </c>
      <c r="DF357" t="str">
        <f t="shared" si="576"/>
        <v>NONE</v>
      </c>
      <c r="DH357" t="str">
        <f t="shared" si="577"/>
        <v>NONE</v>
      </c>
      <c r="DJ357">
        <f t="shared" si="578"/>
        <v>0</v>
      </c>
      <c r="DL357" t="str">
        <f t="shared" si="579"/>
        <v>NONE</v>
      </c>
      <c r="DN357" t="str">
        <f t="shared" si="580"/>
        <v>NONE</v>
      </c>
      <c r="DP357" t="str">
        <f t="shared" si="581"/>
        <v>NONE</v>
      </c>
      <c r="DR357" t="str">
        <f t="shared" si="582"/>
        <v>NONE</v>
      </c>
      <c r="DT357">
        <f t="shared" si="583"/>
        <v>0</v>
      </c>
      <c r="DV357" t="str">
        <f t="shared" si="584"/>
        <v>NONE</v>
      </c>
      <c r="DX357" t="str">
        <f t="shared" si="585"/>
        <v>NONE</v>
      </c>
      <c r="DZ357" t="str">
        <f t="shared" si="586"/>
        <v>NONE</v>
      </c>
      <c r="EB357" t="str">
        <f t="shared" si="587"/>
        <v>NONE</v>
      </c>
    </row>
    <row r="358" spans="94:132">
      <c r="CP358" t="str">
        <f t="shared" si="568"/>
        <v>NONE</v>
      </c>
      <c r="CR358">
        <f t="shared" si="569"/>
        <v>1</v>
      </c>
      <c r="CT358" t="str">
        <f t="shared" si="570"/>
        <v>NONE</v>
      </c>
      <c r="CV358" t="str">
        <f t="shared" si="571"/>
        <v>NONE</v>
      </c>
      <c r="CX358" t="str">
        <f t="shared" si="572"/>
        <v>NONE</v>
      </c>
      <c r="CZ358">
        <f t="shared" si="573"/>
        <v>1</v>
      </c>
      <c r="DB358" t="str">
        <f t="shared" si="574"/>
        <v>NONE</v>
      </c>
      <c r="DD358" t="str">
        <f t="shared" si="575"/>
        <v>NONE</v>
      </c>
      <c r="DF358">
        <f t="shared" si="576"/>
        <v>1</v>
      </c>
      <c r="DH358" t="str">
        <f t="shared" si="577"/>
        <v>NONE</v>
      </c>
      <c r="DJ358" t="str">
        <f t="shared" si="578"/>
        <v>NONE</v>
      </c>
      <c r="DL358" t="str">
        <f t="shared" si="579"/>
        <v>NONE</v>
      </c>
      <c r="DN358" t="str">
        <f t="shared" si="580"/>
        <v>NONE</v>
      </c>
      <c r="DP358" t="str">
        <f t="shared" si="581"/>
        <v>NONE</v>
      </c>
      <c r="DR358" t="str">
        <f t="shared" si="582"/>
        <v>NONE</v>
      </c>
      <c r="DT358" t="str">
        <f t="shared" si="583"/>
        <v>NONE</v>
      </c>
      <c r="DV358" t="str">
        <f t="shared" si="584"/>
        <v>NONE</v>
      </c>
      <c r="DX358" t="str">
        <f t="shared" si="585"/>
        <v>NONE</v>
      </c>
      <c r="DZ358" t="str">
        <f t="shared" si="586"/>
        <v>NONE</v>
      </c>
      <c r="EB358" t="str">
        <f t="shared" si="587"/>
        <v>NONE</v>
      </c>
    </row>
    <row r="359" spans="94:132">
      <c r="CP359" t="str">
        <f t="shared" si="568"/>
        <v>NONE</v>
      </c>
      <c r="CR359">
        <f t="shared" si="569"/>
        <v>1</v>
      </c>
      <c r="CT359">
        <f t="shared" si="570"/>
        <v>1</v>
      </c>
      <c r="CV359" t="str">
        <f t="shared" si="571"/>
        <v>NONE</v>
      </c>
      <c r="CX359" t="str">
        <f t="shared" si="572"/>
        <v>NONE</v>
      </c>
      <c r="CZ359">
        <f t="shared" si="573"/>
        <v>1</v>
      </c>
      <c r="DB359" t="str">
        <f t="shared" si="574"/>
        <v>NONE</v>
      </c>
      <c r="DD359" t="str">
        <f t="shared" si="575"/>
        <v>NONE</v>
      </c>
      <c r="DF359" t="str">
        <f t="shared" si="576"/>
        <v>NONE</v>
      </c>
      <c r="DH359" t="str">
        <f t="shared" si="577"/>
        <v>NONE</v>
      </c>
      <c r="DJ359" t="str">
        <f t="shared" si="578"/>
        <v>NONE</v>
      </c>
      <c r="DL359" t="str">
        <f t="shared" si="579"/>
        <v>NONE</v>
      </c>
      <c r="DN359" t="str">
        <f t="shared" si="580"/>
        <v>NONE</v>
      </c>
      <c r="DP359">
        <f t="shared" si="581"/>
        <v>1</v>
      </c>
      <c r="DR359" t="str">
        <f t="shared" si="582"/>
        <v>NONE</v>
      </c>
      <c r="DT359" t="str">
        <f t="shared" si="583"/>
        <v>NONE</v>
      </c>
      <c r="DV359" t="str">
        <f t="shared" si="584"/>
        <v>NONE</v>
      </c>
      <c r="DX359" t="str">
        <f t="shared" si="585"/>
        <v>NONE</v>
      </c>
      <c r="DZ359" t="str">
        <f t="shared" si="586"/>
        <v>NONE</v>
      </c>
      <c r="EB359">
        <f t="shared" si="587"/>
        <v>1</v>
      </c>
    </row>
    <row r="360" spans="94:132">
      <c r="CP360" t="str">
        <f t="shared" si="568"/>
        <v>NONE</v>
      </c>
      <c r="CR360" t="str">
        <f t="shared" si="569"/>
        <v>NONE</v>
      </c>
      <c r="CT360" t="str">
        <f t="shared" si="570"/>
        <v>NONE</v>
      </c>
      <c r="CV360" t="str">
        <f t="shared" si="571"/>
        <v>NONE</v>
      </c>
      <c r="CX360" t="str">
        <f t="shared" si="572"/>
        <v>NONE</v>
      </c>
      <c r="CZ360" t="str">
        <f t="shared" si="573"/>
        <v>NONE</v>
      </c>
      <c r="DB360" t="str">
        <f t="shared" si="574"/>
        <v>NONE</v>
      </c>
      <c r="DD360">
        <f t="shared" si="575"/>
        <v>0</v>
      </c>
      <c r="DF360" t="str">
        <f t="shared" si="576"/>
        <v>NONE</v>
      </c>
      <c r="DH360" t="str">
        <f t="shared" si="577"/>
        <v>NONE</v>
      </c>
      <c r="DJ360" t="str">
        <f t="shared" si="578"/>
        <v>NONE</v>
      </c>
      <c r="DL360" t="str">
        <f t="shared" si="579"/>
        <v>NONE</v>
      </c>
      <c r="DN360" t="str">
        <f t="shared" si="580"/>
        <v>NONE</v>
      </c>
      <c r="DP360" t="str">
        <f t="shared" si="581"/>
        <v>NONE</v>
      </c>
      <c r="DR360" t="str">
        <f t="shared" si="582"/>
        <v>NONE</v>
      </c>
      <c r="DT360">
        <f t="shared" si="583"/>
        <v>0</v>
      </c>
      <c r="DV360" t="str">
        <f t="shared" si="584"/>
        <v>NONE</v>
      </c>
      <c r="DX360" t="str">
        <f t="shared" si="585"/>
        <v>NONE</v>
      </c>
      <c r="DZ360" t="str">
        <f t="shared" si="586"/>
        <v>NONE</v>
      </c>
      <c r="EB360" t="str">
        <f t="shared" si="587"/>
        <v>NONE</v>
      </c>
    </row>
    <row r="361" spans="94:132">
      <c r="CP361">
        <f t="shared" si="568"/>
        <v>1</v>
      </c>
      <c r="CR361" t="str">
        <f t="shared" si="569"/>
        <v>NONE</v>
      </c>
      <c r="CT361" t="str">
        <f t="shared" si="570"/>
        <v>NONE</v>
      </c>
      <c r="CV361" t="str">
        <f t="shared" si="571"/>
        <v>NONE</v>
      </c>
      <c r="CX361">
        <f t="shared" si="572"/>
        <v>1</v>
      </c>
      <c r="CZ361" t="str">
        <f t="shared" si="573"/>
        <v>NONE</v>
      </c>
      <c r="DB361">
        <f t="shared" si="574"/>
        <v>1</v>
      </c>
      <c r="DD361">
        <f t="shared" si="575"/>
        <v>1</v>
      </c>
      <c r="DF361">
        <f t="shared" si="576"/>
        <v>1</v>
      </c>
      <c r="DH361" t="str">
        <f t="shared" si="577"/>
        <v>NONE</v>
      </c>
      <c r="DJ361" t="str">
        <f t="shared" si="578"/>
        <v>NONE</v>
      </c>
      <c r="DL361">
        <f t="shared" si="579"/>
        <v>1</v>
      </c>
      <c r="DN361">
        <f t="shared" si="580"/>
        <v>1</v>
      </c>
      <c r="DP361" t="str">
        <f t="shared" si="581"/>
        <v>NONE</v>
      </c>
      <c r="DR361">
        <f t="shared" si="582"/>
        <v>1</v>
      </c>
      <c r="DT361">
        <f t="shared" si="583"/>
        <v>1</v>
      </c>
      <c r="DV361">
        <f t="shared" si="584"/>
        <v>1</v>
      </c>
      <c r="DX361" t="str">
        <f t="shared" si="585"/>
        <v>NONE</v>
      </c>
      <c r="DZ361" t="str">
        <f t="shared" si="586"/>
        <v>NONE</v>
      </c>
      <c r="EB361" t="str">
        <f t="shared" si="587"/>
        <v>NONE</v>
      </c>
    </row>
    <row r="362" spans="94:132">
      <c r="CP362" t="str">
        <f t="shared" si="568"/>
        <v>NONE</v>
      </c>
      <c r="CR362">
        <f t="shared" si="569"/>
        <v>0</v>
      </c>
      <c r="CT362">
        <f t="shared" si="570"/>
        <v>0</v>
      </c>
      <c r="CV362" t="str">
        <f t="shared" si="571"/>
        <v>NONE</v>
      </c>
      <c r="CX362" t="str">
        <f t="shared" si="572"/>
        <v>NONE</v>
      </c>
      <c r="CZ362">
        <f t="shared" si="573"/>
        <v>0</v>
      </c>
      <c r="DB362" t="str">
        <f t="shared" si="574"/>
        <v>NONE</v>
      </c>
      <c r="DD362" t="str">
        <f t="shared" si="575"/>
        <v>NONE</v>
      </c>
      <c r="DF362" t="str">
        <f t="shared" si="576"/>
        <v>NONE</v>
      </c>
      <c r="DH362" t="str">
        <f t="shared" si="577"/>
        <v>NONE</v>
      </c>
      <c r="DJ362">
        <f t="shared" si="578"/>
        <v>0</v>
      </c>
      <c r="DL362" t="str">
        <f t="shared" si="579"/>
        <v>NONE</v>
      </c>
      <c r="DN362" t="str">
        <f t="shared" si="580"/>
        <v>NONE</v>
      </c>
      <c r="DP362" t="str">
        <f t="shared" si="581"/>
        <v>NONE</v>
      </c>
      <c r="DR362" t="str">
        <f t="shared" si="582"/>
        <v>NONE</v>
      </c>
      <c r="DT362" t="str">
        <f t="shared" si="583"/>
        <v>NONE</v>
      </c>
      <c r="DV362" t="str">
        <f t="shared" si="584"/>
        <v>NONE</v>
      </c>
      <c r="DX362" t="str">
        <f t="shared" si="585"/>
        <v>NONE</v>
      </c>
      <c r="DZ362" t="str">
        <f t="shared" si="586"/>
        <v>NONE</v>
      </c>
      <c r="EB362">
        <f t="shared" si="587"/>
        <v>0</v>
      </c>
    </row>
    <row r="363" spans="94:132">
      <c r="CP363" t="str">
        <f t="shared" si="568"/>
        <v>NONE</v>
      </c>
      <c r="CR363" t="str">
        <f t="shared" si="569"/>
        <v>NONE</v>
      </c>
      <c r="CT363" t="str">
        <f t="shared" si="570"/>
        <v>NONE</v>
      </c>
      <c r="CV363" t="str">
        <f t="shared" si="571"/>
        <v>NONE</v>
      </c>
      <c r="CX363">
        <f t="shared" si="572"/>
        <v>0</v>
      </c>
      <c r="CZ363" t="str">
        <f t="shared" si="573"/>
        <v>NONE</v>
      </c>
      <c r="DB363" t="str">
        <f t="shared" si="574"/>
        <v>NONE</v>
      </c>
      <c r="DD363" t="str">
        <f t="shared" si="575"/>
        <v>NONE</v>
      </c>
      <c r="DF363" t="str">
        <f t="shared" si="576"/>
        <v>NONE</v>
      </c>
      <c r="DH363" t="str">
        <f t="shared" si="577"/>
        <v>NONE</v>
      </c>
      <c r="DJ363" t="str">
        <f t="shared" si="578"/>
        <v>NONE</v>
      </c>
      <c r="DL363" t="str">
        <f t="shared" si="579"/>
        <v>NONE</v>
      </c>
      <c r="DN363">
        <f t="shared" si="580"/>
        <v>0</v>
      </c>
      <c r="DP363" t="str">
        <f t="shared" si="581"/>
        <v>NONE</v>
      </c>
      <c r="DR363" t="str">
        <f t="shared" si="582"/>
        <v>NONE</v>
      </c>
      <c r="DT363" t="str">
        <f t="shared" si="583"/>
        <v>NONE</v>
      </c>
      <c r="DV363" t="str">
        <f t="shared" si="584"/>
        <v>NONE</v>
      </c>
      <c r="DX363" t="str">
        <f t="shared" si="585"/>
        <v>NONE</v>
      </c>
      <c r="DZ363" t="str">
        <f t="shared" si="586"/>
        <v>NONE</v>
      </c>
      <c r="EB363" t="str">
        <f t="shared" si="587"/>
        <v>NONE</v>
      </c>
    </row>
    <row r="364" spans="94:132">
      <c r="CP364" t="str">
        <f t="shared" si="568"/>
        <v>NONE</v>
      </c>
      <c r="CR364">
        <f t="shared" si="569"/>
        <v>1</v>
      </c>
      <c r="CT364">
        <f t="shared" si="570"/>
        <v>1</v>
      </c>
      <c r="CV364" t="str">
        <f t="shared" si="571"/>
        <v>NONE</v>
      </c>
      <c r="CX364" t="str">
        <f t="shared" si="572"/>
        <v>NONE</v>
      </c>
      <c r="CZ364" t="str">
        <f t="shared" si="573"/>
        <v>NONE</v>
      </c>
      <c r="DB364" t="str">
        <f t="shared" si="574"/>
        <v>NONE</v>
      </c>
      <c r="DD364">
        <f t="shared" si="575"/>
        <v>1</v>
      </c>
      <c r="DF364">
        <f t="shared" si="576"/>
        <v>1</v>
      </c>
      <c r="DH364">
        <f t="shared" si="577"/>
        <v>1</v>
      </c>
      <c r="DJ364">
        <f t="shared" si="578"/>
        <v>1</v>
      </c>
      <c r="DL364" t="str">
        <f t="shared" si="579"/>
        <v>NONE</v>
      </c>
      <c r="DN364" t="str">
        <f t="shared" si="580"/>
        <v>NONE</v>
      </c>
      <c r="DP364">
        <f t="shared" si="581"/>
        <v>1</v>
      </c>
      <c r="DR364">
        <f t="shared" si="582"/>
        <v>1</v>
      </c>
      <c r="DT364" t="str">
        <f t="shared" si="583"/>
        <v>NONE</v>
      </c>
      <c r="DV364">
        <f t="shared" si="584"/>
        <v>1</v>
      </c>
      <c r="DX364" t="str">
        <f t="shared" si="585"/>
        <v>NONE</v>
      </c>
      <c r="DZ364" t="str">
        <f t="shared" si="586"/>
        <v>NONE</v>
      </c>
      <c r="EB364" t="str">
        <f t="shared" si="587"/>
        <v>NONE</v>
      </c>
    </row>
    <row r="365" spans="94:132">
      <c r="CP365" t="str">
        <f t="shared" ref="CP365:CP396" si="588">IF(CP161&gt;CP$201,IF(CQ161&lt;CQ$201,IF($D161&gt;$E161,1,0),"NONE"),"NONE")</f>
        <v>NONE</v>
      </c>
      <c r="CR365" t="str">
        <f t="shared" ref="CR365:CR396" si="589">IF(CR161&gt;CR$201,IF(CS161&lt;CS$201,IF($D161&gt;$E161,1,0),"NONE"),"NONE")</f>
        <v>NONE</v>
      </c>
      <c r="CT365" t="str">
        <f t="shared" ref="CT365:CT396" si="590">IF(CT161&lt;CT$201,IF(CU161&gt;CU$201,IF($D161&gt;$E161,1,0),"NONE"),"NONE")</f>
        <v>NONE</v>
      </c>
      <c r="CV365" t="str">
        <f t="shared" ref="CV365:CV396" si="591">IF(CV161&gt;CV$201,IF(CW161&lt;CW$201,IF($D161&gt;$E161,1,0),"NONE"),"NONE")</f>
        <v>NONE</v>
      </c>
      <c r="CX365" t="str">
        <f t="shared" ref="CX365:CX396" si="592">IF(CX161&gt;CX$201,IF(CY161&lt;CY$201,IF($D161&gt;$E161,1,0),"NONE"),"NONE")</f>
        <v>NONE</v>
      </c>
      <c r="CZ365" t="str">
        <f t="shared" ref="CZ365:CZ396" si="593">IF(CZ161&gt;CZ$201,IF(DA161&lt;DA$201,IF($D161&gt;$E161,1,0),"NONE"),"NONE")</f>
        <v>NONE</v>
      </c>
      <c r="DB365" t="str">
        <f t="shared" ref="DB365:DB396" si="594">IF(DB161&gt;DB$201,IF(DC161&lt;DC$201,IF($D161&gt;$E161,1,0),"NONE"),"NONE")</f>
        <v>NONE</v>
      </c>
      <c r="DD365">
        <f t="shared" ref="DD365:DD396" si="595">IF(DD161&gt;DD$201,IF(DE161&lt;DE$201,IF($D161&gt;$E161,1,0),"NONE"),"NONE")</f>
        <v>0</v>
      </c>
      <c r="DF365" t="str">
        <f t="shared" ref="DF365:DF396" si="596">IF(DF161&gt;DF$201,IF(DG161&lt;DG$201,IF($D161&gt;$E161,1,0),"NONE"),"NONE")</f>
        <v>NONE</v>
      </c>
      <c r="DH365" t="str">
        <f t="shared" ref="DH365:DH396" si="597">IF(DH161&lt;DH$201,IF(DI161&gt;DI$201,IF($D161&gt;$E161,1,0),"NONE"),"NONE")</f>
        <v>NONE</v>
      </c>
      <c r="DJ365">
        <f t="shared" ref="DJ365:DJ396" si="598">IF(DJ161&gt;DJ$201,IF(DK161&lt;DK$201,IF($D161&gt;$E161,1,0),"NONE"),"NONE")</f>
        <v>0</v>
      </c>
      <c r="DL365" t="str">
        <f t="shared" ref="DL365:DL396" si="599">IF(DL161&gt;DL$201,IF(DM161&lt;DM$201,IF($D161&gt;$E161,1,0),"NONE"),"NONE")</f>
        <v>NONE</v>
      </c>
      <c r="DN365">
        <f t="shared" ref="DN365:DN396" si="600">IF(DN161&lt;DN$201,IF(DO161&gt;DO$201,IF($D161&gt;$E161,1,0),"NONE"),"NONE")</f>
        <v>0</v>
      </c>
      <c r="DP365" t="str">
        <f t="shared" ref="DP365:DP396" si="601">IF(DP161&gt;DP$201,IF(DQ161&lt;DQ$201,IF($D161&gt;$E161,1,0),"NONE"),"NONE")</f>
        <v>NONE</v>
      </c>
      <c r="DR365">
        <f t="shared" ref="DR365:DR396" si="602">IF(DR161&gt;DR$201,IF(DS161&lt;DS$201,IF($D161&gt;$E161,1,0),"NONE"),"NONE")</f>
        <v>0</v>
      </c>
      <c r="DT365" t="str">
        <f t="shared" ref="DT365:DT396" si="603">IF(DT161&gt;DT$201,IF(DU161&lt;DU$201,IF($D161&gt;$E161,1,0),"NONE"),"NONE")</f>
        <v>NONE</v>
      </c>
      <c r="DV365">
        <f t="shared" ref="DV365:DV396" si="604">IF(DV161&gt;DV$201,IF(DW161&lt;DW$201,IF($D161&gt;$E161,1,0),"NONE"),"NONE")</f>
        <v>0</v>
      </c>
      <c r="DX365" t="str">
        <f t="shared" ref="DX365:DX396" si="605">IF(DX161&gt;DX$201,IF(DY161&lt;DY$201,IF($D161&gt;$E161,1,0),"NONE"),"NONE")</f>
        <v>NONE</v>
      </c>
      <c r="DZ365" t="str">
        <f t="shared" ref="DZ365:DZ396" si="606">IF(DZ161&gt;DZ$201,IF(EA161&lt;EA$201,IF($D161&gt;$E161,1,0),"NONE"),"NONE")</f>
        <v>NONE</v>
      </c>
      <c r="EB365" t="str">
        <f t="shared" ref="EB365:EB396" si="607">IF(EB161&gt;EB$201,IF(EC161&lt;EC$201,IF($D161&gt;$E161,1,0),"NONE"),"NONE")</f>
        <v>NONE</v>
      </c>
    </row>
    <row r="366" spans="94:132">
      <c r="CP366" t="str">
        <f t="shared" si="588"/>
        <v>NONE</v>
      </c>
      <c r="CR366">
        <f t="shared" si="589"/>
        <v>1</v>
      </c>
      <c r="CT366" t="str">
        <f t="shared" si="590"/>
        <v>NONE</v>
      </c>
      <c r="CV366">
        <f t="shared" si="591"/>
        <v>1</v>
      </c>
      <c r="CX366" t="str">
        <f t="shared" si="592"/>
        <v>NONE</v>
      </c>
      <c r="CZ366">
        <f t="shared" si="593"/>
        <v>1</v>
      </c>
      <c r="DB366" t="str">
        <f t="shared" si="594"/>
        <v>NONE</v>
      </c>
      <c r="DD366" t="str">
        <f t="shared" si="595"/>
        <v>NONE</v>
      </c>
      <c r="DF366">
        <f t="shared" si="596"/>
        <v>1</v>
      </c>
      <c r="DH366">
        <f t="shared" si="597"/>
        <v>1</v>
      </c>
      <c r="DJ366" t="str">
        <f t="shared" si="598"/>
        <v>NONE</v>
      </c>
      <c r="DL366" t="str">
        <f t="shared" si="599"/>
        <v>NONE</v>
      </c>
      <c r="DN366" t="str">
        <f t="shared" si="600"/>
        <v>NONE</v>
      </c>
      <c r="DP366" t="str">
        <f t="shared" si="601"/>
        <v>NONE</v>
      </c>
      <c r="DR366" t="str">
        <f t="shared" si="602"/>
        <v>NONE</v>
      </c>
      <c r="DT366">
        <f t="shared" si="603"/>
        <v>1</v>
      </c>
      <c r="DV366" t="str">
        <f t="shared" si="604"/>
        <v>NONE</v>
      </c>
      <c r="DX366" t="str">
        <f t="shared" si="605"/>
        <v>NONE</v>
      </c>
      <c r="DZ366" t="str">
        <f t="shared" si="606"/>
        <v>NONE</v>
      </c>
      <c r="EB366">
        <f t="shared" si="607"/>
        <v>1</v>
      </c>
    </row>
    <row r="367" spans="94:132">
      <c r="CP367" t="str">
        <f t="shared" si="588"/>
        <v>NONE</v>
      </c>
      <c r="CR367" t="str">
        <f t="shared" si="589"/>
        <v>NONE</v>
      </c>
      <c r="CT367" t="str">
        <f t="shared" si="590"/>
        <v>NONE</v>
      </c>
      <c r="CV367">
        <f t="shared" si="591"/>
        <v>0</v>
      </c>
      <c r="CX367">
        <f t="shared" si="592"/>
        <v>0</v>
      </c>
      <c r="CZ367">
        <f t="shared" si="593"/>
        <v>0</v>
      </c>
      <c r="DB367">
        <f t="shared" si="594"/>
        <v>0</v>
      </c>
      <c r="DD367" t="str">
        <f t="shared" si="595"/>
        <v>NONE</v>
      </c>
      <c r="DF367" t="str">
        <f t="shared" si="596"/>
        <v>NONE</v>
      </c>
      <c r="DH367">
        <f t="shared" si="597"/>
        <v>0</v>
      </c>
      <c r="DJ367" t="str">
        <f t="shared" si="598"/>
        <v>NONE</v>
      </c>
      <c r="DL367">
        <f t="shared" si="599"/>
        <v>0</v>
      </c>
      <c r="DN367" t="str">
        <f t="shared" si="600"/>
        <v>NONE</v>
      </c>
      <c r="DP367" t="str">
        <f t="shared" si="601"/>
        <v>NONE</v>
      </c>
      <c r="DR367">
        <f t="shared" si="602"/>
        <v>0</v>
      </c>
      <c r="DT367" t="str">
        <f t="shared" si="603"/>
        <v>NONE</v>
      </c>
      <c r="DV367" t="str">
        <f t="shared" si="604"/>
        <v>NONE</v>
      </c>
      <c r="DX367" t="str">
        <f t="shared" si="605"/>
        <v>NONE</v>
      </c>
      <c r="DZ367" t="str">
        <f t="shared" si="606"/>
        <v>NONE</v>
      </c>
      <c r="EB367" t="str">
        <f t="shared" si="607"/>
        <v>NONE</v>
      </c>
    </row>
    <row r="368" spans="94:132">
      <c r="CP368" t="str">
        <f t="shared" si="588"/>
        <v>NONE</v>
      </c>
      <c r="CR368">
        <f t="shared" si="589"/>
        <v>1</v>
      </c>
      <c r="CT368">
        <f t="shared" si="590"/>
        <v>1</v>
      </c>
      <c r="CV368" t="str">
        <f t="shared" si="591"/>
        <v>NONE</v>
      </c>
      <c r="CX368" t="str">
        <f t="shared" si="592"/>
        <v>NONE</v>
      </c>
      <c r="CZ368" t="str">
        <f t="shared" si="593"/>
        <v>NONE</v>
      </c>
      <c r="DB368" t="str">
        <f t="shared" si="594"/>
        <v>NONE</v>
      </c>
      <c r="DD368" t="str">
        <f t="shared" si="595"/>
        <v>NONE</v>
      </c>
      <c r="DF368" t="str">
        <f t="shared" si="596"/>
        <v>NONE</v>
      </c>
      <c r="DH368" t="str">
        <f t="shared" si="597"/>
        <v>NONE</v>
      </c>
      <c r="DJ368" t="str">
        <f t="shared" si="598"/>
        <v>NONE</v>
      </c>
      <c r="DL368" t="str">
        <f t="shared" si="599"/>
        <v>NONE</v>
      </c>
      <c r="DN368" t="str">
        <f t="shared" si="600"/>
        <v>NONE</v>
      </c>
      <c r="DP368" t="str">
        <f t="shared" si="601"/>
        <v>NONE</v>
      </c>
      <c r="DR368" t="str">
        <f t="shared" si="602"/>
        <v>NONE</v>
      </c>
      <c r="DT368" t="str">
        <f t="shared" si="603"/>
        <v>NONE</v>
      </c>
      <c r="DV368" t="str">
        <f t="shared" si="604"/>
        <v>NONE</v>
      </c>
      <c r="DX368" t="str">
        <f t="shared" si="605"/>
        <v>NONE</v>
      </c>
      <c r="DZ368" t="str">
        <f t="shared" si="606"/>
        <v>NONE</v>
      </c>
      <c r="EB368">
        <f t="shared" si="607"/>
        <v>1</v>
      </c>
    </row>
    <row r="369" spans="94:132">
      <c r="CP369" t="str">
        <f t="shared" si="588"/>
        <v>NONE</v>
      </c>
      <c r="CR369" t="str">
        <f t="shared" si="589"/>
        <v>NONE</v>
      </c>
      <c r="CT369" t="str">
        <f t="shared" si="590"/>
        <v>NONE</v>
      </c>
      <c r="CV369" t="str">
        <f t="shared" si="591"/>
        <v>NONE</v>
      </c>
      <c r="CX369" t="str">
        <f t="shared" si="592"/>
        <v>NONE</v>
      </c>
      <c r="CZ369">
        <f t="shared" si="593"/>
        <v>0</v>
      </c>
      <c r="DB369" t="str">
        <f t="shared" si="594"/>
        <v>NONE</v>
      </c>
      <c r="DD369" t="str">
        <f t="shared" si="595"/>
        <v>NONE</v>
      </c>
      <c r="DF369" t="str">
        <f t="shared" si="596"/>
        <v>NONE</v>
      </c>
      <c r="DH369" t="str">
        <f t="shared" si="597"/>
        <v>NONE</v>
      </c>
      <c r="DJ369" t="str">
        <f t="shared" si="598"/>
        <v>NONE</v>
      </c>
      <c r="DL369" t="str">
        <f t="shared" si="599"/>
        <v>NONE</v>
      </c>
      <c r="DN369" t="str">
        <f t="shared" si="600"/>
        <v>NONE</v>
      </c>
      <c r="DP369" t="str">
        <f t="shared" si="601"/>
        <v>NONE</v>
      </c>
      <c r="DR369">
        <f t="shared" si="602"/>
        <v>0</v>
      </c>
      <c r="DT369" t="str">
        <f t="shared" si="603"/>
        <v>NONE</v>
      </c>
      <c r="DV369" t="str">
        <f t="shared" si="604"/>
        <v>NONE</v>
      </c>
      <c r="DX369" t="str">
        <f t="shared" si="605"/>
        <v>NONE</v>
      </c>
      <c r="DZ369" t="str">
        <f t="shared" si="606"/>
        <v>NONE</v>
      </c>
      <c r="EB369" t="str">
        <f t="shared" si="607"/>
        <v>NONE</v>
      </c>
    </row>
    <row r="370" spans="94:132">
      <c r="CP370">
        <f t="shared" si="588"/>
        <v>1</v>
      </c>
      <c r="CR370">
        <f t="shared" si="589"/>
        <v>1</v>
      </c>
      <c r="CT370">
        <f t="shared" si="590"/>
        <v>1</v>
      </c>
      <c r="CV370" t="str">
        <f t="shared" si="591"/>
        <v>NONE</v>
      </c>
      <c r="CX370">
        <f t="shared" si="592"/>
        <v>1</v>
      </c>
      <c r="CZ370" t="str">
        <f t="shared" si="593"/>
        <v>NONE</v>
      </c>
      <c r="DB370" t="str">
        <f t="shared" si="594"/>
        <v>NONE</v>
      </c>
      <c r="DD370">
        <f t="shared" si="595"/>
        <v>1</v>
      </c>
      <c r="DF370">
        <f t="shared" si="596"/>
        <v>1</v>
      </c>
      <c r="DH370">
        <f t="shared" si="597"/>
        <v>1</v>
      </c>
      <c r="DJ370" t="str">
        <f t="shared" si="598"/>
        <v>NONE</v>
      </c>
      <c r="DL370">
        <f t="shared" si="599"/>
        <v>1</v>
      </c>
      <c r="DN370" t="str">
        <f t="shared" si="600"/>
        <v>NONE</v>
      </c>
      <c r="DP370">
        <f t="shared" si="601"/>
        <v>1</v>
      </c>
      <c r="DR370" t="str">
        <f t="shared" si="602"/>
        <v>NONE</v>
      </c>
      <c r="DT370" t="str">
        <f t="shared" si="603"/>
        <v>NONE</v>
      </c>
      <c r="DV370">
        <f t="shared" si="604"/>
        <v>1</v>
      </c>
      <c r="DX370" t="str">
        <f t="shared" si="605"/>
        <v>NONE</v>
      </c>
      <c r="DZ370" t="str">
        <f t="shared" si="606"/>
        <v>NONE</v>
      </c>
      <c r="EB370">
        <f t="shared" si="607"/>
        <v>1</v>
      </c>
    </row>
    <row r="371" spans="94:132">
      <c r="CP371" t="str">
        <f t="shared" si="588"/>
        <v>NONE</v>
      </c>
      <c r="CR371" t="str">
        <f t="shared" si="589"/>
        <v>NONE</v>
      </c>
      <c r="CT371" t="str">
        <f t="shared" si="590"/>
        <v>NONE</v>
      </c>
      <c r="CV371" t="str">
        <f t="shared" si="591"/>
        <v>NONE</v>
      </c>
      <c r="CX371" t="str">
        <f t="shared" si="592"/>
        <v>NONE</v>
      </c>
      <c r="CZ371" t="str">
        <f t="shared" si="593"/>
        <v>NONE</v>
      </c>
      <c r="DB371" t="str">
        <f t="shared" si="594"/>
        <v>NONE</v>
      </c>
      <c r="DD371" t="str">
        <f t="shared" si="595"/>
        <v>NONE</v>
      </c>
      <c r="DF371" t="str">
        <f t="shared" si="596"/>
        <v>NONE</v>
      </c>
      <c r="DH371">
        <f t="shared" si="597"/>
        <v>0</v>
      </c>
      <c r="DJ371" t="str">
        <f t="shared" si="598"/>
        <v>NONE</v>
      </c>
      <c r="DL371" t="str">
        <f t="shared" si="599"/>
        <v>NONE</v>
      </c>
      <c r="DN371" t="str">
        <f t="shared" si="600"/>
        <v>NONE</v>
      </c>
      <c r="DP371" t="str">
        <f t="shared" si="601"/>
        <v>NONE</v>
      </c>
      <c r="DR371">
        <f t="shared" si="602"/>
        <v>0</v>
      </c>
      <c r="DT371" t="str">
        <f t="shared" si="603"/>
        <v>NONE</v>
      </c>
      <c r="DV371">
        <f t="shared" si="604"/>
        <v>0</v>
      </c>
      <c r="DX371" t="str">
        <f t="shared" si="605"/>
        <v>NONE</v>
      </c>
      <c r="DZ371" t="str">
        <f t="shared" si="606"/>
        <v>NONE</v>
      </c>
      <c r="EB371" t="str">
        <f t="shared" si="607"/>
        <v>NONE</v>
      </c>
    </row>
    <row r="372" spans="94:132">
      <c r="CP372" t="str">
        <f t="shared" si="588"/>
        <v>NONE</v>
      </c>
      <c r="CR372" t="str">
        <f t="shared" si="589"/>
        <v>NONE</v>
      </c>
      <c r="CT372" t="str">
        <f t="shared" si="590"/>
        <v>NONE</v>
      </c>
      <c r="CV372" t="str">
        <f t="shared" si="591"/>
        <v>NONE</v>
      </c>
      <c r="CX372" t="str">
        <f t="shared" si="592"/>
        <v>NONE</v>
      </c>
      <c r="CZ372" t="str">
        <f t="shared" si="593"/>
        <v>NONE</v>
      </c>
      <c r="DB372" t="str">
        <f t="shared" si="594"/>
        <v>NONE</v>
      </c>
      <c r="DD372">
        <f t="shared" si="595"/>
        <v>1</v>
      </c>
      <c r="DF372">
        <f t="shared" si="596"/>
        <v>1</v>
      </c>
      <c r="DH372" t="str">
        <f t="shared" si="597"/>
        <v>NONE</v>
      </c>
      <c r="DJ372" t="str">
        <f t="shared" si="598"/>
        <v>NONE</v>
      </c>
      <c r="DL372">
        <f t="shared" si="599"/>
        <v>1</v>
      </c>
      <c r="DN372" t="str">
        <f t="shared" si="600"/>
        <v>NONE</v>
      </c>
      <c r="DP372" t="str">
        <f t="shared" si="601"/>
        <v>NONE</v>
      </c>
      <c r="DR372" t="str">
        <f t="shared" si="602"/>
        <v>NONE</v>
      </c>
      <c r="DT372" t="str">
        <f t="shared" si="603"/>
        <v>NONE</v>
      </c>
      <c r="DV372" t="str">
        <f t="shared" si="604"/>
        <v>NONE</v>
      </c>
      <c r="DX372" t="str">
        <f t="shared" si="605"/>
        <v>NONE</v>
      </c>
      <c r="DZ372" t="str">
        <f t="shared" si="606"/>
        <v>NONE</v>
      </c>
      <c r="EB372" t="str">
        <f t="shared" si="607"/>
        <v>NONE</v>
      </c>
    </row>
    <row r="373" spans="94:132">
      <c r="CP373">
        <f t="shared" si="588"/>
        <v>1</v>
      </c>
      <c r="CR373" t="str">
        <f t="shared" si="589"/>
        <v>NONE</v>
      </c>
      <c r="CT373">
        <f t="shared" si="590"/>
        <v>1</v>
      </c>
      <c r="CV373">
        <f t="shared" si="591"/>
        <v>1</v>
      </c>
      <c r="CX373">
        <f t="shared" si="592"/>
        <v>1</v>
      </c>
      <c r="CZ373" t="str">
        <f t="shared" si="593"/>
        <v>NONE</v>
      </c>
      <c r="DB373">
        <f t="shared" si="594"/>
        <v>1</v>
      </c>
      <c r="DD373" t="str">
        <f t="shared" si="595"/>
        <v>NONE</v>
      </c>
      <c r="DF373">
        <f t="shared" si="596"/>
        <v>1</v>
      </c>
      <c r="DH373">
        <f t="shared" si="597"/>
        <v>1</v>
      </c>
      <c r="DJ373" t="str">
        <f t="shared" si="598"/>
        <v>NONE</v>
      </c>
      <c r="DL373">
        <f t="shared" si="599"/>
        <v>1</v>
      </c>
      <c r="DN373">
        <f t="shared" si="600"/>
        <v>1</v>
      </c>
      <c r="DP373">
        <f t="shared" si="601"/>
        <v>1</v>
      </c>
      <c r="DR373" t="str">
        <f t="shared" si="602"/>
        <v>NONE</v>
      </c>
      <c r="DT373">
        <f t="shared" si="603"/>
        <v>1</v>
      </c>
      <c r="DV373">
        <f t="shared" si="604"/>
        <v>1</v>
      </c>
      <c r="DX373" t="str">
        <f t="shared" si="605"/>
        <v>NONE</v>
      </c>
      <c r="DZ373" t="str">
        <f t="shared" si="606"/>
        <v>NONE</v>
      </c>
      <c r="EB373" t="str">
        <f t="shared" si="607"/>
        <v>NONE</v>
      </c>
    </row>
    <row r="374" spans="94:132">
      <c r="CP374" t="str">
        <f t="shared" si="588"/>
        <v>NONE</v>
      </c>
      <c r="CR374" t="str">
        <f t="shared" si="589"/>
        <v>NONE</v>
      </c>
      <c r="CT374" t="str">
        <f t="shared" si="590"/>
        <v>NONE</v>
      </c>
      <c r="CV374" t="str">
        <f t="shared" si="591"/>
        <v>NONE</v>
      </c>
      <c r="CX374" t="str">
        <f t="shared" si="592"/>
        <v>NONE</v>
      </c>
      <c r="CZ374">
        <f t="shared" si="593"/>
        <v>0</v>
      </c>
      <c r="DB374" t="str">
        <f t="shared" si="594"/>
        <v>NONE</v>
      </c>
      <c r="DD374">
        <f t="shared" si="595"/>
        <v>0</v>
      </c>
      <c r="DF374" t="str">
        <f t="shared" si="596"/>
        <v>NONE</v>
      </c>
      <c r="DH374" t="str">
        <f t="shared" si="597"/>
        <v>NONE</v>
      </c>
      <c r="DJ374" t="str">
        <f t="shared" si="598"/>
        <v>NONE</v>
      </c>
      <c r="DL374" t="str">
        <f t="shared" si="599"/>
        <v>NONE</v>
      </c>
      <c r="DN374" t="str">
        <f t="shared" si="600"/>
        <v>NONE</v>
      </c>
      <c r="DP374" t="str">
        <f t="shared" si="601"/>
        <v>NONE</v>
      </c>
      <c r="DR374" t="str">
        <f t="shared" si="602"/>
        <v>NONE</v>
      </c>
      <c r="DT374" t="str">
        <f t="shared" si="603"/>
        <v>NONE</v>
      </c>
      <c r="DV374" t="str">
        <f t="shared" si="604"/>
        <v>NONE</v>
      </c>
      <c r="DX374" t="str">
        <f t="shared" si="605"/>
        <v>NONE</v>
      </c>
      <c r="DZ374" t="str">
        <f t="shared" si="606"/>
        <v>NONE</v>
      </c>
      <c r="EB374" t="str">
        <f t="shared" si="607"/>
        <v>NONE</v>
      </c>
    </row>
    <row r="375" spans="94:132">
      <c r="CP375" t="str">
        <f t="shared" si="588"/>
        <v>NONE</v>
      </c>
      <c r="CR375" t="str">
        <f t="shared" si="589"/>
        <v>NONE</v>
      </c>
      <c r="CT375">
        <f t="shared" si="590"/>
        <v>1</v>
      </c>
      <c r="CV375" t="str">
        <f t="shared" si="591"/>
        <v>NONE</v>
      </c>
      <c r="CX375" t="str">
        <f t="shared" si="592"/>
        <v>NONE</v>
      </c>
      <c r="CZ375" t="str">
        <f t="shared" si="593"/>
        <v>NONE</v>
      </c>
      <c r="DB375" t="str">
        <f t="shared" si="594"/>
        <v>NONE</v>
      </c>
      <c r="DD375" t="str">
        <f t="shared" si="595"/>
        <v>NONE</v>
      </c>
      <c r="DF375" t="str">
        <f t="shared" si="596"/>
        <v>NONE</v>
      </c>
      <c r="DH375" t="str">
        <f t="shared" si="597"/>
        <v>NONE</v>
      </c>
      <c r="DJ375" t="str">
        <f t="shared" si="598"/>
        <v>NONE</v>
      </c>
      <c r="DL375" t="str">
        <f t="shared" si="599"/>
        <v>NONE</v>
      </c>
      <c r="DN375">
        <f t="shared" si="600"/>
        <v>1</v>
      </c>
      <c r="DP375" t="str">
        <f t="shared" si="601"/>
        <v>NONE</v>
      </c>
      <c r="DR375" t="str">
        <f t="shared" si="602"/>
        <v>NONE</v>
      </c>
      <c r="DT375" t="str">
        <f t="shared" si="603"/>
        <v>NONE</v>
      </c>
      <c r="DV375" t="str">
        <f t="shared" si="604"/>
        <v>NONE</v>
      </c>
      <c r="DX375" t="str">
        <f t="shared" si="605"/>
        <v>NONE</v>
      </c>
      <c r="DZ375" t="str">
        <f t="shared" si="606"/>
        <v>NONE</v>
      </c>
      <c r="EB375" t="str">
        <f t="shared" si="607"/>
        <v>NONE</v>
      </c>
    </row>
    <row r="376" spans="94:132">
      <c r="CP376" t="str">
        <f t="shared" si="588"/>
        <v>NONE</v>
      </c>
      <c r="CR376" t="str">
        <f t="shared" si="589"/>
        <v>NONE</v>
      </c>
      <c r="CT376" t="str">
        <f t="shared" si="590"/>
        <v>NONE</v>
      </c>
      <c r="CV376" t="str">
        <f t="shared" si="591"/>
        <v>NONE</v>
      </c>
      <c r="CX376" t="str">
        <f t="shared" si="592"/>
        <v>NONE</v>
      </c>
      <c r="CZ376" t="str">
        <f t="shared" si="593"/>
        <v>NONE</v>
      </c>
      <c r="DB376" t="str">
        <f t="shared" si="594"/>
        <v>NONE</v>
      </c>
      <c r="DD376" t="str">
        <f t="shared" si="595"/>
        <v>NONE</v>
      </c>
      <c r="DF376" t="str">
        <f t="shared" si="596"/>
        <v>NONE</v>
      </c>
      <c r="DH376" t="str">
        <f t="shared" si="597"/>
        <v>NONE</v>
      </c>
      <c r="DJ376" t="str">
        <f t="shared" si="598"/>
        <v>NONE</v>
      </c>
      <c r="DL376" t="str">
        <f t="shared" si="599"/>
        <v>NONE</v>
      </c>
      <c r="DN376" t="str">
        <f t="shared" si="600"/>
        <v>NONE</v>
      </c>
      <c r="DP376">
        <f t="shared" si="601"/>
        <v>0</v>
      </c>
      <c r="DR376">
        <f t="shared" si="602"/>
        <v>0</v>
      </c>
      <c r="DT376">
        <f t="shared" si="603"/>
        <v>0</v>
      </c>
      <c r="DV376" t="str">
        <f t="shared" si="604"/>
        <v>NONE</v>
      </c>
      <c r="DX376" t="str">
        <f t="shared" si="605"/>
        <v>NONE</v>
      </c>
      <c r="DZ376" t="str">
        <f t="shared" si="606"/>
        <v>NONE</v>
      </c>
      <c r="EB376" t="str">
        <f t="shared" si="607"/>
        <v>NONE</v>
      </c>
    </row>
    <row r="377" spans="94:132">
      <c r="CP377" t="str">
        <f t="shared" si="588"/>
        <v>NONE</v>
      </c>
      <c r="CR377">
        <f t="shared" si="589"/>
        <v>1</v>
      </c>
      <c r="CT377">
        <f t="shared" si="590"/>
        <v>1</v>
      </c>
      <c r="CV377" t="str">
        <f t="shared" si="591"/>
        <v>NONE</v>
      </c>
      <c r="CX377" t="str">
        <f t="shared" si="592"/>
        <v>NONE</v>
      </c>
      <c r="CZ377" t="str">
        <f t="shared" si="593"/>
        <v>NONE</v>
      </c>
      <c r="DB377" t="str">
        <f t="shared" si="594"/>
        <v>NONE</v>
      </c>
      <c r="DD377" t="str">
        <f t="shared" si="595"/>
        <v>NONE</v>
      </c>
      <c r="DF377" t="str">
        <f t="shared" si="596"/>
        <v>NONE</v>
      </c>
      <c r="DH377" t="str">
        <f t="shared" si="597"/>
        <v>NONE</v>
      </c>
      <c r="DJ377" t="str">
        <f t="shared" si="598"/>
        <v>NONE</v>
      </c>
      <c r="DL377" t="str">
        <f t="shared" si="599"/>
        <v>NONE</v>
      </c>
      <c r="DN377" t="str">
        <f t="shared" si="600"/>
        <v>NONE</v>
      </c>
      <c r="DP377" t="str">
        <f t="shared" si="601"/>
        <v>NONE</v>
      </c>
      <c r="DR377" t="str">
        <f t="shared" si="602"/>
        <v>NONE</v>
      </c>
      <c r="DT377" t="str">
        <f t="shared" si="603"/>
        <v>NONE</v>
      </c>
      <c r="DV377" t="str">
        <f t="shared" si="604"/>
        <v>NONE</v>
      </c>
      <c r="DX377" t="str">
        <f t="shared" si="605"/>
        <v>NONE</v>
      </c>
      <c r="DZ377" t="str">
        <f t="shared" si="606"/>
        <v>NONE</v>
      </c>
      <c r="EB377">
        <f t="shared" si="607"/>
        <v>1</v>
      </c>
    </row>
    <row r="378" spans="94:132">
      <c r="CP378" t="str">
        <f t="shared" si="588"/>
        <v>NONE</v>
      </c>
      <c r="CR378" t="str">
        <f t="shared" si="589"/>
        <v>NONE</v>
      </c>
      <c r="CT378" t="str">
        <f t="shared" si="590"/>
        <v>NONE</v>
      </c>
      <c r="CV378" t="str">
        <f t="shared" si="591"/>
        <v>NONE</v>
      </c>
      <c r="CX378" t="str">
        <f t="shared" si="592"/>
        <v>NONE</v>
      </c>
      <c r="CZ378" t="str">
        <f t="shared" si="593"/>
        <v>NONE</v>
      </c>
      <c r="DB378" t="str">
        <f t="shared" si="594"/>
        <v>NONE</v>
      </c>
      <c r="DD378" t="str">
        <f t="shared" si="595"/>
        <v>NONE</v>
      </c>
      <c r="DF378" t="str">
        <f t="shared" si="596"/>
        <v>NONE</v>
      </c>
      <c r="DH378" t="str">
        <f t="shared" si="597"/>
        <v>NONE</v>
      </c>
      <c r="DJ378">
        <f t="shared" si="598"/>
        <v>0</v>
      </c>
      <c r="DL378" t="str">
        <f t="shared" si="599"/>
        <v>NONE</v>
      </c>
      <c r="DN378" t="str">
        <f t="shared" si="600"/>
        <v>NONE</v>
      </c>
      <c r="DP378" t="str">
        <f t="shared" si="601"/>
        <v>NONE</v>
      </c>
      <c r="DR378" t="str">
        <f t="shared" si="602"/>
        <v>NONE</v>
      </c>
      <c r="DT378">
        <f t="shared" si="603"/>
        <v>0</v>
      </c>
      <c r="DV378" t="str">
        <f t="shared" si="604"/>
        <v>NONE</v>
      </c>
      <c r="DX378" t="str">
        <f t="shared" si="605"/>
        <v>NONE</v>
      </c>
      <c r="DZ378" t="str">
        <f t="shared" si="606"/>
        <v>NONE</v>
      </c>
      <c r="EB378" t="str">
        <f t="shared" si="607"/>
        <v>NONE</v>
      </c>
    </row>
    <row r="379" spans="94:132">
      <c r="CP379" t="str">
        <f t="shared" si="588"/>
        <v>NONE</v>
      </c>
      <c r="CR379" t="str">
        <f t="shared" si="589"/>
        <v>NONE</v>
      </c>
      <c r="CT379" t="str">
        <f t="shared" si="590"/>
        <v>NONE</v>
      </c>
      <c r="CV379" t="str">
        <f t="shared" si="591"/>
        <v>NONE</v>
      </c>
      <c r="CX379" t="str">
        <f t="shared" si="592"/>
        <v>NONE</v>
      </c>
      <c r="CZ379">
        <f t="shared" si="593"/>
        <v>0</v>
      </c>
      <c r="DB379" t="str">
        <f t="shared" si="594"/>
        <v>NONE</v>
      </c>
      <c r="DD379" t="str">
        <f t="shared" si="595"/>
        <v>NONE</v>
      </c>
      <c r="DF379" t="str">
        <f t="shared" si="596"/>
        <v>NONE</v>
      </c>
      <c r="DH379" t="str">
        <f t="shared" si="597"/>
        <v>NONE</v>
      </c>
      <c r="DJ379" t="str">
        <f t="shared" si="598"/>
        <v>NONE</v>
      </c>
      <c r="DL379" t="str">
        <f t="shared" si="599"/>
        <v>NONE</v>
      </c>
      <c r="DN379" t="str">
        <f t="shared" si="600"/>
        <v>NONE</v>
      </c>
      <c r="DP379" t="str">
        <f t="shared" si="601"/>
        <v>NONE</v>
      </c>
      <c r="DR379" t="str">
        <f t="shared" si="602"/>
        <v>NONE</v>
      </c>
      <c r="DT379" t="str">
        <f t="shared" si="603"/>
        <v>NONE</v>
      </c>
      <c r="DV379" t="str">
        <f t="shared" si="604"/>
        <v>NONE</v>
      </c>
      <c r="DX379" t="str">
        <f t="shared" si="605"/>
        <v>NONE</v>
      </c>
      <c r="DZ379" t="str">
        <f t="shared" si="606"/>
        <v>NONE</v>
      </c>
      <c r="EB379" t="str">
        <f t="shared" si="607"/>
        <v>NONE</v>
      </c>
    </row>
    <row r="380" spans="94:132">
      <c r="CP380" t="str">
        <f t="shared" si="588"/>
        <v>NONE</v>
      </c>
      <c r="CR380" t="str">
        <f t="shared" si="589"/>
        <v>NONE</v>
      </c>
      <c r="CT380">
        <f t="shared" si="590"/>
        <v>1</v>
      </c>
      <c r="CV380" t="str">
        <f t="shared" si="591"/>
        <v>NONE</v>
      </c>
      <c r="CX380" t="str">
        <f t="shared" si="592"/>
        <v>NONE</v>
      </c>
      <c r="CZ380" t="str">
        <f t="shared" si="593"/>
        <v>NONE</v>
      </c>
      <c r="DB380" t="str">
        <f t="shared" si="594"/>
        <v>NONE</v>
      </c>
      <c r="DD380" t="str">
        <f t="shared" si="595"/>
        <v>NONE</v>
      </c>
      <c r="DF380" t="str">
        <f t="shared" si="596"/>
        <v>NONE</v>
      </c>
      <c r="DH380" t="str">
        <f t="shared" si="597"/>
        <v>NONE</v>
      </c>
      <c r="DJ380">
        <f t="shared" si="598"/>
        <v>1</v>
      </c>
      <c r="DL380" t="str">
        <f t="shared" si="599"/>
        <v>NONE</v>
      </c>
      <c r="DN380" t="str">
        <f t="shared" si="600"/>
        <v>NONE</v>
      </c>
      <c r="DP380" t="str">
        <f t="shared" si="601"/>
        <v>NONE</v>
      </c>
      <c r="DR380" t="str">
        <f t="shared" si="602"/>
        <v>NONE</v>
      </c>
      <c r="DT380" t="str">
        <f t="shared" si="603"/>
        <v>NONE</v>
      </c>
      <c r="DV380" t="str">
        <f t="shared" si="604"/>
        <v>NONE</v>
      </c>
      <c r="DX380" t="str">
        <f t="shared" si="605"/>
        <v>NONE</v>
      </c>
      <c r="DZ380" t="str">
        <f t="shared" si="606"/>
        <v>NONE</v>
      </c>
      <c r="EB380" t="str">
        <f t="shared" si="607"/>
        <v>NONE</v>
      </c>
    </row>
    <row r="381" spans="94:132">
      <c r="CP381" t="str">
        <f t="shared" si="588"/>
        <v>NONE</v>
      </c>
      <c r="CR381" t="str">
        <f t="shared" si="589"/>
        <v>NONE</v>
      </c>
      <c r="CT381" t="str">
        <f t="shared" si="590"/>
        <v>NONE</v>
      </c>
      <c r="CV381" t="str">
        <f t="shared" si="591"/>
        <v>NONE</v>
      </c>
      <c r="CX381" t="str">
        <f t="shared" si="592"/>
        <v>NONE</v>
      </c>
      <c r="CZ381" t="str">
        <f t="shared" si="593"/>
        <v>NONE</v>
      </c>
      <c r="DB381" t="str">
        <f t="shared" si="594"/>
        <v>NONE</v>
      </c>
      <c r="DD381" t="str">
        <f t="shared" si="595"/>
        <v>NONE</v>
      </c>
      <c r="DF381" t="str">
        <f t="shared" si="596"/>
        <v>NONE</v>
      </c>
      <c r="DH381" t="str">
        <f t="shared" si="597"/>
        <v>NONE</v>
      </c>
      <c r="DJ381" t="str">
        <f t="shared" si="598"/>
        <v>NONE</v>
      </c>
      <c r="DL381" t="str">
        <f t="shared" si="599"/>
        <v>NONE</v>
      </c>
      <c r="DN381" t="str">
        <f t="shared" si="600"/>
        <v>NONE</v>
      </c>
      <c r="DP381">
        <f t="shared" si="601"/>
        <v>0</v>
      </c>
      <c r="DR381" t="str">
        <f t="shared" si="602"/>
        <v>NONE</v>
      </c>
      <c r="DT381">
        <f t="shared" si="603"/>
        <v>0</v>
      </c>
      <c r="DV381" t="str">
        <f t="shared" si="604"/>
        <v>NONE</v>
      </c>
      <c r="DX381" t="str">
        <f t="shared" si="605"/>
        <v>NONE</v>
      </c>
      <c r="DZ381" t="str">
        <f t="shared" si="606"/>
        <v>NONE</v>
      </c>
      <c r="EB381" t="str">
        <f t="shared" si="607"/>
        <v>NONE</v>
      </c>
    </row>
    <row r="382" spans="94:132">
      <c r="CP382" t="str">
        <f t="shared" si="588"/>
        <v>NONE</v>
      </c>
      <c r="CR382">
        <f t="shared" si="589"/>
        <v>1</v>
      </c>
      <c r="CT382">
        <f t="shared" si="590"/>
        <v>1</v>
      </c>
      <c r="CV382">
        <f t="shared" si="591"/>
        <v>1</v>
      </c>
      <c r="CX382">
        <f t="shared" si="592"/>
        <v>1</v>
      </c>
      <c r="CZ382">
        <f t="shared" si="593"/>
        <v>1</v>
      </c>
      <c r="DB382" t="str">
        <f t="shared" si="594"/>
        <v>NONE</v>
      </c>
      <c r="DD382" t="str">
        <f t="shared" si="595"/>
        <v>NONE</v>
      </c>
      <c r="DF382">
        <f t="shared" si="596"/>
        <v>1</v>
      </c>
      <c r="DH382" t="str">
        <f t="shared" si="597"/>
        <v>NONE</v>
      </c>
      <c r="DJ382">
        <f t="shared" si="598"/>
        <v>1</v>
      </c>
      <c r="DL382" t="str">
        <f t="shared" si="599"/>
        <v>NONE</v>
      </c>
      <c r="DN382" t="str">
        <f t="shared" si="600"/>
        <v>NONE</v>
      </c>
      <c r="DP382" t="str">
        <f t="shared" si="601"/>
        <v>NONE</v>
      </c>
      <c r="DR382" t="str">
        <f t="shared" si="602"/>
        <v>NONE</v>
      </c>
      <c r="DT382" t="str">
        <f t="shared" si="603"/>
        <v>NONE</v>
      </c>
      <c r="DV382" t="str">
        <f t="shared" si="604"/>
        <v>NONE</v>
      </c>
      <c r="DX382" t="str">
        <f t="shared" si="605"/>
        <v>NONE</v>
      </c>
      <c r="DZ382" t="str">
        <f t="shared" si="606"/>
        <v>NONE</v>
      </c>
      <c r="EB382">
        <f t="shared" si="607"/>
        <v>1</v>
      </c>
    </row>
    <row r="383" spans="94:132">
      <c r="CP383">
        <f t="shared" si="588"/>
        <v>1</v>
      </c>
      <c r="CR383" t="str">
        <f t="shared" si="589"/>
        <v>NONE</v>
      </c>
      <c r="CT383">
        <f t="shared" si="590"/>
        <v>1</v>
      </c>
      <c r="CV383">
        <f t="shared" si="591"/>
        <v>1</v>
      </c>
      <c r="CX383">
        <f t="shared" si="592"/>
        <v>1</v>
      </c>
      <c r="CZ383" t="str">
        <f t="shared" si="593"/>
        <v>NONE</v>
      </c>
      <c r="DB383">
        <f t="shared" si="594"/>
        <v>1</v>
      </c>
      <c r="DD383">
        <f t="shared" si="595"/>
        <v>1</v>
      </c>
      <c r="DF383">
        <f t="shared" si="596"/>
        <v>1</v>
      </c>
      <c r="DH383">
        <f t="shared" si="597"/>
        <v>1</v>
      </c>
      <c r="DJ383" t="str">
        <f t="shared" si="598"/>
        <v>NONE</v>
      </c>
      <c r="DL383">
        <f t="shared" si="599"/>
        <v>1</v>
      </c>
      <c r="DN383" t="str">
        <f t="shared" si="600"/>
        <v>NONE</v>
      </c>
      <c r="DP383" t="str">
        <f t="shared" si="601"/>
        <v>NONE</v>
      </c>
      <c r="DR383" t="str">
        <f t="shared" si="602"/>
        <v>NONE</v>
      </c>
      <c r="DT383" t="str">
        <f t="shared" si="603"/>
        <v>NONE</v>
      </c>
      <c r="DV383">
        <f t="shared" si="604"/>
        <v>1</v>
      </c>
      <c r="DX383" t="str">
        <f t="shared" si="605"/>
        <v>NONE</v>
      </c>
      <c r="DZ383" t="str">
        <f t="shared" si="606"/>
        <v>NONE</v>
      </c>
      <c r="EB383" t="str">
        <f t="shared" si="607"/>
        <v>NONE</v>
      </c>
    </row>
    <row r="384" spans="94:132">
      <c r="CP384" t="str">
        <f t="shared" si="588"/>
        <v>NONE</v>
      </c>
      <c r="CR384" t="str">
        <f t="shared" si="589"/>
        <v>NONE</v>
      </c>
      <c r="CT384" t="str">
        <f t="shared" si="590"/>
        <v>NONE</v>
      </c>
      <c r="CV384" t="str">
        <f t="shared" si="591"/>
        <v>NONE</v>
      </c>
      <c r="CX384" t="str">
        <f t="shared" si="592"/>
        <v>NONE</v>
      </c>
      <c r="CZ384" t="str">
        <f t="shared" si="593"/>
        <v>NONE</v>
      </c>
      <c r="DB384" t="str">
        <f t="shared" si="594"/>
        <v>NONE</v>
      </c>
      <c r="DD384" t="str">
        <f t="shared" si="595"/>
        <v>NONE</v>
      </c>
      <c r="DF384" t="str">
        <f t="shared" si="596"/>
        <v>NONE</v>
      </c>
      <c r="DH384" t="str">
        <f t="shared" si="597"/>
        <v>NONE</v>
      </c>
      <c r="DJ384">
        <f t="shared" si="598"/>
        <v>0</v>
      </c>
      <c r="DL384" t="str">
        <f t="shared" si="599"/>
        <v>NONE</v>
      </c>
      <c r="DN384" t="str">
        <f t="shared" si="600"/>
        <v>NONE</v>
      </c>
      <c r="DP384">
        <f t="shared" si="601"/>
        <v>0</v>
      </c>
      <c r="DR384" t="str">
        <f t="shared" si="602"/>
        <v>NONE</v>
      </c>
      <c r="DT384">
        <f t="shared" si="603"/>
        <v>0</v>
      </c>
      <c r="DV384" t="str">
        <f t="shared" si="604"/>
        <v>NONE</v>
      </c>
      <c r="DX384" t="str">
        <f t="shared" si="605"/>
        <v>NONE</v>
      </c>
      <c r="DZ384" t="str">
        <f t="shared" si="606"/>
        <v>NONE</v>
      </c>
      <c r="EB384" t="str">
        <f t="shared" si="607"/>
        <v>NONE</v>
      </c>
    </row>
    <row r="385" spans="94:132">
      <c r="CP385" t="str">
        <f t="shared" si="588"/>
        <v>NONE</v>
      </c>
      <c r="CR385" t="str">
        <f t="shared" si="589"/>
        <v>NONE</v>
      </c>
      <c r="CT385" t="str">
        <f t="shared" si="590"/>
        <v>NONE</v>
      </c>
      <c r="CV385" t="str">
        <f t="shared" si="591"/>
        <v>NONE</v>
      </c>
      <c r="CX385" t="str">
        <f t="shared" si="592"/>
        <v>NONE</v>
      </c>
      <c r="CZ385" t="str">
        <f t="shared" si="593"/>
        <v>NONE</v>
      </c>
      <c r="DB385" t="str">
        <f t="shared" si="594"/>
        <v>NONE</v>
      </c>
      <c r="DD385" t="str">
        <f t="shared" si="595"/>
        <v>NONE</v>
      </c>
      <c r="DF385" t="str">
        <f t="shared" si="596"/>
        <v>NONE</v>
      </c>
      <c r="DH385" t="str">
        <f t="shared" si="597"/>
        <v>NONE</v>
      </c>
      <c r="DJ385" t="str">
        <f t="shared" si="598"/>
        <v>NONE</v>
      </c>
      <c r="DL385" t="str">
        <f t="shared" si="599"/>
        <v>NONE</v>
      </c>
      <c r="DN385" t="str">
        <f t="shared" si="600"/>
        <v>NONE</v>
      </c>
      <c r="DP385" t="str">
        <f t="shared" si="601"/>
        <v>NONE</v>
      </c>
      <c r="DR385" t="str">
        <f t="shared" si="602"/>
        <v>NONE</v>
      </c>
      <c r="DT385" t="str">
        <f t="shared" si="603"/>
        <v>NONE</v>
      </c>
      <c r="DV385" t="str">
        <f t="shared" si="604"/>
        <v>NONE</v>
      </c>
      <c r="DX385" t="str">
        <f t="shared" si="605"/>
        <v>NONE</v>
      </c>
      <c r="DZ385" t="str">
        <f t="shared" si="606"/>
        <v>NONE</v>
      </c>
      <c r="EB385" t="str">
        <f t="shared" si="607"/>
        <v>NONE</v>
      </c>
    </row>
    <row r="386" spans="94:132">
      <c r="CP386">
        <f t="shared" si="588"/>
        <v>1</v>
      </c>
      <c r="CR386" t="str">
        <f t="shared" si="589"/>
        <v>NONE</v>
      </c>
      <c r="CT386" t="str">
        <f t="shared" si="590"/>
        <v>NONE</v>
      </c>
      <c r="CV386" t="str">
        <f t="shared" si="591"/>
        <v>NONE</v>
      </c>
      <c r="CX386">
        <f t="shared" si="592"/>
        <v>1</v>
      </c>
      <c r="CZ386" t="str">
        <f t="shared" si="593"/>
        <v>NONE</v>
      </c>
      <c r="DB386" t="str">
        <f t="shared" si="594"/>
        <v>NONE</v>
      </c>
      <c r="DD386">
        <f t="shared" si="595"/>
        <v>1</v>
      </c>
      <c r="DF386" t="str">
        <f t="shared" si="596"/>
        <v>NONE</v>
      </c>
      <c r="DH386">
        <f t="shared" si="597"/>
        <v>1</v>
      </c>
      <c r="DJ386" t="str">
        <f t="shared" si="598"/>
        <v>NONE</v>
      </c>
      <c r="DL386" t="str">
        <f t="shared" si="599"/>
        <v>NONE</v>
      </c>
      <c r="DN386" t="str">
        <f t="shared" si="600"/>
        <v>NONE</v>
      </c>
      <c r="DP386" t="str">
        <f t="shared" si="601"/>
        <v>NONE</v>
      </c>
      <c r="DR386">
        <f t="shared" si="602"/>
        <v>1</v>
      </c>
      <c r="DT386" t="str">
        <f t="shared" si="603"/>
        <v>NONE</v>
      </c>
      <c r="DV386">
        <f t="shared" si="604"/>
        <v>1</v>
      </c>
      <c r="DX386" t="str">
        <f t="shared" si="605"/>
        <v>NONE</v>
      </c>
      <c r="DZ386" t="str">
        <f t="shared" si="606"/>
        <v>NONE</v>
      </c>
      <c r="EB386" t="str">
        <f t="shared" si="607"/>
        <v>NONE</v>
      </c>
    </row>
    <row r="387" spans="94:132">
      <c r="CP387" t="str">
        <f t="shared" si="588"/>
        <v>NONE</v>
      </c>
      <c r="CR387" t="str">
        <f t="shared" si="589"/>
        <v>NONE</v>
      </c>
      <c r="CT387">
        <f t="shared" si="590"/>
        <v>1</v>
      </c>
      <c r="CV387" t="str">
        <f t="shared" si="591"/>
        <v>NONE</v>
      </c>
      <c r="CX387">
        <f t="shared" si="592"/>
        <v>1</v>
      </c>
      <c r="CZ387" t="str">
        <f t="shared" si="593"/>
        <v>NONE</v>
      </c>
      <c r="DB387" t="str">
        <f t="shared" si="594"/>
        <v>NONE</v>
      </c>
      <c r="DD387" t="str">
        <f t="shared" si="595"/>
        <v>NONE</v>
      </c>
      <c r="DF387">
        <f t="shared" si="596"/>
        <v>1</v>
      </c>
      <c r="DH387" t="str">
        <f t="shared" si="597"/>
        <v>NONE</v>
      </c>
      <c r="DJ387" t="str">
        <f t="shared" si="598"/>
        <v>NONE</v>
      </c>
      <c r="DL387" t="str">
        <f t="shared" si="599"/>
        <v>NONE</v>
      </c>
      <c r="DN387" t="str">
        <f t="shared" si="600"/>
        <v>NONE</v>
      </c>
      <c r="DP387" t="str">
        <f t="shared" si="601"/>
        <v>NONE</v>
      </c>
      <c r="DR387" t="str">
        <f t="shared" si="602"/>
        <v>NONE</v>
      </c>
      <c r="DT387" t="str">
        <f t="shared" si="603"/>
        <v>NONE</v>
      </c>
      <c r="DV387">
        <f t="shared" si="604"/>
        <v>1</v>
      </c>
      <c r="DX387" t="str">
        <f t="shared" si="605"/>
        <v>NONE</v>
      </c>
      <c r="DZ387" t="str">
        <f t="shared" si="606"/>
        <v>NONE</v>
      </c>
      <c r="EB387" t="str">
        <f t="shared" si="607"/>
        <v>NONE</v>
      </c>
    </row>
    <row r="388" spans="94:132">
      <c r="CP388" t="str">
        <f t="shared" si="588"/>
        <v>NONE</v>
      </c>
      <c r="CR388" t="str">
        <f t="shared" si="589"/>
        <v>NONE</v>
      </c>
      <c r="CT388" t="str">
        <f t="shared" si="590"/>
        <v>NONE</v>
      </c>
      <c r="CV388" t="str">
        <f t="shared" si="591"/>
        <v>NONE</v>
      </c>
      <c r="CX388" t="str">
        <f t="shared" si="592"/>
        <v>NONE</v>
      </c>
      <c r="CZ388" t="str">
        <f t="shared" si="593"/>
        <v>NONE</v>
      </c>
      <c r="DB388" t="str">
        <f t="shared" si="594"/>
        <v>NONE</v>
      </c>
      <c r="DD388" t="str">
        <f t="shared" si="595"/>
        <v>NONE</v>
      </c>
      <c r="DF388" t="str">
        <f t="shared" si="596"/>
        <v>NONE</v>
      </c>
      <c r="DH388" t="str">
        <f t="shared" si="597"/>
        <v>NONE</v>
      </c>
      <c r="DJ388" t="str">
        <f t="shared" si="598"/>
        <v>NONE</v>
      </c>
      <c r="DL388" t="str">
        <f t="shared" si="599"/>
        <v>NONE</v>
      </c>
      <c r="DN388" t="str">
        <f t="shared" si="600"/>
        <v>NONE</v>
      </c>
      <c r="DP388" t="str">
        <f t="shared" si="601"/>
        <v>NONE</v>
      </c>
      <c r="DR388" t="str">
        <f t="shared" si="602"/>
        <v>NONE</v>
      </c>
      <c r="DT388">
        <f t="shared" si="603"/>
        <v>0</v>
      </c>
      <c r="DV388" t="str">
        <f t="shared" si="604"/>
        <v>NONE</v>
      </c>
      <c r="DX388" t="str">
        <f t="shared" si="605"/>
        <v>NONE</v>
      </c>
      <c r="DZ388" t="str">
        <f t="shared" si="606"/>
        <v>NONE</v>
      </c>
      <c r="EB388" t="str">
        <f t="shared" si="607"/>
        <v>NONE</v>
      </c>
    </row>
    <row r="389" spans="94:132">
      <c r="CP389">
        <f t="shared" si="588"/>
        <v>1</v>
      </c>
      <c r="CR389" t="str">
        <f t="shared" si="589"/>
        <v>NONE</v>
      </c>
      <c r="CT389">
        <f t="shared" si="590"/>
        <v>1</v>
      </c>
      <c r="CV389">
        <f t="shared" si="591"/>
        <v>1</v>
      </c>
      <c r="CX389">
        <f t="shared" si="592"/>
        <v>1</v>
      </c>
      <c r="CZ389" t="str">
        <f t="shared" si="593"/>
        <v>NONE</v>
      </c>
      <c r="DB389">
        <f t="shared" si="594"/>
        <v>1</v>
      </c>
      <c r="DD389">
        <f t="shared" si="595"/>
        <v>1</v>
      </c>
      <c r="DF389">
        <f t="shared" si="596"/>
        <v>1</v>
      </c>
      <c r="DH389">
        <f t="shared" si="597"/>
        <v>1</v>
      </c>
      <c r="DJ389">
        <f t="shared" si="598"/>
        <v>1</v>
      </c>
      <c r="DL389">
        <f t="shared" si="599"/>
        <v>1</v>
      </c>
      <c r="DN389" t="str">
        <f t="shared" si="600"/>
        <v>NONE</v>
      </c>
      <c r="DP389">
        <f t="shared" si="601"/>
        <v>1</v>
      </c>
      <c r="DR389" t="str">
        <f t="shared" si="602"/>
        <v>NONE</v>
      </c>
      <c r="DT389">
        <f t="shared" si="603"/>
        <v>1</v>
      </c>
      <c r="DV389">
        <f t="shared" si="604"/>
        <v>1</v>
      </c>
      <c r="DX389" t="str">
        <f t="shared" si="605"/>
        <v>NONE</v>
      </c>
      <c r="DZ389" t="str">
        <f t="shared" si="606"/>
        <v>NONE</v>
      </c>
      <c r="EB389">
        <f t="shared" si="607"/>
        <v>1</v>
      </c>
    </row>
    <row r="390" spans="94:132">
      <c r="CP390" t="str">
        <f t="shared" si="588"/>
        <v>NONE</v>
      </c>
      <c r="CR390" t="str">
        <f t="shared" si="589"/>
        <v>NONE</v>
      </c>
      <c r="CT390" t="str">
        <f t="shared" si="590"/>
        <v>NONE</v>
      </c>
      <c r="CV390" t="str">
        <f t="shared" si="591"/>
        <v>NONE</v>
      </c>
      <c r="CX390" t="str">
        <f t="shared" si="592"/>
        <v>NONE</v>
      </c>
      <c r="CZ390" t="str">
        <f t="shared" si="593"/>
        <v>NONE</v>
      </c>
      <c r="DB390" t="str">
        <f t="shared" si="594"/>
        <v>NONE</v>
      </c>
      <c r="DD390" t="str">
        <f t="shared" si="595"/>
        <v>NONE</v>
      </c>
      <c r="DF390" t="str">
        <f t="shared" si="596"/>
        <v>NONE</v>
      </c>
      <c r="DH390" t="str">
        <f t="shared" si="597"/>
        <v>NONE</v>
      </c>
      <c r="DJ390" t="str">
        <f t="shared" si="598"/>
        <v>NONE</v>
      </c>
      <c r="DL390" t="str">
        <f t="shared" si="599"/>
        <v>NONE</v>
      </c>
      <c r="DN390" t="str">
        <f t="shared" si="600"/>
        <v>NONE</v>
      </c>
      <c r="DP390" t="str">
        <f t="shared" si="601"/>
        <v>NONE</v>
      </c>
      <c r="DR390" t="str">
        <f t="shared" si="602"/>
        <v>NONE</v>
      </c>
      <c r="DT390" t="str">
        <f t="shared" si="603"/>
        <v>NONE</v>
      </c>
      <c r="DV390" t="str">
        <f t="shared" si="604"/>
        <v>NONE</v>
      </c>
      <c r="DX390" t="str">
        <f t="shared" si="605"/>
        <v>NONE</v>
      </c>
      <c r="DZ390" t="str">
        <f t="shared" si="606"/>
        <v>NONE</v>
      </c>
      <c r="EB390" t="str">
        <f t="shared" si="607"/>
        <v>NONE</v>
      </c>
    </row>
    <row r="391" spans="94:132">
      <c r="CP391">
        <f t="shared" si="588"/>
        <v>1</v>
      </c>
      <c r="CR391" t="str">
        <f t="shared" si="589"/>
        <v>NONE</v>
      </c>
      <c r="CT391">
        <f t="shared" si="590"/>
        <v>1</v>
      </c>
      <c r="CV391" t="str">
        <f t="shared" si="591"/>
        <v>NONE</v>
      </c>
      <c r="CX391">
        <f t="shared" si="592"/>
        <v>1</v>
      </c>
      <c r="CZ391" t="str">
        <f t="shared" si="593"/>
        <v>NONE</v>
      </c>
      <c r="DB391">
        <f t="shared" si="594"/>
        <v>1</v>
      </c>
      <c r="DD391">
        <f t="shared" si="595"/>
        <v>1</v>
      </c>
      <c r="DF391" t="str">
        <f t="shared" si="596"/>
        <v>NONE</v>
      </c>
      <c r="DH391" t="str">
        <f t="shared" si="597"/>
        <v>NONE</v>
      </c>
      <c r="DJ391">
        <f t="shared" si="598"/>
        <v>1</v>
      </c>
      <c r="DL391">
        <f t="shared" si="599"/>
        <v>1</v>
      </c>
      <c r="DN391">
        <f t="shared" si="600"/>
        <v>1</v>
      </c>
      <c r="DP391" t="str">
        <f t="shared" si="601"/>
        <v>NONE</v>
      </c>
      <c r="DR391" t="str">
        <f t="shared" si="602"/>
        <v>NONE</v>
      </c>
      <c r="DT391" t="str">
        <f t="shared" si="603"/>
        <v>NONE</v>
      </c>
      <c r="DV391" t="str">
        <f t="shared" si="604"/>
        <v>NONE</v>
      </c>
      <c r="DX391" t="str">
        <f t="shared" si="605"/>
        <v>NONE</v>
      </c>
      <c r="DZ391" t="str">
        <f t="shared" si="606"/>
        <v>NONE</v>
      </c>
      <c r="EB391">
        <f t="shared" si="607"/>
        <v>1</v>
      </c>
    </row>
    <row r="392" spans="94:132">
      <c r="CP392" t="str">
        <f t="shared" si="588"/>
        <v>NONE</v>
      </c>
      <c r="CR392" t="str">
        <f t="shared" si="589"/>
        <v>NONE</v>
      </c>
      <c r="CT392" t="str">
        <f t="shared" si="590"/>
        <v>NONE</v>
      </c>
      <c r="CV392" t="str">
        <f t="shared" si="591"/>
        <v>NONE</v>
      </c>
      <c r="CX392" t="str">
        <f t="shared" si="592"/>
        <v>NONE</v>
      </c>
      <c r="CZ392" t="str">
        <f t="shared" si="593"/>
        <v>NONE</v>
      </c>
      <c r="DB392" t="str">
        <f t="shared" si="594"/>
        <v>NONE</v>
      </c>
      <c r="DD392" t="str">
        <f t="shared" si="595"/>
        <v>NONE</v>
      </c>
      <c r="DF392" t="str">
        <f t="shared" si="596"/>
        <v>NONE</v>
      </c>
      <c r="DH392">
        <f t="shared" si="597"/>
        <v>0</v>
      </c>
      <c r="DJ392" t="str">
        <f t="shared" si="598"/>
        <v>NONE</v>
      </c>
      <c r="DL392" t="str">
        <f t="shared" si="599"/>
        <v>NONE</v>
      </c>
      <c r="DN392" t="str">
        <f t="shared" si="600"/>
        <v>NONE</v>
      </c>
      <c r="DP392" t="str">
        <f t="shared" si="601"/>
        <v>NONE</v>
      </c>
      <c r="DR392">
        <f t="shared" si="602"/>
        <v>0</v>
      </c>
      <c r="DT392" t="str">
        <f t="shared" si="603"/>
        <v>NONE</v>
      </c>
      <c r="DV392" t="str">
        <f t="shared" si="604"/>
        <v>NONE</v>
      </c>
      <c r="DX392" t="str">
        <f t="shared" si="605"/>
        <v>NONE</v>
      </c>
      <c r="DZ392" t="str">
        <f t="shared" si="606"/>
        <v>NONE</v>
      </c>
      <c r="EB392" t="str">
        <f t="shared" si="607"/>
        <v>NONE</v>
      </c>
    </row>
    <row r="393" spans="94:132">
      <c r="CP393">
        <f t="shared" si="588"/>
        <v>1</v>
      </c>
      <c r="CR393">
        <f t="shared" si="589"/>
        <v>1</v>
      </c>
      <c r="CT393">
        <f t="shared" si="590"/>
        <v>1</v>
      </c>
      <c r="CV393" t="str">
        <f t="shared" si="591"/>
        <v>NONE</v>
      </c>
      <c r="CX393" t="str">
        <f t="shared" si="592"/>
        <v>NONE</v>
      </c>
      <c r="CZ393">
        <f t="shared" si="593"/>
        <v>1</v>
      </c>
      <c r="DB393" t="str">
        <f t="shared" si="594"/>
        <v>NONE</v>
      </c>
      <c r="DD393" t="str">
        <f t="shared" si="595"/>
        <v>NONE</v>
      </c>
      <c r="DF393">
        <f t="shared" si="596"/>
        <v>1</v>
      </c>
      <c r="DH393" t="str">
        <f t="shared" si="597"/>
        <v>NONE</v>
      </c>
      <c r="DJ393">
        <f t="shared" si="598"/>
        <v>1</v>
      </c>
      <c r="DL393" t="str">
        <f t="shared" si="599"/>
        <v>NONE</v>
      </c>
      <c r="DN393" t="str">
        <f t="shared" si="600"/>
        <v>NONE</v>
      </c>
      <c r="DP393" t="str">
        <f t="shared" si="601"/>
        <v>NONE</v>
      </c>
      <c r="DR393" t="str">
        <f t="shared" si="602"/>
        <v>NONE</v>
      </c>
      <c r="DT393" t="str">
        <f t="shared" si="603"/>
        <v>NONE</v>
      </c>
      <c r="DV393" t="str">
        <f t="shared" si="604"/>
        <v>NONE</v>
      </c>
      <c r="DX393" t="str">
        <f t="shared" si="605"/>
        <v>NONE</v>
      </c>
      <c r="DZ393" t="str">
        <f t="shared" si="606"/>
        <v>NONE</v>
      </c>
      <c r="EB393">
        <f t="shared" si="607"/>
        <v>1</v>
      </c>
    </row>
    <row r="394" spans="94:132">
      <c r="CP394" t="str">
        <f t="shared" si="588"/>
        <v>NONE</v>
      </c>
      <c r="CR394" t="str">
        <f t="shared" si="589"/>
        <v>NONE</v>
      </c>
      <c r="CT394" t="str">
        <f t="shared" si="590"/>
        <v>NONE</v>
      </c>
      <c r="CV394" t="str">
        <f t="shared" si="591"/>
        <v>NONE</v>
      </c>
      <c r="CX394" t="str">
        <f t="shared" si="592"/>
        <v>NONE</v>
      </c>
      <c r="CZ394" t="str">
        <f t="shared" si="593"/>
        <v>NONE</v>
      </c>
      <c r="DB394" t="str">
        <f t="shared" si="594"/>
        <v>NONE</v>
      </c>
      <c r="DD394" t="str">
        <f t="shared" si="595"/>
        <v>NONE</v>
      </c>
      <c r="DF394" t="str">
        <f t="shared" si="596"/>
        <v>NONE</v>
      </c>
      <c r="DH394" t="str">
        <f t="shared" si="597"/>
        <v>NONE</v>
      </c>
      <c r="DJ394" t="str">
        <f t="shared" si="598"/>
        <v>NONE</v>
      </c>
      <c r="DL394" t="str">
        <f t="shared" si="599"/>
        <v>NONE</v>
      </c>
      <c r="DN394">
        <f t="shared" si="600"/>
        <v>0</v>
      </c>
      <c r="DP394">
        <f t="shared" si="601"/>
        <v>0</v>
      </c>
      <c r="DR394" t="str">
        <f t="shared" si="602"/>
        <v>NONE</v>
      </c>
      <c r="DT394" t="str">
        <f t="shared" si="603"/>
        <v>NONE</v>
      </c>
      <c r="DV394" t="str">
        <f t="shared" si="604"/>
        <v>NONE</v>
      </c>
      <c r="DX394" t="str">
        <f t="shared" si="605"/>
        <v>NONE</v>
      </c>
      <c r="DZ394" t="str">
        <f t="shared" si="606"/>
        <v>NONE</v>
      </c>
      <c r="EB394" t="str">
        <f t="shared" si="607"/>
        <v>NONE</v>
      </c>
    </row>
    <row r="395" spans="94:132">
      <c r="CP395" t="str">
        <f t="shared" si="588"/>
        <v>NONE</v>
      </c>
      <c r="CR395" t="str">
        <f t="shared" si="589"/>
        <v>NONE</v>
      </c>
      <c r="CT395" t="str">
        <f t="shared" si="590"/>
        <v>NONE</v>
      </c>
      <c r="CV395" t="str">
        <f t="shared" si="591"/>
        <v>NONE</v>
      </c>
      <c r="CX395" t="str">
        <f t="shared" si="592"/>
        <v>NONE</v>
      </c>
      <c r="CZ395">
        <f t="shared" si="593"/>
        <v>0</v>
      </c>
      <c r="DB395" t="str">
        <f t="shared" si="594"/>
        <v>NONE</v>
      </c>
      <c r="DD395" t="str">
        <f t="shared" si="595"/>
        <v>NONE</v>
      </c>
      <c r="DF395" t="str">
        <f t="shared" si="596"/>
        <v>NONE</v>
      </c>
      <c r="DH395">
        <f t="shared" si="597"/>
        <v>0</v>
      </c>
      <c r="DJ395" t="str">
        <f t="shared" si="598"/>
        <v>NONE</v>
      </c>
      <c r="DL395" t="str">
        <f t="shared" si="599"/>
        <v>NONE</v>
      </c>
      <c r="DN395" t="str">
        <f t="shared" si="600"/>
        <v>NONE</v>
      </c>
      <c r="DP395" t="str">
        <f t="shared" si="601"/>
        <v>NONE</v>
      </c>
      <c r="DR395" t="str">
        <f t="shared" si="602"/>
        <v>NONE</v>
      </c>
      <c r="DT395" t="str">
        <f t="shared" si="603"/>
        <v>NONE</v>
      </c>
      <c r="DV395" t="str">
        <f t="shared" si="604"/>
        <v>NONE</v>
      </c>
      <c r="DX395" t="str">
        <f t="shared" si="605"/>
        <v>NONE</v>
      </c>
      <c r="DZ395" t="str">
        <f t="shared" si="606"/>
        <v>NONE</v>
      </c>
      <c r="EB395" t="str">
        <f t="shared" si="607"/>
        <v>NONE</v>
      </c>
    </row>
    <row r="396" spans="94:132">
      <c r="CP396" t="str">
        <f t="shared" si="588"/>
        <v>NONE</v>
      </c>
      <c r="CR396" t="str">
        <f t="shared" si="589"/>
        <v>NONE</v>
      </c>
      <c r="CT396">
        <f t="shared" si="590"/>
        <v>1</v>
      </c>
      <c r="CV396" t="str">
        <f t="shared" si="591"/>
        <v>NONE</v>
      </c>
      <c r="CX396" t="str">
        <f t="shared" si="592"/>
        <v>NONE</v>
      </c>
      <c r="CZ396" t="str">
        <f t="shared" si="593"/>
        <v>NONE</v>
      </c>
      <c r="DB396" t="str">
        <f t="shared" si="594"/>
        <v>NONE</v>
      </c>
      <c r="DD396">
        <f t="shared" si="595"/>
        <v>1</v>
      </c>
      <c r="DF396">
        <f t="shared" si="596"/>
        <v>1</v>
      </c>
      <c r="DH396" t="str">
        <f t="shared" si="597"/>
        <v>NONE</v>
      </c>
      <c r="DJ396">
        <f t="shared" si="598"/>
        <v>1</v>
      </c>
      <c r="DL396" t="str">
        <f t="shared" si="599"/>
        <v>NONE</v>
      </c>
      <c r="DN396">
        <f t="shared" si="600"/>
        <v>1</v>
      </c>
      <c r="DP396" t="str">
        <f t="shared" si="601"/>
        <v>NONE</v>
      </c>
      <c r="DR396">
        <f t="shared" si="602"/>
        <v>1</v>
      </c>
      <c r="DT396" t="str">
        <f t="shared" si="603"/>
        <v>NONE</v>
      </c>
      <c r="DV396">
        <f t="shared" si="604"/>
        <v>1</v>
      </c>
      <c r="DX396" t="str">
        <f t="shared" si="605"/>
        <v>NONE</v>
      </c>
      <c r="DZ396" t="str">
        <f t="shared" si="606"/>
        <v>NONE</v>
      </c>
      <c r="EB396" t="str">
        <f t="shared" si="607"/>
        <v>NONE</v>
      </c>
    </row>
    <row r="397" spans="94:132">
      <c r="CP397">
        <f t="shared" ref="CP397:CP400" si="608">IF(CP193&gt;CP$201,IF(CQ193&lt;CQ$201,IF($D193&gt;$E193,1,0),"NONE"),"NONE")</f>
        <v>1</v>
      </c>
      <c r="CR397" t="str">
        <f t="shared" ref="CR397:CR400" si="609">IF(CR193&gt;CR$201,IF(CS193&lt;CS$201,IF($D193&gt;$E193,1,0),"NONE"),"NONE")</f>
        <v>NONE</v>
      </c>
      <c r="CT397" t="str">
        <f t="shared" ref="CT397:CT400" si="610">IF(CT193&lt;CT$201,IF(CU193&gt;CU$201,IF($D193&gt;$E193,1,0),"NONE"),"NONE")</f>
        <v>NONE</v>
      </c>
      <c r="CV397" t="str">
        <f t="shared" ref="CV397:CV400" si="611">IF(CV193&gt;CV$201,IF(CW193&lt;CW$201,IF($D193&gt;$E193,1,0),"NONE"),"NONE")</f>
        <v>NONE</v>
      </c>
      <c r="CX397">
        <f t="shared" ref="CX397:CX400" si="612">IF(CX193&gt;CX$201,IF(CY193&lt;CY$201,IF($D193&gt;$E193,1,0),"NONE"),"NONE")</f>
        <v>1</v>
      </c>
      <c r="CZ397" t="str">
        <f t="shared" ref="CZ397:CZ400" si="613">IF(CZ193&gt;CZ$201,IF(DA193&lt;DA$201,IF($D193&gt;$E193,1,0),"NONE"),"NONE")</f>
        <v>NONE</v>
      </c>
      <c r="DB397">
        <f t="shared" ref="DB397:DB400" si="614">IF(DB193&gt;DB$201,IF(DC193&lt;DC$201,IF($D193&gt;$E193,1,0),"NONE"),"NONE")</f>
        <v>1</v>
      </c>
      <c r="DD397" t="str">
        <f t="shared" ref="DD397:DD400" si="615">IF(DD193&gt;DD$201,IF(DE193&lt;DE$201,IF($D193&gt;$E193,1,0),"NONE"),"NONE")</f>
        <v>NONE</v>
      </c>
      <c r="DF397" t="str">
        <f t="shared" ref="DF397:DF400" si="616">IF(DF193&gt;DF$201,IF(DG193&lt;DG$201,IF($D193&gt;$E193,1,0),"NONE"),"NONE")</f>
        <v>NONE</v>
      </c>
      <c r="DH397" t="str">
        <f t="shared" ref="DH397:DH400" si="617">IF(DH193&lt;DH$201,IF(DI193&gt;DI$201,IF($D193&gt;$E193,1,0),"NONE"),"NONE")</f>
        <v>NONE</v>
      </c>
      <c r="DJ397" t="str">
        <f t="shared" ref="DJ397:DJ400" si="618">IF(DJ193&gt;DJ$201,IF(DK193&lt;DK$201,IF($D193&gt;$E193,1,0),"NONE"),"NONE")</f>
        <v>NONE</v>
      </c>
      <c r="DL397">
        <f t="shared" ref="DL397:DL400" si="619">IF(DL193&gt;DL$201,IF(DM193&lt;DM$201,IF($D193&gt;$E193,1,0),"NONE"),"NONE")</f>
        <v>1</v>
      </c>
      <c r="DN397">
        <f t="shared" ref="DN397:DN400" si="620">IF(DN193&lt;DN$201,IF(DO193&gt;DO$201,IF($D193&gt;$E193,1,0),"NONE"),"NONE")</f>
        <v>1</v>
      </c>
      <c r="DP397" t="str">
        <f t="shared" ref="DP397:DP400" si="621">IF(DP193&gt;DP$201,IF(DQ193&lt;DQ$201,IF($D193&gt;$E193,1,0),"NONE"),"NONE")</f>
        <v>NONE</v>
      </c>
      <c r="DR397">
        <f t="shared" ref="DR397:DR400" si="622">IF(DR193&gt;DR$201,IF(DS193&lt;DS$201,IF($D193&gt;$E193,1,0),"NONE"),"NONE")</f>
        <v>1</v>
      </c>
      <c r="DT397" t="str">
        <f t="shared" ref="DT397:DT400" si="623">IF(DT193&gt;DT$201,IF(DU193&lt;DU$201,IF($D193&gt;$E193,1,0),"NONE"),"NONE")</f>
        <v>NONE</v>
      </c>
      <c r="DV397" t="str">
        <f t="shared" ref="DV397:DV400" si="624">IF(DV193&gt;DV$201,IF(DW193&lt;DW$201,IF($D193&gt;$E193,1,0),"NONE"),"NONE")</f>
        <v>NONE</v>
      </c>
      <c r="DX397" t="str">
        <f t="shared" ref="DX397:DX400" si="625">IF(DX193&gt;DX$201,IF(DY193&lt;DY$201,IF($D193&gt;$E193,1,0),"NONE"),"NONE")</f>
        <v>NONE</v>
      </c>
      <c r="DZ397" t="str">
        <f t="shared" ref="DZ397:DZ400" si="626">IF(DZ193&gt;DZ$201,IF(EA193&lt;EA$201,IF($D193&gt;$E193,1,0),"NONE"),"NONE")</f>
        <v>NONE</v>
      </c>
      <c r="EB397" t="str">
        <f t="shared" ref="EB397:EB400" si="627">IF(EB193&gt;EB$201,IF(EC193&lt;EC$201,IF($D193&gt;$E193,1,0),"NONE"),"NONE")</f>
        <v>NONE</v>
      </c>
    </row>
    <row r="398" spans="94:132">
      <c r="CP398" t="str">
        <f t="shared" si="608"/>
        <v>NONE</v>
      </c>
      <c r="CR398" t="str">
        <f t="shared" si="609"/>
        <v>NONE</v>
      </c>
      <c r="CT398" t="str">
        <f t="shared" si="610"/>
        <v>NONE</v>
      </c>
      <c r="CV398" t="str">
        <f t="shared" si="611"/>
        <v>NONE</v>
      </c>
      <c r="CX398" t="str">
        <f t="shared" si="612"/>
        <v>NONE</v>
      </c>
      <c r="CZ398" t="str">
        <f t="shared" si="613"/>
        <v>NONE</v>
      </c>
      <c r="DB398" t="str">
        <f t="shared" si="614"/>
        <v>NONE</v>
      </c>
      <c r="DD398">
        <f t="shared" si="615"/>
        <v>0</v>
      </c>
      <c r="DF398" t="str">
        <f t="shared" si="616"/>
        <v>NONE</v>
      </c>
      <c r="DH398" t="str">
        <f t="shared" si="617"/>
        <v>NONE</v>
      </c>
      <c r="DJ398" t="str">
        <f t="shared" si="618"/>
        <v>NONE</v>
      </c>
      <c r="DL398" t="str">
        <f t="shared" si="619"/>
        <v>NONE</v>
      </c>
      <c r="DN398" t="str">
        <f t="shared" si="620"/>
        <v>NONE</v>
      </c>
      <c r="DP398" t="str">
        <f t="shared" si="621"/>
        <v>NONE</v>
      </c>
      <c r="DR398" t="str">
        <f t="shared" si="622"/>
        <v>NONE</v>
      </c>
      <c r="DT398" t="str">
        <f t="shared" si="623"/>
        <v>NONE</v>
      </c>
      <c r="DV398" t="str">
        <f t="shared" si="624"/>
        <v>NONE</v>
      </c>
      <c r="DX398" t="str">
        <f t="shared" si="625"/>
        <v>NONE</v>
      </c>
      <c r="DZ398" t="str">
        <f t="shared" si="626"/>
        <v>NONE</v>
      </c>
      <c r="EB398" t="str">
        <f t="shared" si="627"/>
        <v>NONE</v>
      </c>
    </row>
    <row r="399" spans="94:132">
      <c r="CP399" t="str">
        <f t="shared" si="608"/>
        <v>NONE</v>
      </c>
      <c r="CR399">
        <f t="shared" si="609"/>
        <v>1</v>
      </c>
      <c r="CT399">
        <f t="shared" si="610"/>
        <v>1</v>
      </c>
      <c r="CV399" t="str">
        <f t="shared" si="611"/>
        <v>NONE</v>
      </c>
      <c r="CX399" t="str">
        <f t="shared" si="612"/>
        <v>NONE</v>
      </c>
      <c r="CZ399" t="str">
        <f t="shared" si="613"/>
        <v>NONE</v>
      </c>
      <c r="DB399" t="str">
        <f t="shared" si="614"/>
        <v>NONE</v>
      </c>
      <c r="DD399" t="str">
        <f t="shared" si="615"/>
        <v>NONE</v>
      </c>
      <c r="DF399">
        <f t="shared" si="616"/>
        <v>1</v>
      </c>
      <c r="DH399" t="str">
        <f t="shared" si="617"/>
        <v>NONE</v>
      </c>
      <c r="DJ399">
        <f t="shared" si="618"/>
        <v>1</v>
      </c>
      <c r="DL399" t="str">
        <f t="shared" si="619"/>
        <v>NONE</v>
      </c>
      <c r="DN399" t="str">
        <f t="shared" si="620"/>
        <v>NONE</v>
      </c>
      <c r="DP399" t="str">
        <f t="shared" si="621"/>
        <v>NONE</v>
      </c>
      <c r="DR399" t="str">
        <f t="shared" si="622"/>
        <v>NONE</v>
      </c>
      <c r="DT399" t="str">
        <f t="shared" si="623"/>
        <v>NONE</v>
      </c>
      <c r="DV399" t="str">
        <f t="shared" si="624"/>
        <v>NONE</v>
      </c>
      <c r="DX399" t="str">
        <f t="shared" si="625"/>
        <v>NONE</v>
      </c>
      <c r="DZ399" t="str">
        <f t="shared" si="626"/>
        <v>NONE</v>
      </c>
      <c r="EB399">
        <f t="shared" si="627"/>
        <v>1</v>
      </c>
    </row>
    <row r="400" spans="94:132">
      <c r="CP400">
        <f t="shared" si="608"/>
        <v>0</v>
      </c>
      <c r="CR400" t="str">
        <f t="shared" si="609"/>
        <v>NONE</v>
      </c>
      <c r="CT400" t="str">
        <f t="shared" si="610"/>
        <v>NONE</v>
      </c>
      <c r="CV400">
        <f t="shared" si="611"/>
        <v>0</v>
      </c>
      <c r="CX400">
        <f t="shared" si="612"/>
        <v>0</v>
      </c>
      <c r="CZ400">
        <f t="shared" si="613"/>
        <v>0</v>
      </c>
      <c r="DB400">
        <f t="shared" si="614"/>
        <v>0</v>
      </c>
      <c r="DD400">
        <f t="shared" si="615"/>
        <v>0</v>
      </c>
      <c r="DF400" t="str">
        <f t="shared" si="616"/>
        <v>NONE</v>
      </c>
      <c r="DH400">
        <f t="shared" si="617"/>
        <v>0</v>
      </c>
      <c r="DJ400" t="str">
        <f t="shared" si="618"/>
        <v>NONE</v>
      </c>
      <c r="DL400">
        <f t="shared" si="619"/>
        <v>0</v>
      </c>
      <c r="DN400">
        <f t="shared" si="620"/>
        <v>0</v>
      </c>
      <c r="DP400" t="str">
        <f t="shared" si="621"/>
        <v>NONE</v>
      </c>
      <c r="DR400">
        <f t="shared" si="622"/>
        <v>0</v>
      </c>
      <c r="DT400" t="str">
        <f t="shared" si="623"/>
        <v>NONE</v>
      </c>
      <c r="DV400">
        <f t="shared" si="624"/>
        <v>0</v>
      </c>
      <c r="DX400" t="str">
        <f t="shared" si="625"/>
        <v>NONE</v>
      </c>
      <c r="DZ400" t="str">
        <f t="shared" si="626"/>
        <v>NONE</v>
      </c>
      <c r="EB400" t="str">
        <f t="shared" si="627"/>
        <v>NONE</v>
      </c>
    </row>
    <row r="401" spans="94:133">
      <c r="CP401" t="str">
        <f t="shared" ref="CP401:CP402" si="628">IF(CP197&gt;CP$201,IF(CQ197&lt;CQ$201,IF($D197&gt;$E197,1,0),"NONE"),"NONE")</f>
        <v>NONE</v>
      </c>
      <c r="CR401" t="str">
        <f t="shared" ref="CR401:CR402" si="629">IF(CR197&gt;CR$201,IF(CS197&lt;CS$201,IF($D197&gt;$E197,1,0),"NONE"),"NONE")</f>
        <v>NONE</v>
      </c>
      <c r="CT401" t="str">
        <f t="shared" ref="CT401:CT402" si="630">IF(CT197&lt;CT$201,IF(CU197&gt;CU$201,IF($D197&gt;$E197,1,0),"NONE"),"NONE")</f>
        <v>NONE</v>
      </c>
      <c r="CV401" t="str">
        <f t="shared" ref="CV401:CV402" si="631">IF(CV197&gt;CV$201,IF(CW197&lt;CW$201,IF($D197&gt;$E197,1,0),"NONE"),"NONE")</f>
        <v>NONE</v>
      </c>
      <c r="CX401" t="str">
        <f t="shared" ref="CX401:CX402" si="632">IF(CX197&gt;CX$201,IF(CY197&lt;CY$201,IF($D197&gt;$E197,1,0),"NONE"),"NONE")</f>
        <v>NONE</v>
      </c>
      <c r="CZ401" t="str">
        <f t="shared" ref="CZ401:CZ402" si="633">IF(CZ197&gt;CZ$201,IF(DA197&lt;DA$201,IF($D197&gt;$E197,1,0),"NONE"),"NONE")</f>
        <v>NONE</v>
      </c>
      <c r="DB401" t="str">
        <f t="shared" ref="DB401:DB402" si="634">IF(DB197&gt;DB$201,IF(DC197&lt;DC$201,IF($D197&gt;$E197,1,0),"NONE"),"NONE")</f>
        <v>NONE</v>
      </c>
      <c r="DD401">
        <f t="shared" ref="DD401:DD402" si="635">IF(DD197&gt;DD$201,IF(DE197&lt;DE$201,IF($D197&gt;$E197,1,0),"NONE"),"NONE")</f>
        <v>0</v>
      </c>
      <c r="DF401" t="str">
        <f t="shared" ref="DF401:DF402" si="636">IF(DF197&gt;DF$201,IF(DG197&lt;DG$201,IF($D197&gt;$E197,1,0),"NONE"),"NONE")</f>
        <v>NONE</v>
      </c>
      <c r="DH401" t="str">
        <f t="shared" ref="DH401:DH402" si="637">IF(DH197&lt;DH$201,IF(DI197&gt;DI$201,IF($D197&gt;$E197,1,0),"NONE"),"NONE")</f>
        <v>NONE</v>
      </c>
      <c r="DJ401" t="str">
        <f t="shared" ref="DJ401:DJ402" si="638">IF(DJ197&gt;DJ$201,IF(DK197&lt;DK$201,IF($D197&gt;$E197,1,0),"NONE"),"NONE")</f>
        <v>NONE</v>
      </c>
      <c r="DL401" t="str">
        <f t="shared" ref="DL401:DL402" si="639">IF(DL197&gt;DL$201,IF(DM197&lt;DM$201,IF($D197&gt;$E197,1,0),"NONE"),"NONE")</f>
        <v>NONE</v>
      </c>
      <c r="DN401" t="str">
        <f t="shared" ref="DN401:DN402" si="640">IF(DN197&lt;DN$201,IF(DO197&gt;DO$201,IF($D197&gt;$E197,1,0),"NONE"),"NONE")</f>
        <v>NONE</v>
      </c>
      <c r="DP401" t="str">
        <f t="shared" ref="DP401:DP402" si="641">IF(DP197&gt;DP$201,IF(DQ197&lt;DQ$201,IF($D197&gt;$E197,1,0),"NONE"),"NONE")</f>
        <v>NONE</v>
      </c>
      <c r="DR401">
        <f t="shared" ref="DR401:DR402" si="642">IF(DR197&gt;DR$201,IF(DS197&lt;DS$201,IF($D197&gt;$E197,1,0),"NONE"),"NONE")</f>
        <v>0</v>
      </c>
      <c r="DT401" t="str">
        <f t="shared" ref="DT401:DT402" si="643">IF(DT197&gt;DT$201,IF(DU197&lt;DU$201,IF($D197&gt;$E197,1,0),"NONE"),"NONE")</f>
        <v>NONE</v>
      </c>
      <c r="DV401" t="str">
        <f t="shared" ref="DV401:DV402" si="644">IF(DV197&gt;DV$201,IF(DW197&lt;DW$201,IF($D197&gt;$E197,1,0),"NONE"),"NONE")</f>
        <v>NONE</v>
      </c>
      <c r="DX401" t="str">
        <f t="shared" ref="DX401:DX402" si="645">IF(DX197&gt;DX$201,IF(DY197&lt;DY$201,IF($D197&gt;$E197,1,0),"NONE"),"NONE")</f>
        <v>NONE</v>
      </c>
      <c r="DZ401" t="str">
        <f t="shared" ref="DZ401:DZ402" si="646">IF(DZ197&gt;DZ$201,IF(EA197&lt;EA$201,IF($D197&gt;$E197,1,0),"NONE"),"NONE")</f>
        <v>NONE</v>
      </c>
      <c r="EB401" t="str">
        <f t="shared" ref="EB401:EB402" si="647">IF(EB197&gt;EB$201,IF(EC197&lt;EC$201,IF($D197&gt;$E197,1,0),"NONE"),"NONE")</f>
        <v>NONE</v>
      </c>
    </row>
    <row r="402" spans="94:133">
      <c r="CP402" t="str">
        <f t="shared" si="628"/>
        <v>NONE</v>
      </c>
      <c r="CR402" t="str">
        <f t="shared" si="629"/>
        <v>NONE</v>
      </c>
      <c r="CT402" t="str">
        <f t="shared" si="630"/>
        <v>NONE</v>
      </c>
      <c r="CV402" t="str">
        <f t="shared" si="631"/>
        <v>NONE</v>
      </c>
      <c r="CX402" t="str">
        <f t="shared" si="632"/>
        <v>NONE</v>
      </c>
      <c r="CZ402" t="str">
        <f t="shared" si="633"/>
        <v>NONE</v>
      </c>
      <c r="DB402" t="str">
        <f t="shared" si="634"/>
        <v>NONE</v>
      </c>
      <c r="DD402" t="str">
        <f t="shared" si="635"/>
        <v>NONE</v>
      </c>
      <c r="DF402" t="str">
        <f t="shared" si="636"/>
        <v>NONE</v>
      </c>
      <c r="DH402" t="str">
        <f t="shared" si="637"/>
        <v>NONE</v>
      </c>
      <c r="DJ402" t="str">
        <f t="shared" si="638"/>
        <v>NONE</v>
      </c>
      <c r="DL402" t="str">
        <f t="shared" si="639"/>
        <v>NONE</v>
      </c>
      <c r="DN402">
        <f t="shared" si="640"/>
        <v>1</v>
      </c>
      <c r="DP402" t="str">
        <f t="shared" si="641"/>
        <v>NONE</v>
      </c>
      <c r="DR402" t="str">
        <f t="shared" si="642"/>
        <v>NONE</v>
      </c>
      <c r="DT402" t="str">
        <f t="shared" si="643"/>
        <v>NONE</v>
      </c>
      <c r="DV402" t="str">
        <f t="shared" si="644"/>
        <v>NONE</v>
      </c>
      <c r="DX402" t="str">
        <f t="shared" si="645"/>
        <v>NONE</v>
      </c>
      <c r="DZ402" t="str">
        <f t="shared" si="646"/>
        <v>NONE</v>
      </c>
      <c r="EB402" t="str">
        <f t="shared" si="647"/>
        <v>NONE</v>
      </c>
    </row>
    <row r="403" spans="94:133">
      <c r="CP403">
        <f>SUM(CP205:CP402)</f>
        <v>36</v>
      </c>
      <c r="CQ403">
        <f>COUNTIF(CP205:CP402,0)</f>
        <v>5</v>
      </c>
      <c r="CR403">
        <f>SUM(CR205:CR402)</f>
        <v>44</v>
      </c>
      <c r="CS403">
        <f>COUNTIF(CR205:CR402,0)</f>
        <v>4</v>
      </c>
      <c r="CT403">
        <f>SUM(CT205:CT402)</f>
        <v>57</v>
      </c>
      <c r="CU403">
        <f>COUNTIF(CT205:CT402,0)</f>
        <v>11</v>
      </c>
      <c r="CV403">
        <f>SUM(CV205:CV402)</f>
        <v>29</v>
      </c>
      <c r="CW403">
        <f>COUNTIF(CV205:CV402,0)</f>
        <v>5</v>
      </c>
      <c r="CX403">
        <f>SUM(CX205:CX402)</f>
        <v>45</v>
      </c>
      <c r="CY403">
        <f>COUNTIF(CX205:CX402,0)</f>
        <v>9</v>
      </c>
      <c r="CZ403">
        <f>SUM(CZ205:CZ402)</f>
        <v>25</v>
      </c>
      <c r="DA403">
        <f>COUNTIF(CZ205:CZ402,0)</f>
        <v>14</v>
      </c>
      <c r="DB403">
        <f>SUM(DB205:DB402)</f>
        <v>28</v>
      </c>
      <c r="DC403">
        <f>COUNTIF(DB205:DB402,0)</f>
        <v>8</v>
      </c>
      <c r="DD403">
        <f>SUM(DD205:DD402)</f>
        <v>38</v>
      </c>
      <c r="DE403">
        <f>COUNTIF(DD205:DD402,0)</f>
        <v>13</v>
      </c>
      <c r="DF403">
        <f>SUM(DF205:DF402)</f>
        <v>50</v>
      </c>
      <c r="DG403">
        <f>COUNTIF(DF205:DF402,0)</f>
        <v>9</v>
      </c>
      <c r="DH403">
        <f>SUM(DH205:DH402)</f>
        <v>29</v>
      </c>
      <c r="DI403">
        <f>COUNTIF(DH205:DH402,0)</f>
        <v>14</v>
      </c>
      <c r="DJ403">
        <f>SUM(DJ205:DJ402)</f>
        <v>38</v>
      </c>
      <c r="DK403">
        <f>COUNTIF(DJ205:DJ402,0)</f>
        <v>14</v>
      </c>
      <c r="DL403">
        <f>SUM(DL205:DL402)</f>
        <v>35</v>
      </c>
      <c r="DM403">
        <f>COUNTIF(DL205:DL402,0)</f>
        <v>14</v>
      </c>
      <c r="DN403">
        <f>SUM(DN205:DN402)</f>
        <v>30</v>
      </c>
      <c r="DO403">
        <f>COUNTIF(DN205:DN402,0)</f>
        <v>20</v>
      </c>
      <c r="DP403">
        <f>SUM(DP205:DP402)</f>
        <v>26</v>
      </c>
      <c r="DQ403">
        <f>COUNTIF(DP205:DP402,0)</f>
        <v>21</v>
      </c>
      <c r="DR403">
        <f>SUM(DR205:DR402)</f>
        <v>23</v>
      </c>
      <c r="DS403">
        <f>COUNTIF(DR205:DR402,0)</f>
        <v>23</v>
      </c>
      <c r="DT403">
        <f>SUM(DT205:DT402)</f>
        <v>23</v>
      </c>
      <c r="DU403">
        <f>COUNTIF(DT205:DT402,0)</f>
        <v>23</v>
      </c>
      <c r="DV403">
        <f>SUM(DV205:DV402)</f>
        <v>41</v>
      </c>
      <c r="DW403">
        <f>COUNTIF(DV205:DV402,0)</f>
        <v>9</v>
      </c>
      <c r="DX403">
        <f>SUM(DX205:DX402)</f>
        <v>0</v>
      </c>
      <c r="DY403">
        <f>COUNTIF(DX205:DX402,0)</f>
        <v>0</v>
      </c>
      <c r="DZ403">
        <f>SUM(DZ205:DZ402)</f>
        <v>0</v>
      </c>
      <c r="EA403">
        <f>COUNTIF(DZ205:DZ402,0)</f>
        <v>0</v>
      </c>
      <c r="EB403">
        <f>SUM(EB205:EB402)</f>
        <v>43</v>
      </c>
      <c r="EC403">
        <f>COUNTIF(EB205:EB402,0)</f>
        <v>5</v>
      </c>
    </row>
    <row r="405" spans="94:133">
      <c r="DV405">
        <f>39/51</f>
        <v>0.76470588235294112</v>
      </c>
    </row>
  </sheetData>
  <sheetProtection password="A41D" sheet="1" objects="1" scenarios="1" selectLockedCells="1" selectUnlockedCell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autoPageBreaks="0"/>
  </sheetPr>
  <dimension ref="A1:AY43"/>
  <sheetViews>
    <sheetView tabSelected="1" workbookViewId="0">
      <selection activeCell="O25" sqref="O25"/>
    </sheetView>
  </sheetViews>
  <sheetFormatPr defaultRowHeight="15"/>
  <cols>
    <col min="1" max="1" width="18.5703125" style="13" customWidth="1"/>
    <col min="2" max="2" width="8.28515625" style="13" bestFit="1" customWidth="1"/>
    <col min="3" max="3" width="8.42578125" style="27" customWidth="1"/>
    <col min="4" max="4" width="6.7109375" style="13" bestFit="1" customWidth="1"/>
    <col min="5" max="5" width="8.140625" style="13" bestFit="1" customWidth="1"/>
    <col min="6" max="6" width="7.140625" style="16" bestFit="1" customWidth="1"/>
    <col min="7" max="7" width="6.7109375" style="13" bestFit="1" customWidth="1"/>
    <col min="8" max="8" width="8" style="13" bestFit="1" customWidth="1"/>
    <col min="9" max="9" width="4" style="13" hidden="1" customWidth="1"/>
    <col min="10" max="10" width="9.140625" style="13"/>
    <col min="11" max="11" width="11" style="16" bestFit="1" customWidth="1"/>
    <col min="12" max="12" width="6.7109375" style="16" bestFit="1" customWidth="1"/>
    <col min="13" max="13" width="5" style="16" bestFit="1" customWidth="1"/>
    <col min="14" max="14" width="8" style="16" bestFit="1" customWidth="1"/>
    <col min="15" max="15" width="8.140625" style="16" bestFit="1" customWidth="1"/>
    <col min="16" max="16" width="8.42578125" style="16" bestFit="1" customWidth="1"/>
    <col min="17" max="17" width="5.42578125" style="16" bestFit="1" customWidth="1"/>
    <col min="18" max="18" width="0" style="16" hidden="1" customWidth="1"/>
    <col min="19" max="19" width="0" style="13" hidden="1" customWidth="1"/>
    <col min="20" max="20" width="9.140625" style="13"/>
    <col min="21" max="21" width="21.140625" style="13" customWidth="1"/>
    <col min="22" max="22" width="8.140625" style="13" bestFit="1" customWidth="1"/>
    <col min="23" max="23" width="5.28515625" style="13" bestFit="1" customWidth="1"/>
    <col min="24" max="24" width="8.42578125" style="13" bestFit="1" customWidth="1"/>
    <col min="25" max="25" width="5.28515625" style="13" bestFit="1" customWidth="1"/>
    <col min="26" max="26" width="8.140625" style="13" bestFit="1" customWidth="1"/>
    <col min="27" max="27" width="5.28515625" style="13" bestFit="1" customWidth="1"/>
    <col min="28" max="28" width="8.42578125" style="13" bestFit="1" customWidth="1"/>
    <col min="29" max="29" width="5.28515625" style="13" bestFit="1" customWidth="1"/>
    <col min="30" max="30" width="5.42578125" style="13" hidden="1" customWidth="1"/>
    <col min="31" max="31" width="9.140625" style="13"/>
    <col min="32" max="32" width="21.140625" style="13" customWidth="1"/>
    <col min="33" max="33" width="8.42578125" style="13" bestFit="1" customWidth="1"/>
    <col min="34" max="34" width="5.28515625" style="13" bestFit="1" customWidth="1"/>
    <col min="35" max="35" width="8.42578125" style="13" bestFit="1" customWidth="1"/>
    <col min="36" max="36" width="5.28515625" style="13" bestFit="1" customWidth="1"/>
    <col min="37" max="38" width="6.7109375" style="13" customWidth="1"/>
    <col min="39" max="39" width="8.42578125" style="13" bestFit="1" customWidth="1"/>
    <col min="40" max="40" width="0" style="13" hidden="1" customWidth="1"/>
    <col min="41" max="41" width="4.140625" style="13" hidden="1" customWidth="1"/>
    <col min="42" max="42" width="9.140625" style="13" customWidth="1"/>
    <col min="43" max="44" width="11" style="13" bestFit="1" customWidth="1"/>
    <col min="45" max="45" width="6.7109375" style="13" bestFit="1" customWidth="1"/>
    <col min="46" max="46" width="6.5703125" style="13" bestFit="1" customWidth="1"/>
    <col min="47" max="47" width="8.140625" style="13" bestFit="1" customWidth="1"/>
    <col min="48" max="48" width="8.42578125" style="13" bestFit="1" customWidth="1"/>
    <col min="49" max="49" width="5.42578125" style="13" bestFit="1" customWidth="1"/>
    <col min="50" max="50" width="5" style="13" hidden="1" customWidth="1"/>
    <col min="51" max="51" width="4" style="13" hidden="1" customWidth="1"/>
    <col min="52" max="16384" width="9.140625" style="13"/>
  </cols>
  <sheetData>
    <row r="1" spans="1:51">
      <c r="A1" s="31" t="s">
        <v>49</v>
      </c>
      <c r="B1" s="29" t="s">
        <v>64</v>
      </c>
      <c r="C1" s="29"/>
      <c r="D1" s="29"/>
      <c r="E1" s="29" t="s">
        <v>59</v>
      </c>
      <c r="F1" s="29"/>
      <c r="G1" s="29"/>
      <c r="H1" s="31" t="s">
        <v>63</v>
      </c>
      <c r="K1" s="29" t="s">
        <v>85</v>
      </c>
      <c r="L1" s="29"/>
      <c r="M1" s="29"/>
      <c r="N1" s="29"/>
      <c r="O1" s="29"/>
      <c r="P1" s="29"/>
      <c r="Q1" s="29"/>
      <c r="R1" s="13">
        <f>COUNTIF(Playoffs!A:A,K22)</f>
        <v>16</v>
      </c>
      <c r="U1" s="31" t="s">
        <v>49</v>
      </c>
      <c r="V1" s="29" t="str">
        <f>"Regular Season - "&amp;VLOOKUP(U22,'Regular Season'!A1:B32,2,FALSE)&amp;" Games"</f>
        <v>Regular Season - 144 Games</v>
      </c>
      <c r="W1" s="29"/>
      <c r="X1" s="29"/>
      <c r="Y1" s="29"/>
      <c r="Z1" s="29" t="str">
        <f>"Playoffs - "&amp;VLOOKUP(U22,'Playoff Summary'!A1:B32,2,FALSE)&amp;" Games"</f>
        <v>Playoffs - 14 Games</v>
      </c>
      <c r="AA1" s="29"/>
      <c r="AB1" s="29"/>
      <c r="AC1" s="29"/>
      <c r="AF1" s="29" t="s">
        <v>85</v>
      </c>
      <c r="AG1" s="29"/>
      <c r="AH1" s="29"/>
      <c r="AI1" s="29"/>
      <c r="AJ1" s="29"/>
      <c r="AK1" s="29"/>
      <c r="AL1" s="29"/>
      <c r="AM1" s="29"/>
      <c r="AQ1" s="29" t="s">
        <v>85</v>
      </c>
      <c r="AR1" s="29"/>
      <c r="AS1" s="29"/>
      <c r="AT1" s="29"/>
      <c r="AU1" s="29"/>
      <c r="AV1" s="29"/>
      <c r="AW1" s="29"/>
    </row>
    <row r="2" spans="1:51">
      <c r="A2" s="31"/>
      <c r="B2" s="14" t="s">
        <v>62</v>
      </c>
      <c r="C2" s="15" t="s">
        <v>60</v>
      </c>
      <c r="D2" s="14" t="s">
        <v>61</v>
      </c>
      <c r="E2" s="14" t="s">
        <v>62</v>
      </c>
      <c r="F2" s="15" t="s">
        <v>60</v>
      </c>
      <c r="G2" s="14" t="s">
        <v>61</v>
      </c>
      <c r="H2" s="31"/>
      <c r="K2" s="14" t="s">
        <v>72</v>
      </c>
      <c r="L2" s="14" t="s">
        <v>73</v>
      </c>
      <c r="M2" s="14" t="s">
        <v>74</v>
      </c>
      <c r="N2" s="14" t="s">
        <v>75</v>
      </c>
      <c r="O2" s="14" t="s">
        <v>50</v>
      </c>
      <c r="P2" s="14" t="s">
        <v>65</v>
      </c>
      <c r="Q2" s="14" t="s">
        <v>66</v>
      </c>
      <c r="R2" s="16">
        <f>Rankings!A1</f>
        <v>200</v>
      </c>
      <c r="U2" s="31"/>
      <c r="V2" s="14" t="s">
        <v>50</v>
      </c>
      <c r="W2" s="14" t="s">
        <v>78</v>
      </c>
      <c r="X2" s="14" t="s">
        <v>65</v>
      </c>
      <c r="Y2" s="14" t="s">
        <v>78</v>
      </c>
      <c r="Z2" s="14" t="s">
        <v>50</v>
      </c>
      <c r="AA2" s="14" t="s">
        <v>78</v>
      </c>
      <c r="AB2" s="14" t="s">
        <v>65</v>
      </c>
      <c r="AC2" s="14" t="s">
        <v>78</v>
      </c>
      <c r="AF2" s="14" t="s">
        <v>49</v>
      </c>
      <c r="AG2" s="14" t="s">
        <v>50</v>
      </c>
      <c r="AH2" s="14" t="s">
        <v>78</v>
      </c>
      <c r="AI2" s="14" t="s">
        <v>65</v>
      </c>
      <c r="AJ2" s="14" t="s">
        <v>78</v>
      </c>
      <c r="AK2" s="14" t="s">
        <v>81</v>
      </c>
      <c r="AL2" s="14" t="s">
        <v>82</v>
      </c>
      <c r="AM2" s="14" t="s">
        <v>60</v>
      </c>
      <c r="AQ2" s="14" t="s">
        <v>83</v>
      </c>
      <c r="AR2" s="14" t="s">
        <v>72</v>
      </c>
      <c r="AS2" s="14" t="s">
        <v>73</v>
      </c>
      <c r="AT2" s="14" t="s">
        <v>84</v>
      </c>
      <c r="AU2" s="14" t="s">
        <v>50</v>
      </c>
      <c r="AV2" s="14" t="s">
        <v>65</v>
      </c>
      <c r="AW2" s="14" t="s">
        <v>66</v>
      </c>
    </row>
    <row r="3" spans="1:51">
      <c r="A3" s="17" t="s">
        <v>29</v>
      </c>
      <c r="B3" s="12">
        <f ca="1">INDIRECT(ADDRESS(Rankings!$A$1-1,$I3,1,1,"Playoffs"))</f>
        <v>0.69149943893090837</v>
      </c>
      <c r="C3" s="18" t="s">
        <v>87</v>
      </c>
      <c r="D3" s="12">
        <f>VALUE(LEFT(C3,SEARCH("-",C3)-1))/(VALUE(LEFT(C3,SEARCH("-",C3)-1))+VALUE(RIGHT(C3,LEN(C3)-SEARCH("-",C3))))</f>
        <v>0.89352818371607512</v>
      </c>
      <c r="E3" s="12">
        <f ca="1">INDIRECT(ADDRESS(Rankings!$A$1+1,$I3,1,1,"Playoffs"))</f>
        <v>0.70274442538593485</v>
      </c>
      <c r="F3" s="16" t="str">
        <f ca="1">INDIRECT(ADDRESS((Rankings!$A$1-2)*2+7,$I3,1,1,"Playoffs"))&amp;"-"&amp;INDIRECT(ADDRESS((Rankings!$A$1-2)*2+7,$I3+1,1,1,"Playoffs"))</f>
        <v>36-5</v>
      </c>
      <c r="G3" s="12">
        <f ca="1">VALUE(LEFT(F3,SEARCH("-",F3)-1))/(VALUE(LEFT(F3,SEARCH("-",F3)-1))+VALUE(RIGHT(F3,LEN(F3)-SEARCH("-",F3))))</f>
        <v>0.87804878048780488</v>
      </c>
      <c r="H3" s="19">
        <f ca="1">G3-D3</f>
        <v>-1.5479403228270239E-2</v>
      </c>
      <c r="I3" s="13">
        <v>94</v>
      </c>
      <c r="K3" s="16" t="str">
        <f>IF(R$1-ROW()&gt;=0,VLOOKUP(K22,Tbl,2,FALSE),"")</f>
        <v>Jets</v>
      </c>
      <c r="L3" s="16" t="str">
        <f>IF(R$1-ROW()&gt;=0,VLOOKUP(K22,Tbl,3,FALSE),"")</f>
        <v>WC</v>
      </c>
      <c r="M3" s="16">
        <f>IF(R$1-ROW()&gt;=0,VLOOKUP(K22,Tbl,6,FALSE),"")</f>
        <v>2002</v>
      </c>
      <c r="N3" s="16" t="str">
        <f t="shared" ref="N3:N20" si="0">IF(R$1+2-ROW()&gt;=0,IF(INDEX(Tbl,R3,4)&gt;INDEX(Tbl,R3,5),"W "&amp;INDEX(Tbl,R3,4)&amp;"-"&amp;INDEX(Tbl,R3,5),"L "&amp;INDEX(Tbl,R3,5)&amp;"-"&amp;INDEX(Tbl,R3,4)),"")</f>
        <v>L 41-0</v>
      </c>
      <c r="O3" s="16">
        <f t="shared" ref="O3:O20" ca="1" si="1">IF(R$1+2-ROW()&gt;=0,INDEX(Ranks,R3,1),"")</f>
        <v>183</v>
      </c>
      <c r="P3" s="16">
        <f t="shared" ref="P3:P20" ca="1" si="2">IF(R$1+2-ROW()&gt;=0,INDEX(Ranks,R3,2),"")</f>
        <v>197</v>
      </c>
      <c r="Q3" s="16">
        <f t="shared" ref="Q3:Q20" ca="1" si="3">IF(R$1+2-ROW()&gt;=0,INDEX(Ranks,R3,3),"")</f>
        <v>198</v>
      </c>
      <c r="R3" s="16">
        <f>IF(ISNA(MATCH(K$22,INDEX(Tbl,0,1),0)),"",MATCH(K$22,INDEX(Tbl,0,1),0))</f>
        <v>24</v>
      </c>
      <c r="U3" s="17" t="s">
        <v>29</v>
      </c>
      <c r="V3" s="12">
        <f>VLOOKUP($U$22,'Regular Season'!$A$1:$EV$32,$AD3,FALSE)</f>
        <v>0.71103008204193252</v>
      </c>
      <c r="W3" s="16">
        <f>VLOOKUP($U$22,'Regular Season'!$A$1:$EV$32,$AD3+33,FALSE)</f>
        <v>7</v>
      </c>
      <c r="X3" s="12">
        <f>VLOOKUP($U$22,'Regular Season'!$A$1:$EV$32,$AD3+1,FALSE)</f>
        <v>0.65840707964601775</v>
      </c>
      <c r="Y3" s="16">
        <f>VLOOKUP($U$22,'Regular Season'!$A$1:$EV$32,$AD3+34,FALSE)</f>
        <v>3</v>
      </c>
      <c r="Z3" s="12">
        <f>VLOOKUP($U$22,'Playoff Summary'!$A$1:$EV$29,$AD3,FALSE)</f>
        <v>0.72527472527472525</v>
      </c>
      <c r="AA3" s="16">
        <f>VLOOKUP($U$22,'Playoff Summary'!$A$1:$EV$29,$AD3+33,FALSE)</f>
        <v>7</v>
      </c>
      <c r="AB3" s="12">
        <f>VLOOKUP($U$22,'Playoff Summary'!$A$1:$EV$29,$AD3+1,FALSE)</f>
        <v>0.66748166259168706</v>
      </c>
      <c r="AC3" s="16">
        <f>VLOOKUP($U$22,'Playoff Summary'!$A$1:$EV$29,$AD3+34,FALSE)</f>
        <v>5</v>
      </c>
      <c r="AD3" s="16">
        <v>88</v>
      </c>
      <c r="AF3" s="17" t="s">
        <v>29</v>
      </c>
      <c r="AG3" s="12">
        <f>VLOOKUP($AF$21&amp;"-"&amp;$AG$21&amp;"-"&amp;$AH$21,Playoffs!$G$1:$FR$198,$AN3,FALSE)</f>
        <v>0.80645161290322576</v>
      </c>
      <c r="AH3" s="16">
        <f>VLOOKUP($AF$21&amp;"-"&amp;$AG$21&amp;"-"&amp;$AH$21,Playoffs!$G$1:$FR$198,$AN3+41,FALSE)</f>
        <v>19</v>
      </c>
      <c r="AI3" s="12">
        <f>VLOOKUP($AF$21&amp;"-"&amp;$AG$21&amp;"-"&amp;$AH$21,Playoffs!$G$1:$FR$198,$AN3+1,FALSE)</f>
        <v>0.7857142857142857</v>
      </c>
      <c r="AJ3" s="16">
        <f>VLOOKUP($AF$21&amp;"-"&amp;$AG$21&amp;"-"&amp;$AH$21,Playoffs!$G$1:$FR$198,$AN3+42,FALSE)</f>
        <v>158</v>
      </c>
      <c r="AK3" s="16" t="str">
        <f>IF($AG3&gt;VLOOKUP("Average",Playoffs!$G$1:$FR$201,$AN3,FALSE),IF($AI3&lt;VLOOKUP("Average",Playoffs!$G$1:$FR$201,$AN3,FALSE),"Y","N"),"N")</f>
        <v>N</v>
      </c>
      <c r="AL3" s="16" t="str">
        <f>IF($AG3&lt;VLOOKUP("Average",Playoffs!$G$1:$FR$201,$AN3,FALSE),IF($AI3&gt;VLOOKUP("Average",Playoffs!$G$1:$FR$201,$AN3,FALSE),"Y","N"),"N")</f>
        <v>N</v>
      </c>
      <c r="AM3" s="16" t="str">
        <f ca="1">INDIRECT(ADDRESS((Rankings!$A$1-2)*2+7,$I3,1,1,"Playoffs"))&amp;"-"&amp;INDIRECT(ADDRESS((Rankings!$A$1-2)*2+7,$I3+1,1,1,"Playoffs"))</f>
        <v>36-5</v>
      </c>
      <c r="AN3" s="13">
        <v>88</v>
      </c>
      <c r="AQ3" s="16" t="str">
        <f ca="1">INDIRECT(ADDRESS($AX3,1,1,1,"Playoffs"))</f>
        <v>Jets</v>
      </c>
      <c r="AR3" s="16" t="str">
        <f ca="1">INDIRECT(ADDRESS($AX3,2,1,1,"Playoffs"))</f>
        <v>Bengals</v>
      </c>
      <c r="AS3" s="16" t="str">
        <f ca="1">INDIRECT(ADDRESS($AX3,3,1,1,"Playoffs"))</f>
        <v>WC</v>
      </c>
      <c r="AT3" s="16" t="str">
        <f ca="1">INDIRECT(ADDRESS($AX3,4,1,1,"Playoffs"))&amp;"-"&amp;INDIRECT(ADDRESS($AX3,5,1,1,"Playoffs"))</f>
        <v>24-14</v>
      </c>
      <c r="AU3" s="16">
        <f ca="1">INDIRECT(ADDRESS($AX3+2,39,1,1,"Rankings"))</f>
        <v>72</v>
      </c>
      <c r="AV3" s="16">
        <f ca="1">INDIRECT(ADDRESS($AX3+2,40,1,1,"Rankings"))</f>
        <v>43</v>
      </c>
      <c r="AW3" s="16">
        <f ca="1">INDIRECT(ADDRESS($AX3+2,41,1,1,"Rankings"))</f>
        <v>32</v>
      </c>
      <c r="AX3" s="13">
        <f t="shared" ref="AX3:AX13" ca="1" si="4">IF(INDIRECT(ADDRESS(VLOOKUP($AQ$15,AX$32:AY$40,2,FALSE)+(ROW()*2-6),4,1,1,"Playoffs"))&gt;INDIRECT(ADDRESS(VLOOKUP($AQ$15,AX$32:AY$40,2,FALSE)+(ROW()*2-6),5,1,1,"Playoffs")),VLOOKUP($AQ$15,AX$32:AY$40,2,FALSE)+(ROW()*2-6),VLOOKUP($AQ$15,AX$32:AY$40,2,FALSE)+(ROW()*2-5))</f>
        <v>178</v>
      </c>
      <c r="AY3" s="16"/>
    </row>
    <row r="4" spans="1:51">
      <c r="A4" s="17" t="s">
        <v>30</v>
      </c>
      <c r="B4" s="20">
        <f ca="1">INDIRECT(ADDRESS(Rankings!$A$1-1,$I4,1,1,"Playoffs"))</f>
        <v>5.4411713243013544</v>
      </c>
      <c r="C4" s="21" t="s">
        <v>88</v>
      </c>
      <c r="D4" s="12">
        <f t="shared" ref="D4:D18" si="5">VALUE(LEFT(C4,SEARCH("-",C4)-1))/(VALUE(LEFT(C4,SEARCH("-",C4)-1))+VALUE(RIGHT(C4,LEN(C4)-SEARCH("-",C4))))</f>
        <v>0.90196078431372551</v>
      </c>
      <c r="E4" s="20">
        <f ca="1">INDIRECT(ADDRESS(Rankings!$A$1+1,$I4,1,1,"Playoffs"))</f>
        <v>5.5082752613240418</v>
      </c>
      <c r="F4" s="16" t="str">
        <f ca="1">INDIRECT(ADDRESS((Rankings!$A$1-2)*2+7,$I4,1,1,"Playoffs"))&amp;"-"&amp;INDIRECT(ADDRESS((Rankings!$A$1-2)*2+7,$I4+1,1,1,"Playoffs"))</f>
        <v>44-4</v>
      </c>
      <c r="G4" s="12">
        <f t="shared" ref="G4:G18" ca="1" si="6">VALUE(LEFT(F4,SEARCH("-",F4)-1))/(VALUE(LEFT(F4,SEARCH("-",F4)-1))+VALUE(RIGHT(F4,LEN(F4)-SEARCH("-",F4))))</f>
        <v>0.91666666666666663</v>
      </c>
      <c r="H4" s="19">
        <f t="shared" ref="H4:H18" ca="1" si="7">G4-D4</f>
        <v>1.4705882352941124E-2</v>
      </c>
      <c r="I4" s="13">
        <v>96</v>
      </c>
      <c r="K4" s="16" t="str">
        <f t="shared" ref="K4:K20" ca="1" si="8">IF(R$1+2-ROW()&gt;=0,INDEX(Tbl,R4,2),"")</f>
        <v>Broncos</v>
      </c>
      <c r="L4" s="16" t="str">
        <f t="shared" ref="L4:L20" ca="1" si="9">IF(R$1+2-ROW()&gt;=0,INDEX(Tbl,R4,3),"")</f>
        <v>WC</v>
      </c>
      <c r="M4" s="16">
        <f t="shared" ref="M4:M20" ca="1" si="10">IF(R$1+2-ROW()&gt;=0,INDEX(Tbl,R4,6),"")</f>
        <v>2003</v>
      </c>
      <c r="N4" s="16" t="str">
        <f t="shared" ca="1" si="0"/>
        <v>W 41-10</v>
      </c>
      <c r="O4" s="16">
        <f t="shared" ca="1" si="1"/>
        <v>8</v>
      </c>
      <c r="P4" s="16">
        <f t="shared" ca="1" si="2"/>
        <v>138</v>
      </c>
      <c r="Q4" s="16">
        <f t="shared" ca="1" si="3"/>
        <v>43</v>
      </c>
      <c r="R4" s="16">
        <f t="shared" ref="R4:R20" ca="1" si="11">IF(R$1+2-ROW()&gt;=0,MATCH(K$22,OFFSET(Tbl,R3,0,R$2-R3,1),0)+R3,"")</f>
        <v>51</v>
      </c>
      <c r="U4" s="17" t="s">
        <v>30</v>
      </c>
      <c r="V4" s="20">
        <f>VLOOKUP($U$22,'Regular Season'!$A$1:$EV$32,$AD4,FALSE)</f>
        <v>5.9742046431642306</v>
      </c>
      <c r="W4" s="16">
        <f>VLOOKUP($U$22,'Regular Season'!$A$1:$EV$32,$AD4+33,FALSE)</f>
        <v>7</v>
      </c>
      <c r="X4" s="20">
        <f>VLOOKUP($U$22,'Regular Season'!$A$1:$EV$32,$AD4+1,FALSE)</f>
        <v>4.7136768694304534</v>
      </c>
      <c r="Y4" s="16">
        <f>VLOOKUP($U$22,'Regular Season'!$A$1:$EV$32,$AD4+34,FALSE)</f>
        <v>3</v>
      </c>
      <c r="Z4" s="20">
        <f>VLOOKUP($U$22,'Playoff Summary'!$A$1:$EV$29,$AD4,FALSE)</f>
        <v>5.8115631691648826</v>
      </c>
      <c r="AA4" s="16">
        <f>VLOOKUP($U$22,'Playoff Summary'!$A$1:$EV$29,$AD4+33,FALSE)</f>
        <v>11</v>
      </c>
      <c r="AB4" s="20">
        <f>VLOOKUP($U$22,'Playoff Summary'!$A$1:$EV$29,$AD4+1,FALSE)</f>
        <v>5.0802919708029197</v>
      </c>
      <c r="AC4" s="16">
        <f>VLOOKUP($U$22,'Playoff Summary'!$A$1:$EV$29,$AD4+34,FALSE)</f>
        <v>10</v>
      </c>
      <c r="AD4" s="16">
        <v>90</v>
      </c>
      <c r="AF4" s="17" t="s">
        <v>30</v>
      </c>
      <c r="AG4" s="20">
        <f>VLOOKUP($AF$21&amp;"-"&amp;$AG$21&amp;"-"&amp;$AH$21,Playoffs!$G$1:$FR$198,$AN4,FALSE)</f>
        <v>6.8444444444444441</v>
      </c>
      <c r="AH4" s="16">
        <f>VLOOKUP($AF$21&amp;"-"&amp;$AG$21&amp;"-"&amp;$AH$21,Playoffs!$G$1:$FR$198,$AN4+41,FALSE)</f>
        <v>71</v>
      </c>
      <c r="AI4" s="20">
        <f>VLOOKUP($AF$21&amp;"-"&amp;$AG$21&amp;"-"&amp;$AH$21,Playoffs!$G$1:$FR$198,$AN4+1,FALSE)</f>
        <v>8.0250000000000004</v>
      </c>
      <c r="AJ4" s="16">
        <f>VLOOKUP($AF$21&amp;"-"&amp;$AG$21&amp;"-"&amp;$AH$21,Playoffs!$G$1:$FR$198,$AN4+42,FALSE)</f>
        <v>156</v>
      </c>
      <c r="AK4" s="16" t="str">
        <f>IF($AG4&gt;VLOOKUP("Average",Playoffs!$G$1:$FR$201,$AN4,FALSE),IF($AI4&lt;VLOOKUP("Average",Playoffs!$G$1:$FR$201,$AN4,FALSE),"Y","N"),"N")</f>
        <v>N</v>
      </c>
      <c r="AL4" s="16" t="str">
        <f>IF($AG4&lt;VLOOKUP("Average",Playoffs!$G$1:$FR$201,$AN4,FALSE),IF($AI4&gt;VLOOKUP("Average",Playoffs!$G$1:$FR$201,$AN4,FALSE),"Y","N"),"N")</f>
        <v>N</v>
      </c>
      <c r="AM4" s="16" t="str">
        <f ca="1">INDIRECT(ADDRESS((Rankings!$A$1-2)*2+7,$I4,1,1,"Playoffs"))&amp;"-"&amp;INDIRECT(ADDRESS((Rankings!$A$1-2)*2+7,$I4+1,1,1,"Playoffs"))</f>
        <v>44-4</v>
      </c>
      <c r="AN4" s="13">
        <v>90</v>
      </c>
      <c r="AQ4" s="16" t="str">
        <f t="shared" ref="AQ4:AQ13" ca="1" si="12">INDIRECT(ADDRESS($AX4,1,1,1,"Playoffs"))</f>
        <v>Cowboys</v>
      </c>
      <c r="AR4" s="16" t="str">
        <f t="shared" ref="AR4:AR13" ca="1" si="13">INDIRECT(ADDRESS($AX4,2,1,1,"Playoffs"))</f>
        <v>Eagles</v>
      </c>
      <c r="AS4" s="16" t="str">
        <f t="shared" ref="AS4:AS13" ca="1" si="14">INDIRECT(ADDRESS($AX4,3,1,1,"Playoffs"))</f>
        <v>WC</v>
      </c>
      <c r="AT4" s="16" t="str">
        <f t="shared" ref="AT4:AT13" ca="1" si="15">INDIRECT(ADDRESS($AX4,4,1,1,"Playoffs"))&amp;"-"&amp;INDIRECT(ADDRESS($AX4,5,1,1,"Playoffs"))</f>
        <v>34-14</v>
      </c>
      <c r="AU4" s="16">
        <f t="shared" ref="AU4:AU13" ca="1" si="16">INDIRECT(ADDRESS($AX4+2,39,1,1,"Rankings"))</f>
        <v>28</v>
      </c>
      <c r="AV4" s="16">
        <f t="shared" ref="AV4:AV13" ca="1" si="17">INDIRECT(ADDRESS($AX4+2,40,1,1,"Rankings"))</f>
        <v>31</v>
      </c>
      <c r="AW4" s="16">
        <f t="shared" ref="AW4:AW13" ca="1" si="18">INDIRECT(ADDRESS($AX4+2,41,1,1,"Rankings"))</f>
        <v>11</v>
      </c>
      <c r="AX4" s="13">
        <f t="shared" ca="1" si="4"/>
        <v>179</v>
      </c>
      <c r="AY4" s="16"/>
    </row>
    <row r="5" spans="1:51">
      <c r="A5" s="17" t="s">
        <v>31</v>
      </c>
      <c r="B5" s="22">
        <f ca="1">INDIRECT(ADDRESS(Rankings!$A$1-1,$I5,1,1,"Playoffs"))</f>
        <v>1.752177700348432</v>
      </c>
      <c r="C5" s="21" t="s">
        <v>89</v>
      </c>
      <c r="D5" s="12">
        <f t="shared" si="5"/>
        <v>0.82301587301587298</v>
      </c>
      <c r="E5" s="22">
        <f ca="1">INDIRECT(ADDRESS(Rankings!$A$1+1,$I5,1,1,"Playoffs"))</f>
        <v>1.9829545454545454</v>
      </c>
      <c r="F5" s="16" t="str">
        <f ca="1">INDIRECT(ADDRESS((Rankings!$A$1-2)*2+7,$I5,1,1,"Playoffs"))&amp;"-"&amp;INDIRECT(ADDRESS((Rankings!$A$1-2)*2+7,$I5+1,1,1,"Playoffs"))</f>
        <v>57-11</v>
      </c>
      <c r="G5" s="12">
        <f t="shared" ca="1" si="6"/>
        <v>0.83823529411764708</v>
      </c>
      <c r="H5" s="19">
        <f t="shared" ca="1" si="7"/>
        <v>1.52194211017741E-2</v>
      </c>
      <c r="I5" s="13">
        <v>98</v>
      </c>
      <c r="K5" s="16" t="str">
        <f t="shared" ca="1" si="8"/>
        <v>Chiefs</v>
      </c>
      <c r="L5" s="16" t="str">
        <f t="shared" ca="1" si="9"/>
        <v>DIV</v>
      </c>
      <c r="M5" s="16">
        <f t="shared" ca="1" si="10"/>
        <v>2003</v>
      </c>
      <c r="N5" s="16" t="str">
        <f t="shared" ca="1" si="0"/>
        <v>W 38-31</v>
      </c>
      <c r="O5" s="16">
        <f t="shared" ca="1" si="1"/>
        <v>1</v>
      </c>
      <c r="P5" s="16">
        <f t="shared" ca="1" si="2"/>
        <v>189</v>
      </c>
      <c r="Q5" s="16">
        <f t="shared" ca="1" si="3"/>
        <v>85</v>
      </c>
      <c r="R5" s="16">
        <f t="shared" ca="1" si="11"/>
        <v>58</v>
      </c>
      <c r="U5" s="17" t="s">
        <v>31</v>
      </c>
      <c r="V5" s="22">
        <f>VLOOKUP($U$22,'Regular Season'!$A$1:$EV$32,$AD5,FALSE)</f>
        <v>1.6527777777777777</v>
      </c>
      <c r="W5" s="16">
        <f>VLOOKUP($U$22,'Regular Season'!$A$1:$EV$32,$AD5+33,FALSE)</f>
        <v>10</v>
      </c>
      <c r="X5" s="22">
        <f>VLOOKUP($U$22,'Regular Season'!$A$1:$EV$32,$AD5+1,FALSE)</f>
        <v>1.7777777777777777</v>
      </c>
      <c r="Y5" s="16">
        <f>VLOOKUP($U$22,'Regular Season'!$A$1:$EV$32,$AD5+34,FALSE)</f>
        <v>12</v>
      </c>
      <c r="Z5" s="22">
        <f>VLOOKUP($U$22,'Playoff Summary'!$A$1:$EV$29,$AD5,FALSE)</f>
        <v>1.8571428571428572</v>
      </c>
      <c r="AA5" s="16">
        <f>VLOOKUP($U$22,'Playoff Summary'!$A$1:$EV$29,$AD5+33,FALSE)</f>
        <v>17</v>
      </c>
      <c r="AB5" s="22">
        <f>VLOOKUP($U$22,'Playoff Summary'!$A$1:$EV$29,$AD5+1,FALSE)</f>
        <v>1.9285714285714286</v>
      </c>
      <c r="AC5" s="16">
        <f>VLOOKUP($U$22,'Playoff Summary'!$A$1:$EV$29,$AD5+34,FALSE)</f>
        <v>12</v>
      </c>
      <c r="AD5" s="16">
        <v>92</v>
      </c>
      <c r="AF5" s="17" t="s">
        <v>31</v>
      </c>
      <c r="AG5" s="22">
        <f>VLOOKUP($AF$21&amp;"-"&amp;$AG$21&amp;"-"&amp;$AH$21,Playoffs!$G$1:$FR$198,$AN5,FALSE)</f>
        <v>1</v>
      </c>
      <c r="AH5" s="16">
        <f>VLOOKUP($AF$21&amp;"-"&amp;$AG$21&amp;"-"&amp;$AH$21,Playoffs!$G$1:$FR$198,$AN5+41,FALSE)</f>
        <v>37</v>
      </c>
      <c r="AI5" s="22">
        <f>VLOOKUP($AF$21&amp;"-"&amp;$AG$21&amp;"-"&amp;$AH$21,Playoffs!$G$1:$FR$198,$AN5+1,FALSE)</f>
        <v>0</v>
      </c>
      <c r="AJ5" s="16">
        <f>VLOOKUP($AF$21&amp;"-"&amp;$AG$21&amp;"-"&amp;$AH$21,Playoffs!$G$1:$FR$198,$AN5+42,FALSE)</f>
        <v>163</v>
      </c>
      <c r="AK5" s="16" t="str">
        <f>IF($AG5&lt;VLOOKUP("Average",Playoffs!$G$1:$FR$201,$AN5,FALSE),IF($AI5&gt;VLOOKUP("Average",Playoffs!$G$1:$FR$201,$AN5,FALSE),"Y","N"),"N")</f>
        <v>N</v>
      </c>
      <c r="AL5" s="16" t="str">
        <f>IF($AG5&gt;VLOOKUP("Average",Playoffs!$G$1:$FR$201,$AN5,FALSE),IF($AI5&lt;VLOOKUP("Average",Playoffs!$G$1:$FR$201,$AN5,FALSE),"Y","N"),"N")</f>
        <v>N</v>
      </c>
      <c r="AM5" s="16" t="str">
        <f ca="1">INDIRECT(ADDRESS((Rankings!$A$1-2)*2+7,$I5,1,1,"Playoffs"))&amp;"-"&amp;INDIRECT(ADDRESS((Rankings!$A$1-2)*2+7,$I5+1,1,1,"Playoffs"))</f>
        <v>57-11</v>
      </c>
      <c r="AN5" s="13">
        <v>92</v>
      </c>
      <c r="AQ5" s="16" t="str">
        <f t="shared" ca="1" si="12"/>
        <v>Ravens</v>
      </c>
      <c r="AR5" s="16" t="str">
        <f t="shared" ca="1" si="13"/>
        <v>Patriots</v>
      </c>
      <c r="AS5" s="16" t="str">
        <f t="shared" ca="1" si="14"/>
        <v>WC</v>
      </c>
      <c r="AT5" s="16" t="str">
        <f t="shared" ca="1" si="15"/>
        <v>33-14</v>
      </c>
      <c r="AU5" s="16">
        <f t="shared" ca="1" si="16"/>
        <v>114</v>
      </c>
      <c r="AV5" s="16">
        <f t="shared" ca="1" si="17"/>
        <v>20</v>
      </c>
      <c r="AW5" s="16">
        <f t="shared" ca="1" si="18"/>
        <v>41</v>
      </c>
      <c r="AX5" s="13">
        <f t="shared" ca="1" si="4"/>
        <v>182</v>
      </c>
      <c r="AY5" s="16"/>
    </row>
    <row r="6" spans="1:51">
      <c r="A6" s="17" t="s">
        <v>32</v>
      </c>
      <c r="B6" s="22">
        <f ca="1">INDIRECT(ADDRESS(Rankings!$A$1-1,$I6,1,1,"Playoffs"))</f>
        <v>28.494955489614242</v>
      </c>
      <c r="C6" s="21" t="s">
        <v>90</v>
      </c>
      <c r="D6" s="12">
        <f t="shared" si="5"/>
        <v>0.82103134479271989</v>
      </c>
      <c r="E6" s="22">
        <f ca="1">INDIRECT(ADDRESS(Rankings!$A$1+1,$I6,1,1,"Playoffs"))</f>
        <v>29.121962402567629</v>
      </c>
      <c r="F6" s="16" t="str">
        <f ca="1">INDIRECT(ADDRESS((Rankings!$A$1-2)*2+7,$I6,1,1,"Playoffs"))&amp;"-"&amp;INDIRECT(ADDRESS((Rankings!$A$1-2)*2+7,$I6+1,1,1,"Playoffs"))</f>
        <v>29-5</v>
      </c>
      <c r="G6" s="12">
        <f t="shared" ca="1" si="6"/>
        <v>0.8529411764705882</v>
      </c>
      <c r="H6" s="19">
        <f t="shared" ca="1" si="7"/>
        <v>3.1909831677868317E-2</v>
      </c>
      <c r="I6" s="13">
        <v>100</v>
      </c>
      <c r="K6" s="16" t="str">
        <f t="shared" ca="1" si="8"/>
        <v>Patriots</v>
      </c>
      <c r="L6" s="16" t="str">
        <f t="shared" ca="1" si="9"/>
        <v>CC</v>
      </c>
      <c r="M6" s="16">
        <f t="shared" ca="1" si="10"/>
        <v>2003</v>
      </c>
      <c r="N6" s="16" t="str">
        <f t="shared" ca="1" si="0"/>
        <v>L 24-14</v>
      </c>
      <c r="O6" s="16">
        <f t="shared" ca="1" si="1"/>
        <v>125</v>
      </c>
      <c r="P6" s="16">
        <f t="shared" ca="1" si="2"/>
        <v>110</v>
      </c>
      <c r="Q6" s="16">
        <f t="shared" ca="1" si="3"/>
        <v>133</v>
      </c>
      <c r="R6" s="16">
        <f t="shared" ca="1" si="11"/>
        <v>62</v>
      </c>
      <c r="U6" s="17" t="s">
        <v>32</v>
      </c>
      <c r="V6" s="22">
        <f>VLOOKUP($U$22,'Regular Season'!$A$1:$EV$32,$AD6,FALSE)</f>
        <v>30.460099750623442</v>
      </c>
      <c r="W6" s="16">
        <f>VLOOKUP($U$22,'Regular Season'!$A$1:$EV$32,$AD6+33,FALSE)</f>
        <v>8</v>
      </c>
      <c r="X6" s="22">
        <f>VLOOKUP($U$22,'Regular Season'!$A$1:$EV$32,$AD6+1,FALSE)</f>
        <v>25.159674389480276</v>
      </c>
      <c r="Y6" s="16">
        <f>VLOOKUP($U$22,'Regular Season'!$A$1:$EV$32,$AD6+34,FALSE)</f>
        <v>2</v>
      </c>
      <c r="Z6" s="22">
        <f>VLOOKUP($U$22,'Playoff Summary'!$A$1:$EV$29,$AD6,FALSE)</f>
        <v>28.131736526946106</v>
      </c>
      <c r="AA6" s="16">
        <f>VLOOKUP($U$22,'Playoff Summary'!$A$1:$EV$29,$AD6+33,FALSE)</f>
        <v>22</v>
      </c>
      <c r="AB6" s="22">
        <f>VLOOKUP($U$22,'Playoff Summary'!$A$1:$EV$29,$AD6+1,FALSE)</f>
        <v>26.065868263473053</v>
      </c>
      <c r="AC6" s="16">
        <f>VLOOKUP($U$22,'Playoff Summary'!$A$1:$EV$29,$AD6+34,FALSE)</f>
        <v>5</v>
      </c>
      <c r="AD6" s="16">
        <v>94</v>
      </c>
      <c r="AF6" s="17" t="s">
        <v>32</v>
      </c>
      <c r="AG6" s="22">
        <f>VLOOKUP($AF$21&amp;"-"&amp;$AG$21&amp;"-"&amp;$AH$21,Playoffs!$G$1:$FR$198,$AN6,FALSE)</f>
        <v>54</v>
      </c>
      <c r="AH6" s="16">
        <f>VLOOKUP($AF$21&amp;"-"&amp;$AG$21&amp;"-"&amp;$AH$21,Playoffs!$G$1:$FR$198,$AN6+41,FALSE)</f>
        <v>6</v>
      </c>
      <c r="AI6" s="22">
        <f>VLOOKUP($AF$21&amp;"-"&amp;$AG$21&amp;"-"&amp;$AH$21,Playoffs!$G$1:$FR$198,$AN6+1,FALSE)</f>
        <v>41.5</v>
      </c>
      <c r="AJ6" s="16">
        <f>VLOOKUP($AF$21&amp;"-"&amp;$AG$21&amp;"-"&amp;$AH$21,Playoffs!$G$1:$FR$198,$AN6+42,FALSE)</f>
        <v>180</v>
      </c>
      <c r="AK6" s="16" t="str">
        <f>IF($AG6&gt;VLOOKUP("Average",Playoffs!$G$1:$FR$201,$AN6,FALSE),IF($AI6&lt;VLOOKUP("Average",Playoffs!$G$1:$FR$201,$AN6,FALSE),"Y","N"),"N")</f>
        <v>N</v>
      </c>
      <c r="AL6" s="16" t="str">
        <f>IF($AG6&lt;VLOOKUP("Average",Playoffs!$G$1:$FR$201,$AN6,FALSE),IF($AI6&gt;VLOOKUP("Average",Playoffs!$G$1:$FR$201,$AN6,FALSE),"Y","N"),"N")</f>
        <v>N</v>
      </c>
      <c r="AM6" s="16" t="str">
        <f ca="1">INDIRECT(ADDRESS((Rankings!$A$1-2)*2+7,$I6,1,1,"Playoffs"))&amp;"-"&amp;INDIRECT(ADDRESS((Rankings!$A$1-2)*2+7,$I6+1,1,1,"Playoffs"))</f>
        <v>29-5</v>
      </c>
      <c r="AN6" s="13">
        <v>94</v>
      </c>
      <c r="AQ6" s="16" t="str">
        <f t="shared" ca="1" si="12"/>
        <v>Cardinals</v>
      </c>
      <c r="AR6" s="16" t="str">
        <f t="shared" ca="1" si="13"/>
        <v>Packers</v>
      </c>
      <c r="AS6" s="16" t="str">
        <f t="shared" ca="1" si="14"/>
        <v>WC</v>
      </c>
      <c r="AT6" s="16" t="str">
        <f t="shared" ca="1" si="15"/>
        <v>51-45</v>
      </c>
      <c r="AU6" s="16">
        <f t="shared" ca="1" si="16"/>
        <v>7</v>
      </c>
      <c r="AV6" s="16">
        <f t="shared" ca="1" si="17"/>
        <v>162</v>
      </c>
      <c r="AW6" s="16">
        <f t="shared" ca="1" si="18"/>
        <v>58</v>
      </c>
      <c r="AX6" s="13">
        <f t="shared" ca="1" si="4"/>
        <v>183</v>
      </c>
      <c r="AY6" s="16"/>
    </row>
    <row r="7" spans="1:51">
      <c r="A7" s="17" t="s">
        <v>51</v>
      </c>
      <c r="B7" s="23">
        <f ca="1">FLOOR(INDIRECT(ADDRESS(Rankings!$A$1-1,$I7,1,1,"Playoffs")),1)*100+ROUND((INDIRECT(ADDRESS(Rankings!$A$1-1,$I7,1,1,"Playoffs"))-FLOOR(INDIRECT(ADDRESS(Rankings!$A$1-1,$I7,1,1,"Playoffs")),1))*60,1)</f>
        <v>239.3</v>
      </c>
      <c r="C7" s="21" t="s">
        <v>91</v>
      </c>
      <c r="D7" s="12">
        <f t="shared" si="5"/>
        <v>0.79421487603305785</v>
      </c>
      <c r="E7" s="23">
        <f ca="1">FLOOR(INDIRECT(ADDRESS(Rankings!$A$1+1,$I7,1,1,"Playoffs")),1)*100+ROUND((INDIRECT(ADDRESS(Rankings!$A$1+1,$I7,1,1,"Playoffs"))-FLOOR(INDIRECT(ADDRESS(Rankings!$A$1+1,$I7,1,1,"Playoffs")),1))*60,1)</f>
        <v>240.6</v>
      </c>
      <c r="F7" s="16" t="str">
        <f ca="1">INDIRECT(ADDRESS((Rankings!$A$1-2)*2+7,$I7,1,1,"Playoffs"))&amp;"-"&amp;INDIRECT(ADDRESS((Rankings!$A$1-2)*2+7,$I7+1,1,1,"Playoffs"))</f>
        <v>45-9</v>
      </c>
      <c r="G7" s="12">
        <f t="shared" ca="1" si="6"/>
        <v>0.83333333333333337</v>
      </c>
      <c r="H7" s="19">
        <f t="shared" ca="1" si="7"/>
        <v>3.9118457300275522E-2</v>
      </c>
      <c r="I7" s="13">
        <v>102</v>
      </c>
      <c r="K7" s="16" t="str">
        <f t="shared" ca="1" si="8"/>
        <v>Broncos</v>
      </c>
      <c r="L7" s="16" t="str">
        <f t="shared" ca="1" si="9"/>
        <v>WC</v>
      </c>
      <c r="M7" s="16">
        <f t="shared" ca="1" si="10"/>
        <v>2004</v>
      </c>
      <c r="N7" s="16" t="str">
        <f t="shared" ca="1" si="0"/>
        <v>W 49-24</v>
      </c>
      <c r="O7" s="16">
        <f t="shared" ca="1" si="1"/>
        <v>5</v>
      </c>
      <c r="P7" s="16">
        <f t="shared" ca="1" si="2"/>
        <v>143</v>
      </c>
      <c r="Q7" s="16">
        <f t="shared" ca="1" si="3"/>
        <v>42</v>
      </c>
      <c r="R7" s="16">
        <f t="shared" ca="1" si="11"/>
        <v>71</v>
      </c>
      <c r="U7" s="17" t="s">
        <v>51</v>
      </c>
      <c r="V7" s="23">
        <f>FLOOR(VLOOKUP($U$22,'Regular Season'!$A$1:$EV$32,$AD7,FALSE),1)*100+ROUND((VLOOKUP($U$22,'Regular Season'!$A$1:$EV$32,$AD7,FALSE)-FLOOR(VLOOKUP($U$22,'Regular Season'!$A$1:$EV$32,$AD7,FALSE),1))*60,1)</f>
        <v>256.2</v>
      </c>
      <c r="W7" s="16">
        <f>VLOOKUP($U$22,'Regular Season'!$A$1:$EV$32,$AD7+33,FALSE)</f>
        <v>1</v>
      </c>
      <c r="X7" s="23">
        <f>FLOOR(VLOOKUP($U$22,'Regular Season'!$A$1:$EV$32,$AD7+1,FALSE),1)*100+ROUND((VLOOKUP($U$22,'Regular Season'!$A$1:$EV$32,$AD7+1,FALSE)-FLOOR(VLOOKUP($U$22,'Regular Season'!$A$1:$EV$32,$AD7+1,FALSE),1))*60,1)</f>
        <v>231.3</v>
      </c>
      <c r="Y7" s="16">
        <f>VLOOKUP($U$22,'Regular Season'!$A$1:$EV$32,$AD7+34,FALSE)</f>
        <v>3</v>
      </c>
      <c r="Z7" s="23">
        <f>FLOOR(VLOOKUP($U$22,'Playoff Summary'!$A$1:$EV$29,$AD7,FALSE),1)*100+ROUND((VLOOKUP($U$22,'Playoff Summary'!$A$1:$EV$29,$AD7,FALSE)-FLOOR(VLOOKUP($U$22,'Playoff Summary'!$A$1:$EV$29,$AD7,FALSE),1))*60,1)</f>
        <v>243.6</v>
      </c>
      <c r="AA7" s="16">
        <f>VLOOKUP($U$22,'Playoff Summary'!$A$1:$EV$29,$AD7+33,FALSE)</f>
        <v>13</v>
      </c>
      <c r="AB7" s="23">
        <f>FLOOR(VLOOKUP($U$22,'Playoff Summary'!$A$1:$EV$29,$AD7+1,FALSE),1)*100+ROUND((VLOOKUP($U$22,'Playoff Summary'!$A$1:$EV$29,$AD7+1,FALSE)-FLOOR(VLOOKUP($U$22,'Playoff Summary'!$A$1:$EV$29,$AD7+1,FALSE),1))*60,1)</f>
        <v>223</v>
      </c>
      <c r="AC7" s="16">
        <f>VLOOKUP($U$22,'Playoff Summary'!$A$1:$EV$29,$AD7+34,FALSE)</f>
        <v>5</v>
      </c>
      <c r="AD7" s="16">
        <v>96</v>
      </c>
      <c r="AF7" s="17" t="s">
        <v>51</v>
      </c>
      <c r="AG7" s="23">
        <f>FLOOR(VLOOKUP($AF$21&amp;"-"&amp;$AG$21&amp;"-"&amp;$AH$21,Playoffs!$G$1:$FR$198,$AN7,FALSE),1)*100+ROUND((VLOOKUP($AF$21&amp;"-"&amp;$AG$21&amp;"-"&amp;$AH$21,Playoffs!$G$1:$FR$198,$AN7,FALSE)-FLOOR(VLOOKUP($AF$21&amp;"-"&amp;$AG$21&amp;"-"&amp;$AH$21,Playoffs!$G$1:$FR$198,$AN7,FALSE),1))*60,1)</f>
        <v>343.6</v>
      </c>
      <c r="AH7" s="16">
        <f>VLOOKUP($AF$21&amp;"-"&amp;$AG$21&amp;"-"&amp;$AH$21,Playoffs!$G$1:$FR$198,$AN7+41,FALSE)</f>
        <v>15</v>
      </c>
      <c r="AI7" s="23">
        <f>FLOOR(VLOOKUP($AF$21&amp;"-"&amp;$AG$21&amp;"-"&amp;$AH$21,Playoffs!$G$1:$FR$198,$AN7+1,FALSE),1)*100+ROUND((VLOOKUP($AF$21&amp;"-"&amp;$AG$21&amp;"-"&amp;$AH$21,Playoffs!$G$1:$FR$198,$AN7+1,FALSE)-FLOOR(VLOOKUP($AF$21&amp;"-"&amp;$AG$21&amp;"-"&amp;$AH$21,Playoffs!$G$1:$FR$198,$AN7+1,FALSE),1))*60,1)</f>
        <v>346.4</v>
      </c>
      <c r="AJ7" s="16">
        <f>VLOOKUP($AF$21&amp;"-"&amp;$AG$21&amp;"-"&amp;$AH$21,Playoffs!$G$1:$FR$198,$AN7+42,FALSE)</f>
        <v>185</v>
      </c>
      <c r="AK7" s="16" t="str">
        <f>IF($AG7&gt;VLOOKUP("Average",Playoffs!$G$1:$FR$201,$AN7,FALSE),IF($AI7&lt;VLOOKUP("Average",Playoffs!$G$1:$FR$201,$AN7,FALSE),"Y","N"),"N")</f>
        <v>N</v>
      </c>
      <c r="AL7" s="16" t="str">
        <f>IF($AG7&lt;VLOOKUP("Average",Playoffs!$G$1:$FR$201,$AN7,FALSE),IF($AI7&gt;VLOOKUP("Average",Playoffs!$G$1:$FR$201,$AN7,FALSE),"Y","N"),"N")</f>
        <v>N</v>
      </c>
      <c r="AM7" s="16" t="str">
        <f ca="1">INDIRECT(ADDRESS((Rankings!$A$1-2)*2+7,$I7,1,1,"Playoffs"))&amp;"-"&amp;INDIRECT(ADDRESS((Rankings!$A$1-2)*2+7,$I7+1,1,1,"Playoffs"))</f>
        <v>45-9</v>
      </c>
      <c r="AN7" s="13">
        <v>96</v>
      </c>
      <c r="AQ7" s="16" t="str">
        <f t="shared" ca="1" si="12"/>
        <v>Saints</v>
      </c>
      <c r="AR7" s="16" t="str">
        <f t="shared" ca="1" si="13"/>
        <v>Cardinals</v>
      </c>
      <c r="AS7" s="16" t="str">
        <f t="shared" ca="1" si="14"/>
        <v>DIV</v>
      </c>
      <c r="AT7" s="16" t="str">
        <f t="shared" ca="1" si="15"/>
        <v>45-14</v>
      </c>
      <c r="AU7" s="16">
        <f t="shared" ca="1" si="16"/>
        <v>3</v>
      </c>
      <c r="AV7" s="16">
        <f t="shared" ca="1" si="17"/>
        <v>39</v>
      </c>
      <c r="AW7" s="16">
        <f t="shared" ca="1" si="18"/>
        <v>5</v>
      </c>
      <c r="AX7" s="13">
        <f t="shared" ca="1" si="4"/>
        <v>185</v>
      </c>
      <c r="AY7" s="16"/>
    </row>
    <row r="8" spans="1:51">
      <c r="A8" s="17" t="s">
        <v>52</v>
      </c>
      <c r="B8" s="20">
        <f ca="1">INDIRECT(ADDRESS(Rankings!$A$1-1,$I8,1,1,"Playoffs"))</f>
        <v>5.1728075845722907</v>
      </c>
      <c r="C8" s="21" t="s">
        <v>92</v>
      </c>
      <c r="D8" s="12">
        <f t="shared" si="5"/>
        <v>0.79083665338645415</v>
      </c>
      <c r="E8" s="20">
        <f ca="1">INDIRECT(ADDRESS(Rankings!$A$1+1,$I8,1,1,"Playoffs"))</f>
        <v>5.2366229697419406</v>
      </c>
      <c r="F8" s="16" t="str">
        <f ca="1">INDIRECT(ADDRESS((Rankings!$A$1-2)*2+7,$I8,1,1,"Playoffs"))&amp;"-"&amp;INDIRECT(ADDRESS((Rankings!$A$1-2)*2+7,$I8+1,1,1,"Playoffs"))</f>
        <v>25-14</v>
      </c>
      <c r="G8" s="12">
        <f t="shared" ca="1" si="6"/>
        <v>0.64102564102564108</v>
      </c>
      <c r="H8" s="19">
        <f t="shared" ca="1" si="7"/>
        <v>-0.14981101236081307</v>
      </c>
      <c r="I8" s="13">
        <v>104</v>
      </c>
      <c r="K8" s="16" t="str">
        <f t="shared" ca="1" si="8"/>
        <v>Patriots</v>
      </c>
      <c r="L8" s="16" t="str">
        <f t="shared" ca="1" si="9"/>
        <v>DIV</v>
      </c>
      <c r="M8" s="16">
        <f t="shared" ca="1" si="10"/>
        <v>2004</v>
      </c>
      <c r="N8" s="16" t="str">
        <f t="shared" ca="1" si="0"/>
        <v>L 20-3</v>
      </c>
      <c r="O8" s="16">
        <f t="shared" ca="1" si="1"/>
        <v>147</v>
      </c>
      <c r="P8" s="16">
        <f t="shared" ca="1" si="2"/>
        <v>164</v>
      </c>
      <c r="Q8" s="16">
        <f t="shared" ca="1" si="3"/>
        <v>182</v>
      </c>
      <c r="R8" s="16">
        <f t="shared" ca="1" si="11"/>
        <v>82</v>
      </c>
      <c r="U8" s="17" t="s">
        <v>52</v>
      </c>
      <c r="V8" s="20">
        <f>VLOOKUP($U$22,'Regular Season'!$A$1:$EV$32,$AD8,FALSE)</f>
        <v>5.2968343451864701</v>
      </c>
      <c r="W8" s="16">
        <f>VLOOKUP($U$22,'Regular Season'!$A$1:$EV$32,$AD8+33,FALSE)</f>
        <v>12</v>
      </c>
      <c r="X8" s="20">
        <f>VLOOKUP($U$22,'Regular Season'!$A$1:$EV$32,$AD8+1,FALSE)</f>
        <v>4.67263635306431</v>
      </c>
      <c r="Y8" s="16">
        <f>VLOOKUP($U$22,'Regular Season'!$A$1:$EV$32,$AD8+34,FALSE)</f>
        <v>2</v>
      </c>
      <c r="Z8" s="20">
        <f>VLOOKUP($U$22,'Playoff Summary'!$A$1:$EV$29,$AD8,FALSE)</f>
        <v>5.100977198697068</v>
      </c>
      <c r="AA8" s="16">
        <f>VLOOKUP($U$22,'Playoff Summary'!$A$1:$EV$29,$AD8+33,FALSE)</f>
        <v>16</v>
      </c>
      <c r="AB8" s="20">
        <f>VLOOKUP($U$22,'Playoff Summary'!$A$1:$EV$29,$AD8+1,FALSE)</f>
        <v>5.0381944444444446</v>
      </c>
      <c r="AC8" s="16">
        <f>VLOOKUP($U$22,'Playoff Summary'!$A$1:$EV$29,$AD8+34,FALSE)</f>
        <v>7</v>
      </c>
      <c r="AD8" s="16">
        <v>98</v>
      </c>
      <c r="AF8" s="17" t="s">
        <v>52</v>
      </c>
      <c r="AG8" s="20">
        <f>VLOOKUP($AF$21&amp;"-"&amp;$AG$21&amp;"-"&amp;$AH$21,Playoffs!$G$1:$FR$198,$AN8,FALSE)</f>
        <v>6.75</v>
      </c>
      <c r="AH8" s="16">
        <f>VLOOKUP($AF$21&amp;"-"&amp;$AG$21&amp;"-"&amp;$AH$21,Playoffs!$G$1:$FR$198,$AN8+41,FALSE)</f>
        <v>22</v>
      </c>
      <c r="AI8" s="20">
        <f>VLOOKUP($AF$21&amp;"-"&amp;$AG$21&amp;"-"&amp;$AH$21,Playoffs!$G$1:$FR$198,$AN8+1,FALSE)</f>
        <v>5.7241379310344831</v>
      </c>
      <c r="AJ8" s="16">
        <f>VLOOKUP($AF$21&amp;"-"&amp;$AG$21&amp;"-"&amp;$AH$21,Playoffs!$G$1:$FR$198,$AN8+42,FALSE)</f>
        <v>136</v>
      </c>
      <c r="AK8" s="16" t="str">
        <f>IF($AG8&gt;VLOOKUP("Average",Playoffs!$G$1:$FR$201,$AN8,FALSE),IF($AI8&lt;VLOOKUP("Average",Playoffs!$G$1:$FR$201,$AN8,FALSE),"Y","N"),"N")</f>
        <v>N</v>
      </c>
      <c r="AL8" s="16" t="str">
        <f>IF($AG8&lt;VLOOKUP("Average",Playoffs!$G$1:$FR$201,$AN8,FALSE),IF($AI8&gt;VLOOKUP("Average",Playoffs!$G$1:$FR$201,$AN8,FALSE),"Y","N"),"N")</f>
        <v>N</v>
      </c>
      <c r="AM8" s="16" t="str">
        <f ca="1">INDIRECT(ADDRESS((Rankings!$A$1-2)*2+7,$I8,1,1,"Playoffs"))&amp;"-"&amp;INDIRECT(ADDRESS((Rankings!$A$1-2)*2+7,$I8+1,1,1,"Playoffs"))</f>
        <v>25-14</v>
      </c>
      <c r="AN8" s="13">
        <v>98</v>
      </c>
      <c r="AQ8" s="16" t="str">
        <f t="shared" ca="1" si="12"/>
        <v>Colts</v>
      </c>
      <c r="AR8" s="16" t="str">
        <f t="shared" ca="1" si="13"/>
        <v>Ravens</v>
      </c>
      <c r="AS8" s="16" t="str">
        <f t="shared" ca="1" si="14"/>
        <v>DIV</v>
      </c>
      <c r="AT8" s="16" t="str">
        <f t="shared" ca="1" si="15"/>
        <v>20-3</v>
      </c>
      <c r="AU8" s="16">
        <f t="shared" ca="1" si="16"/>
        <v>100</v>
      </c>
      <c r="AV8" s="16">
        <f t="shared" ca="1" si="17"/>
        <v>23</v>
      </c>
      <c r="AW8" s="16">
        <f t="shared" ca="1" si="18"/>
        <v>36</v>
      </c>
      <c r="AX8" s="13">
        <f t="shared" ca="1" si="4"/>
        <v>187</v>
      </c>
      <c r="AY8" s="16"/>
    </row>
    <row r="9" spans="1:51">
      <c r="A9" s="24" t="s">
        <v>53</v>
      </c>
      <c r="B9" s="22">
        <f ca="1">INDIRECT(ADDRESS(Rankings!$A$1-1,$I9,1,1,"Playoffs"))</f>
        <v>1.6273188475160334</v>
      </c>
      <c r="C9" s="21" t="s">
        <v>93</v>
      </c>
      <c r="D9" s="12">
        <f t="shared" si="5"/>
        <v>0.76649746192893398</v>
      </c>
      <c r="E9" s="22">
        <f ca="1">INDIRECT(ADDRESS(Rankings!$A$1+1,$I9,1,1,"Playoffs"))</f>
        <v>1.6730857404860155</v>
      </c>
      <c r="F9" s="16" t="str">
        <f ca="1">INDIRECT(ADDRESS((Rankings!$A$1-2)*2+7,$I9,1,1,"Playoffs"))&amp;"-"&amp;INDIRECT(ADDRESS((Rankings!$A$1-2)*2+7,$I9+1,1,1,"Playoffs"))</f>
        <v>28-8</v>
      </c>
      <c r="G9" s="12">
        <f t="shared" ca="1" si="6"/>
        <v>0.77777777777777779</v>
      </c>
      <c r="H9" s="19">
        <f t="shared" ca="1" si="7"/>
        <v>1.1280315848843814E-2</v>
      </c>
      <c r="I9" s="13">
        <v>106</v>
      </c>
      <c r="K9" s="16" t="str">
        <f t="shared" ca="1" si="8"/>
        <v>Steelers</v>
      </c>
      <c r="L9" s="16" t="str">
        <f t="shared" ca="1" si="9"/>
        <v>DIV</v>
      </c>
      <c r="M9" s="16">
        <f t="shared" ca="1" si="10"/>
        <v>2005</v>
      </c>
      <c r="N9" s="16" t="str">
        <f t="shared" ca="1" si="0"/>
        <v>L 21-18</v>
      </c>
      <c r="O9" s="16">
        <f t="shared" ca="1" si="1"/>
        <v>133</v>
      </c>
      <c r="P9" s="16">
        <f t="shared" ca="1" si="2"/>
        <v>140</v>
      </c>
      <c r="Q9" s="16">
        <f t="shared" ca="1" si="3"/>
        <v>155</v>
      </c>
      <c r="R9" s="16">
        <f t="shared" ca="1" si="11"/>
        <v>101</v>
      </c>
      <c r="U9" s="24" t="s">
        <v>53</v>
      </c>
      <c r="V9" s="22">
        <f>VLOOKUP($U$22,'Regular Season'!$A$1:$EV$32,$AD9,FALSE)</f>
        <v>1.7356608478802993</v>
      </c>
      <c r="W9" s="16">
        <f>VLOOKUP($U$22,'Regular Season'!$A$1:$EV$32,$AD9+33,FALSE)</f>
        <v>7</v>
      </c>
      <c r="X9" s="22">
        <f>VLOOKUP($U$22,'Regular Season'!$A$1:$EV$32,$AD9+1,FALSE)</f>
        <v>1.4765184721352536</v>
      </c>
      <c r="Y9" s="16">
        <f>VLOOKUP($U$22,'Regular Season'!$A$1:$EV$32,$AD9+34,FALSE)</f>
        <v>3</v>
      </c>
      <c r="Z9" s="22">
        <f>VLOOKUP($U$22,'Playoff Summary'!$A$1:$EV$29,$AD9,FALSE)</f>
        <v>1.7245508982035929</v>
      </c>
      <c r="AA9" s="16">
        <f>VLOOKUP($U$22,'Playoff Summary'!$A$1:$EV$29,$AD9+33,FALSE)</f>
        <v>13</v>
      </c>
      <c r="AB9" s="22">
        <f>VLOOKUP($U$22,'Playoff Summary'!$A$1:$EV$29,$AD9+1,FALSE)</f>
        <v>1.4491017964071857</v>
      </c>
      <c r="AC9" s="16">
        <f>VLOOKUP($U$22,'Playoff Summary'!$A$1:$EV$29,$AD9+34,FALSE)</f>
        <v>5</v>
      </c>
      <c r="AD9" s="16">
        <v>100</v>
      </c>
      <c r="AF9" s="24" t="s">
        <v>53</v>
      </c>
      <c r="AG9" s="22">
        <f>VLOOKUP($AF$21&amp;"-"&amp;$AG$21&amp;"-"&amp;$AH$21,Playoffs!$G$1:$FR$198,$AN9,FALSE)</f>
        <v>2.875</v>
      </c>
      <c r="AH9" s="16">
        <f>VLOOKUP($AF$21&amp;"-"&amp;$AG$21&amp;"-"&amp;$AH$21,Playoffs!$G$1:$FR$198,$AN9+41,FALSE)</f>
        <v>7</v>
      </c>
      <c r="AI9" s="22">
        <f>VLOOKUP($AF$21&amp;"-"&amp;$AG$21&amp;"-"&amp;$AH$21,Playoffs!$G$1:$FR$198,$AN9+1,FALSE)</f>
        <v>2.5</v>
      </c>
      <c r="AJ9" s="16">
        <f>VLOOKUP($AF$21&amp;"-"&amp;$AG$21&amp;"-"&amp;$AH$21,Playoffs!$G$1:$FR$198,$AN9+42,FALSE)</f>
        <v>176</v>
      </c>
      <c r="AK9" s="16" t="str">
        <f>IF($AG9&gt;VLOOKUP("Average",Playoffs!$G$1:$FR$201,$AN9,FALSE),IF($AI9&lt;VLOOKUP("Average",Playoffs!$G$1:$FR$201,$AN9,FALSE),"Y","N"),"N")</f>
        <v>N</v>
      </c>
      <c r="AL9" s="16" t="str">
        <f>IF($AG9&lt;VLOOKUP("Average",Playoffs!$G$1:$FR$201,$AN9,FALSE),IF($AI9&gt;VLOOKUP("Average",Playoffs!$G$1:$FR$201,$AN9,FALSE),"Y","N"),"N")</f>
        <v>N</v>
      </c>
      <c r="AM9" s="16" t="str">
        <f ca="1">INDIRECT(ADDRESS((Rankings!$A$1-2)*2+7,$I9,1,1,"Playoffs"))&amp;"-"&amp;INDIRECT(ADDRESS((Rankings!$A$1-2)*2+7,$I9+1,1,1,"Playoffs"))</f>
        <v>28-8</v>
      </c>
      <c r="AN9" s="13">
        <v>100</v>
      </c>
      <c r="AQ9" s="16" t="str">
        <f t="shared" ca="1" si="12"/>
        <v>Vikings</v>
      </c>
      <c r="AR9" s="16" t="str">
        <f t="shared" ca="1" si="13"/>
        <v>Cowboys</v>
      </c>
      <c r="AS9" s="16" t="str">
        <f t="shared" ca="1" si="14"/>
        <v>DIV</v>
      </c>
      <c r="AT9" s="16" t="str">
        <f t="shared" ca="1" si="15"/>
        <v>34-3</v>
      </c>
      <c r="AU9" s="16">
        <f t="shared" ca="1" si="16"/>
        <v>88</v>
      </c>
      <c r="AV9" s="16">
        <f t="shared" ca="1" si="17"/>
        <v>15</v>
      </c>
      <c r="AW9" s="16">
        <f t="shared" ca="1" si="18"/>
        <v>18</v>
      </c>
      <c r="AX9" s="13">
        <f t="shared" ca="1" si="4"/>
        <v>189</v>
      </c>
      <c r="AY9" s="16"/>
    </row>
    <row r="10" spans="1:51">
      <c r="A10" s="17" t="s">
        <v>36</v>
      </c>
      <c r="B10" s="12">
        <f ca="1">INDIRECT(ADDRESS(Rankings!$A$1-1,$I10,1,1,"Playoffs"))</f>
        <v>0.39124688582366168</v>
      </c>
      <c r="C10" s="18" t="s">
        <v>94</v>
      </c>
      <c r="D10" s="12">
        <f t="shared" si="5"/>
        <v>0.75871313672922247</v>
      </c>
      <c r="E10" s="12">
        <f ca="1">INDIRECT(ADDRESS(Rankings!$A$1+1,$I10,1,1,"Playoffs"))</f>
        <v>0.40339472733838933</v>
      </c>
      <c r="F10" s="16" t="str">
        <f ca="1">INDIRECT(ADDRESS((Rankings!$A$1-2)*2+7,$I10,1,1,"Playoffs"))&amp;"-"&amp;INDIRECT(ADDRESS((Rankings!$A$1-2)*2+7,$I10+1,1,1,"Playoffs"))</f>
        <v>38-13</v>
      </c>
      <c r="G10" s="12">
        <f t="shared" ca="1" si="6"/>
        <v>0.74509803921568629</v>
      </c>
      <c r="H10" s="19">
        <f t="shared" ca="1" si="7"/>
        <v>-1.3615097513536178E-2</v>
      </c>
      <c r="I10" s="13">
        <v>108</v>
      </c>
      <c r="K10" s="16" t="str">
        <f t="shared" ca="1" si="8"/>
        <v>Chiefs</v>
      </c>
      <c r="L10" s="16" t="str">
        <f t="shared" ca="1" si="9"/>
        <v>WC</v>
      </c>
      <c r="M10" s="16">
        <f t="shared" ca="1" si="10"/>
        <v>2006</v>
      </c>
      <c r="N10" s="16" t="str">
        <f t="shared" ca="1" si="0"/>
        <v>W 23-8</v>
      </c>
      <c r="O10" s="16">
        <f t="shared" ca="1" si="1"/>
        <v>55</v>
      </c>
      <c r="P10" s="16">
        <f t="shared" ca="1" si="2"/>
        <v>3</v>
      </c>
      <c r="Q10" s="16">
        <f t="shared" ca="1" si="3"/>
        <v>6</v>
      </c>
      <c r="R10" s="16">
        <f t="shared" ca="1" si="11"/>
        <v>111</v>
      </c>
      <c r="U10" s="17" t="s">
        <v>36</v>
      </c>
      <c r="V10" s="12">
        <f>VLOOKUP($U$22,'Regular Season'!$A$1:$EV$32,$AD10,FALSE)</f>
        <v>0.42127862595419846</v>
      </c>
      <c r="W10" s="16">
        <f>VLOOKUP($U$22,'Regular Season'!$A$1:$EV$32,$AD10+33,FALSE)</f>
        <v>5</v>
      </c>
      <c r="X10" s="12">
        <f>VLOOKUP($U$22,'Regular Season'!$A$1:$EV$32,$AD10+1,FALSE)</f>
        <v>0.38022083533365336</v>
      </c>
      <c r="Y10" s="16">
        <f>VLOOKUP($U$22,'Regular Season'!$A$1:$EV$32,$AD10+34,FALSE)</f>
        <v>9</v>
      </c>
      <c r="Z10" s="12">
        <f>VLOOKUP($U$22,'Playoff Summary'!$A$1:$EV$29,$AD10,FALSE)</f>
        <v>0.44</v>
      </c>
      <c r="AA10" s="16">
        <f>VLOOKUP($U$22,'Playoff Summary'!$A$1:$EV$29,$AD10+33,FALSE)</f>
        <v>8</v>
      </c>
      <c r="AB10" s="12">
        <f>VLOOKUP($U$22,'Playoff Summary'!$A$1:$EV$29,$AD10+1,FALSE)</f>
        <v>0.39408866995073893</v>
      </c>
      <c r="AC10" s="16">
        <f>VLOOKUP($U$22,'Playoff Summary'!$A$1:$EV$29,$AD10+34,FALSE)</f>
        <v>16</v>
      </c>
      <c r="AD10" s="16">
        <v>102</v>
      </c>
      <c r="AF10" s="17" t="s">
        <v>36</v>
      </c>
      <c r="AG10" s="12">
        <f>VLOOKUP($AF$21&amp;"-"&amp;$AG$21&amp;"-"&amp;$AH$21,Playoffs!$G$1:$FR$198,$AN10,FALSE)</f>
        <v>0.46666666666666667</v>
      </c>
      <c r="AH10" s="16">
        <f>VLOOKUP($AF$21&amp;"-"&amp;$AG$21&amp;"-"&amp;$AH$21,Playoffs!$G$1:$FR$198,$AN10+41,FALSE)</f>
        <v>54</v>
      </c>
      <c r="AI10" s="12">
        <f>VLOOKUP($AF$21&amp;"-"&amp;$AG$21&amp;"-"&amp;$AH$21,Playoffs!$G$1:$FR$198,$AN10+1,FALSE)</f>
        <v>0.3</v>
      </c>
      <c r="AJ10" s="16">
        <f>VLOOKUP($AF$21&amp;"-"&amp;$AG$21&amp;"-"&amp;$AH$21,Playoffs!$G$1:$FR$198,$AN10+42,FALSE)</f>
        <v>45</v>
      </c>
      <c r="AK10" s="16" t="str">
        <f>IF($AG10&gt;VLOOKUP("Average",Playoffs!$G$1:$FR$201,$AN10,FALSE),IF($AI10&lt;VLOOKUP("Average",Playoffs!$G$1:$FR$201,$AN10,FALSE),"Y","N"),"N")</f>
        <v>Y</v>
      </c>
      <c r="AL10" s="16" t="str">
        <f>IF($AG10&lt;VLOOKUP("Average",Playoffs!$G$1:$FR$201,$AN10,FALSE),IF($AI10&gt;VLOOKUP("Average",Playoffs!$G$1:$FR$201,$AN10,FALSE),"Y","N"),"N")</f>
        <v>N</v>
      </c>
      <c r="AM10" s="16" t="str">
        <f ca="1">INDIRECT(ADDRESS((Rankings!$A$1-2)*2+7,$I10,1,1,"Playoffs"))&amp;"-"&amp;INDIRECT(ADDRESS((Rankings!$A$1-2)*2+7,$I10+1,1,1,"Playoffs"))</f>
        <v>38-13</v>
      </c>
      <c r="AN10" s="13">
        <v>102</v>
      </c>
      <c r="AQ10" s="16" t="str">
        <f t="shared" ca="1" si="12"/>
        <v>Jets</v>
      </c>
      <c r="AR10" s="16" t="str">
        <f t="shared" ca="1" si="13"/>
        <v>Chargers</v>
      </c>
      <c r="AS10" s="16" t="str">
        <f t="shared" ca="1" si="14"/>
        <v>DIV</v>
      </c>
      <c r="AT10" s="16" t="str">
        <f t="shared" ca="1" si="15"/>
        <v>17-14</v>
      </c>
      <c r="AU10" s="16">
        <f t="shared" ca="1" si="16"/>
        <v>150</v>
      </c>
      <c r="AV10" s="16">
        <f t="shared" ca="1" si="17"/>
        <v>53</v>
      </c>
      <c r="AW10" s="16">
        <f t="shared" ca="1" si="18"/>
        <v>107</v>
      </c>
      <c r="AX10" s="13">
        <f t="shared" ca="1" si="4"/>
        <v>192</v>
      </c>
      <c r="AY10" s="16"/>
    </row>
    <row r="11" spans="1:51">
      <c r="A11" s="17" t="s">
        <v>54</v>
      </c>
      <c r="B11" s="25">
        <f ca="1">INDIRECT(ADDRESS(Rankings!$A$1-1,$I11,1,1,"Playoffs"))</f>
        <v>31.05078896373535</v>
      </c>
      <c r="C11" s="21" t="s">
        <v>95</v>
      </c>
      <c r="D11" s="12">
        <f t="shared" si="5"/>
        <v>0.7314614830813535</v>
      </c>
      <c r="E11" s="25">
        <f ca="1">INDIRECT(ADDRESS(Rankings!$A$1+1,$I11,1,1,"Playoffs"))</f>
        <v>31.459580169718624</v>
      </c>
      <c r="F11" s="16" t="str">
        <f ca="1">INDIRECT(ADDRESS((Rankings!$A$1-2)*2+7,$I11,1,1,"Playoffs"))&amp;"-"&amp;INDIRECT(ADDRESS((Rankings!$A$1-2)*2+7,$I11+1,1,1,"Playoffs"))</f>
        <v>50-9</v>
      </c>
      <c r="G11" s="12">
        <f t="shared" ca="1" si="6"/>
        <v>0.84745762711864403</v>
      </c>
      <c r="H11" s="19">
        <f t="shared" ca="1" si="7"/>
        <v>0.11599614403729053</v>
      </c>
      <c r="I11" s="13">
        <v>110</v>
      </c>
      <c r="K11" s="16" t="str">
        <f t="shared" ca="1" si="8"/>
        <v>Ravens</v>
      </c>
      <c r="L11" s="16" t="str">
        <f t="shared" ca="1" si="9"/>
        <v>DIV</v>
      </c>
      <c r="M11" s="16">
        <f t="shared" ca="1" si="10"/>
        <v>2006</v>
      </c>
      <c r="N11" s="16" t="str">
        <f t="shared" ca="1" si="0"/>
        <v>W 15-6</v>
      </c>
      <c r="O11" s="16">
        <f t="shared" ca="1" si="1"/>
        <v>153</v>
      </c>
      <c r="P11" s="16">
        <f t="shared" ca="1" si="2"/>
        <v>11</v>
      </c>
      <c r="Q11" s="16">
        <f t="shared" ca="1" si="3"/>
        <v>55</v>
      </c>
      <c r="R11" s="16">
        <f t="shared" ca="1" si="11"/>
        <v>120</v>
      </c>
      <c r="U11" s="17" t="s">
        <v>54</v>
      </c>
      <c r="V11" s="25">
        <f>VLOOKUP($U$22,'Regular Season'!$A$1:$EV$32,$AD11,FALSE)</f>
        <v>31.964328180737219</v>
      </c>
      <c r="W11" s="16">
        <f>VLOOKUP($U$22,'Regular Season'!$A$1:$EV$32,$AD11+33,FALSE)</f>
        <v>4</v>
      </c>
      <c r="X11" s="25">
        <f>VLOOKUP($U$22,'Regular Season'!$A$1:$EV$32,$AD11+1,FALSE)</f>
        <v>30.778846153846153</v>
      </c>
      <c r="Y11" s="16">
        <f>VLOOKUP($U$22,'Regular Season'!$A$1:$EV$32,$AD11+34,FALSE)</f>
        <v>14</v>
      </c>
      <c r="Z11" s="25">
        <f>VLOOKUP($U$22,'Playoff Summary'!$A$1:$EV$29,$AD11,FALSE)</f>
        <v>34.265895953757223</v>
      </c>
      <c r="AA11" s="16">
        <f>VLOOKUP($U$22,'Playoff Summary'!$A$1:$EV$29,$AD11+33,FALSE)</f>
        <v>3</v>
      </c>
      <c r="AB11" s="25">
        <f>VLOOKUP($U$22,'Playoff Summary'!$A$1:$EV$29,$AD11+1,FALSE)</f>
        <v>31.05294117647059</v>
      </c>
      <c r="AC11" s="16">
        <f>VLOOKUP($U$22,'Playoff Summary'!$A$1:$EV$29,$AD11+34,FALSE)</f>
        <v>13</v>
      </c>
      <c r="AD11" s="16">
        <v>104</v>
      </c>
      <c r="AF11" s="17" t="s">
        <v>54</v>
      </c>
      <c r="AG11" s="25">
        <f>VLOOKUP($AF$21&amp;"-"&amp;$AG$21&amp;"-"&amp;$AH$21,Playoffs!$G$1:$FR$198,$AN11,FALSE)</f>
        <v>16.625</v>
      </c>
      <c r="AH11" s="16">
        <f>VLOOKUP($AF$21&amp;"-"&amp;$AG$21&amp;"-"&amp;$AH$21,Playoffs!$G$1:$FR$198,$AN11+41,FALSE)</f>
        <v>197</v>
      </c>
      <c r="AI11" s="25">
        <f>VLOOKUP($AF$21&amp;"-"&amp;$AG$21&amp;"-"&amp;$AH$21,Playoffs!$G$1:$FR$198,$AN11+1,FALSE)</f>
        <v>29.555555555555557</v>
      </c>
      <c r="AJ11" s="16">
        <f>VLOOKUP($AF$21&amp;"-"&amp;$AG$21&amp;"-"&amp;$AH$21,Playoffs!$G$1:$FR$198,$AN11+42,FALSE)</f>
        <v>85</v>
      </c>
      <c r="AK11" s="16" t="str">
        <f>IF($AG11&gt;VLOOKUP("Average",Playoffs!$G$1:$FR$201,$AN11,FALSE),IF($AI11&lt;VLOOKUP("Average",Playoffs!$G$1:$FR$201,$AN11,FALSE),"Y","N"),"N")</f>
        <v>N</v>
      </c>
      <c r="AL11" s="16" t="str">
        <f>IF($AG11&lt;VLOOKUP("Average",Playoffs!$G$1:$FR$201,$AN11,FALSE),IF($AI11&gt;VLOOKUP("Average",Playoffs!$G$1:$FR$201,$AN11,FALSE),"Y","N"),"N")</f>
        <v>N</v>
      </c>
      <c r="AM11" s="16" t="str">
        <f ca="1">INDIRECT(ADDRESS((Rankings!$A$1-2)*2+7,$I11,1,1,"Playoffs"))&amp;"-"&amp;INDIRECT(ADDRESS((Rankings!$A$1-2)*2+7,$I11+1,1,1,"Playoffs"))</f>
        <v>50-9</v>
      </c>
      <c r="AN11" s="13">
        <v>104</v>
      </c>
      <c r="AQ11" s="16" t="str">
        <f t="shared" ca="1" si="12"/>
        <v>Colts</v>
      </c>
      <c r="AR11" s="16" t="str">
        <f t="shared" ca="1" si="13"/>
        <v>Jets</v>
      </c>
      <c r="AS11" s="16" t="str">
        <f t="shared" ca="1" si="14"/>
        <v>CC</v>
      </c>
      <c r="AT11" s="16" t="str">
        <f t="shared" ca="1" si="15"/>
        <v>30-17</v>
      </c>
      <c r="AU11" s="16">
        <f t="shared" ca="1" si="16"/>
        <v>27</v>
      </c>
      <c r="AV11" s="16">
        <f t="shared" ca="1" si="17"/>
        <v>108</v>
      </c>
      <c r="AW11" s="16">
        <f t="shared" ca="1" si="18"/>
        <v>52</v>
      </c>
      <c r="AX11" s="13">
        <f t="shared" ca="1" si="4"/>
        <v>193</v>
      </c>
      <c r="AY11" s="16"/>
    </row>
    <row r="12" spans="1:51">
      <c r="A12" s="17" t="s">
        <v>38</v>
      </c>
      <c r="B12" s="22">
        <f ca="1">INDIRECT(ADDRESS(Rankings!$A$1-1,$I12,1,1,"Playoffs"))</f>
        <v>3.9144163763066202</v>
      </c>
      <c r="C12" s="21" t="s">
        <v>96</v>
      </c>
      <c r="D12" s="12">
        <f t="shared" si="5"/>
        <v>0.70461868958109564</v>
      </c>
      <c r="E12" s="22">
        <f ca="1">INDIRECT(ADDRESS(Rankings!$A$1+1,$I12,1,1,"Playoffs"))</f>
        <v>4.1647727272727275</v>
      </c>
      <c r="F12" s="16" t="str">
        <f ca="1">INDIRECT(ADDRESS((Rankings!$A$1-2)*2+7,$I12,1,1,"Playoffs"))&amp;"-"&amp;INDIRECT(ADDRESS((Rankings!$A$1-2)*2+7,$I12+1,1,1,"Playoffs"))</f>
        <v>29-14</v>
      </c>
      <c r="G12" s="12">
        <f t="shared" ca="1" si="6"/>
        <v>0.67441860465116277</v>
      </c>
      <c r="H12" s="19">
        <f t="shared" ca="1" si="7"/>
        <v>-3.0200084929932869E-2</v>
      </c>
      <c r="I12" s="13">
        <v>112</v>
      </c>
      <c r="K12" s="16" t="str">
        <f t="shared" ca="1" si="8"/>
        <v>Patriots</v>
      </c>
      <c r="L12" s="16" t="str">
        <f t="shared" ca="1" si="9"/>
        <v>CC</v>
      </c>
      <c r="M12" s="16">
        <f t="shared" ca="1" si="10"/>
        <v>2006</v>
      </c>
      <c r="N12" s="16" t="str">
        <f t="shared" ca="1" si="0"/>
        <v>W 38-34</v>
      </c>
      <c r="O12" s="16">
        <f t="shared" ca="1" si="1"/>
        <v>46</v>
      </c>
      <c r="P12" s="16">
        <f t="shared" ca="1" si="2"/>
        <v>106</v>
      </c>
      <c r="Q12" s="16">
        <f t="shared" ca="1" si="3"/>
        <v>65</v>
      </c>
      <c r="R12" s="16">
        <f t="shared" ca="1" si="11"/>
        <v>129</v>
      </c>
      <c r="U12" s="17" t="s">
        <v>38</v>
      </c>
      <c r="V12" s="22">
        <f>VLOOKUP($U$22,'Regular Season'!$A$1:$EV$32,$AD12,FALSE)</f>
        <v>3.3402777777777777</v>
      </c>
      <c r="W12" s="16">
        <f>VLOOKUP($U$22,'Regular Season'!$A$1:$EV$32,$AD12+33,FALSE)</f>
        <v>3</v>
      </c>
      <c r="X12" s="22">
        <f>VLOOKUP($U$22,'Regular Season'!$A$1:$EV$32,$AD12+1,FALSE)</f>
        <v>4.2569444444444446</v>
      </c>
      <c r="Y12" s="16">
        <f>VLOOKUP($U$22,'Regular Season'!$A$1:$EV$32,$AD12+34,FALSE)</f>
        <v>6</v>
      </c>
      <c r="Z12" s="22">
        <f>VLOOKUP($U$22,'Playoff Summary'!$A$1:$EV$29,$AD12,FALSE)</f>
        <v>3.7857142857142856</v>
      </c>
      <c r="AA12" s="16">
        <f>VLOOKUP($U$22,'Playoff Summary'!$A$1:$EV$29,$AD12+33,FALSE)</f>
        <v>16</v>
      </c>
      <c r="AB12" s="22">
        <f>VLOOKUP($U$22,'Playoff Summary'!$A$1:$EV$29,$AD12+1,FALSE)</f>
        <v>4.5714285714285712</v>
      </c>
      <c r="AC12" s="16">
        <f>VLOOKUP($U$22,'Playoff Summary'!$A$1:$EV$29,$AD12+34,FALSE)</f>
        <v>7</v>
      </c>
      <c r="AD12" s="16">
        <v>106</v>
      </c>
      <c r="AF12" s="17" t="s">
        <v>38</v>
      </c>
      <c r="AG12" s="22">
        <f>VLOOKUP($AF$21&amp;"-"&amp;$AG$21&amp;"-"&amp;$AH$21,Playoffs!$G$1:$FR$198,$AN12,FALSE)</f>
        <v>2</v>
      </c>
      <c r="AH12" s="16">
        <f>VLOOKUP($AF$21&amp;"-"&amp;$AG$21&amp;"-"&amp;$AH$21,Playoffs!$G$1:$FR$198,$AN12+41,FALSE)</f>
        <v>23</v>
      </c>
      <c r="AI12" s="22">
        <f>VLOOKUP($AF$21&amp;"-"&amp;$AG$21&amp;"-"&amp;$AH$21,Playoffs!$G$1:$FR$198,$AN12+1,FALSE)</f>
        <v>1</v>
      </c>
      <c r="AJ12" s="16">
        <f>VLOOKUP($AF$21&amp;"-"&amp;$AG$21&amp;"-"&amp;$AH$21,Playoffs!$G$1:$FR$198,$AN12+42,FALSE)</f>
        <v>177</v>
      </c>
      <c r="AK12" s="16" t="str">
        <f>IF($AG12&lt;VLOOKUP("Average",Playoffs!$G$1:$FR$201,$AN12,FALSE),IF($AI12&gt;VLOOKUP("Average",Playoffs!$G$1:$FR$201,$AN12,FALSE),"Y","N"),"N")</f>
        <v>N</v>
      </c>
      <c r="AL12" s="16" t="str">
        <f>IF($AG12&gt;VLOOKUP("Average",Playoffs!$G$1:$FR$201,$AN12,FALSE),IF($AI12&lt;VLOOKUP("Average",Playoffs!$G$1:$FR$201,$AN12,FALSE),"Y","N"),"N")</f>
        <v>N</v>
      </c>
      <c r="AM12" s="16" t="str">
        <f ca="1">INDIRECT(ADDRESS((Rankings!$A$1-2)*2+7,$I12,1,1,"Playoffs"))&amp;"-"&amp;INDIRECT(ADDRESS((Rankings!$A$1-2)*2+7,$I12+1,1,1,"Playoffs"))</f>
        <v>29-14</v>
      </c>
      <c r="AN12" s="13">
        <v>106</v>
      </c>
      <c r="AQ12" s="16" t="str">
        <f t="shared" ca="1" si="12"/>
        <v>Saints</v>
      </c>
      <c r="AR12" s="16" t="str">
        <f t="shared" ca="1" si="13"/>
        <v>Vikings</v>
      </c>
      <c r="AS12" s="16" t="str">
        <f t="shared" ca="1" si="14"/>
        <v>CC</v>
      </c>
      <c r="AT12" s="16" t="str">
        <f t="shared" ca="1" si="15"/>
        <v>31-28</v>
      </c>
      <c r="AU12" s="16">
        <f t="shared" ca="1" si="16"/>
        <v>142</v>
      </c>
      <c r="AV12" s="16">
        <f t="shared" ca="1" si="17"/>
        <v>135</v>
      </c>
      <c r="AW12" s="16">
        <f t="shared" ca="1" si="18"/>
        <v>160</v>
      </c>
      <c r="AX12" s="13">
        <f t="shared" ca="1" si="4"/>
        <v>195</v>
      </c>
      <c r="AY12" s="16"/>
    </row>
    <row r="13" spans="1:51">
      <c r="A13" s="17" t="s">
        <v>55</v>
      </c>
      <c r="B13" s="12">
        <f ca="1">INDIRECT(ADDRESS(Rankings!$A$1-1,$I13,1,1,"Playoffs"))</f>
        <v>0.65584833232943007</v>
      </c>
      <c r="C13" s="18" t="s">
        <v>97</v>
      </c>
      <c r="D13" s="12">
        <f t="shared" si="5"/>
        <v>0.6945169712793734</v>
      </c>
      <c r="E13" s="12">
        <f ca="1">INDIRECT(ADDRESS(Rankings!$A$1+1,$I13,1,1,"Playoffs"))</f>
        <v>0.67751060820367748</v>
      </c>
      <c r="F13" s="16" t="str">
        <f ca="1">INDIRECT(ADDRESS((Rankings!$A$1-2)*2+7,$I13,1,1,"Playoffs"))&amp;"-"&amp;INDIRECT(ADDRESS((Rankings!$A$1-2)*2+7,$I13+1,1,1,"Playoffs"))</f>
        <v>38-14</v>
      </c>
      <c r="G13" s="12">
        <f t="shared" ca="1" si="6"/>
        <v>0.73076923076923073</v>
      </c>
      <c r="H13" s="19">
        <f t="shared" ca="1" si="7"/>
        <v>3.625225948985733E-2</v>
      </c>
      <c r="I13" s="13">
        <v>114</v>
      </c>
      <c r="K13" s="16" t="str">
        <f t="shared" ca="1" si="8"/>
        <v>Bears</v>
      </c>
      <c r="L13" s="16" t="str">
        <f t="shared" ca="1" si="9"/>
        <v>SB</v>
      </c>
      <c r="M13" s="16">
        <f t="shared" ca="1" si="10"/>
        <v>2006</v>
      </c>
      <c r="N13" s="16" t="str">
        <f t="shared" ca="1" si="0"/>
        <v>W 29-17</v>
      </c>
      <c r="O13" s="16">
        <f t="shared" ca="1" si="1"/>
        <v>97</v>
      </c>
      <c r="P13" s="16">
        <f t="shared" ca="1" si="2"/>
        <v>19</v>
      </c>
      <c r="Q13" s="16">
        <f t="shared" ca="1" si="3"/>
        <v>29</v>
      </c>
      <c r="R13" s="16">
        <f t="shared" ca="1" si="11"/>
        <v>132</v>
      </c>
      <c r="U13" s="17" t="s">
        <v>55</v>
      </c>
      <c r="V13" s="12">
        <f>VLOOKUP($U$22,'Regular Season'!$A$1:$EV$32,$AD13,FALSE)</f>
        <v>0.64489795918367343</v>
      </c>
      <c r="W13" s="16">
        <f>VLOOKUP($U$22,'Regular Season'!$A$1:$EV$32,$AD13+33,FALSE)</f>
        <v>21</v>
      </c>
      <c r="X13" s="12">
        <f>VLOOKUP($U$22,'Regular Season'!$A$1:$EV$32,$AD13+1,FALSE)</f>
        <v>0.62672811059907829</v>
      </c>
      <c r="Y13" s="16">
        <f>VLOOKUP($U$22,'Regular Season'!$A$1:$EV$32,$AD13+34,FALSE)</f>
        <v>4</v>
      </c>
      <c r="Z13" s="12">
        <f>VLOOKUP($U$22,'Playoff Summary'!$A$1:$EV$29,$AD13,FALSE)</f>
        <v>0.74789915966386555</v>
      </c>
      <c r="AA13" s="16">
        <f>VLOOKUP($U$22,'Playoff Summary'!$A$1:$EV$29,$AD13+33,FALSE)</f>
        <v>5</v>
      </c>
      <c r="AB13" s="12">
        <f>VLOOKUP($U$22,'Playoff Summary'!$A$1:$EV$29,$AD13+1,FALSE)</f>
        <v>0.67755102040816328</v>
      </c>
      <c r="AC13" s="16">
        <f>VLOOKUP($U$22,'Playoff Summary'!$A$1:$EV$29,$AD13+34,FALSE)</f>
        <v>13</v>
      </c>
      <c r="AD13" s="16">
        <v>108</v>
      </c>
      <c r="AF13" s="17" t="s">
        <v>55</v>
      </c>
      <c r="AG13" s="12">
        <f>VLOOKUP($AF$21&amp;"-"&amp;$AG$21&amp;"-"&amp;$AH$21,Playoffs!$G$1:$FR$198,$AN13,FALSE)</f>
        <v>0.66666666666666663</v>
      </c>
      <c r="AH13" s="16">
        <f>VLOOKUP($AF$21&amp;"-"&amp;$AG$21&amp;"-"&amp;$AH$21,Playoffs!$G$1:$FR$198,$AN13+41,FALSE)</f>
        <v>109</v>
      </c>
      <c r="AI13" s="12">
        <f>VLOOKUP($AF$21&amp;"-"&amp;$AG$21&amp;"-"&amp;$AH$21,Playoffs!$G$1:$FR$198,$AN13+1,FALSE)</f>
        <v>0.66666666666666663</v>
      </c>
      <c r="AJ13" s="16">
        <f>VLOOKUP($AF$21&amp;"-"&amp;$AG$21&amp;"-"&amp;$AH$21,Playoffs!$G$1:$FR$198,$AN13+42,FALSE)</f>
        <v>81</v>
      </c>
      <c r="AK13" s="16" t="str">
        <f>IF($AG13&gt;VLOOKUP("Average",Playoffs!$G$1:$FR$201,$AN13,FALSE),IF($AI13&lt;VLOOKUP("Average",Playoffs!$G$1:$FR$201,$AN13,FALSE),"Y","N"),"N")</f>
        <v>N</v>
      </c>
      <c r="AL13" s="16" t="str">
        <f>IF($AG13&lt;VLOOKUP("Average",Playoffs!$G$1:$FR$201,$AN13,FALSE),IF($AI13&gt;VLOOKUP("Average",Playoffs!$G$1:$FR$201,$AN13,FALSE),"Y","N"),"N")</f>
        <v>N</v>
      </c>
      <c r="AM13" s="16" t="str">
        <f ca="1">INDIRECT(ADDRESS((Rankings!$A$1-2)*2+7,$I13,1,1,"Playoffs"))&amp;"-"&amp;INDIRECT(ADDRESS((Rankings!$A$1-2)*2+7,$I13+1,1,1,"Playoffs"))</f>
        <v>38-14</v>
      </c>
      <c r="AN13" s="13">
        <v>108</v>
      </c>
      <c r="AQ13" s="16" t="str">
        <f t="shared" ca="1" si="12"/>
        <v>Saints</v>
      </c>
      <c r="AR13" s="16" t="str">
        <f t="shared" ca="1" si="13"/>
        <v>Colts</v>
      </c>
      <c r="AS13" s="16" t="str">
        <f t="shared" ca="1" si="14"/>
        <v>SB</v>
      </c>
      <c r="AT13" s="16" t="str">
        <f t="shared" ca="1" si="15"/>
        <v>31-17</v>
      </c>
      <c r="AU13" s="16">
        <f t="shared" ca="1" si="16"/>
        <v>24</v>
      </c>
      <c r="AV13" s="16">
        <f t="shared" ca="1" si="17"/>
        <v>180</v>
      </c>
      <c r="AW13" s="16">
        <f t="shared" ca="1" si="18"/>
        <v>103</v>
      </c>
      <c r="AX13" s="13">
        <f t="shared" ca="1" si="4"/>
        <v>198</v>
      </c>
      <c r="AY13" s="16"/>
    </row>
    <row r="14" spans="1:51" ht="15.75" thickBot="1">
      <c r="A14" s="24" t="s">
        <v>40</v>
      </c>
      <c r="B14" s="20">
        <f ca="1">INDIRECT(ADDRESS(Rankings!$A$1-1,$I14,1,1,"Playoffs"))</f>
        <v>5.508605341246291</v>
      </c>
      <c r="C14" s="21" t="s">
        <v>98</v>
      </c>
      <c r="D14" s="12">
        <f t="shared" si="5"/>
        <v>0.66479925303454712</v>
      </c>
      <c r="E14" s="20">
        <f ca="1">INDIRECT(ADDRESS(Rankings!$A$1+1,$I14,1,1,"Playoffs"))</f>
        <v>5.5612104539202205</v>
      </c>
      <c r="F14" s="16" t="str">
        <f ca="1">INDIRECT(ADDRESS((Rankings!$A$1-2)*2+7,$I14,1,1,"Playoffs"))&amp;"-"&amp;INDIRECT(ADDRESS((Rankings!$A$1-2)*2+7,$I14+1,1,1,"Playoffs"))</f>
        <v>35-14</v>
      </c>
      <c r="G14" s="12">
        <f t="shared" ca="1" si="6"/>
        <v>0.7142857142857143</v>
      </c>
      <c r="H14" s="19">
        <f t="shared" ca="1" si="7"/>
        <v>4.948646125116718E-2</v>
      </c>
      <c r="I14" s="13">
        <v>116</v>
      </c>
      <c r="K14" s="16" t="str">
        <f t="shared" ca="1" si="8"/>
        <v>Chargers</v>
      </c>
      <c r="L14" s="16" t="str">
        <f t="shared" ca="1" si="9"/>
        <v>DIV</v>
      </c>
      <c r="M14" s="16">
        <f t="shared" ca="1" si="10"/>
        <v>2007</v>
      </c>
      <c r="N14" s="16" t="str">
        <f t="shared" ca="1" si="0"/>
        <v>L 28-24</v>
      </c>
      <c r="O14" s="16">
        <f t="shared" ca="1" si="1"/>
        <v>48</v>
      </c>
      <c r="P14" s="16">
        <f t="shared" ca="1" si="2"/>
        <v>181</v>
      </c>
      <c r="Q14" s="16">
        <f t="shared" ca="1" si="3"/>
        <v>124</v>
      </c>
      <c r="R14" s="16">
        <f t="shared" ca="1" si="11"/>
        <v>145</v>
      </c>
      <c r="U14" s="24" t="s">
        <v>40</v>
      </c>
      <c r="V14" s="20">
        <f>VLOOKUP($U$22,'Regular Season'!$A$1:$EV$32,$AD14,FALSE)</f>
        <v>5.7506234413965087</v>
      </c>
      <c r="W14" s="16">
        <f>VLOOKUP($U$22,'Regular Season'!$A$1:$EV$32,$AD14+33,FALSE)</f>
        <v>3</v>
      </c>
      <c r="X14" s="20">
        <f>VLOOKUP($U$22,'Regular Season'!$A$1:$EV$32,$AD14+1,FALSE)</f>
        <v>5.3844708829054477</v>
      </c>
      <c r="Y14" s="16">
        <f>VLOOKUP($U$22,'Regular Season'!$A$1:$EV$32,$AD14+34,FALSE)</f>
        <v>6</v>
      </c>
      <c r="Z14" s="20">
        <f>VLOOKUP($U$22,'Playoff Summary'!$A$1:$EV$29,$AD14,FALSE)</f>
        <v>5.5149700598802394</v>
      </c>
      <c r="AA14" s="16">
        <f>VLOOKUP($U$22,'Playoff Summary'!$A$1:$EV$29,$AD14+33,FALSE)</f>
        <v>18</v>
      </c>
      <c r="AB14" s="20">
        <f>VLOOKUP($U$22,'Playoff Summary'!$A$1:$EV$29,$AD14+1,FALSE)</f>
        <v>5.1736526946107784</v>
      </c>
      <c r="AC14" s="16">
        <f>VLOOKUP($U$22,'Playoff Summary'!$A$1:$EV$29,$AD14+34,FALSE)</f>
        <v>5</v>
      </c>
      <c r="AD14" s="16">
        <v>110</v>
      </c>
      <c r="AF14" s="24" t="s">
        <v>40</v>
      </c>
      <c r="AG14" s="20">
        <f>VLOOKUP($AF$21&amp;"-"&amp;$AG$21&amp;"-"&amp;$AH$21,Playoffs!$G$1:$FR$198,$AN14,FALSE)</f>
        <v>8</v>
      </c>
      <c r="AH14" s="16">
        <f>VLOOKUP($AF$21&amp;"-"&amp;$AG$21&amp;"-"&amp;$AH$21,Playoffs!$G$1:$FR$198,$AN14+41,FALSE)</f>
        <v>6</v>
      </c>
      <c r="AI14" s="20">
        <f>VLOOKUP($AF$21&amp;"-"&amp;$AG$21&amp;"-"&amp;$AH$21,Playoffs!$G$1:$FR$198,$AN14+1,FALSE)</f>
        <v>7.25</v>
      </c>
      <c r="AJ14" s="16">
        <f>VLOOKUP($AF$21&amp;"-"&amp;$AG$21&amp;"-"&amp;$AH$21,Playoffs!$G$1:$FR$198,$AN14+42,FALSE)</f>
        <v>185</v>
      </c>
      <c r="AK14" s="16" t="str">
        <f>IF($AG14&gt;VLOOKUP("Average",Playoffs!$G$1:$FR$201,$AN14,FALSE),IF($AI14&lt;VLOOKUP("Average",Playoffs!$G$1:$FR$201,$AN14,FALSE),"Y","N"),"N")</f>
        <v>N</v>
      </c>
      <c r="AL14" s="16" t="str">
        <f>IF($AG14&lt;VLOOKUP("Average",Playoffs!$G$1:$FR$201,$AN14,FALSE),IF($AI14&gt;VLOOKUP("Average",Playoffs!$G$1:$FR$201,$AN14,FALSE),"Y","N"),"N")</f>
        <v>N</v>
      </c>
      <c r="AM14" s="16" t="str">
        <f ca="1">INDIRECT(ADDRESS((Rankings!$A$1-2)*2+7,$I14,1,1,"Playoffs"))&amp;"-"&amp;INDIRECT(ADDRESS((Rankings!$A$1-2)*2+7,$I14+1,1,1,"Playoffs"))</f>
        <v>35-14</v>
      </c>
      <c r="AN14" s="13">
        <v>110</v>
      </c>
    </row>
    <row r="15" spans="1:51" ht="15.75" thickBot="1">
      <c r="A15" s="24" t="s">
        <v>56</v>
      </c>
      <c r="B15" s="20">
        <f ca="1">INDIRECT(ADDRESS(Rankings!$A$1-1,$I15,1,1,"Playoffs"))</f>
        <v>0.8164536285978411</v>
      </c>
      <c r="C15" s="21" t="s">
        <v>99</v>
      </c>
      <c r="D15" s="12">
        <f t="shared" si="5"/>
        <v>0.61394891944990182</v>
      </c>
      <c r="E15" s="20">
        <f ca="1">INDIRECT(ADDRESS(Rankings!$A$1+1,$I15,1,1,"Playoffs"))</f>
        <v>0.70244867672520406</v>
      </c>
      <c r="F15" s="16" t="str">
        <f ca="1">INDIRECT(ADDRESS((Rankings!$A$1-2)*2+7,$I15,1,1,"Playoffs"))&amp;"-"&amp;INDIRECT(ADDRESS((Rankings!$A$1-2)*2+7,$I15+1,1,1,"Playoffs"))</f>
        <v>30-20</v>
      </c>
      <c r="G15" s="12">
        <f t="shared" ca="1" si="6"/>
        <v>0.6</v>
      </c>
      <c r="H15" s="19">
        <f t="shared" ca="1" si="7"/>
        <v>-1.3948919449901842E-2</v>
      </c>
      <c r="I15" s="13">
        <v>118</v>
      </c>
      <c r="K15" s="16" t="str">
        <f t="shared" ca="1" si="8"/>
        <v>Chargers</v>
      </c>
      <c r="L15" s="16" t="str">
        <f t="shared" ca="1" si="9"/>
        <v>WC</v>
      </c>
      <c r="M15" s="16">
        <f t="shared" ca="1" si="10"/>
        <v>2008</v>
      </c>
      <c r="N15" s="16" t="str">
        <f t="shared" ca="1" si="0"/>
        <v>L 23-17</v>
      </c>
      <c r="O15" s="16">
        <f t="shared" ca="1" si="1"/>
        <v>102</v>
      </c>
      <c r="P15" s="16">
        <f t="shared" ca="1" si="2"/>
        <v>125</v>
      </c>
      <c r="Q15" s="16">
        <f t="shared" ca="1" si="3"/>
        <v>123</v>
      </c>
      <c r="R15" s="16">
        <f t="shared" ca="1" si="11"/>
        <v>158</v>
      </c>
      <c r="U15" s="24" t="s">
        <v>56</v>
      </c>
      <c r="V15" s="20">
        <f>VLOOKUP($U$22,'Regular Season'!$A$1:$EV$32,$AD15,FALSE)</f>
        <v>0.75975715524718124</v>
      </c>
      <c r="W15" s="16">
        <f>VLOOKUP($U$22,'Regular Season'!$A$1:$EV$32,$AD15+33,FALSE)</f>
        <v>6</v>
      </c>
      <c r="X15" s="20">
        <f>VLOOKUP($U$22,'Regular Season'!$A$1:$EV$32,$AD15+1,FALSE)</f>
        <v>0.84300500058146299</v>
      </c>
      <c r="Y15" s="16">
        <f>VLOOKUP($U$22,'Regular Season'!$A$1:$EV$32,$AD15+34,FALSE)</f>
        <v>10</v>
      </c>
      <c r="Z15" s="20">
        <f>VLOOKUP($U$22,'Playoff Summary'!$A$1:$EV$29,$AD15,FALSE)</f>
        <v>0.60912052117263848</v>
      </c>
      <c r="AA15" s="16">
        <f>VLOOKUP($U$22,'Playoff Summary'!$A$1:$EV$29,$AD15+33,FALSE)</f>
        <v>9</v>
      </c>
      <c r="AB15" s="20">
        <f>VLOOKUP($U$22,'Playoff Summary'!$A$1:$EV$29,$AD15+1,FALSE)</f>
        <v>1.0520833333333333</v>
      </c>
      <c r="AC15" s="16">
        <f>VLOOKUP($U$22,'Playoff Summary'!$A$1:$EV$29,$AD15+34,FALSE)</f>
        <v>1</v>
      </c>
      <c r="AD15" s="16">
        <v>112</v>
      </c>
      <c r="AF15" s="24" t="s">
        <v>56</v>
      </c>
      <c r="AG15" s="20">
        <f>VLOOKUP($AF$21&amp;"-"&amp;$AG$21&amp;"-"&amp;$AH$21,Playoffs!$G$1:$FR$198,$AN15,FALSE)</f>
        <v>0.703125</v>
      </c>
      <c r="AH15" s="16">
        <f>VLOOKUP($AF$21&amp;"-"&amp;$AG$21&amp;"-"&amp;$AH$21,Playoffs!$G$1:$FR$198,$AN15+41,FALSE)</f>
        <v>107</v>
      </c>
      <c r="AI15" s="20">
        <f>VLOOKUP($AF$21&amp;"-"&amp;$AG$21&amp;"-"&amp;$AH$21,Playoffs!$G$1:$FR$198,$AN15+1,FALSE)</f>
        <v>0.32758620689655171</v>
      </c>
      <c r="AJ15" s="16">
        <f>VLOOKUP($AF$21&amp;"-"&amp;$AG$21&amp;"-"&amp;$AH$21,Playoffs!$G$1:$FR$198,$AN15+42,FALSE)</f>
        <v>164</v>
      </c>
      <c r="AK15" s="16" t="str">
        <f>IF($AG15&lt;VLOOKUP("Average",Playoffs!$G$1:$FR$201,$AN15,FALSE),IF($AI15&gt;VLOOKUP("Average",Playoffs!$G$1:$FR$201,$AN15,FALSE),"Y","N"),"N")</f>
        <v>N</v>
      </c>
      <c r="AL15" s="16" t="str">
        <f>IF($AG15&gt;VLOOKUP("Average",Playoffs!$G$1:$FR$201,$AN15,FALSE),IF($AI15&lt;VLOOKUP("Average",Playoffs!$G$1:$FR$201,$AN15,FALSE),"Y","N"),"N")</f>
        <v>Y</v>
      </c>
      <c r="AM15" s="16" t="str">
        <f ca="1">INDIRECT(ADDRESS((Rankings!$A$1-2)*2+7,$I15,1,1,"Playoffs"))&amp;"-"&amp;INDIRECT(ADDRESS((Rankings!$A$1-2)*2+7,$I15+1,1,1,"Playoffs"))</f>
        <v>30-20</v>
      </c>
      <c r="AN15" s="13">
        <v>112</v>
      </c>
      <c r="AQ15" s="26">
        <v>2009</v>
      </c>
    </row>
    <row r="16" spans="1:51">
      <c r="A16" s="17" t="s">
        <v>42</v>
      </c>
      <c r="B16" s="12">
        <f ca="1">INDIRECT(ADDRESS(Rankings!$A$1-1,$I16,1,1,"Playoffs"))</f>
        <v>0.45716172786803377</v>
      </c>
      <c r="C16" s="18" t="s">
        <v>100</v>
      </c>
      <c r="D16" s="12">
        <f t="shared" si="5"/>
        <v>0.59335038363171355</v>
      </c>
      <c r="E16" s="12">
        <f ca="1">INDIRECT(ADDRESS(Rankings!$A$1+1,$I16,1,1,"Playoffs"))</f>
        <v>0.45433163465307724</v>
      </c>
      <c r="F16" s="16" t="str">
        <f ca="1">INDIRECT(ADDRESS((Rankings!$A$1-2)*2+7,$I16,1,1,"Playoffs"))&amp;"-"&amp;INDIRECT(ADDRESS((Rankings!$A$1-2)*2+7,$I16+1,1,1,"Playoffs"))</f>
        <v>26-21</v>
      </c>
      <c r="G16" s="12">
        <f t="shared" ca="1" si="6"/>
        <v>0.55319148936170215</v>
      </c>
      <c r="H16" s="19">
        <f t="shared" ca="1" si="7"/>
        <v>-4.0158894270011403E-2</v>
      </c>
      <c r="I16" s="13">
        <v>120</v>
      </c>
      <c r="K16" s="16" t="str">
        <f t="shared" ca="1" si="8"/>
        <v>Ravens</v>
      </c>
      <c r="L16" s="16" t="str">
        <f t="shared" ca="1" si="9"/>
        <v>DIV</v>
      </c>
      <c r="M16" s="16">
        <f t="shared" ca="1" si="10"/>
        <v>2009</v>
      </c>
      <c r="N16" s="16" t="str">
        <f t="shared" ca="1" si="0"/>
        <v>W 20-3</v>
      </c>
      <c r="O16" s="16">
        <f t="shared" ca="1" si="1"/>
        <v>100</v>
      </c>
      <c r="P16" s="16">
        <f t="shared" ca="1" si="2"/>
        <v>23</v>
      </c>
      <c r="Q16" s="16">
        <f t="shared" ca="1" si="3"/>
        <v>36</v>
      </c>
      <c r="R16" s="16">
        <f t="shared" ca="1" si="11"/>
        <v>187</v>
      </c>
      <c r="U16" s="17" t="s">
        <v>42</v>
      </c>
      <c r="V16" s="12">
        <f>VLOOKUP($U$22,'Regular Season'!$A$1:$EV$32,$AD16,FALSE)</f>
        <v>0.4551554462089018</v>
      </c>
      <c r="W16" s="16">
        <f>VLOOKUP($U$22,'Regular Season'!$A$1:$EV$32,$AD16+33,FALSE)</f>
        <v>18</v>
      </c>
      <c r="X16" s="12">
        <f>VLOOKUP($U$22,'Regular Season'!$A$1:$EV$32,$AD16+1,FALSE)</f>
        <v>0.40627802690582959</v>
      </c>
      <c r="Y16" s="16">
        <f>VLOOKUP($U$22,'Regular Season'!$A$1:$EV$32,$AD16+34,FALSE)</f>
        <v>2</v>
      </c>
      <c r="Z16" s="12">
        <f>VLOOKUP($U$22,'Playoff Summary'!$A$1:$EV$29,$AD16,FALSE)</f>
        <v>0.43735763097949887</v>
      </c>
      <c r="AA16" s="16">
        <f>VLOOKUP($U$22,'Playoff Summary'!$A$1:$EV$29,$AD16+33,FALSE)</f>
        <v>20</v>
      </c>
      <c r="AB16" s="12">
        <f>VLOOKUP($U$22,'Playoff Summary'!$A$1:$EV$29,$AD16+1,FALSE)</f>
        <v>0.39935064935064934</v>
      </c>
      <c r="AC16" s="16">
        <f>VLOOKUP($U$22,'Playoff Summary'!$A$1:$EV$29,$AD16+34,FALSE)</f>
        <v>4</v>
      </c>
      <c r="AD16" s="16">
        <v>114</v>
      </c>
      <c r="AF16" s="17" t="s">
        <v>42</v>
      </c>
      <c r="AG16" s="12">
        <f>VLOOKUP($AF$21&amp;"-"&amp;$AG$21&amp;"-"&amp;$AH$21,Playoffs!$G$1:$FR$198,$AN16,FALSE)</f>
        <v>0.47368421052631576</v>
      </c>
      <c r="AH16" s="16">
        <f>VLOOKUP($AF$21&amp;"-"&amp;$AG$21&amp;"-"&amp;$AH$21,Playoffs!$G$1:$FR$198,$AN16+41,FALSE)</f>
        <v>80</v>
      </c>
      <c r="AI16" s="12">
        <f>VLOOKUP($AF$21&amp;"-"&amp;$AG$21&amp;"-"&amp;$AH$21,Playoffs!$G$1:$FR$198,$AN16+1,FALSE)</f>
        <v>0.47058823529411764</v>
      </c>
      <c r="AJ16" s="16">
        <f>VLOOKUP($AF$21&amp;"-"&amp;$AG$21&amp;"-"&amp;$AH$21,Playoffs!$G$1:$FR$198,$AN16+42,FALSE)</f>
        <v>115</v>
      </c>
      <c r="AK16" s="16" t="str">
        <f>IF($AG16&gt;VLOOKUP("Average",Playoffs!$G$1:$FR$201,$AN16,FALSE),IF($AI16&lt;VLOOKUP("Average",Playoffs!$G$1:$FR$201,$AN16,FALSE),"Y","N"),"N")</f>
        <v>N</v>
      </c>
      <c r="AL16" s="16" t="str">
        <f>IF($AG16&lt;VLOOKUP("Average",Playoffs!$G$1:$FR$201,$AN16,FALSE),IF($AI16&gt;VLOOKUP("Average",Playoffs!$G$1:$FR$201,$AN16,FALSE),"Y","N"),"N")</f>
        <v>N</v>
      </c>
      <c r="AM16" s="16" t="str">
        <f ca="1">INDIRECT(ADDRESS((Rankings!$A$1-2)*2+7,$I16,1,1,"Playoffs"))&amp;"-"&amp;INDIRECT(ADDRESS((Rankings!$A$1-2)*2+7,$I16+1,1,1,"Playoffs"))</f>
        <v>26-21</v>
      </c>
      <c r="AN16" s="13">
        <v>114</v>
      </c>
    </row>
    <row r="17" spans="1:51">
      <c r="A17" s="17" t="s">
        <v>57</v>
      </c>
      <c r="B17" s="22">
        <f ca="1">INDIRECT(ADDRESS(Rankings!$A$1-1,$I17,1,1,"Playoffs"))</f>
        <v>4.1378740663023219</v>
      </c>
      <c r="C17" s="21" t="s">
        <v>101</v>
      </c>
      <c r="D17" s="12">
        <f t="shared" si="5"/>
        <v>0.54715302491103202</v>
      </c>
      <c r="E17" s="22">
        <f ca="1">INDIRECT(ADDRESS(Rankings!$A$1+1,$I17,1,1,"Playoffs"))</f>
        <v>3.9942759015455067</v>
      </c>
      <c r="F17" s="16" t="str">
        <f ca="1">INDIRECT(ADDRESS((Rankings!$A$1-2)*2+7,$I17,1,1,"Playoffs"))&amp;"-"&amp;INDIRECT(ADDRESS((Rankings!$A$1-2)*2+7,$I17+1,1,1,"Playoffs"))</f>
        <v>23-23</v>
      </c>
      <c r="G17" s="12">
        <f t="shared" ca="1" si="6"/>
        <v>0.5</v>
      </c>
      <c r="H17" s="19">
        <f t="shared" ca="1" si="7"/>
        <v>-4.7153024911032015E-2</v>
      </c>
      <c r="I17" s="13">
        <v>122</v>
      </c>
      <c r="K17" s="16" t="str">
        <f t="shared" ca="1" si="8"/>
        <v>Jets</v>
      </c>
      <c r="L17" s="16" t="str">
        <f t="shared" ca="1" si="9"/>
        <v>CC</v>
      </c>
      <c r="M17" s="16">
        <f t="shared" ca="1" si="10"/>
        <v>2009</v>
      </c>
      <c r="N17" s="16" t="str">
        <f t="shared" ca="1" si="0"/>
        <v>W 30-17</v>
      </c>
      <c r="O17" s="16">
        <f t="shared" ca="1" si="1"/>
        <v>27</v>
      </c>
      <c r="P17" s="16">
        <f t="shared" ca="1" si="2"/>
        <v>108</v>
      </c>
      <c r="Q17" s="16">
        <f t="shared" ca="1" si="3"/>
        <v>52</v>
      </c>
      <c r="R17" s="16">
        <f t="shared" ca="1" si="11"/>
        <v>193</v>
      </c>
      <c r="U17" s="17" t="s">
        <v>57</v>
      </c>
      <c r="V17" s="22">
        <f>VLOOKUP($U$22,'Regular Season'!$A$1:$EV$32,$AD17,FALSE)</f>
        <v>4.091426071741032</v>
      </c>
      <c r="W17" s="16">
        <f>VLOOKUP($U$22,'Regular Season'!$A$1:$EV$32,$AD17+33,FALSE)</f>
        <v>17</v>
      </c>
      <c r="X17" s="22">
        <f>VLOOKUP($U$22,'Regular Season'!$A$1:$EV$32,$AD17+1,FALSE)</f>
        <v>3.6537678207739308</v>
      </c>
      <c r="Y17" s="16">
        <f>VLOOKUP($U$22,'Regular Season'!$A$1:$EV$32,$AD17+34,FALSE)</f>
        <v>2</v>
      </c>
      <c r="Z17" s="22">
        <f>VLOOKUP($U$22,'Playoff Summary'!$A$1:$EV$29,$AD17,FALSE)</f>
        <v>3.4559471365638768</v>
      </c>
      <c r="AA17" s="16">
        <f>VLOOKUP($U$22,'Playoff Summary'!$A$1:$EV$29,$AD17+33,FALSE)</f>
        <v>25</v>
      </c>
      <c r="AB17" s="22">
        <f>VLOOKUP($U$22,'Playoff Summary'!$A$1:$EV$29,$AD17+1,FALSE)</f>
        <v>3.462025316455696</v>
      </c>
      <c r="AC17" s="16">
        <f>VLOOKUP($U$22,'Playoff Summary'!$A$1:$EV$29,$AD17+34,FALSE)</f>
        <v>6</v>
      </c>
      <c r="AD17" s="16">
        <v>116</v>
      </c>
      <c r="AF17" s="17" t="s">
        <v>57</v>
      </c>
      <c r="AG17" s="22">
        <f>VLOOKUP($AF$21&amp;"-"&amp;$AG$21&amp;"-"&amp;$AH$21,Playoffs!$G$1:$FR$198,$AN17,FALSE)</f>
        <v>5.2105263157894735</v>
      </c>
      <c r="AH17" s="16">
        <f>VLOOKUP($AF$21&amp;"-"&amp;$AG$21&amp;"-"&amp;$AH$21,Playoffs!$G$1:$FR$198,$AN17+41,FALSE)</f>
        <v>27</v>
      </c>
      <c r="AI17" s="22">
        <f>VLOOKUP($AF$21&amp;"-"&amp;$AG$21&amp;"-"&amp;$AH$21,Playoffs!$G$1:$FR$198,$AN17+1,FALSE)</f>
        <v>2.8333333333333335</v>
      </c>
      <c r="AJ17" s="16">
        <f>VLOOKUP($AF$21&amp;"-"&amp;$AG$21&amp;"-"&amp;$AH$21,Playoffs!$G$1:$FR$198,$AN17+42,FALSE)</f>
        <v>37</v>
      </c>
      <c r="AK17" s="16" t="str">
        <f>IF($AG17&gt;VLOOKUP("Average",Playoffs!$G$1:$FR$201,$AN17,FALSE),IF($AI17&lt;VLOOKUP("Average",Playoffs!$G$1:$FR$201,$AN17,FALSE),"Y","N"),"N")</f>
        <v>Y</v>
      </c>
      <c r="AL17" s="16" t="str">
        <f>IF($AG17&lt;VLOOKUP("Average",Playoffs!$G$1:$FR$201,$AN17,FALSE),IF($AI17&gt;VLOOKUP("Average",Playoffs!$G$1:$FR$201,$AN17,FALSE),"Y","N"),"N")</f>
        <v>N</v>
      </c>
      <c r="AM17" s="16" t="str">
        <f ca="1">INDIRECT(ADDRESS((Rankings!$A$1-2)*2+7,$I17,1,1,"Playoffs"))&amp;"-"&amp;INDIRECT(ADDRESS((Rankings!$A$1-2)*2+7,$I17+1,1,1,"Playoffs"))</f>
        <v>23-23</v>
      </c>
      <c r="AN17" s="13">
        <v>116</v>
      </c>
      <c r="AQ17" s="29" t="s">
        <v>86</v>
      </c>
      <c r="AR17" s="29"/>
      <c r="AS17" s="29"/>
      <c r="AT17" s="29"/>
      <c r="AU17" s="29"/>
      <c r="AV17" s="29"/>
      <c r="AW17" s="29"/>
    </row>
    <row r="18" spans="1:51">
      <c r="A18" s="17" t="s">
        <v>58</v>
      </c>
      <c r="B18" s="22">
        <f ca="1">INDIRECT(ADDRESS(Rankings!$A$1-1,$I18,1,1,"Playoffs"))</f>
        <v>38.115689023562929</v>
      </c>
      <c r="C18" s="21" t="s">
        <v>102</v>
      </c>
      <c r="D18" s="12">
        <f t="shared" si="5"/>
        <v>0.52099236641221369</v>
      </c>
      <c r="E18" s="22">
        <f ca="1">INDIRECT(ADDRESS(Rankings!$A$1+1,$I18,1,1,"Playoffs"))</f>
        <v>36.799319727891159</v>
      </c>
      <c r="F18" s="16" t="str">
        <f ca="1">INDIRECT(ADDRESS((Rankings!$A$1-2)*2+7,$I18,1,1,"Playoffs"))&amp;"-"&amp;INDIRECT(ADDRESS((Rankings!$A$1-2)*2+7,$I18+1,1,1,"Playoffs"))</f>
        <v>23-23</v>
      </c>
      <c r="G18" s="12">
        <f t="shared" ca="1" si="6"/>
        <v>0.5</v>
      </c>
      <c r="H18" s="19">
        <f t="shared" ca="1" si="7"/>
        <v>-2.0992366412213692E-2</v>
      </c>
      <c r="I18" s="13">
        <v>124</v>
      </c>
      <c r="K18" s="16" t="str">
        <f t="shared" ca="1" si="8"/>
        <v>Saints</v>
      </c>
      <c r="L18" s="16" t="str">
        <f t="shared" ca="1" si="9"/>
        <v>SB</v>
      </c>
      <c r="M18" s="16">
        <f t="shared" ca="1" si="10"/>
        <v>2009</v>
      </c>
      <c r="N18" s="16" t="str">
        <f t="shared" ca="1" si="0"/>
        <v>L 31-17</v>
      </c>
      <c r="O18" s="16">
        <f t="shared" ca="1" si="1"/>
        <v>19</v>
      </c>
      <c r="P18" s="16">
        <f t="shared" ca="1" si="2"/>
        <v>175</v>
      </c>
      <c r="Q18" s="16">
        <f t="shared" ca="1" si="3"/>
        <v>96</v>
      </c>
      <c r="R18" s="16">
        <f t="shared" ca="1" si="11"/>
        <v>197</v>
      </c>
      <c r="U18" s="17" t="s">
        <v>58</v>
      </c>
      <c r="V18" s="22">
        <f>VLOOKUP($U$22,'Regular Season'!$A$1:$EV$32,$AD18,FALSE)</f>
        <v>37.409523809523812</v>
      </c>
      <c r="W18" s="16">
        <f>VLOOKUP($U$22,'Regular Season'!$A$1:$EV$32,$AD18+33,FALSE)</f>
        <v>26</v>
      </c>
      <c r="X18" s="22">
        <f>VLOOKUP($U$22,'Regular Season'!$A$1:$EV$32,$AD18+1,FALSE)</f>
        <v>38.209486166007906</v>
      </c>
      <c r="Y18" s="16">
        <f>VLOOKUP($U$22,'Regular Season'!$A$1:$EV$32,$AD18+34,FALSE)</f>
        <v>14</v>
      </c>
      <c r="Z18" s="22">
        <f>VLOOKUP($U$22,'Playoff Summary'!$A$1:$EV$29,$AD18,FALSE)</f>
        <v>33.260869565217391</v>
      </c>
      <c r="AA18" s="16">
        <f>VLOOKUP($U$22,'Playoff Summary'!$A$1:$EV$29,$AD18+33,FALSE)</f>
        <v>26</v>
      </c>
      <c r="AB18" s="22">
        <f>VLOOKUP($U$22,'Playoff Summary'!$A$1:$EV$29,$AD18+1,FALSE)</f>
        <v>34.799999999999997</v>
      </c>
      <c r="AC18" s="16">
        <f>VLOOKUP($U$22,'Playoff Summary'!$A$1:$EV$29,$AD18+34,FALSE)</f>
        <v>6</v>
      </c>
      <c r="AD18" s="16">
        <v>118</v>
      </c>
      <c r="AF18" s="17" t="s">
        <v>58</v>
      </c>
      <c r="AG18" s="22">
        <f>VLOOKUP($AF$21&amp;"-"&amp;$AG$21&amp;"-"&amp;$AH$21,Playoffs!$G$1:$FR$198,$AN18,FALSE)</f>
        <v>43</v>
      </c>
      <c r="AH18" s="16">
        <f>VLOOKUP($AF$21&amp;"-"&amp;$AG$21&amp;"-"&amp;$AH$21,Playoffs!$G$1:$FR$198,$AN18+41,FALSE)</f>
        <v>33</v>
      </c>
      <c r="AI18" s="22">
        <f>VLOOKUP($AF$21&amp;"-"&amp;$AG$21&amp;"-"&amp;$AH$21,Playoffs!$G$1:$FR$198,$AN18+1,FALSE)</f>
        <v>44</v>
      </c>
      <c r="AJ18" s="16">
        <f>VLOOKUP($AF$21&amp;"-"&amp;$AG$21&amp;"-"&amp;$AH$21,Playoffs!$G$1:$FR$198,$AN18+42,FALSE)</f>
        <v>173</v>
      </c>
      <c r="AK18" s="16" t="str">
        <f>IF($AG18&gt;VLOOKUP("Average",Playoffs!$G$1:$FR$201,$AN18,FALSE),IF($AI18&lt;VLOOKUP("Average",Playoffs!$G$1:$FR$201,$AN18,FALSE),"Y","N"),"N")</f>
        <v>N</v>
      </c>
      <c r="AL18" s="16" t="str">
        <f>IF($AG18&lt;VLOOKUP("Average",Playoffs!$G$1:$FR$201,$AN18,FALSE),IF($AI18&gt;VLOOKUP("Average",Playoffs!$G$1:$FR$201,$AN18,FALSE),"Y","N"),"N")</f>
        <v>N</v>
      </c>
      <c r="AM18" s="16" t="str">
        <f ca="1">INDIRECT(ADDRESS((Rankings!$A$1-2)*2+7,$I18,1,1,"Playoffs"))&amp;"-"&amp;INDIRECT(ADDRESS((Rankings!$A$1-2)*2+7,$I18+1,1,1,"Playoffs"))</f>
        <v>23-23</v>
      </c>
      <c r="AN18" s="13">
        <v>118</v>
      </c>
      <c r="AQ18" s="14" t="s">
        <v>83</v>
      </c>
      <c r="AR18" s="14" t="s">
        <v>72</v>
      </c>
      <c r="AS18" s="14" t="s">
        <v>73</v>
      </c>
      <c r="AT18" s="14" t="s">
        <v>84</v>
      </c>
      <c r="AU18" s="14" t="s">
        <v>50</v>
      </c>
      <c r="AV18" s="14" t="s">
        <v>65</v>
      </c>
      <c r="AW18" s="14" t="s">
        <v>66</v>
      </c>
    </row>
    <row r="19" spans="1:51">
      <c r="K19" s="16" t="str">
        <f t="shared" si="8"/>
        <v/>
      </c>
      <c r="L19" s="16" t="str">
        <f t="shared" si="9"/>
        <v/>
      </c>
      <c r="M19" s="16" t="str">
        <f t="shared" si="10"/>
        <v/>
      </c>
      <c r="N19" s="16" t="str">
        <f t="shared" si="0"/>
        <v/>
      </c>
      <c r="O19" s="16" t="str">
        <f t="shared" si="1"/>
        <v/>
      </c>
      <c r="P19" s="16" t="str">
        <f t="shared" si="2"/>
        <v/>
      </c>
      <c r="Q19" s="16" t="str">
        <f t="shared" si="3"/>
        <v/>
      </c>
      <c r="R19" s="16" t="str">
        <f t="shared" ca="1" si="11"/>
        <v/>
      </c>
      <c r="U19" s="24" t="s">
        <v>79</v>
      </c>
      <c r="V19" s="30">
        <f>VLOOKUP(U22,'Regular Season'!CI38:DV69,38,FALSE)</f>
        <v>4</v>
      </c>
      <c r="W19" s="30"/>
      <c r="X19" s="30">
        <f>VLOOKUP(U22,'Regular Season'!CI38:DV69,39,FALSE)</f>
        <v>2</v>
      </c>
      <c r="Y19" s="30"/>
      <c r="Z19" s="30">
        <f>VLOOKUP(U22,'Playoff Summary'!CI35:DV63,38,FALSE)</f>
        <v>11</v>
      </c>
      <c r="AA19" s="30"/>
      <c r="AB19" s="30">
        <f>VLOOKUP(U22,'Playoff Summary'!CI35:DV63,39,FALSE)</f>
        <v>5</v>
      </c>
      <c r="AC19" s="30"/>
      <c r="AF19" s="16" t="str">
        <f>CONCATENATE("Ranking - ",COUNTA(Playoffs!A:A)," Games")</f>
        <v>Ranking - 198 Games</v>
      </c>
      <c r="AG19" s="30">
        <f ca="1">VLOOKUP($AF$21&amp;" - "&amp;$AG$21&amp;" - "&amp;$AH$21,Rankings!A3:AO200,39,FALSE)</f>
        <v>19</v>
      </c>
      <c r="AH19" s="30"/>
      <c r="AI19" s="30">
        <f ca="1">VLOOKUP($AF$21&amp;" - "&amp;$AG$21&amp;" - "&amp;$AH$21,Rankings!A3:AO200,40,FALSE)</f>
        <v>175</v>
      </c>
      <c r="AJ19" s="30"/>
      <c r="AK19" s="30">
        <f ca="1">VLOOKUP($AF$21&amp;" - "&amp;$AG$21&amp;" - "&amp;$AH$21,Rankings!A3:AO200,41,FALSE)</f>
        <v>96</v>
      </c>
      <c r="AL19" s="30"/>
      <c r="AM19" s="30"/>
      <c r="AQ19" s="16" t="str">
        <f ca="1">INDIRECT(ADDRESS($AX19,1,1,1,"Playoffs"))</f>
        <v>Jets</v>
      </c>
      <c r="AR19" s="16" t="str">
        <f ca="1">INDIRECT(ADDRESS($AX19,2,1,1,"Playoffs"))</f>
        <v>Bengals</v>
      </c>
      <c r="AS19" s="16" t="str">
        <f ca="1">INDIRECT(ADDRESS($AX19,3,1,1,"Playoffs"))</f>
        <v>WC</v>
      </c>
      <c r="AT19" s="16" t="str">
        <f ca="1">INDIRECT(ADDRESS($AX19,4,1,1,"Playoffs"))&amp;"-"&amp;INDIRECT(ADDRESS($AX19,5,1,1,"Playoffs"))</f>
        <v>24-14</v>
      </c>
      <c r="AU19" s="16">
        <f ca="1">INDIRECT(ADDRESS($AX19+2,105,1,1,"Playoff - Adjusted"))</f>
        <v>67</v>
      </c>
      <c r="AV19" s="16">
        <f ca="1">INDIRECT(ADDRESS($AX19+2,106,1,1,"Playoff - Adjusted"))</f>
        <v>62</v>
      </c>
      <c r="AW19" s="16">
        <f ca="1">INDIRECT(ADDRESS($AX19+2,107,1,1,"Playoff - Adjusted"))</f>
        <v>46</v>
      </c>
      <c r="AX19" s="13">
        <f ca="1">IF(INDIRECT(ADDRESS(VLOOKUP($AQ$15,AX$32:AY$40,2,FALSE)+(ROW(AX3)*2-6),4,1,1,"Playoffs"))&gt;INDIRECT(ADDRESS(VLOOKUP($AQ$15,AX$32:AY$40,2,FALSE)+(ROW(AX3)*2-6),5,1,1,"Playoffs")),VLOOKUP($AQ$15,AX$32:AY$40,2,FALSE)+(ROW(AX3)*2-6),VLOOKUP($AQ$15,AX$32:AY$40,2,FALSE)+(ROW(AX3)*2-5))</f>
        <v>178</v>
      </c>
    </row>
    <row r="20" spans="1:51" ht="15.75" thickBot="1">
      <c r="K20" s="16" t="str">
        <f t="shared" si="8"/>
        <v/>
      </c>
      <c r="L20" s="16" t="str">
        <f t="shared" si="9"/>
        <v/>
      </c>
      <c r="M20" s="16" t="str">
        <f t="shared" si="10"/>
        <v/>
      </c>
      <c r="N20" s="16" t="str">
        <f t="shared" si="0"/>
        <v/>
      </c>
      <c r="O20" s="16" t="str">
        <f t="shared" si="1"/>
        <v/>
      </c>
      <c r="P20" s="16" t="str">
        <f t="shared" si="2"/>
        <v/>
      </c>
      <c r="Q20" s="16" t="str">
        <f t="shared" si="3"/>
        <v/>
      </c>
      <c r="R20" s="16" t="str">
        <f t="shared" ca="1" si="11"/>
        <v/>
      </c>
      <c r="AN20" s="13" t="s">
        <v>67</v>
      </c>
      <c r="AQ20" s="16" t="str">
        <f t="shared" ref="AQ20:AQ29" ca="1" si="19">INDIRECT(ADDRESS($AX20,1,1,1,"Playoffs"))</f>
        <v>Cowboys</v>
      </c>
      <c r="AR20" s="16" t="str">
        <f t="shared" ref="AR20:AR29" ca="1" si="20">INDIRECT(ADDRESS($AX20,2,1,1,"Playoffs"))</f>
        <v>Eagles</v>
      </c>
      <c r="AS20" s="16" t="str">
        <f t="shared" ref="AS20:AS29" ca="1" si="21">INDIRECT(ADDRESS($AX20,3,1,1,"Playoffs"))</f>
        <v>WC</v>
      </c>
      <c r="AT20" s="16" t="str">
        <f t="shared" ref="AT20:AT29" ca="1" si="22">INDIRECT(ADDRESS($AX20,4,1,1,"Playoffs"))&amp;"-"&amp;INDIRECT(ADDRESS($AX20,5,1,1,"Playoffs"))</f>
        <v>34-14</v>
      </c>
      <c r="AU20" s="16">
        <f t="shared" ref="AU20:AU29" ca="1" si="23">INDIRECT(ADDRESS($AX20+2,105,1,1,"Playoff - Adjusted"))</f>
        <v>20</v>
      </c>
      <c r="AV20" s="16">
        <f t="shared" ref="AV20:AV29" ca="1" si="24">INDIRECT(ADDRESS($AX20+2,106,1,1,"Playoff - Adjusted"))</f>
        <v>40</v>
      </c>
      <c r="AW20" s="16">
        <f t="shared" ref="AW20:AW29" ca="1" si="25">INDIRECT(ADDRESS($AX20+2,107,1,1,"Playoff - Adjusted"))</f>
        <v>8</v>
      </c>
      <c r="AX20" s="13">
        <f t="shared" ref="AX20:AX29" ca="1" si="26">IF(INDIRECT(ADDRESS(VLOOKUP($AQ$15,AX$32:AY$40,2,FALSE)+(ROW(AX4)*2-6),4,1,1,"Playoffs"))&gt;INDIRECT(ADDRESS(VLOOKUP($AQ$15,AX$32:AY$40,2,FALSE)+(ROW(AX4)*2-6),5,1,1,"Playoffs")),VLOOKUP($AQ$15,AX$32:AY$40,2,FALSE)+(ROW(AX4)*2-6),VLOOKUP($AQ$15,AX$32:AY$40,2,FALSE)+(ROW(AX4)*2-5))</f>
        <v>179</v>
      </c>
    </row>
    <row r="21" spans="1:51" ht="15.75" thickBot="1">
      <c r="C21" s="18"/>
      <c r="F21" s="13"/>
      <c r="AF21" s="26" t="s">
        <v>12</v>
      </c>
      <c r="AG21" s="26" t="s">
        <v>70</v>
      </c>
      <c r="AH21" s="28">
        <v>2009</v>
      </c>
      <c r="AN21" s="13" t="s">
        <v>68</v>
      </c>
      <c r="AQ21" s="16" t="str">
        <f t="shared" ca="1" si="19"/>
        <v>Ravens</v>
      </c>
      <c r="AR21" s="16" t="str">
        <f t="shared" ca="1" si="20"/>
        <v>Patriots</v>
      </c>
      <c r="AS21" s="16" t="str">
        <f t="shared" ca="1" si="21"/>
        <v>WC</v>
      </c>
      <c r="AT21" s="16" t="str">
        <f t="shared" ca="1" si="22"/>
        <v>33-14</v>
      </c>
      <c r="AU21" s="16">
        <f t="shared" ca="1" si="23"/>
        <v>130</v>
      </c>
      <c r="AV21" s="16">
        <f t="shared" ca="1" si="24"/>
        <v>10</v>
      </c>
      <c r="AW21" s="16">
        <f t="shared" ca="1" si="25"/>
        <v>42</v>
      </c>
      <c r="AX21" s="13">
        <f t="shared" ca="1" si="26"/>
        <v>182</v>
      </c>
    </row>
    <row r="22" spans="1:51" ht="15.75" thickBot="1">
      <c r="C22" s="21"/>
      <c r="F22" s="13"/>
      <c r="K22" s="26" t="s">
        <v>12</v>
      </c>
      <c r="U22" s="26" t="s">
        <v>10</v>
      </c>
      <c r="AN22" s="13" t="s">
        <v>69</v>
      </c>
      <c r="AQ22" s="16" t="str">
        <f t="shared" ca="1" si="19"/>
        <v>Cardinals</v>
      </c>
      <c r="AR22" s="16" t="str">
        <f t="shared" ca="1" si="20"/>
        <v>Packers</v>
      </c>
      <c r="AS22" s="16" t="str">
        <f t="shared" ca="1" si="21"/>
        <v>WC</v>
      </c>
      <c r="AT22" s="16" t="str">
        <f t="shared" ca="1" si="22"/>
        <v>51-45</v>
      </c>
      <c r="AU22" s="16">
        <f t="shared" ca="1" si="23"/>
        <v>1</v>
      </c>
      <c r="AV22" s="16">
        <f t="shared" ca="1" si="24"/>
        <v>160</v>
      </c>
      <c r="AW22" s="16">
        <f t="shared" ca="1" si="25"/>
        <v>54</v>
      </c>
      <c r="AX22" s="13">
        <f t="shared" ca="1" si="26"/>
        <v>183</v>
      </c>
    </row>
    <row r="23" spans="1:51">
      <c r="C23" s="21"/>
      <c r="F23" s="13"/>
      <c r="AF23" s="29" t="s">
        <v>86</v>
      </c>
      <c r="AG23" s="29"/>
      <c r="AH23" s="29"/>
      <c r="AI23" s="29"/>
      <c r="AJ23" s="29"/>
      <c r="AK23" s="29"/>
      <c r="AL23" s="29"/>
      <c r="AM23" s="29"/>
      <c r="AN23" s="13" t="s">
        <v>70</v>
      </c>
      <c r="AQ23" s="16" t="str">
        <f t="shared" ca="1" si="19"/>
        <v>Saints</v>
      </c>
      <c r="AR23" s="16" t="str">
        <f t="shared" ca="1" si="20"/>
        <v>Cardinals</v>
      </c>
      <c r="AS23" s="16" t="str">
        <f t="shared" ca="1" si="21"/>
        <v>DIV</v>
      </c>
      <c r="AT23" s="16" t="str">
        <f t="shared" ca="1" si="22"/>
        <v>45-14</v>
      </c>
      <c r="AU23" s="16">
        <f t="shared" ca="1" si="23"/>
        <v>4</v>
      </c>
      <c r="AV23" s="16">
        <f t="shared" ca="1" si="24"/>
        <v>64</v>
      </c>
      <c r="AW23" s="16">
        <f t="shared" ca="1" si="25"/>
        <v>6</v>
      </c>
      <c r="AX23" s="13">
        <f t="shared" ca="1" si="26"/>
        <v>185</v>
      </c>
    </row>
    <row r="24" spans="1:51">
      <c r="C24" s="21"/>
      <c r="F24" s="13"/>
      <c r="K24" s="29" t="s">
        <v>86</v>
      </c>
      <c r="L24" s="29"/>
      <c r="M24" s="29"/>
      <c r="N24" s="29"/>
      <c r="O24" s="29"/>
      <c r="P24" s="29"/>
      <c r="Q24" s="29"/>
      <c r="AF24" s="14" t="s">
        <v>49</v>
      </c>
      <c r="AG24" s="14" t="s">
        <v>50</v>
      </c>
      <c r="AH24" s="14" t="s">
        <v>78</v>
      </c>
      <c r="AI24" s="14" t="s">
        <v>65</v>
      </c>
      <c r="AJ24" s="14" t="s">
        <v>78</v>
      </c>
      <c r="AK24" s="14" t="s">
        <v>81</v>
      </c>
      <c r="AL24" s="14" t="s">
        <v>82</v>
      </c>
      <c r="AM24" s="14" t="s">
        <v>60</v>
      </c>
      <c r="AQ24" s="16" t="str">
        <f t="shared" ca="1" si="19"/>
        <v>Colts</v>
      </c>
      <c r="AR24" s="16" t="str">
        <f t="shared" ca="1" si="20"/>
        <v>Ravens</v>
      </c>
      <c r="AS24" s="16" t="str">
        <f t="shared" ca="1" si="21"/>
        <v>DIV</v>
      </c>
      <c r="AT24" s="16" t="str">
        <f t="shared" ca="1" si="22"/>
        <v>20-3</v>
      </c>
      <c r="AU24" s="16">
        <f t="shared" ca="1" si="23"/>
        <v>85</v>
      </c>
      <c r="AV24" s="16">
        <f t="shared" ca="1" si="24"/>
        <v>28</v>
      </c>
      <c r="AW24" s="16">
        <f t="shared" ca="1" si="25"/>
        <v>31</v>
      </c>
      <c r="AX24" s="13">
        <f t="shared" ca="1" si="26"/>
        <v>187</v>
      </c>
    </row>
    <row r="25" spans="1:51">
      <c r="C25" s="21"/>
      <c r="F25" s="13"/>
      <c r="K25" s="14" t="s">
        <v>72</v>
      </c>
      <c r="L25" s="14" t="s">
        <v>73</v>
      </c>
      <c r="M25" s="14" t="s">
        <v>74</v>
      </c>
      <c r="N25" s="14" t="s">
        <v>75</v>
      </c>
      <c r="O25" s="14" t="s">
        <v>50</v>
      </c>
      <c r="P25" s="14" t="s">
        <v>65</v>
      </c>
      <c r="Q25" s="14" t="s">
        <v>66</v>
      </c>
      <c r="R25" s="16">
        <f>Rankings!A1</f>
        <v>200</v>
      </c>
      <c r="AF25" s="17" t="s">
        <v>29</v>
      </c>
      <c r="AG25" s="12">
        <f>VLOOKUP($AF$21&amp;"-"&amp;$AG$21&amp;"-"&amp;$AH$21,'Playoff - Adjusted'!$A$3:$BO$200,$AN25,FALSE)</f>
        <v>0.80780556325611774</v>
      </c>
      <c r="AH25" s="16">
        <f ca="1">VLOOKUP($AF$21&amp;"-"&amp;$AG$21&amp;"-"&amp;$AH$21,'Playoff - Adjusted'!$A$3:$BO$200,$AN25+33,FALSE)</f>
        <v>31</v>
      </c>
      <c r="AI25" s="12">
        <f>VLOOKUP($AF$21&amp;"-"&amp;$AG$21&amp;"-"&amp;$AH$21,'Playoff - Adjusted'!$A$3:$BO$200,$AN25+1,FALSE)</f>
        <v>0.7067983683687441</v>
      </c>
      <c r="AJ25" s="16">
        <f ca="1">VLOOKUP($AF$21&amp;"-"&amp;$AG$21&amp;"-"&amp;$AH$21,'Playoff - Adjusted'!$A$3:$BO$200,$AN25+34,FALSE)</f>
        <v>131</v>
      </c>
      <c r="AK25" s="16" t="str">
        <f>IF($AG25&gt;VLOOKUP("Average",Playoffs!$G$1:$FR$201,$AN3,FALSE),IF($AI25&lt;VLOOKUP("Average",Playoffs!$G$1:$FR$201,$AN3,FALSE),"Y","N"),"N")</f>
        <v>N</v>
      </c>
      <c r="AL25" s="16" t="str">
        <f>IF($AG25&lt;VLOOKUP("Average",Playoffs!$G$1:$FR$201,$AN3,FALSE),IF($AI25&gt;VLOOKUP("Average",Playoffs!$G$1:$FR$201,$AN3,FALSE),"Y","N"),"N")</f>
        <v>N</v>
      </c>
      <c r="AM25" s="16" t="str">
        <f ca="1">INDIRECT(ADDRESS((Rankings!$A$1-2)*2+7,$I3,1,1,"Playoffs"))&amp;"-"&amp;INDIRECT(ADDRESS((Rankings!$A$1-2)*2+7,$I3+1,1,1,"Playoffs"))</f>
        <v>36-5</v>
      </c>
      <c r="AN25" s="13">
        <v>3</v>
      </c>
      <c r="AQ25" s="16" t="str">
        <f t="shared" ca="1" si="19"/>
        <v>Vikings</v>
      </c>
      <c r="AR25" s="16" t="str">
        <f t="shared" ca="1" si="20"/>
        <v>Cowboys</v>
      </c>
      <c r="AS25" s="16" t="str">
        <f t="shared" ca="1" si="21"/>
        <v>DIV</v>
      </c>
      <c r="AT25" s="16" t="str">
        <f t="shared" ca="1" si="22"/>
        <v>34-3</v>
      </c>
      <c r="AU25" s="16">
        <f t="shared" ca="1" si="23"/>
        <v>89</v>
      </c>
      <c r="AV25" s="16">
        <f t="shared" ca="1" si="24"/>
        <v>8</v>
      </c>
      <c r="AW25" s="16">
        <f t="shared" ca="1" si="25"/>
        <v>17</v>
      </c>
      <c r="AX25" s="13">
        <f t="shared" ca="1" si="26"/>
        <v>189</v>
      </c>
    </row>
    <row r="26" spans="1:51">
      <c r="C26" s="21"/>
      <c r="F26" s="13"/>
      <c r="K26" s="16" t="str">
        <f>IF(R$1-ROW(K3)&gt;=0,VLOOKUP(K$22,Tbl,2,FALSE),"")</f>
        <v>Jets</v>
      </c>
      <c r="L26" s="16" t="str">
        <f>IF(R$1-ROW(L3)&gt;=0,VLOOKUP(K$22,Tbl,3,FALSE),"")</f>
        <v>WC</v>
      </c>
      <c r="M26" s="16">
        <f>IF(R$1-ROW(M3)&gt;=0,VLOOKUP(K$22,Tbl,6,FALSE),"")</f>
        <v>2002</v>
      </c>
      <c r="N26" s="16" t="str">
        <f t="shared" ref="N26:N43" si="27">IF(R$1+2-ROW(N3)&gt;=0,IF(INDEX(Tbl,R26,4)&gt;INDEX(Tbl,R26,5),"W "&amp;INDEX(Tbl,R26,4)&amp;"-"&amp;INDEX(Tbl,R26,5),"L "&amp;INDEX(Tbl,R26,5)&amp;"-"&amp;INDEX(Tbl,R26,4)),"")</f>
        <v>L 41-0</v>
      </c>
      <c r="O26" s="16">
        <f t="shared" ref="O26:O43" ca="1" si="28">IF(R$1+2-ROW(O3)&gt;=0,INDEX(Ranks_Adj,R26,1),"")</f>
        <v>192</v>
      </c>
      <c r="P26" s="16">
        <f t="shared" ref="P26:P43" ca="1" si="29">IF(R$1+2-ROW(P3)&gt;=0,INDEX(Ranks_Adj,R26,2),"")</f>
        <v>193</v>
      </c>
      <c r="Q26" s="16">
        <f t="shared" ref="Q26:Q43" ca="1" si="30">IF(R$1+2-ROW(Q3)&gt;=0,INDEX(Ranks_Adj,R26,3),"")</f>
        <v>198</v>
      </c>
      <c r="R26" s="16">
        <f>IF(ISNA(MATCH(K$22,INDEX(Tbl,0,1),0)),"",MATCH(K$22,INDEX(Tbl,0,1),0))</f>
        <v>24</v>
      </c>
      <c r="AF26" s="17" t="s">
        <v>30</v>
      </c>
      <c r="AG26" s="20">
        <f>VLOOKUP($AF$21&amp;"-"&amp;$AG$21&amp;"-"&amp;$AH$21,'Playoff - Adjusted'!$A$3:$BO$200,$AN26,FALSE)</f>
        <v>7.4388284639104585</v>
      </c>
      <c r="AH26" s="16">
        <f ca="1">VLOOKUP($AF$21&amp;"-"&amp;$AG$21&amp;"-"&amp;$AH$21,'Playoff - Adjusted'!$A$3:$BO$200,$AN26+33,FALSE)</f>
        <v>65</v>
      </c>
      <c r="AI26" s="20">
        <f>VLOOKUP($AF$21&amp;"-"&amp;$AG$21&amp;"-"&amp;$AH$21,'Playoff - Adjusted'!$A$3:$BO$200,$AN26+1,FALSE)</f>
        <v>5.0428594078979927</v>
      </c>
      <c r="AJ26" s="16">
        <f ca="1">VLOOKUP($AF$21&amp;"-"&amp;$AG$21&amp;"-"&amp;$AH$21,'Playoff - Adjusted'!$A$3:$BO$200,$AN26+34,FALSE)</f>
        <v>102</v>
      </c>
      <c r="AK26" s="16" t="str">
        <f>IF($AG26&gt;VLOOKUP("Average",Playoffs!$G$1:$FR$201,$AN4,FALSE),IF($AI26&lt;VLOOKUP("Average",Playoffs!$G$1:$FR$201,$AN4,FALSE),"Y","N"),"N")</f>
        <v>Y</v>
      </c>
      <c r="AL26" s="16" t="str">
        <f>IF($AG26&lt;VLOOKUP("Average",Playoffs!$G$1:$FR$201,$AN4,FALSE),IF($AI26&gt;VLOOKUP("Average",Playoffs!$G$1:$FR$201,$AN4,FALSE),"Y","N"),"N")</f>
        <v>N</v>
      </c>
      <c r="AM26" s="16" t="str">
        <f ca="1">INDIRECT(ADDRESS((Rankings!$A$1-2)*2+7,$I4,1,1,"Playoffs"))&amp;"-"&amp;INDIRECT(ADDRESS((Rankings!$A$1-2)*2+7,$I4+1,1,1,"Playoffs"))</f>
        <v>44-4</v>
      </c>
      <c r="AN26" s="13">
        <v>5</v>
      </c>
      <c r="AQ26" s="16" t="str">
        <f t="shared" ca="1" si="19"/>
        <v>Jets</v>
      </c>
      <c r="AR26" s="16" t="str">
        <f t="shared" ca="1" si="20"/>
        <v>Chargers</v>
      </c>
      <c r="AS26" s="16" t="str">
        <f t="shared" ca="1" si="21"/>
        <v>DIV</v>
      </c>
      <c r="AT26" s="16" t="str">
        <f t="shared" ca="1" si="22"/>
        <v>17-14</v>
      </c>
      <c r="AU26" s="16">
        <f t="shared" ca="1" si="23"/>
        <v>178</v>
      </c>
      <c r="AV26" s="16">
        <f t="shared" ca="1" si="24"/>
        <v>18</v>
      </c>
      <c r="AW26" s="16">
        <f t="shared" ca="1" si="25"/>
        <v>106</v>
      </c>
      <c r="AX26" s="13">
        <f t="shared" ca="1" si="26"/>
        <v>192</v>
      </c>
    </row>
    <row r="27" spans="1:51">
      <c r="C27" s="21"/>
      <c r="F27" s="13"/>
      <c r="K27" s="16" t="str">
        <f t="shared" ref="K27:K43" ca="1" si="31">IF(R$1+2-ROW(K4)&gt;=0,INDEX(Tbl,R27,2),"")</f>
        <v>Broncos</v>
      </c>
      <c r="L27" s="16" t="str">
        <f t="shared" ref="L27:L43" ca="1" si="32">IF(R$1+2-ROW(L4)&gt;=0,INDEX(Tbl,R27,3),"")</f>
        <v>WC</v>
      </c>
      <c r="M27" s="16">
        <f t="shared" ref="M27:M43" ca="1" si="33">IF(R$1+2-ROW(M4)&gt;=0,INDEX(Tbl,R27,6),"")</f>
        <v>2003</v>
      </c>
      <c r="N27" s="16" t="str">
        <f t="shared" ca="1" si="27"/>
        <v>W 41-10</v>
      </c>
      <c r="O27" s="16">
        <f t="shared" ca="1" si="28"/>
        <v>5</v>
      </c>
      <c r="P27" s="16">
        <f t="shared" ca="1" si="29"/>
        <v>138</v>
      </c>
      <c r="Q27" s="16">
        <f t="shared" ca="1" si="30"/>
        <v>40</v>
      </c>
      <c r="R27" s="16">
        <f t="shared" ref="R27:R43" ca="1" si="34">IF(R$1+2-ROW(R4)&gt;=0,MATCH(K$22,OFFSET(Tbl,R26,0,R$2-R26,1),0)+R26,"")</f>
        <v>51</v>
      </c>
      <c r="AF27" s="17" t="s">
        <v>31</v>
      </c>
      <c r="AG27" s="22">
        <f>VLOOKUP($AF$21&amp;"-"&amp;$AG$21&amp;"-"&amp;$AH$21,'Playoff - Adjusted'!$A$3:$BO$200,$AN27,FALSE)</f>
        <v>0.3191972335487504</v>
      </c>
      <c r="AH27" s="16">
        <f ca="1">VLOOKUP($AF$21&amp;"-"&amp;$AG$21&amp;"-"&amp;$AH$21,'Playoff - Adjusted'!$A$3:$BO$200,$AN27+33,FALSE)</f>
        <v>39</v>
      </c>
      <c r="AI27" s="22">
        <f>VLOOKUP($AF$21&amp;"-"&amp;$AG$21&amp;"-"&amp;$AH$21,'Playoff - Adjusted'!$A$3:$BO$200,$AN27+1,FALSE)</f>
        <v>3.5957771848194563E-2</v>
      </c>
      <c r="AJ27" s="16">
        <f ca="1">VLOOKUP($AF$21&amp;"-"&amp;$AG$21&amp;"-"&amp;$AH$21,'Playoff - Adjusted'!$A$3:$BO$200,$AN27+34,FALSE)</f>
        <v>188</v>
      </c>
      <c r="AK27" s="16" t="str">
        <f>IF($AG27&gt;VLOOKUP("Average",Playoffs!$G$1:$FR$201,$AN5,FALSE),IF($AI27&lt;VLOOKUP("Average",Playoffs!$G$1:$FR$201,$AN5,FALSE),"Y","N"),"N")</f>
        <v>N</v>
      </c>
      <c r="AL27" s="16" t="str">
        <f>IF($AG27&lt;VLOOKUP("Average",Playoffs!$G$1:$FR$201,$AN5,FALSE),IF($AI27&gt;VLOOKUP("Average",Playoffs!$G$1:$FR$201,$AN5,FALSE),"Y","N"),"N")</f>
        <v>N</v>
      </c>
      <c r="AM27" s="16" t="str">
        <f ca="1">INDIRECT(ADDRESS((Rankings!$A$1-2)*2+7,$I5,1,1,"Playoffs"))&amp;"-"&amp;INDIRECT(ADDRESS((Rankings!$A$1-2)*2+7,$I5+1,1,1,"Playoffs"))</f>
        <v>57-11</v>
      </c>
      <c r="AN27" s="13">
        <v>7</v>
      </c>
      <c r="AQ27" s="16" t="str">
        <f t="shared" ca="1" si="19"/>
        <v>Colts</v>
      </c>
      <c r="AR27" s="16" t="str">
        <f t="shared" ca="1" si="20"/>
        <v>Jets</v>
      </c>
      <c r="AS27" s="16" t="str">
        <f t="shared" ca="1" si="21"/>
        <v>CC</v>
      </c>
      <c r="AT27" s="16" t="str">
        <f t="shared" ca="1" si="22"/>
        <v>30-17</v>
      </c>
      <c r="AU27" s="16">
        <f t="shared" ca="1" si="23"/>
        <v>12</v>
      </c>
      <c r="AV27" s="16">
        <f t="shared" ca="1" si="24"/>
        <v>154</v>
      </c>
      <c r="AW27" s="16">
        <f t="shared" ca="1" si="25"/>
        <v>64</v>
      </c>
      <c r="AX27" s="13">
        <f t="shared" ca="1" si="26"/>
        <v>193</v>
      </c>
    </row>
    <row r="28" spans="1:51">
      <c r="C28" s="18"/>
      <c r="F28" s="13"/>
      <c r="K28" s="16" t="str">
        <f t="shared" ca="1" si="31"/>
        <v>Chiefs</v>
      </c>
      <c r="L28" s="16" t="str">
        <f t="shared" ca="1" si="32"/>
        <v>DIV</v>
      </c>
      <c r="M28" s="16">
        <f t="shared" ca="1" si="33"/>
        <v>2003</v>
      </c>
      <c r="N28" s="16" t="str">
        <f t="shared" ca="1" si="27"/>
        <v>W 38-31</v>
      </c>
      <c r="O28" s="16">
        <f t="shared" ca="1" si="28"/>
        <v>3</v>
      </c>
      <c r="P28" s="16">
        <f t="shared" ca="1" si="29"/>
        <v>185</v>
      </c>
      <c r="Q28" s="16">
        <f t="shared" ca="1" si="30"/>
        <v>91</v>
      </c>
      <c r="R28" s="16">
        <f t="shared" ca="1" si="34"/>
        <v>58</v>
      </c>
      <c r="AF28" s="17" t="s">
        <v>32</v>
      </c>
      <c r="AG28" s="22">
        <f>VLOOKUP($AF$21&amp;"-"&amp;$AG$21&amp;"-"&amp;$AH$21,'Playoff - Adjusted'!$A$3:$BO$200,$AN28,FALSE)</f>
        <v>51.544006665425393</v>
      </c>
      <c r="AH28" s="16">
        <f ca="1">VLOOKUP($AF$21&amp;"-"&amp;$AG$21&amp;"-"&amp;$AH$21,'Playoff - Adjusted'!$A$3:$BO$200,$AN28+33,FALSE)</f>
        <v>8</v>
      </c>
      <c r="AI28" s="22">
        <f>VLOOKUP($AF$21&amp;"-"&amp;$AG$21&amp;"-"&amp;$AH$21,'Playoff - Adjusted'!$A$3:$BO$200,$AN28+1,FALSE)</f>
        <v>32.963572287544629</v>
      </c>
      <c r="AJ28" s="16">
        <f ca="1">VLOOKUP($AF$21&amp;"-"&amp;$AG$21&amp;"-"&amp;$AH$21,'Playoff - Adjusted'!$A$3:$BO$200,$AN28+34,FALSE)</f>
        <v>153</v>
      </c>
      <c r="AK28" s="16" t="str">
        <f>IF($AG28&gt;VLOOKUP("Average",Playoffs!$G$1:$FR$201,$AN6,FALSE),IF($AI28&lt;VLOOKUP("Average",Playoffs!$G$1:$FR$201,$AN6,FALSE),"Y","N"),"N")</f>
        <v>N</v>
      </c>
      <c r="AL28" s="16" t="str">
        <f>IF($AG28&lt;VLOOKUP("Average",Playoffs!$G$1:$FR$201,$AN6,FALSE),IF($AI28&gt;VLOOKUP("Average",Playoffs!$G$1:$FR$201,$AN6,FALSE),"Y","N"),"N")</f>
        <v>N</v>
      </c>
      <c r="AM28" s="16" t="str">
        <f ca="1">INDIRECT(ADDRESS((Rankings!$A$1-2)*2+7,$I6,1,1,"Playoffs"))&amp;"-"&amp;INDIRECT(ADDRESS((Rankings!$A$1-2)*2+7,$I6+1,1,1,"Playoffs"))</f>
        <v>29-5</v>
      </c>
      <c r="AN28" s="13">
        <v>9</v>
      </c>
      <c r="AQ28" s="16" t="str">
        <f t="shared" ca="1" si="19"/>
        <v>Saints</v>
      </c>
      <c r="AR28" s="16" t="str">
        <f t="shared" ca="1" si="20"/>
        <v>Vikings</v>
      </c>
      <c r="AS28" s="16" t="str">
        <f t="shared" ca="1" si="21"/>
        <v>CC</v>
      </c>
      <c r="AT28" s="16" t="str">
        <f t="shared" ca="1" si="22"/>
        <v>31-28</v>
      </c>
      <c r="AU28" s="16">
        <f t="shared" ca="1" si="23"/>
        <v>151</v>
      </c>
      <c r="AV28" s="16">
        <f t="shared" ca="1" si="24"/>
        <v>115</v>
      </c>
      <c r="AW28" s="16">
        <f t="shared" ca="1" si="25"/>
        <v>153</v>
      </c>
      <c r="AX28" s="13">
        <f t="shared" ca="1" si="26"/>
        <v>195</v>
      </c>
    </row>
    <row r="29" spans="1:51">
      <c r="C29" s="21"/>
      <c r="F29" s="13"/>
      <c r="K29" s="16" t="str">
        <f t="shared" ca="1" si="31"/>
        <v>Patriots</v>
      </c>
      <c r="L29" s="16" t="str">
        <f t="shared" ca="1" si="32"/>
        <v>CC</v>
      </c>
      <c r="M29" s="16">
        <f t="shared" ca="1" si="33"/>
        <v>2003</v>
      </c>
      <c r="N29" s="16" t="str">
        <f t="shared" ca="1" si="27"/>
        <v>L 24-14</v>
      </c>
      <c r="O29" s="16">
        <f t="shared" ca="1" si="28"/>
        <v>115</v>
      </c>
      <c r="P29" s="16">
        <f t="shared" ca="1" si="29"/>
        <v>143</v>
      </c>
      <c r="Q29" s="16">
        <f t="shared" ca="1" si="30"/>
        <v>139</v>
      </c>
      <c r="R29" s="16">
        <f t="shared" ca="1" si="34"/>
        <v>62</v>
      </c>
      <c r="AF29" s="17" t="s">
        <v>51</v>
      </c>
      <c r="AG29" s="23">
        <f>FLOOR(VLOOKUP($AF$21&amp;"-"&amp;$AG$21&amp;"-"&amp;$AH$21,'Playoff - Adjusted'!$A$3:$BO$200,$AN29,FALSE),1)*100+ROUND((VLOOKUP($AF$21&amp;"-"&amp;$AG$21&amp;"-"&amp;$AH$21,'Playoff - Adjusted'!$A$3:$BO$200,$AN29,FALSE)-FLOOR(VLOOKUP($AF$21&amp;"-"&amp;$AG$21&amp;"-"&amp;$AH$21,'Playoff - Adjusted'!$A$3:$BO$200,$AN29,FALSE),1))*60,1)</f>
        <v>352.1</v>
      </c>
      <c r="AH29" s="16">
        <f ca="1">VLOOKUP($AF$21&amp;"-"&amp;$AG$21&amp;"-"&amp;$AH$21,'Playoff - Adjusted'!$A$3:$BO$200,$AN29+33,FALSE)</f>
        <v>9</v>
      </c>
      <c r="AI29" s="23">
        <f>FLOOR(VLOOKUP($AF$21&amp;"-"&amp;$AG$21&amp;"-"&amp;$AH$21,'Playoff - Adjusted'!$A$3:$BO$200,$AN29+1,FALSE),1)*100+ROUND((VLOOKUP($AF$21&amp;"-"&amp;$AG$21&amp;"-"&amp;$AH$21,'Playoff - Adjusted'!$A$3:$BO$200,$AN29+1,FALSE)-FLOOR(VLOOKUP($AF$21&amp;"-"&amp;$AG$21&amp;"-"&amp;$AH$21,'Playoff - Adjusted'!$A$3:$BO$200,$AN29+1,FALSE),1))*60,1)</f>
        <v>331.6</v>
      </c>
      <c r="AJ29" s="16">
        <f ca="1">VLOOKUP($AF$21&amp;"-"&amp;$AG$21&amp;"-"&amp;$AH$21,'Playoff - Adjusted'!$A$3:$BO$200,$AN29+34,FALSE)</f>
        <v>184</v>
      </c>
      <c r="AK29" s="16" t="str">
        <f>IF($AG29&gt;VLOOKUP("Average",Playoffs!$G$1:$FR$201,$AN7,FALSE),IF($AI29&lt;VLOOKUP("Average",Playoffs!$G$1:$FR$201,$AN7,FALSE),"Y","N"),"N")</f>
        <v>N</v>
      </c>
      <c r="AL29" s="16" t="str">
        <f>IF($AG29&lt;VLOOKUP("Average",Playoffs!$G$1:$FR$201,$AN7,FALSE),IF($AI29&gt;VLOOKUP("Average",Playoffs!$G$1:$FR$201,$AN7,FALSE),"Y","N"),"N")</f>
        <v>N</v>
      </c>
      <c r="AM29" s="16" t="str">
        <f ca="1">INDIRECT(ADDRESS((Rankings!$A$1-2)*2+7,$I7,1,1,"Playoffs"))&amp;"-"&amp;INDIRECT(ADDRESS((Rankings!$A$1-2)*2+7,$I7+1,1,1,"Playoffs"))</f>
        <v>45-9</v>
      </c>
      <c r="AN29" s="13">
        <v>11</v>
      </c>
      <c r="AQ29" s="16" t="str">
        <f t="shared" ca="1" si="19"/>
        <v>Saints</v>
      </c>
      <c r="AR29" s="16" t="str">
        <f t="shared" ca="1" si="20"/>
        <v>Colts</v>
      </c>
      <c r="AS29" s="16" t="str">
        <f t="shared" ca="1" si="21"/>
        <v>SB</v>
      </c>
      <c r="AT29" s="16" t="str">
        <f t="shared" ca="1" si="22"/>
        <v>31-17</v>
      </c>
      <c r="AU29" s="16">
        <f t="shared" ca="1" si="23"/>
        <v>37</v>
      </c>
      <c r="AV29" s="16">
        <f t="shared" ca="1" si="24"/>
        <v>149</v>
      </c>
      <c r="AW29" s="16">
        <f t="shared" ca="1" si="25"/>
        <v>93</v>
      </c>
      <c r="AX29" s="13">
        <f t="shared" ca="1" si="26"/>
        <v>198</v>
      </c>
    </row>
    <row r="30" spans="1:51">
      <c r="C30" s="21"/>
      <c r="F30" s="13"/>
      <c r="K30" s="16" t="str">
        <f t="shared" ca="1" si="31"/>
        <v>Broncos</v>
      </c>
      <c r="L30" s="16" t="str">
        <f t="shared" ca="1" si="32"/>
        <v>WC</v>
      </c>
      <c r="M30" s="16">
        <f t="shared" ca="1" si="33"/>
        <v>2004</v>
      </c>
      <c r="N30" s="16" t="str">
        <f t="shared" ca="1" si="27"/>
        <v>W 49-24</v>
      </c>
      <c r="O30" s="16">
        <f t="shared" ca="1" si="28"/>
        <v>2</v>
      </c>
      <c r="P30" s="16">
        <f t="shared" ca="1" si="29"/>
        <v>137</v>
      </c>
      <c r="Q30" s="16">
        <f t="shared" ca="1" si="30"/>
        <v>36</v>
      </c>
      <c r="R30" s="16">
        <f t="shared" ca="1" si="34"/>
        <v>71</v>
      </c>
      <c r="AF30" s="17" t="s">
        <v>52</v>
      </c>
      <c r="AG30" s="20">
        <f>VLOOKUP($AF$21&amp;"-"&amp;$AG$21&amp;"-"&amp;$AH$21,'Playoff - Adjusted'!$A$3:$BO$200,$AN30,FALSE)</f>
        <v>6.4734415944463679</v>
      </c>
      <c r="AH30" s="16">
        <f ca="1">VLOOKUP($AF$21&amp;"-"&amp;$AG$21&amp;"-"&amp;$AH$21,'Playoff - Adjusted'!$A$3:$BO$200,$AN30+33,FALSE)</f>
        <v>30</v>
      </c>
      <c r="AI30" s="20">
        <f>VLOOKUP($AF$21&amp;"-"&amp;$AG$21&amp;"-"&amp;$AH$21,'Playoff - Adjusted'!$A$3:$BO$200,$AN30+1,FALSE)</f>
        <v>4.5862822469459408</v>
      </c>
      <c r="AJ30" s="16">
        <f ca="1">VLOOKUP($AF$21&amp;"-"&amp;$AG$21&amp;"-"&amp;$AH$21,'Playoff - Adjusted'!$A$3:$BO$200,$AN30+34,FALSE)</f>
        <v>68</v>
      </c>
      <c r="AK30" s="16" t="str">
        <f>IF($AG30&gt;VLOOKUP("Average",Playoffs!$G$1:$FR$201,$AN8,FALSE),IF($AI30&lt;VLOOKUP("Average",Playoffs!$G$1:$FR$201,$AN8,FALSE),"Y","N"),"N")</f>
        <v>Y</v>
      </c>
      <c r="AL30" s="16" t="str">
        <f>IF($AG30&lt;VLOOKUP("Average",Playoffs!$G$1:$FR$201,$AN8,FALSE),IF($AI30&gt;VLOOKUP("Average",Playoffs!$G$1:$FR$201,$AN8,FALSE),"Y","N"),"N")</f>
        <v>N</v>
      </c>
      <c r="AM30" s="16" t="str">
        <f ca="1">INDIRECT(ADDRESS((Rankings!$A$1-2)*2+7,$I8,1,1,"Playoffs"))&amp;"-"&amp;INDIRECT(ADDRESS((Rankings!$A$1-2)*2+7,$I8+1,1,1,"Playoffs"))</f>
        <v>25-14</v>
      </c>
      <c r="AN30" s="13">
        <v>13</v>
      </c>
    </row>
    <row r="31" spans="1:51">
      <c r="C31" s="18"/>
      <c r="F31" s="13"/>
      <c r="K31" s="16" t="str">
        <f t="shared" ca="1" si="31"/>
        <v>Patriots</v>
      </c>
      <c r="L31" s="16" t="str">
        <f t="shared" ca="1" si="32"/>
        <v>DIV</v>
      </c>
      <c r="M31" s="16">
        <f t="shared" ca="1" si="33"/>
        <v>2004</v>
      </c>
      <c r="N31" s="16" t="str">
        <f t="shared" ca="1" si="27"/>
        <v>L 20-3</v>
      </c>
      <c r="O31" s="16">
        <f t="shared" ca="1" si="28"/>
        <v>152</v>
      </c>
      <c r="P31" s="16">
        <f t="shared" ca="1" si="29"/>
        <v>136</v>
      </c>
      <c r="Q31" s="16">
        <f t="shared" ca="1" si="30"/>
        <v>165</v>
      </c>
      <c r="R31" s="16">
        <f t="shared" ca="1" si="34"/>
        <v>82</v>
      </c>
      <c r="AF31" s="24" t="s">
        <v>53</v>
      </c>
      <c r="AG31" s="22">
        <f>VLOOKUP($AF$21&amp;"-"&amp;$AG$21&amp;"-"&amp;$AH$21,'Playoff - Adjusted'!$A$3:$BO$200,$AN31,FALSE)</f>
        <v>2.8124344179437966</v>
      </c>
      <c r="AH31" s="16">
        <f ca="1">VLOOKUP($AF$21&amp;"-"&amp;$AG$21&amp;"-"&amp;$AH$21,'Playoff - Adjusted'!$A$3:$BO$200,$AN31+33,FALSE)</f>
        <v>11</v>
      </c>
      <c r="AI31" s="22">
        <f>VLOOKUP($AF$21&amp;"-"&amp;$AG$21&amp;"-"&amp;$AH$21,'Playoff - Adjusted'!$A$3:$BO$200,$AN31+1,FALSE)</f>
        <v>2.1337461339651638</v>
      </c>
      <c r="AJ31" s="16">
        <f ca="1">VLOOKUP($AF$21&amp;"-"&amp;$AG$21&amp;"-"&amp;$AH$21,'Playoff - Adjusted'!$A$3:$BO$200,$AN31+34,FALSE)</f>
        <v>170</v>
      </c>
      <c r="AK31" s="16" t="str">
        <f>IF($AG31&gt;VLOOKUP("Average",Playoffs!$G$1:$FR$201,$AN9,FALSE),IF($AI31&lt;VLOOKUP("Average",Playoffs!$G$1:$FR$201,$AN9,FALSE),"Y","N"),"N")</f>
        <v>N</v>
      </c>
      <c r="AL31" s="16" t="str">
        <f>IF($AG31&lt;VLOOKUP("Average",Playoffs!$G$1:$FR$201,$AN9,FALSE),IF($AI31&gt;VLOOKUP("Average",Playoffs!$G$1:$FR$201,$AN9,FALSE),"Y","N"),"N")</f>
        <v>N</v>
      </c>
      <c r="AM31" s="16" t="str">
        <f ca="1">INDIRECT(ADDRESS((Rankings!$A$1-2)*2+7,$I9,1,1,"Playoffs"))&amp;"-"&amp;INDIRECT(ADDRESS((Rankings!$A$1-2)*2+7,$I9+1,1,1,"Playoffs"))</f>
        <v>28-8</v>
      </c>
      <c r="AN31" s="13">
        <v>15</v>
      </c>
    </row>
    <row r="32" spans="1:51">
      <c r="C32" s="21"/>
      <c r="F32" s="13"/>
      <c r="K32" s="16" t="str">
        <f t="shared" ca="1" si="31"/>
        <v>Steelers</v>
      </c>
      <c r="L32" s="16" t="str">
        <f t="shared" ca="1" si="32"/>
        <v>DIV</v>
      </c>
      <c r="M32" s="16">
        <f t="shared" ca="1" si="33"/>
        <v>2005</v>
      </c>
      <c r="N32" s="16" t="str">
        <f t="shared" ca="1" si="27"/>
        <v>L 21-18</v>
      </c>
      <c r="O32" s="16">
        <f t="shared" ca="1" si="28"/>
        <v>135</v>
      </c>
      <c r="P32" s="16">
        <f t="shared" ca="1" si="29"/>
        <v>126</v>
      </c>
      <c r="Q32" s="16">
        <f t="shared" ca="1" si="30"/>
        <v>148</v>
      </c>
      <c r="R32" s="16">
        <f t="shared" ca="1" si="34"/>
        <v>101</v>
      </c>
      <c r="AF32" s="17" t="s">
        <v>36</v>
      </c>
      <c r="AG32" s="12">
        <f>VLOOKUP($AF$21&amp;"-"&amp;$AG$21&amp;"-"&amp;$AH$21,'Playoff - Adjusted'!$A$3:$BO$200,$AN32,FALSE)</f>
        <v>0.46542112162026433</v>
      </c>
      <c r="AH32" s="16">
        <f ca="1">VLOOKUP($AF$21&amp;"-"&amp;$AG$21&amp;"-"&amp;$AH$21,'Playoff - Adjusted'!$A$3:$BO$200,$AN32+33,FALSE)</f>
        <v>74</v>
      </c>
      <c r="AI32" s="12">
        <f>VLOOKUP($AF$21&amp;"-"&amp;$AG$21&amp;"-"&amp;$AH$21,'Playoff - Adjusted'!$A$3:$BO$200,$AN32+1,FALSE)</f>
        <v>0.23784908800904772</v>
      </c>
      <c r="AJ32" s="16">
        <f ca="1">VLOOKUP($AF$21&amp;"-"&amp;$AG$21&amp;"-"&amp;$AH$21,'Playoff - Adjusted'!$A$3:$BO$200,$AN32+34,FALSE)</f>
        <v>30</v>
      </c>
      <c r="AK32" s="16" t="str">
        <f>IF($AG32&gt;VLOOKUP("Average",Playoffs!$G$1:$FR$201,$AN10,FALSE),IF($AI32&lt;VLOOKUP("Average",Playoffs!$G$1:$FR$201,$AN10,FALSE),"Y","N"),"N")</f>
        <v>Y</v>
      </c>
      <c r="AL32" s="16" t="str">
        <f>IF($AG32&lt;VLOOKUP("Average",Playoffs!$G$1:$FR$201,$AN10,FALSE),IF($AI32&gt;VLOOKUP("Average",Playoffs!$G$1:$FR$201,$AN10,FALSE),"Y","N"),"N")</f>
        <v>N</v>
      </c>
      <c r="AM32" s="16" t="str">
        <f ca="1">INDIRECT(ADDRESS((Rankings!$A$1-2)*2+7,$I10,1,1,"Playoffs"))&amp;"-"&amp;INDIRECT(ADDRESS((Rankings!$A$1-2)*2+7,$I10+1,1,1,"Playoffs"))</f>
        <v>38-13</v>
      </c>
      <c r="AN32" s="13">
        <v>17</v>
      </c>
      <c r="AX32" s="13">
        <v>2001</v>
      </c>
      <c r="AY32" s="13">
        <f>MATCH(AX32,Playoffs!F:F,0)</f>
        <v>1</v>
      </c>
    </row>
    <row r="33" spans="3:51">
      <c r="C33" s="21"/>
      <c r="F33" s="13"/>
      <c r="K33" s="16" t="str">
        <f t="shared" ca="1" si="31"/>
        <v>Chiefs</v>
      </c>
      <c r="L33" s="16" t="str">
        <f t="shared" ca="1" si="32"/>
        <v>WC</v>
      </c>
      <c r="M33" s="16">
        <f t="shared" ca="1" si="33"/>
        <v>2006</v>
      </c>
      <c r="N33" s="16" t="str">
        <f t="shared" ca="1" si="27"/>
        <v>W 23-8</v>
      </c>
      <c r="O33" s="16">
        <f t="shared" ca="1" si="28"/>
        <v>77</v>
      </c>
      <c r="P33" s="16">
        <f t="shared" ca="1" si="29"/>
        <v>4</v>
      </c>
      <c r="Q33" s="16">
        <f t="shared" ca="1" si="30"/>
        <v>10</v>
      </c>
      <c r="R33" s="16">
        <f t="shared" ca="1" si="34"/>
        <v>111</v>
      </c>
      <c r="AF33" s="17" t="s">
        <v>54</v>
      </c>
      <c r="AG33" s="25">
        <f>VLOOKUP($AF$21&amp;"-"&amp;$AG$21&amp;"-"&amp;$AH$21,'Playoff - Adjusted'!$A$3:$BO$200,$AN33,FALSE)</f>
        <v>18.687904603816094</v>
      </c>
      <c r="AH33" s="16">
        <f ca="1">VLOOKUP($AF$21&amp;"-"&amp;$AG$21&amp;"-"&amp;$AH$21,'Playoff - Adjusted'!$A$3:$BO$200,$AN33+33,FALSE)</f>
        <v>197</v>
      </c>
      <c r="AI33" s="25">
        <f>VLOOKUP($AF$21&amp;"-"&amp;$AG$21&amp;"-"&amp;$AH$21,'Playoff - Adjusted'!$A$3:$BO$200,$AN33+1,FALSE)</f>
        <v>29.18982188324906</v>
      </c>
      <c r="AJ33" s="16">
        <f ca="1">VLOOKUP($AF$21&amp;"-"&amp;$AG$21&amp;"-"&amp;$AH$21,'Playoff - Adjusted'!$A$3:$BO$200,$AN33+34,FALSE)</f>
        <v>85</v>
      </c>
      <c r="AK33" s="16" t="str">
        <f>IF($AG33&gt;VLOOKUP("Average",Playoffs!$G$1:$FR$201,$AN11,FALSE),IF($AI33&lt;VLOOKUP("Average",Playoffs!$G$1:$FR$201,$AN11,FALSE),"Y","N"),"N")</f>
        <v>N</v>
      </c>
      <c r="AL33" s="16" t="str">
        <f>IF($AG33&lt;VLOOKUP("Average",Playoffs!$G$1:$FR$201,$AN11,FALSE),IF($AI33&gt;VLOOKUP("Average",Playoffs!$G$1:$FR$201,$AN11,FALSE),"Y","N"),"N")</f>
        <v>N</v>
      </c>
      <c r="AM33" s="16" t="str">
        <f ca="1">INDIRECT(ADDRESS((Rankings!$A$1-2)*2+7,$I11,1,1,"Playoffs"))&amp;"-"&amp;INDIRECT(ADDRESS((Rankings!$A$1-2)*2+7,$I11+1,1,1,"Playoffs"))</f>
        <v>50-9</v>
      </c>
      <c r="AN33" s="13">
        <v>19</v>
      </c>
      <c r="AX33" s="13">
        <v>2002</v>
      </c>
      <c r="AY33" s="13">
        <f>MATCH(AX33,Playoffs!F:F,0)</f>
        <v>23</v>
      </c>
    </row>
    <row r="34" spans="3:51">
      <c r="C34" s="18"/>
      <c r="F34" s="13"/>
      <c r="K34" s="16" t="str">
        <f t="shared" ca="1" si="31"/>
        <v>Ravens</v>
      </c>
      <c r="L34" s="16" t="str">
        <f t="shared" ca="1" si="32"/>
        <v>DIV</v>
      </c>
      <c r="M34" s="16">
        <f t="shared" ca="1" si="33"/>
        <v>2006</v>
      </c>
      <c r="N34" s="16" t="str">
        <f t="shared" ca="1" si="27"/>
        <v>W 15-6</v>
      </c>
      <c r="O34" s="16">
        <f t="shared" ca="1" si="28"/>
        <v>104</v>
      </c>
      <c r="P34" s="16">
        <f t="shared" ca="1" si="29"/>
        <v>12</v>
      </c>
      <c r="Q34" s="16">
        <f t="shared" ca="1" si="30"/>
        <v>26</v>
      </c>
      <c r="R34" s="16">
        <f t="shared" ca="1" si="34"/>
        <v>120</v>
      </c>
      <c r="AF34" s="17" t="s">
        <v>38</v>
      </c>
      <c r="AG34" s="22">
        <f>VLOOKUP($AF$21&amp;"-"&amp;$AG$21&amp;"-"&amp;$AH$21,'Playoff - Adjusted'!$A$3:$BO$200,$AN34,FALSE)</f>
        <v>2.0605902546308554</v>
      </c>
      <c r="AH34" s="16">
        <f ca="1">VLOOKUP($AF$21&amp;"-"&amp;$AG$21&amp;"-"&amp;$AH$21,'Playoff - Adjusted'!$A$3:$BO$200,$AN34+33,FALSE)</f>
        <v>44</v>
      </c>
      <c r="AI34" s="22">
        <f>VLOOKUP($AF$21&amp;"-"&amp;$AG$21&amp;"-"&amp;$AH$21,'Playoff - Adjusted'!$A$3:$BO$200,$AN34+1,FALSE)</f>
        <v>1.3428954029507902</v>
      </c>
      <c r="AJ34" s="16">
        <f ca="1">VLOOKUP($AF$21&amp;"-"&amp;$AG$21&amp;"-"&amp;$AH$21,'Playoff - Adjusted'!$A$3:$BO$200,$AN34+34,FALSE)</f>
        <v>183</v>
      </c>
      <c r="AK34" s="16" t="str">
        <f>IF($AG34&gt;VLOOKUP("Average",Playoffs!$G$1:$FR$201,$AN12,FALSE),IF($AI34&lt;VLOOKUP("Average",Playoffs!$G$1:$FR$201,$AN12,FALSE),"Y","N"),"N")</f>
        <v>N</v>
      </c>
      <c r="AL34" s="16" t="str">
        <f>IF($AG34&lt;VLOOKUP("Average",Playoffs!$G$1:$FR$201,$AN12,FALSE),IF($AI34&gt;VLOOKUP("Average",Playoffs!$G$1:$FR$201,$AN12,FALSE),"Y","N"),"N")</f>
        <v>N</v>
      </c>
      <c r="AM34" s="16" t="str">
        <f ca="1">INDIRECT(ADDRESS((Rankings!$A$1-2)*2+7,$I12,1,1,"Playoffs"))&amp;"-"&amp;INDIRECT(ADDRESS((Rankings!$A$1-2)*2+7,$I12+1,1,1,"Playoffs"))</f>
        <v>29-14</v>
      </c>
      <c r="AN34" s="13">
        <v>21</v>
      </c>
      <c r="AX34" s="13">
        <v>2003</v>
      </c>
      <c r="AY34" s="13">
        <f>MATCH(AX34,Playoffs!F:F,0)</f>
        <v>45</v>
      </c>
    </row>
    <row r="35" spans="3:51">
      <c r="C35" s="21"/>
      <c r="F35" s="13"/>
      <c r="K35" s="16" t="str">
        <f t="shared" ca="1" si="31"/>
        <v>Patriots</v>
      </c>
      <c r="L35" s="16" t="str">
        <f t="shared" ca="1" si="32"/>
        <v>CC</v>
      </c>
      <c r="M35" s="16">
        <f t="shared" ca="1" si="33"/>
        <v>2006</v>
      </c>
      <c r="N35" s="16" t="str">
        <f t="shared" ca="1" si="27"/>
        <v>W 38-34</v>
      </c>
      <c r="O35" s="16">
        <f t="shared" ca="1" si="28"/>
        <v>35</v>
      </c>
      <c r="P35" s="16">
        <f t="shared" ca="1" si="29"/>
        <v>100</v>
      </c>
      <c r="Q35" s="16">
        <f t="shared" ca="1" si="30"/>
        <v>50</v>
      </c>
      <c r="R35" s="16">
        <f t="shared" ca="1" si="34"/>
        <v>129</v>
      </c>
      <c r="AF35" s="17" t="s">
        <v>55</v>
      </c>
      <c r="AG35" s="12">
        <f>VLOOKUP($AF$21&amp;"-"&amp;$AG$21&amp;"-"&amp;$AH$21,'Playoff - Adjusted'!$A$3:$BO$200,$AN35,FALSE)</f>
        <v>0.77176854125092187</v>
      </c>
      <c r="AH35" s="16">
        <f ca="1">VLOOKUP($AF$21&amp;"-"&amp;$AG$21&amp;"-"&amp;$AH$21,'Playoff - Adjusted'!$A$3:$BO$200,$AN35+33,FALSE)</f>
        <v>80</v>
      </c>
      <c r="AI35" s="12">
        <f>VLOOKUP($AF$21&amp;"-"&amp;$AG$21&amp;"-"&amp;$AH$21,'Playoff - Adjusted'!$A$3:$BO$200,$AN35+1,FALSE)</f>
        <v>0.62425184297572178</v>
      </c>
      <c r="AJ35" s="16">
        <f ca="1">VLOOKUP($AF$21&amp;"-"&amp;$AG$21&amp;"-"&amp;$AH$21,'Playoff - Adjusted'!$A$3:$BO$200,$AN35+34,FALSE)</f>
        <v>93</v>
      </c>
      <c r="AK35" s="16" t="str">
        <f>IF($AG35&gt;VLOOKUP("Average",Playoffs!$G$1:$FR$201,$AN13,FALSE),IF($AI35&lt;VLOOKUP("Average",Playoffs!$G$1:$FR$201,$AN13,FALSE),"Y","N"),"N")</f>
        <v>Y</v>
      </c>
      <c r="AL35" s="16" t="str">
        <f>IF($AG35&lt;VLOOKUP("Average",Playoffs!$G$1:$FR$201,$AN13,FALSE),IF($AI35&gt;VLOOKUP("Average",Playoffs!$G$1:$FR$201,$AN13,FALSE),"Y","N"),"N")</f>
        <v>N</v>
      </c>
      <c r="AM35" s="16" t="str">
        <f ca="1">INDIRECT(ADDRESS((Rankings!$A$1-2)*2+7,$I13,1,1,"Playoffs"))&amp;"-"&amp;INDIRECT(ADDRESS((Rankings!$A$1-2)*2+7,$I13+1,1,1,"Playoffs"))</f>
        <v>38-14</v>
      </c>
      <c r="AN35" s="13">
        <v>23</v>
      </c>
      <c r="AX35" s="13">
        <v>2004</v>
      </c>
      <c r="AY35" s="13">
        <f>MATCH(AX35,Playoffs!F:F,0)</f>
        <v>67</v>
      </c>
    </row>
    <row r="36" spans="3:51">
      <c r="C36" s="21"/>
      <c r="F36" s="13"/>
      <c r="K36" s="16" t="str">
        <f t="shared" ca="1" si="31"/>
        <v>Bears</v>
      </c>
      <c r="L36" s="16" t="str">
        <f t="shared" ca="1" si="32"/>
        <v>SB</v>
      </c>
      <c r="M36" s="16">
        <f t="shared" ca="1" si="33"/>
        <v>2006</v>
      </c>
      <c r="N36" s="16" t="str">
        <f t="shared" ca="1" si="27"/>
        <v>W 29-17</v>
      </c>
      <c r="O36" s="16">
        <f t="shared" ca="1" si="28"/>
        <v>56</v>
      </c>
      <c r="P36" s="16">
        <f t="shared" ca="1" si="29"/>
        <v>41</v>
      </c>
      <c r="Q36" s="16">
        <f t="shared" ca="1" si="30"/>
        <v>21</v>
      </c>
      <c r="R36" s="16">
        <f t="shared" ca="1" si="34"/>
        <v>132</v>
      </c>
      <c r="AF36" s="24" t="s">
        <v>40</v>
      </c>
      <c r="AG36" s="20">
        <f>VLOOKUP($AF$21&amp;"-"&amp;$AG$21&amp;"-"&amp;$AH$21,'Playoff - Adjusted'!$A$3:$BO$200,$AN36,FALSE)</f>
        <v>7.9472691019164712</v>
      </c>
      <c r="AH36" s="16">
        <f ca="1">VLOOKUP($AF$21&amp;"-"&amp;$AG$21&amp;"-"&amp;$AH$21,'Playoff - Adjusted'!$A$3:$BO$200,$AN36+33,FALSE)</f>
        <v>6</v>
      </c>
      <c r="AI36" s="20">
        <f>VLOOKUP($AF$21&amp;"-"&amp;$AG$21&amp;"-"&amp;$AH$21,'Playoff - Adjusted'!$A$3:$BO$200,$AN36+1,FALSE)</f>
        <v>6.8407408508407821</v>
      </c>
      <c r="AJ36" s="16">
        <f ca="1">VLOOKUP($AF$21&amp;"-"&amp;$AG$21&amp;"-"&amp;$AH$21,'Playoff - Adjusted'!$A$3:$BO$200,$AN36+34,FALSE)</f>
        <v>181</v>
      </c>
      <c r="AK36" s="16" t="str">
        <f>IF($AG36&gt;VLOOKUP("Average",Playoffs!$G$1:$FR$201,$AN14,FALSE),IF($AI36&lt;VLOOKUP("Average",Playoffs!$G$1:$FR$201,$AN14,FALSE),"Y","N"),"N")</f>
        <v>N</v>
      </c>
      <c r="AL36" s="16" t="str">
        <f>IF($AG36&lt;VLOOKUP("Average",Playoffs!$G$1:$FR$201,$AN14,FALSE),IF($AI36&gt;VLOOKUP("Average",Playoffs!$G$1:$FR$201,$AN14,FALSE),"Y","N"),"N")</f>
        <v>N</v>
      </c>
      <c r="AM36" s="16" t="str">
        <f ca="1">INDIRECT(ADDRESS((Rankings!$A$1-2)*2+7,$I14,1,1,"Playoffs"))&amp;"-"&amp;INDIRECT(ADDRESS((Rankings!$A$1-2)*2+7,$I14+1,1,1,"Playoffs"))</f>
        <v>35-14</v>
      </c>
      <c r="AN36" s="13">
        <v>25</v>
      </c>
      <c r="AX36" s="13">
        <v>2005</v>
      </c>
      <c r="AY36" s="13">
        <f>MATCH(AX36,Playoffs!F:F,0)</f>
        <v>89</v>
      </c>
    </row>
    <row r="37" spans="3:51">
      <c r="K37" s="16" t="str">
        <f t="shared" ca="1" si="31"/>
        <v>Chargers</v>
      </c>
      <c r="L37" s="16" t="str">
        <f t="shared" ca="1" si="32"/>
        <v>DIV</v>
      </c>
      <c r="M37" s="16">
        <f t="shared" ca="1" si="33"/>
        <v>2007</v>
      </c>
      <c r="N37" s="16" t="str">
        <f t="shared" ca="1" si="27"/>
        <v>L 28-24</v>
      </c>
      <c r="O37" s="16">
        <f t="shared" ca="1" si="28"/>
        <v>43</v>
      </c>
      <c r="P37" s="16">
        <f t="shared" ca="1" si="29"/>
        <v>192</v>
      </c>
      <c r="Q37" s="16">
        <f t="shared" ca="1" si="30"/>
        <v>146</v>
      </c>
      <c r="R37" s="16">
        <f t="shared" ca="1" si="34"/>
        <v>145</v>
      </c>
      <c r="AF37" s="24" t="s">
        <v>56</v>
      </c>
      <c r="AG37" s="20">
        <f>VLOOKUP($AF$21&amp;"-"&amp;$AG$21&amp;"-"&amp;$AH$21,'Playoff - Adjusted'!$A$3:$BO$200,$AN37,FALSE)</f>
        <v>0.76846574575917281</v>
      </c>
      <c r="AH37" s="16">
        <f ca="1">VLOOKUP($AF$21&amp;"-"&amp;$AG$21&amp;"-"&amp;$AH$21,'Playoff - Adjusted'!$A$3:$BO$200,$AN37+33,FALSE)</f>
        <v>129</v>
      </c>
      <c r="AI37" s="20">
        <f>VLOOKUP($AF$21&amp;"-"&amp;$AG$21&amp;"-"&amp;$AH$21,'Playoff - Adjusted'!$A$3:$BO$200,$AN37+1,FALSE)</f>
        <v>0.36794892950894459</v>
      </c>
      <c r="AJ37" s="16">
        <f ca="1">VLOOKUP($AF$21&amp;"-"&amp;$AG$21&amp;"-"&amp;$AH$21,'Playoff - Adjusted'!$A$3:$BO$200,$AN37+34,FALSE)</f>
        <v>160</v>
      </c>
      <c r="AK37" s="16" t="str">
        <f>IF($AG37&gt;VLOOKUP("Average",Playoffs!$G$1:$FR$201,$AN15,FALSE),IF($AI37&lt;VLOOKUP("Average",Playoffs!$G$1:$FR$201,$AN15,FALSE),"Y","N"),"N")</f>
        <v>Y</v>
      </c>
      <c r="AL37" s="16" t="str">
        <f>IF($AG37&lt;VLOOKUP("Average",Playoffs!$G$1:$FR$201,$AN15,FALSE),IF($AI37&gt;VLOOKUP("Average",Playoffs!$G$1:$FR$201,$AN15,FALSE),"Y","N"),"N")</f>
        <v>N</v>
      </c>
      <c r="AM37" s="16" t="str">
        <f ca="1">INDIRECT(ADDRESS((Rankings!$A$1-2)*2+7,$I15,1,1,"Playoffs"))&amp;"-"&amp;INDIRECT(ADDRESS((Rankings!$A$1-2)*2+7,$I15+1,1,1,"Playoffs"))</f>
        <v>30-20</v>
      </c>
      <c r="AN37" s="13">
        <v>27</v>
      </c>
      <c r="AX37" s="13">
        <v>2006</v>
      </c>
      <c r="AY37" s="13">
        <f>MATCH(AX37,Playoffs!F:F,0)</f>
        <v>111</v>
      </c>
    </row>
    <row r="38" spans="3:51">
      <c r="K38" s="16" t="str">
        <f t="shared" ca="1" si="31"/>
        <v>Chargers</v>
      </c>
      <c r="L38" s="16" t="str">
        <f t="shared" ca="1" si="32"/>
        <v>WC</v>
      </c>
      <c r="M38" s="16">
        <f t="shared" ca="1" si="33"/>
        <v>2008</v>
      </c>
      <c r="N38" s="16" t="str">
        <f t="shared" ca="1" si="27"/>
        <v>L 23-17</v>
      </c>
      <c r="O38" s="16">
        <f t="shared" ca="1" si="28"/>
        <v>150</v>
      </c>
      <c r="P38" s="16">
        <f t="shared" ca="1" si="29"/>
        <v>122</v>
      </c>
      <c r="Q38" s="16">
        <f t="shared" ca="1" si="30"/>
        <v>156</v>
      </c>
      <c r="R38" s="16">
        <f t="shared" ca="1" si="34"/>
        <v>158</v>
      </c>
      <c r="AF38" s="17" t="s">
        <v>42</v>
      </c>
      <c r="AG38" s="12">
        <f>VLOOKUP($AF$21&amp;"-"&amp;$AG$21&amp;"-"&amp;$AH$21,'Playoff - Adjusted'!$A$3:$BO$200,$AN38,FALSE)</f>
        <v>0.41672463113438646</v>
      </c>
      <c r="AH38" s="16">
        <f ca="1">VLOOKUP($AF$21&amp;"-"&amp;$AG$21&amp;"-"&amp;$AH$21,'Playoff - Adjusted'!$A$3:$BO$200,$AN38+33,FALSE)</f>
        <v>128</v>
      </c>
      <c r="AI38" s="12">
        <f>VLOOKUP($AF$21&amp;"-"&amp;$AG$21&amp;"-"&amp;$AH$21,'Playoff - Adjusted'!$A$3:$BO$200,$AN38+1,FALSE)</f>
        <v>0.40219917383556925</v>
      </c>
      <c r="AJ38" s="16">
        <f ca="1">VLOOKUP($AF$21&amp;"-"&amp;$AG$21&amp;"-"&amp;$AH$21,'Playoff - Adjusted'!$A$3:$BO$200,$AN38+34,FALSE)</f>
        <v>78</v>
      </c>
      <c r="AK38" s="16" t="str">
        <f>IF($AG38&gt;VLOOKUP("Average",Playoffs!$G$1:$FR$201,$AN16,FALSE),IF($AI38&lt;VLOOKUP("Average",Playoffs!$G$1:$FR$201,$AN16,FALSE),"Y","N"),"N")</f>
        <v>N</v>
      </c>
      <c r="AL38" s="16" t="str">
        <f>IF($AG38&lt;VLOOKUP("Average",Playoffs!$G$1:$FR$201,$AN16,FALSE),IF($AI38&gt;VLOOKUP("Average",Playoffs!$G$1:$FR$201,$AN16,FALSE),"Y","N"),"N")</f>
        <v>N</v>
      </c>
      <c r="AM38" s="16" t="str">
        <f ca="1">INDIRECT(ADDRESS((Rankings!$A$1-2)*2+7,$I16,1,1,"Playoffs"))&amp;"-"&amp;INDIRECT(ADDRESS((Rankings!$A$1-2)*2+7,$I16+1,1,1,"Playoffs"))</f>
        <v>26-21</v>
      </c>
      <c r="AN38" s="13">
        <v>29</v>
      </c>
      <c r="AX38" s="13">
        <v>2007</v>
      </c>
      <c r="AY38" s="13">
        <f>MATCH(AX38,Playoffs!F:F,0)</f>
        <v>133</v>
      </c>
    </row>
    <row r="39" spans="3:51">
      <c r="K39" s="16" t="str">
        <f t="shared" ca="1" si="31"/>
        <v>Ravens</v>
      </c>
      <c r="L39" s="16" t="str">
        <f t="shared" ca="1" si="32"/>
        <v>DIV</v>
      </c>
      <c r="M39" s="16">
        <f t="shared" ca="1" si="33"/>
        <v>2009</v>
      </c>
      <c r="N39" s="16" t="str">
        <f t="shared" ca="1" si="27"/>
        <v>W 20-3</v>
      </c>
      <c r="O39" s="16">
        <f t="shared" ca="1" si="28"/>
        <v>85</v>
      </c>
      <c r="P39" s="16">
        <f t="shared" ca="1" si="29"/>
        <v>28</v>
      </c>
      <c r="Q39" s="16">
        <f t="shared" ca="1" si="30"/>
        <v>31</v>
      </c>
      <c r="R39" s="16">
        <f t="shared" ca="1" si="34"/>
        <v>187</v>
      </c>
      <c r="AF39" s="17" t="s">
        <v>57</v>
      </c>
      <c r="AG39" s="22">
        <f>VLOOKUP($AF$21&amp;"-"&amp;$AG$21&amp;"-"&amp;$AH$21,'Playoff - Adjusted'!$A$3:$BO$200,$AN39,FALSE)</f>
        <v>4.9582075912759329</v>
      </c>
      <c r="AH39" s="16">
        <f ca="1">VLOOKUP($AF$21&amp;"-"&amp;$AG$21&amp;"-"&amp;$AH$21,'Playoff - Adjusted'!$A$3:$BO$200,$AN39+33,FALSE)</f>
        <v>43</v>
      </c>
      <c r="AI39" s="22">
        <f>VLOOKUP($AF$21&amp;"-"&amp;$AG$21&amp;"-"&amp;$AH$21,'Playoff - Adjusted'!$A$3:$BO$200,$AN39+1,FALSE)</f>
        <v>2.5460900822443588</v>
      </c>
      <c r="AJ39" s="16">
        <f ca="1">VLOOKUP($AF$21&amp;"-"&amp;$AG$21&amp;"-"&amp;$AH$21,'Playoff - Adjusted'!$A$3:$BO$200,$AN39+34,FALSE)</f>
        <v>25</v>
      </c>
      <c r="AK39" s="16" t="str">
        <f>IF($AG39&gt;VLOOKUP("Average",Playoffs!$G$1:$FR$201,$AN17,FALSE),IF($AI39&lt;VLOOKUP("Average",Playoffs!$G$1:$FR$201,$AN17,FALSE),"Y","N"),"N")</f>
        <v>Y</v>
      </c>
      <c r="AL39" s="16" t="str">
        <f>IF($AG39&lt;VLOOKUP("Average",Playoffs!$G$1:$FR$201,$AN17,FALSE),IF($AI39&gt;VLOOKUP("Average",Playoffs!$G$1:$FR$201,$AN17,FALSE),"Y","N"),"N")</f>
        <v>N</v>
      </c>
      <c r="AM39" s="16" t="str">
        <f ca="1">INDIRECT(ADDRESS((Rankings!$A$1-2)*2+7,$I17,1,1,"Playoffs"))&amp;"-"&amp;INDIRECT(ADDRESS((Rankings!$A$1-2)*2+7,$I17+1,1,1,"Playoffs"))</f>
        <v>23-23</v>
      </c>
      <c r="AN39" s="13">
        <v>31</v>
      </c>
      <c r="AX39" s="13">
        <v>2008</v>
      </c>
      <c r="AY39" s="13">
        <f>MATCH(AX39,Playoffs!F:F,0)</f>
        <v>155</v>
      </c>
    </row>
    <row r="40" spans="3:51">
      <c r="K40" s="16" t="str">
        <f t="shared" ca="1" si="31"/>
        <v>Jets</v>
      </c>
      <c r="L40" s="16" t="str">
        <f t="shared" ca="1" si="32"/>
        <v>CC</v>
      </c>
      <c r="M40" s="16">
        <f t="shared" ca="1" si="33"/>
        <v>2009</v>
      </c>
      <c r="N40" s="16" t="str">
        <f t="shared" ca="1" si="27"/>
        <v>W 30-17</v>
      </c>
      <c r="O40" s="16">
        <f t="shared" ca="1" si="28"/>
        <v>12</v>
      </c>
      <c r="P40" s="16">
        <f t="shared" ca="1" si="29"/>
        <v>154</v>
      </c>
      <c r="Q40" s="16">
        <f t="shared" ca="1" si="30"/>
        <v>64</v>
      </c>
      <c r="R40" s="16">
        <f t="shared" ca="1" si="34"/>
        <v>193</v>
      </c>
      <c r="AF40" s="17" t="s">
        <v>58</v>
      </c>
      <c r="AG40" s="22">
        <f>VLOOKUP($AF$21&amp;"-"&amp;$AG$21&amp;"-"&amp;$AH$21,'Playoff - Adjusted'!$A$3:$BO$200,$AN40,FALSE)</f>
        <v>40.458806594195387</v>
      </c>
      <c r="AH40" s="16">
        <f ca="1">VLOOKUP($AF$21&amp;"-"&amp;$AG$21&amp;"-"&amp;$AH$21,'Playoff - Adjusted'!$A$3:$BO$200,$AN40+33,FALSE)</f>
        <v>58</v>
      </c>
      <c r="AI40" s="22">
        <f>VLOOKUP($AF$21&amp;"-"&amp;$AG$21&amp;"-"&amp;$AH$21,'Playoff - Adjusted'!$A$3:$BO$200,$AN40+1,FALSE)</f>
        <v>45.782618578998452</v>
      </c>
      <c r="AJ40" s="16">
        <f ca="1">VLOOKUP($AF$21&amp;"-"&amp;$AG$21&amp;"-"&amp;$AH$21,'Playoff - Adjusted'!$A$3:$BO$200,$AN40+34,FALSE)</f>
        <v>190</v>
      </c>
      <c r="AK40" s="16" t="str">
        <f>IF($AG40&gt;VLOOKUP("Average",Playoffs!$G$1:$FR$201,$AN18,FALSE),IF($AI40&lt;VLOOKUP("Average",Playoffs!$G$1:$FR$201,$AN18,FALSE),"Y","N"),"N")</f>
        <v>N</v>
      </c>
      <c r="AL40" s="16" t="str">
        <f>IF($AG40&lt;VLOOKUP("Average",Playoffs!$G$1:$FR$201,$AN18,FALSE),IF($AI40&gt;VLOOKUP("Average",Playoffs!$G$1:$FR$201,$AN18,FALSE),"Y","N"),"N")</f>
        <v>N</v>
      </c>
      <c r="AM40" s="16" t="str">
        <f ca="1">INDIRECT(ADDRESS((Rankings!$A$1-2)*2+7,$I18,1,1,"Playoffs"))&amp;"-"&amp;INDIRECT(ADDRESS((Rankings!$A$1-2)*2+7,$I18+1,1,1,"Playoffs"))</f>
        <v>23-23</v>
      </c>
      <c r="AN40" s="13">
        <v>33</v>
      </c>
      <c r="AX40" s="13">
        <v>2009</v>
      </c>
      <c r="AY40" s="13">
        <f>MATCH(AX40,Playoffs!F:F,0)</f>
        <v>177</v>
      </c>
    </row>
    <row r="41" spans="3:51">
      <c r="K41" s="16" t="str">
        <f t="shared" ca="1" si="31"/>
        <v>Saints</v>
      </c>
      <c r="L41" s="16" t="str">
        <f t="shared" ca="1" si="32"/>
        <v>SB</v>
      </c>
      <c r="M41" s="16">
        <f t="shared" ca="1" si="33"/>
        <v>2009</v>
      </c>
      <c r="N41" s="16" t="str">
        <f t="shared" ca="1" si="27"/>
        <v>L 31-17</v>
      </c>
      <c r="O41" s="16">
        <f t="shared" ca="1" si="28"/>
        <v>24</v>
      </c>
      <c r="P41" s="16">
        <f t="shared" ca="1" si="29"/>
        <v>150</v>
      </c>
      <c r="Q41" s="16">
        <f t="shared" ca="1" si="30"/>
        <v>77</v>
      </c>
      <c r="R41" s="16">
        <f t="shared" ca="1" si="34"/>
        <v>197</v>
      </c>
      <c r="AF41" s="16" t="str">
        <f>CONCATENATE("Ranking - ",COUNTA(Playoffs!A:A)," Games")</f>
        <v>Ranking - 198 Games</v>
      </c>
      <c r="AG41" s="30">
        <f ca="1">VLOOKUP($AF$21&amp;"-"&amp;$AG$21&amp;"-"&amp;$AH$21,'Playoff - Adjusted'!A3:DC200,105,FALSE)</f>
        <v>24</v>
      </c>
      <c r="AH41" s="30"/>
      <c r="AI41" s="30">
        <f ca="1">VLOOKUP($AF$21&amp;"-"&amp;$AG$21&amp;"-"&amp;$AH$21,'Playoff - Adjusted'!A3:DC200,106,FALSE)</f>
        <v>150</v>
      </c>
      <c r="AJ41" s="30"/>
      <c r="AK41" s="30">
        <f ca="1">VLOOKUP($AF$21&amp;"-"&amp;$AG$21&amp;"-"&amp;$AH$21,'Playoff - Adjusted'!A3:DC200,107,FALSE)</f>
        <v>77</v>
      </c>
      <c r="AL41" s="30"/>
      <c r="AM41" s="30"/>
    </row>
    <row r="42" spans="3:51">
      <c r="K42" s="16" t="str">
        <f t="shared" si="31"/>
        <v/>
      </c>
      <c r="L42" s="16" t="str">
        <f t="shared" si="32"/>
        <v/>
      </c>
      <c r="M42" s="16" t="str">
        <f t="shared" si="33"/>
        <v/>
      </c>
      <c r="N42" s="16" t="str">
        <f t="shared" si="27"/>
        <v/>
      </c>
      <c r="O42" s="16" t="str">
        <f t="shared" si="28"/>
        <v/>
      </c>
      <c r="P42" s="16" t="str">
        <f t="shared" si="29"/>
        <v/>
      </c>
      <c r="Q42" s="16" t="str">
        <f t="shared" si="30"/>
        <v/>
      </c>
      <c r="R42" s="16" t="str">
        <f t="shared" ca="1" si="34"/>
        <v/>
      </c>
    </row>
    <row r="43" spans="3:51">
      <c r="K43" s="16" t="str">
        <f t="shared" si="31"/>
        <v/>
      </c>
      <c r="L43" s="16" t="str">
        <f t="shared" si="32"/>
        <v/>
      </c>
      <c r="M43" s="16" t="str">
        <f t="shared" si="33"/>
        <v/>
      </c>
      <c r="N43" s="16" t="str">
        <f t="shared" si="27"/>
        <v/>
      </c>
      <c r="O43" s="16" t="str">
        <f t="shared" si="28"/>
        <v/>
      </c>
      <c r="P43" s="16" t="str">
        <f t="shared" si="29"/>
        <v/>
      </c>
      <c r="Q43" s="16" t="str">
        <f t="shared" si="30"/>
        <v/>
      </c>
      <c r="R43" s="16" t="str">
        <f t="shared" ca="1" si="34"/>
        <v/>
      </c>
    </row>
  </sheetData>
  <sheetProtection password="A41D" sheet="1" objects="1" scenarios="1"/>
  <protectedRanges>
    <protectedRange sqref="U22" name="Range2"/>
    <protectedRange sqref="K22:K23" name="Range1"/>
  </protectedRanges>
  <mergeCells count="23">
    <mergeCell ref="AG41:AH41"/>
    <mergeCell ref="AI41:AJ41"/>
    <mergeCell ref="AK41:AM41"/>
    <mergeCell ref="AG19:AH19"/>
    <mergeCell ref="AI19:AJ19"/>
    <mergeCell ref="AK19:AM19"/>
    <mergeCell ref="B1:D1"/>
    <mergeCell ref="E1:G1"/>
    <mergeCell ref="H1:H2"/>
    <mergeCell ref="A1:A2"/>
    <mergeCell ref="V1:Y1"/>
    <mergeCell ref="U1:U2"/>
    <mergeCell ref="K1:Q1"/>
    <mergeCell ref="K24:Q24"/>
    <mergeCell ref="AF1:AM1"/>
    <mergeCell ref="AF23:AM23"/>
    <mergeCell ref="AQ17:AW17"/>
    <mergeCell ref="AQ1:AW1"/>
    <mergeCell ref="Z1:AC1"/>
    <mergeCell ref="V19:W19"/>
    <mergeCell ref="X19:Y19"/>
    <mergeCell ref="Z19:AA19"/>
    <mergeCell ref="AB19:AC19"/>
  </mergeCells>
  <dataValidations count="3">
    <dataValidation type="list" allowBlank="1" showInputMessage="1" showErrorMessage="1" sqref="AQ15 AH21">
      <formula1>$AX$32:$AX$40</formula1>
    </dataValidation>
    <dataValidation type="list" allowBlank="1" showInputMessage="1" showErrorMessage="1" sqref="AF21 K22 U22">
      <formula1>'Playoff Summary'!$A$1:$A$29</formula1>
    </dataValidation>
    <dataValidation type="list" allowBlank="1" showInputMessage="1" showErrorMessage="1" sqref="AG21">
      <formula1>$AN$20:$AN$23</formula1>
    </dataValidation>
  </dataValidations>
  <hyperlinks>
    <hyperlink ref="A3" r:id="rId1"/>
    <hyperlink ref="A5" r:id="rId2"/>
    <hyperlink ref="A4" r:id="rId3"/>
    <hyperlink ref="A6" r:id="rId4"/>
    <hyperlink ref="A7" r:id="rId5"/>
    <hyperlink ref="A8" r:id="rId6"/>
    <hyperlink ref="A16" r:id="rId7"/>
    <hyperlink ref="A13" r:id="rId8"/>
    <hyperlink ref="A17" r:id="rId9"/>
    <hyperlink ref="A11" r:id="rId10"/>
    <hyperlink ref="A10" r:id="rId11"/>
    <hyperlink ref="A12" r:id="rId12"/>
    <hyperlink ref="A18" r:id="rId13"/>
    <hyperlink ref="U3" r:id="rId14"/>
    <hyperlink ref="U5" r:id="rId15"/>
    <hyperlink ref="U4" r:id="rId16"/>
    <hyperlink ref="U6" r:id="rId17"/>
    <hyperlink ref="U7" r:id="rId18"/>
    <hyperlink ref="U8" r:id="rId19"/>
    <hyperlink ref="U16" r:id="rId20"/>
    <hyperlink ref="U13" r:id="rId21"/>
    <hyperlink ref="U17" r:id="rId22"/>
    <hyperlink ref="U11" r:id="rId23"/>
    <hyperlink ref="U10" r:id="rId24"/>
    <hyperlink ref="U12" r:id="rId25"/>
    <hyperlink ref="U18" r:id="rId26"/>
    <hyperlink ref="AF3" r:id="rId27"/>
    <hyperlink ref="AF5" r:id="rId28"/>
    <hyperlink ref="AF4" r:id="rId29"/>
    <hyperlink ref="AF6" r:id="rId30"/>
    <hyperlink ref="AF7" r:id="rId31"/>
    <hyperlink ref="AF8" r:id="rId32"/>
    <hyperlink ref="AF16" r:id="rId33"/>
    <hyperlink ref="AF13" r:id="rId34"/>
    <hyperlink ref="AF17" r:id="rId35"/>
    <hyperlink ref="AF11" r:id="rId36"/>
    <hyperlink ref="AF10" r:id="rId37"/>
    <hyperlink ref="AF12" r:id="rId38"/>
    <hyperlink ref="AF18" r:id="rId39"/>
    <hyperlink ref="AF25" r:id="rId40"/>
    <hyperlink ref="AF27" r:id="rId41"/>
    <hyperlink ref="AF26" r:id="rId42"/>
    <hyperlink ref="AF28" r:id="rId43"/>
    <hyperlink ref="AF29" r:id="rId44"/>
    <hyperlink ref="AF30" r:id="rId45"/>
    <hyperlink ref="AF38" r:id="rId46"/>
    <hyperlink ref="AF35" r:id="rId47"/>
    <hyperlink ref="AF39" r:id="rId48"/>
    <hyperlink ref="AF33" r:id="rId49"/>
    <hyperlink ref="AF32" r:id="rId50"/>
    <hyperlink ref="AF34" r:id="rId51"/>
    <hyperlink ref="AF40" r:id="rId52"/>
  </hyperlinks>
  <pageMargins left="0.7" right="0.7" top="0.75" bottom="0.75" header="0.3" footer="0.3"/>
  <pageSetup orientation="portrait" r:id="rId5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U200"/>
  <sheetViews>
    <sheetView topLeftCell="AV1" zoomScale="70" zoomScaleNormal="70" workbookViewId="0">
      <selection activeCell="AV1" sqref="AV1"/>
    </sheetView>
  </sheetViews>
  <sheetFormatPr defaultRowHeight="15"/>
  <cols>
    <col min="1" max="1" width="22" hidden="1" customWidth="1"/>
    <col min="2" max="2" width="11.5703125" hidden="1" customWidth="1"/>
    <col min="3" max="47" width="0" hidden="1" customWidth="1"/>
  </cols>
  <sheetData>
    <row r="1" spans="1:47">
      <c r="A1">
        <f>COUNTA(B:B)+2</f>
        <v>200</v>
      </c>
      <c r="C1" t="s">
        <v>29</v>
      </c>
      <c r="E1" t="s">
        <v>30</v>
      </c>
      <c r="G1" t="s">
        <v>31</v>
      </c>
      <c r="I1" t="s">
        <v>32</v>
      </c>
      <c r="K1" t="s">
        <v>51</v>
      </c>
      <c r="M1" t="s">
        <v>52</v>
      </c>
      <c r="O1" s="3" t="s">
        <v>53</v>
      </c>
      <c r="Q1" t="s">
        <v>36</v>
      </c>
      <c r="S1" t="s">
        <v>54</v>
      </c>
      <c r="U1" t="s">
        <v>38</v>
      </c>
      <c r="W1" t="s">
        <v>55</v>
      </c>
      <c r="Y1" t="s">
        <v>40</v>
      </c>
      <c r="AA1" s="3" t="s">
        <v>56</v>
      </c>
      <c r="AC1" t="s">
        <v>42</v>
      </c>
      <c r="AE1" t="s">
        <v>57</v>
      </c>
      <c r="AG1" t="s">
        <v>58</v>
      </c>
    </row>
    <row r="2" spans="1:47">
      <c r="C2">
        <f>VLOOKUP(C1,Table!$A$3:$G$18,4,FALSE)*10-5</f>
        <v>3.9352818371607512</v>
      </c>
      <c r="D2">
        <f>VLOOKUP(C1,Table!$A$3:$G$18,4,FALSE)*10-5</f>
        <v>3.9352818371607512</v>
      </c>
      <c r="E2">
        <f>VLOOKUP(E1,Table!$A$3:$G$18,4,FALSE)*10-5</f>
        <v>4.0196078431372548</v>
      </c>
      <c r="F2">
        <f>VLOOKUP(E1,Table!$A$3:$G$18,4,FALSE)*10-5</f>
        <v>4.0196078431372548</v>
      </c>
      <c r="G2">
        <f>VLOOKUP(G1,Table!$A$3:$G$18,4,FALSE)*10-5</f>
        <v>3.2301587301587293</v>
      </c>
      <c r="H2">
        <f>VLOOKUP(G1,Table!$A$3:$G$18,4,FALSE)*10-5</f>
        <v>3.2301587301587293</v>
      </c>
      <c r="I2">
        <f>VLOOKUP(I1,Table!$A$3:$G$18,4,FALSE)*10-5</f>
        <v>3.2103134479271986</v>
      </c>
      <c r="J2">
        <f>VLOOKUP(I1,Table!$A$3:$G$18,4,FALSE)*10-5</f>
        <v>3.2103134479271986</v>
      </c>
      <c r="K2">
        <f>VLOOKUP(K1,Table!$A$3:$G$18,4,FALSE)*10-5</f>
        <v>2.9421487603305785</v>
      </c>
      <c r="L2">
        <f>VLOOKUP(K1,Table!$A$3:$G$18,4,FALSE)*10-5</f>
        <v>2.9421487603305785</v>
      </c>
      <c r="M2">
        <f>VLOOKUP(M1,Table!$A$3:$G$18,4,FALSE)*10-5</f>
        <v>2.908366533864541</v>
      </c>
      <c r="N2">
        <f>VLOOKUP(M1,Table!$A$3:$G$18,4,FALSE)*10-5</f>
        <v>2.908366533864541</v>
      </c>
      <c r="O2">
        <f>VLOOKUP(O1,Table!$A$3:$G$18,4,FALSE)*10-5</f>
        <v>2.6649746192893398</v>
      </c>
      <c r="P2">
        <f>VLOOKUP(O1,Table!$A$3:$G$18,4,FALSE)*10-5</f>
        <v>2.6649746192893398</v>
      </c>
      <c r="Q2">
        <f>VLOOKUP(Q1,Table!$A$3:$G$18,4,FALSE)*10-5</f>
        <v>2.5871313672922245</v>
      </c>
      <c r="R2">
        <f>VLOOKUP(Q1,Table!$A$3:$G$18,4,FALSE)*10-5</f>
        <v>2.5871313672922245</v>
      </c>
      <c r="S2">
        <f>VLOOKUP(S1,Table!$A$3:$G$18,4,FALSE)*10-5</f>
        <v>2.314614830813535</v>
      </c>
      <c r="T2">
        <f>VLOOKUP(S1,Table!$A$3:$G$18,4,FALSE)*10-5</f>
        <v>2.314614830813535</v>
      </c>
      <c r="U2">
        <f>VLOOKUP(U1,Table!$A$3:$G$18,4,FALSE)*10-5</f>
        <v>2.0461868958109566</v>
      </c>
      <c r="V2">
        <f>VLOOKUP(U1,Table!$A$3:$G$18,4,FALSE)*10-5</f>
        <v>2.0461868958109566</v>
      </c>
      <c r="W2">
        <f>VLOOKUP(W1,Table!$A$3:$G$18,4,FALSE)*10-5</f>
        <v>1.9451697127937342</v>
      </c>
      <c r="X2">
        <f>VLOOKUP(W1,Table!$A$3:$G$18,4,FALSE)*10-5</f>
        <v>1.9451697127937342</v>
      </c>
      <c r="Y2">
        <f>VLOOKUP(Y1,Table!$A$3:$G$18,4,FALSE)*10-5</f>
        <v>1.647992530345471</v>
      </c>
      <c r="Z2">
        <f>VLOOKUP(Y1,Table!$A$3:$G$18,4,FALSE)*10-5</f>
        <v>1.647992530345471</v>
      </c>
      <c r="AA2">
        <f>VLOOKUP(AA1,Table!$A$3:$G$18,4,FALSE)*10-5</f>
        <v>1.139489194499018</v>
      </c>
      <c r="AB2">
        <f>VLOOKUP(AA1,Table!$A$3:$G$18,4,FALSE)*10-5</f>
        <v>1.139489194499018</v>
      </c>
      <c r="AC2">
        <f>VLOOKUP(AC1,Table!$A$3:$G$18,4,FALSE)*10-5</f>
        <v>0.93350383631713552</v>
      </c>
      <c r="AD2">
        <f>VLOOKUP(AC1,Table!$A$3:$G$18,4,FALSE)*10-5</f>
        <v>0.93350383631713552</v>
      </c>
      <c r="AE2">
        <f>VLOOKUP(AE1,Table!$A$3:$G$18,4,FALSE)*10-5</f>
        <v>0.47153024911032038</v>
      </c>
      <c r="AF2">
        <f>VLOOKUP(AE1,Table!$A$3:$G$18,4,FALSE)*10-5</f>
        <v>0.47153024911032038</v>
      </c>
      <c r="AG2">
        <f>VLOOKUP(AG1,Table!$A$3:$G$18,4,FALSE)*10-5</f>
        <v>0.2099236641221367</v>
      </c>
      <c r="AH2">
        <f>VLOOKUP(AG1,Table!$A$3:$G$18,4,FALSE)*10-5</f>
        <v>0.2099236641221367</v>
      </c>
      <c r="AI2" s="5" t="s">
        <v>50</v>
      </c>
      <c r="AJ2" s="5" t="s">
        <v>65</v>
      </c>
      <c r="AK2" s="5" t="s">
        <v>66</v>
      </c>
      <c r="AT2" t="s">
        <v>0</v>
      </c>
      <c r="AU2">
        <f t="shared" ref="AU2:AU30" si="0">COUNTIF(AQ:AQ,AT2)</f>
        <v>16</v>
      </c>
    </row>
    <row r="3" spans="1:47">
      <c r="A3" t="str">
        <f>Playoffs!A1&amp;" - "&amp;Playoffs!C1&amp;" - "&amp;Playoffs!F1</f>
        <v>Eagles - WC - 2001</v>
      </c>
      <c r="B3" t="str">
        <f>Playoffs!B1</f>
        <v>Buccaneers</v>
      </c>
      <c r="C3">
        <f>NORMDIST(Playoffs!CP1,Playoffs!CP$199,Playoffs!CP$200,1)</f>
        <v>0.58725254948172756</v>
      </c>
      <c r="D3">
        <f>1-NORMDIST(Playoffs!CQ1,Playoffs!CQ$199,Playoffs!CQ$200,1)</f>
        <v>0.9118899051939936</v>
      </c>
      <c r="E3">
        <f>NORMDIST(Playoffs!CR1,Playoffs!CR$199,Playoffs!CR$200,1)</f>
        <v>0.64118854241558754</v>
      </c>
      <c r="F3">
        <f>1-NORMDIST(Playoffs!CS1,Playoffs!CS$199,Playoffs!CS$200,1)</f>
        <v>0.96246028690694396</v>
      </c>
      <c r="G3">
        <f>1-NORMDIST(Playoffs!CT1,Playoffs!CT$199,Playoffs!CT$200,1)</f>
        <v>0.70389457286725732</v>
      </c>
      <c r="H3">
        <f>NORMDIST(Playoffs!CU1,Playoffs!CU$199,Playoffs!CU$200,1)</f>
        <v>0.94527851392388884</v>
      </c>
      <c r="I3">
        <f>NORMDIST(Playoffs!CV1,Playoffs!CV$199,Playoffs!CV$200,1)</f>
        <v>0.58271440429500609</v>
      </c>
      <c r="J3">
        <f>1-NORMDIST(Playoffs!CW1,Playoffs!CW$199,Playoffs!CW$200,1)</f>
        <v>0.83312402687934917</v>
      </c>
      <c r="K3">
        <f>NORMDIST(Playoffs!CX1,Playoffs!CX$199,Playoffs!CX$200,1)</f>
        <v>0.57104484899631047</v>
      </c>
      <c r="L3">
        <f>1-NORMDIST(Playoffs!CY1,Playoffs!CY$199,Playoffs!CY$200,1)</f>
        <v>0.73636950975275162</v>
      </c>
      <c r="M3">
        <f>NORMDIST(Playoffs!CZ1,Playoffs!CZ$199,Playoffs!CZ$200,1)</f>
        <v>0.72718861931823675</v>
      </c>
      <c r="N3">
        <f>1-NORMDIST(Playoffs!DA1,Playoffs!DA$199,Playoffs!DA$200,1)</f>
        <v>0.79672557682048972</v>
      </c>
      <c r="O3">
        <f>NORMDIST(Playoffs!DB1,Playoffs!DB$199,Playoffs!DB$200,1)</f>
        <v>0.44100071667636087</v>
      </c>
      <c r="P3">
        <f>1-NORMDIST(Playoffs!DC1,Playoffs!DC$199,Playoffs!DC$200,1)</f>
        <v>0.76393114932747741</v>
      </c>
      <c r="Q3">
        <f>NORMDIST(Playoffs!DD1,Playoffs!DD$199,Playoffs!DD$200,1)</f>
        <v>0.48031882181734054</v>
      </c>
      <c r="R3">
        <f>1-NORMDIST(Playoffs!DE1,Playoffs!DE$199,Playoffs!DE$200,1)</f>
        <v>0.42497552416677964</v>
      </c>
      <c r="S3">
        <f>NORMDIST(Playoffs!DF1,Playoffs!DF$199,Playoffs!DF$200,1)</f>
        <v>0.61026425910319149</v>
      </c>
      <c r="T3">
        <f>1-NORMDIST(Playoffs!DG1,Playoffs!DG$199,Playoffs!DG$200,1)</f>
        <v>0.67135928901281772</v>
      </c>
      <c r="U3">
        <f>1-NORMDIST(Playoffs!DH1,Playoffs!DH$199,Playoffs!DH$200,1)</f>
        <v>0.82824395703982057</v>
      </c>
      <c r="V3">
        <f>NORMDIST(Playoffs!DI1,Playoffs!DI$199,Playoffs!DI$200,1)</f>
        <v>0.84895030967161345</v>
      </c>
      <c r="W3">
        <f>NORMDIST(Playoffs!DJ1,Playoffs!DJ$199,Playoffs!DJ$200,1)</f>
        <v>0.5845130126921636</v>
      </c>
      <c r="X3">
        <f>1-NORMDIST(Playoffs!DK1,Playoffs!DK$199,Playoffs!DK$200,1)</f>
        <v>0.79677807982740234</v>
      </c>
      <c r="Y3">
        <f>NORMDIST(Playoffs!DL1,Playoffs!DL$199,Playoffs!DL$200,1)</f>
        <v>0.3716433751790551</v>
      </c>
      <c r="Z3">
        <f>1-NORMDIST(Playoffs!DM1,Playoffs!DM$199,Playoffs!DM$200,1)</f>
        <v>0.79334657929792329</v>
      </c>
      <c r="AA3">
        <f>1-NORMDIST(Playoffs!DN1,Playoffs!DN$199,Playoffs!DN$200,1)</f>
        <v>0.30720073774318768</v>
      </c>
      <c r="AB3">
        <f>NORMDIST(Playoffs!DO1,Playoffs!DO$199,Playoffs!DO$200,1)</f>
        <v>0.2050703460605694</v>
      </c>
      <c r="AC3">
        <f>NORMDIST(Playoffs!DP1,Playoffs!DP$199,Playoffs!DP$200,1)</f>
        <v>0.35536580163633602</v>
      </c>
      <c r="AD3">
        <f>1-NORMDIST(Playoffs!DQ1,Playoffs!DQ$199,Playoffs!DQ$200,1)</f>
        <v>0.75885342418188895</v>
      </c>
      <c r="AE3">
        <f>NORMDIST(Playoffs!DR1,Playoffs!DR$199,Playoffs!DR$200,1)</f>
        <v>0.77812564953635355</v>
      </c>
      <c r="AF3">
        <f>1-NORMDIST(Playoffs!DS1,Playoffs!DS$199,Playoffs!DS$200,1)</f>
        <v>0.8849279993201471</v>
      </c>
      <c r="AG3">
        <f>NORMDIST(Playoffs!DT1,Playoffs!DT$199,Playoffs!DT$200,1)</f>
        <v>0.37293455059225356</v>
      </c>
      <c r="AH3">
        <f>1-NORMDIST(Playoffs!DU1,Playoffs!DU$199,Playoffs!DU$200,1)</f>
        <v>0.41006660947416806</v>
      </c>
      <c r="AI3">
        <f t="shared" ref="AI3:AI34" si="1">C$2*C3+E$2*E3+G$2*G3+I$2*I3+K$2*K3+M$2*M3+O$2*O3+Q$2*Q3+S$2*S3+U$2*U3+W$2*W3+Y$2*Y3+AA$2*AA3+AC$2*AC3+AE$2*AE3+AG$2*AG3</f>
        <v>21.22934740051052</v>
      </c>
      <c r="AJ3">
        <f t="shared" ref="AJ3:AJ34" si="2">D$2*D3+F$2*F3+H$2*H3+J$2*J3+L$2*L3+N$2*N3+P$2*P3+R$2*R3+T$2*T3+V$2*V3+X$2*X3+Z$2*Z3+AB$2*AB3+AD$2*AD3+AF$2*AF3+AH$2*AH3</f>
        <v>28.398016910770711</v>
      </c>
      <c r="AK3">
        <f t="shared" ref="AK3:AK34" si="3">SUMPRODUCT(C$2:AH$2,C3:AH3)</f>
        <v>49.627364311281227</v>
      </c>
      <c r="AM3">
        <f ca="1">RANK(AI3,INDIRECT("Ai3:Ai"&amp;$A$1),0)</f>
        <v>86</v>
      </c>
      <c r="AN3">
        <f t="shared" ref="AN3:AN34" ca="1" si="4">RANK(AJ3,INDIRECT("Aj3:Aj"&amp;$A$1),0)</f>
        <v>13</v>
      </c>
      <c r="AO3">
        <f t="shared" ref="AO3:AO34" ca="1" si="5">RANK(AK3,INDIRECT("Ak3:Ak"&amp;$A$1),0)</f>
        <v>16</v>
      </c>
      <c r="AQ3" t="str">
        <f t="shared" ref="AQ3:AQ34" si="6">LEFT(A3,SEARCH("-",A3)-2)</f>
        <v>Eagles</v>
      </c>
      <c r="AT3" t="s">
        <v>1</v>
      </c>
      <c r="AU3">
        <f t="shared" si="0"/>
        <v>6</v>
      </c>
    </row>
    <row r="4" spans="1:47">
      <c r="A4" t="str">
        <f>Playoffs!A2&amp;" - "&amp;Playoffs!C2&amp;" - "&amp;Playoffs!F2</f>
        <v>Buccaneers - WC - 2001</v>
      </c>
      <c r="B4" t="str">
        <f>Playoffs!B2</f>
        <v>Eagles</v>
      </c>
      <c r="C4">
        <f>NORMDIST(Playoffs!CP2,Playoffs!CP$199,Playoffs!CP$200,1)</f>
        <v>8.8110094806007511E-2</v>
      </c>
      <c r="D4">
        <f>1-NORMDIST(Playoffs!CQ2,Playoffs!CQ$199,Playoffs!CQ$200,1)</f>
        <v>0.412747450518272</v>
      </c>
      <c r="E4">
        <f>NORMDIST(Playoffs!CR2,Playoffs!CR$199,Playoffs!CR$200,1)</f>
        <v>3.7539713093056037E-2</v>
      </c>
      <c r="F4">
        <f>1-NORMDIST(Playoffs!CS2,Playoffs!CS$199,Playoffs!CS$200,1)</f>
        <v>0.35881145758441235</v>
      </c>
      <c r="G4">
        <f>1-NORMDIST(Playoffs!CT2,Playoffs!CT$199,Playoffs!CT$200,1)</f>
        <v>5.4721486076111159E-2</v>
      </c>
      <c r="H4">
        <f>NORMDIST(Playoffs!CU2,Playoffs!CU$199,Playoffs!CU$200,1)</f>
        <v>0.29610542713274268</v>
      </c>
      <c r="I4">
        <f>NORMDIST(Playoffs!CV2,Playoffs!CV$199,Playoffs!CV$200,1)</f>
        <v>0.16687597312065017</v>
      </c>
      <c r="J4">
        <f>1-NORMDIST(Playoffs!CW2,Playoffs!CW$199,Playoffs!CW$200,1)</f>
        <v>0.41728559570499413</v>
      </c>
      <c r="K4">
        <f>NORMDIST(Playoffs!CX2,Playoffs!CX$199,Playoffs!CX$200,1)</f>
        <v>0.26363049024724738</v>
      </c>
      <c r="L4">
        <f>1-NORMDIST(Playoffs!CY2,Playoffs!CY$199,Playoffs!CY$200,1)</f>
        <v>0.42895515100368986</v>
      </c>
      <c r="M4">
        <f>NORMDIST(Playoffs!CZ2,Playoffs!CZ$199,Playoffs!CZ$200,1)</f>
        <v>0.20327442317951117</v>
      </c>
      <c r="N4">
        <f>1-NORMDIST(Playoffs!DA2,Playoffs!DA$199,Playoffs!DA$200,1)</f>
        <v>0.27281138068176236</v>
      </c>
      <c r="O4">
        <f>NORMDIST(Playoffs!DB2,Playoffs!DB$199,Playoffs!DB$200,1)</f>
        <v>0.23606885067252237</v>
      </c>
      <c r="P4">
        <f>1-NORMDIST(Playoffs!DC2,Playoffs!DC$199,Playoffs!DC$200,1)</f>
        <v>0.55899928332363902</v>
      </c>
      <c r="Q4">
        <f>NORMDIST(Playoffs!DD2,Playoffs!DD$199,Playoffs!DD$200,1)</f>
        <v>0.57502447583322036</v>
      </c>
      <c r="R4">
        <f>1-NORMDIST(Playoffs!DE2,Playoffs!DE$199,Playoffs!DE$200,1)</f>
        <v>0.51968117818265958</v>
      </c>
      <c r="S4">
        <f>NORMDIST(Playoffs!DF2,Playoffs!DF$199,Playoffs!DF$200,1)</f>
        <v>0.32864071098718206</v>
      </c>
      <c r="T4">
        <f>1-NORMDIST(Playoffs!DG2,Playoffs!DG$199,Playoffs!DG$200,1)</f>
        <v>0.38973574089680874</v>
      </c>
      <c r="U4">
        <f>1-NORMDIST(Playoffs!DH2,Playoffs!DH$199,Playoffs!DH$200,1)</f>
        <v>0.15104969032838655</v>
      </c>
      <c r="V4">
        <f>NORMDIST(Playoffs!DI2,Playoffs!DI$199,Playoffs!DI$200,1)</f>
        <v>0.17175604296017943</v>
      </c>
      <c r="W4">
        <f>NORMDIST(Playoffs!DJ2,Playoffs!DJ$199,Playoffs!DJ$200,1)</f>
        <v>0.20322192017259744</v>
      </c>
      <c r="X4">
        <f>1-NORMDIST(Playoffs!DK2,Playoffs!DK$199,Playoffs!DK$200,1)</f>
        <v>0.41548698730783651</v>
      </c>
      <c r="Y4">
        <f>NORMDIST(Playoffs!DL2,Playoffs!DL$199,Playoffs!DL$200,1)</f>
        <v>0.20665342070207304</v>
      </c>
      <c r="Z4">
        <f>1-NORMDIST(Playoffs!DM2,Playoffs!DM$199,Playoffs!DM$200,1)</f>
        <v>0.6283566248209429</v>
      </c>
      <c r="AA4">
        <f>1-NORMDIST(Playoffs!DN2,Playoffs!DN$199,Playoffs!DN$200,1)</f>
        <v>0.79492965393943038</v>
      </c>
      <c r="AB4">
        <f>NORMDIST(Playoffs!DO2,Playoffs!DO$199,Playoffs!DO$200,1)</f>
        <v>0.69279926225681243</v>
      </c>
      <c r="AC4">
        <f>NORMDIST(Playoffs!DP2,Playoffs!DP$199,Playoffs!DP$200,1)</f>
        <v>0.24114657581811128</v>
      </c>
      <c r="AD4">
        <f>1-NORMDIST(Playoffs!DQ2,Playoffs!DQ$199,Playoffs!DQ$200,1)</f>
        <v>0.6446341983636642</v>
      </c>
      <c r="AE4">
        <f>NORMDIST(Playoffs!DR2,Playoffs!DR$199,Playoffs!DR$200,1)</f>
        <v>0.11507200067985246</v>
      </c>
      <c r="AF4">
        <f>1-NORMDIST(Playoffs!DS2,Playoffs!DS$199,Playoffs!DS$200,1)</f>
        <v>0.2218743504636469</v>
      </c>
      <c r="AG4">
        <f>NORMDIST(Playoffs!DT2,Playoffs!DT$199,Playoffs!DT$200,1)</f>
        <v>0.58993339052583216</v>
      </c>
      <c r="AH4">
        <f>1-NORMDIST(Playoffs!DU2,Playoffs!DU$199,Playoffs!DU$200,1)</f>
        <v>0.62706544940774611</v>
      </c>
      <c r="AI4">
        <f t="shared" si="1"/>
        <v>7.8083771422022039</v>
      </c>
      <c r="AJ4">
        <f t="shared" si="2"/>
        <v>14.977046652462398</v>
      </c>
      <c r="AK4">
        <f t="shared" si="3"/>
        <v>22.785423794664602</v>
      </c>
      <c r="AM4">
        <f t="shared" ref="AM4:AM34" ca="1" si="7">RANK(AI4,INDIRECT("Ai3:Ai"&amp;$A$1),0)</f>
        <v>186</v>
      </c>
      <c r="AN4">
        <f t="shared" ca="1" si="4"/>
        <v>113</v>
      </c>
      <c r="AO4">
        <f t="shared" ca="1" si="5"/>
        <v>183</v>
      </c>
      <c r="AQ4" t="str">
        <f t="shared" si="6"/>
        <v>Buccaneers</v>
      </c>
      <c r="AT4" t="s">
        <v>2</v>
      </c>
      <c r="AU4">
        <f t="shared" si="0"/>
        <v>5</v>
      </c>
    </row>
    <row r="5" spans="1:47">
      <c r="A5" t="str">
        <f>Playoffs!A3&amp;" - "&amp;Playoffs!C3&amp;" - "&amp;Playoffs!F3</f>
        <v>Raiders - WC - 2001</v>
      </c>
      <c r="B5" t="str">
        <f>Playoffs!B3</f>
        <v>Jets</v>
      </c>
      <c r="C5">
        <f>NORMDIST(Playoffs!CP3,Playoffs!CP$199,Playoffs!CP$200,1)</f>
        <v>0.92965109369427368</v>
      </c>
      <c r="D5">
        <f>1-NORMDIST(Playoffs!CQ3,Playoffs!CQ$199,Playoffs!CQ$200,1)</f>
        <v>0.17551846704462992</v>
      </c>
      <c r="E5">
        <f>NORMDIST(Playoffs!CR3,Playoffs!CR$199,Playoffs!CR$200,1)</f>
        <v>0.97316668728664901</v>
      </c>
      <c r="F5">
        <f>1-NORMDIST(Playoffs!CS3,Playoffs!CS$199,Playoffs!CS$200,1)</f>
        <v>0.18980939033713784</v>
      </c>
      <c r="G5">
        <f>1-NORMDIST(Playoffs!CT3,Playoffs!CT$199,Playoffs!CT$200,1)</f>
        <v>0.89393818296530703</v>
      </c>
      <c r="H5">
        <f>NORMDIST(Playoffs!CU3,Playoffs!CU$199,Playoffs!CU$200,1)</f>
        <v>0.57004050999444766</v>
      </c>
      <c r="I5">
        <f>NORMDIST(Playoffs!CV3,Playoffs!CV$199,Playoffs!CV$200,1)</f>
        <v>0.99885239647476776</v>
      </c>
      <c r="J5">
        <f>1-NORMDIST(Playoffs!CW3,Playoffs!CW$199,Playoffs!CW$200,1)</f>
        <v>8.1123331348799343E-2</v>
      </c>
      <c r="K5">
        <f>NORMDIST(Playoffs!CX3,Playoffs!CX$199,Playoffs!CX$200,1)</f>
        <v>0.91696712363559929</v>
      </c>
      <c r="L5">
        <f>1-NORMDIST(Playoffs!CY3,Playoffs!CY$199,Playoffs!CY$200,1)</f>
        <v>0.36155970328006748</v>
      </c>
      <c r="M5">
        <f>NORMDIST(Playoffs!CZ3,Playoffs!CZ$199,Playoffs!CZ$200,1)</f>
        <v>0.99642208131119836</v>
      </c>
      <c r="N5">
        <f>1-NORMDIST(Playoffs!DA3,Playoffs!DA$199,Playoffs!DA$200,1)</f>
        <v>0.13890087413051622</v>
      </c>
      <c r="O5">
        <f>NORMDIST(Playoffs!DB3,Playoffs!DB$199,Playoffs!DB$200,1)</f>
        <v>0.95381588034329035</v>
      </c>
      <c r="P5">
        <f>1-NORMDIST(Playoffs!DC3,Playoffs!DC$199,Playoffs!DC$200,1)</f>
        <v>0.11129423840128028</v>
      </c>
      <c r="Q5">
        <f>NORMDIST(Playoffs!DD3,Playoffs!DD$199,Playoffs!DD$200,1)</f>
        <v>0.87444451698339676</v>
      </c>
      <c r="R5">
        <f>1-NORMDIST(Playoffs!DE3,Playoffs!DE$199,Playoffs!DE$200,1)</f>
        <v>0.39059087425251027</v>
      </c>
      <c r="S5">
        <f>NORMDIST(Playoffs!DF3,Playoffs!DF$199,Playoffs!DF$200,1)</f>
        <v>0.36597173293877272</v>
      </c>
      <c r="T5">
        <f>1-NORMDIST(Playoffs!DG3,Playoffs!DG$199,Playoffs!DG$200,1)</f>
        <v>0.41958810840323679</v>
      </c>
      <c r="U5">
        <f>1-NORMDIST(Playoffs!DH3,Playoffs!DH$199,Playoffs!DH$200,1)</f>
        <v>0.97361778549600986</v>
      </c>
      <c r="V5">
        <f>NORMDIST(Playoffs!DI3,Playoffs!DI$199,Playoffs!DI$200,1)</f>
        <v>2.6382214503990142E-2</v>
      </c>
      <c r="W5">
        <f>NORMDIST(Playoffs!DJ3,Playoffs!DJ$199,Playoffs!DJ$200,1)</f>
        <v>0.71271236783197722</v>
      </c>
      <c r="X5">
        <f>1-NORMDIST(Playoffs!DK3,Playoffs!DK$199,Playoffs!DK$200,1)</f>
        <v>0.3654588125459447</v>
      </c>
      <c r="Y5">
        <f>NORMDIST(Playoffs!DL3,Playoffs!DL$199,Playoffs!DL$200,1)</f>
        <v>0.89830568181351067</v>
      </c>
      <c r="Z5">
        <f>1-NORMDIST(Playoffs!DM3,Playoffs!DM$199,Playoffs!DM$200,1)</f>
        <v>0.18583490994211238</v>
      </c>
      <c r="AA5">
        <f>1-NORMDIST(Playoffs!DN3,Playoffs!DN$199,Playoffs!DN$200,1)</f>
        <v>0.16118943329802093</v>
      </c>
      <c r="AB5">
        <f>NORMDIST(Playoffs!DO3,Playoffs!DO$199,Playoffs!DO$200,1)</f>
        <v>2.9961348261342113E-2</v>
      </c>
      <c r="AC5">
        <f>NORMDIST(Playoffs!DP3,Playoffs!DP$199,Playoffs!DP$200,1)</f>
        <v>0.90854496799140749</v>
      </c>
      <c r="AD5">
        <f>1-NORMDIST(Playoffs!DQ3,Playoffs!DQ$199,Playoffs!DQ$200,1)</f>
        <v>2.070062148821461E-2</v>
      </c>
      <c r="AE5">
        <f>NORMDIST(Playoffs!DR3,Playoffs!DR$199,Playoffs!DR$200,1)</f>
        <v>0.98675732660029281</v>
      </c>
      <c r="AF5">
        <f>1-NORMDIST(Playoffs!DS3,Playoffs!DS$199,Playoffs!DS$200,1)</f>
        <v>4.2860652462422877E-2</v>
      </c>
      <c r="AG5">
        <f>NORMDIST(Playoffs!DT3,Playoffs!DT$199,Playoffs!DT$200,1)</f>
        <v>0.835957483968509</v>
      </c>
      <c r="AH5">
        <f>1-NORMDIST(Playoffs!DU3,Playoffs!DU$199,Playoffs!DU$200,1)</f>
        <v>0.98470272733137065</v>
      </c>
      <c r="AI5">
        <f t="shared" si="1"/>
        <v>31.443003429096084</v>
      </c>
      <c r="AJ5">
        <f t="shared" si="2"/>
        <v>8.652958908764214</v>
      </c>
      <c r="AK5">
        <f t="shared" si="3"/>
        <v>40.0959623378603</v>
      </c>
      <c r="AM5">
        <f t="shared" ca="1" si="7"/>
        <v>6</v>
      </c>
      <c r="AN5">
        <f t="shared" ca="1" si="4"/>
        <v>176</v>
      </c>
      <c r="AO5">
        <f t="shared" ca="1" si="5"/>
        <v>72</v>
      </c>
      <c r="AQ5" t="str">
        <f t="shared" si="6"/>
        <v>Raiders</v>
      </c>
      <c r="AT5" t="s">
        <v>3</v>
      </c>
      <c r="AU5">
        <f t="shared" si="0"/>
        <v>9</v>
      </c>
    </row>
    <row r="6" spans="1:47">
      <c r="A6" t="str">
        <f>Playoffs!A4&amp;" - "&amp;Playoffs!C4&amp;" - "&amp;Playoffs!F4</f>
        <v>Jets - WC - 2001</v>
      </c>
      <c r="B6" t="str">
        <f>Playoffs!B4</f>
        <v>Raiders</v>
      </c>
      <c r="C6">
        <f>NORMDIST(Playoffs!CP4,Playoffs!CP$199,Playoffs!CP$200,1)</f>
        <v>0.82448153295536875</v>
      </c>
      <c r="D6">
        <f>1-NORMDIST(Playoffs!CQ4,Playoffs!CQ$199,Playoffs!CQ$200,1)</f>
        <v>7.0348906305725434E-2</v>
      </c>
      <c r="E6">
        <f>NORMDIST(Playoffs!CR4,Playoffs!CR$199,Playoffs!CR$200,1)</f>
        <v>0.81019060966286194</v>
      </c>
      <c r="F6">
        <f>1-NORMDIST(Playoffs!CS4,Playoffs!CS$199,Playoffs!CS$200,1)</f>
        <v>2.6833312713350876E-2</v>
      </c>
      <c r="G6">
        <f>1-NORMDIST(Playoffs!CT4,Playoffs!CT$199,Playoffs!CT$200,1)</f>
        <v>0.42995949000555234</v>
      </c>
      <c r="H6">
        <f>NORMDIST(Playoffs!CU4,Playoffs!CU$199,Playoffs!CU$200,1)</f>
        <v>0.10606181703469297</v>
      </c>
      <c r="I6">
        <f>NORMDIST(Playoffs!CV4,Playoffs!CV$199,Playoffs!CV$200,1)</f>
        <v>0.91887666865120132</v>
      </c>
      <c r="J6">
        <f>1-NORMDIST(Playoffs!CW4,Playoffs!CW$199,Playoffs!CW$200,1)</f>
        <v>1.1476035252326877E-3</v>
      </c>
      <c r="K6">
        <f>NORMDIST(Playoffs!CX4,Playoffs!CX$199,Playoffs!CX$200,1)</f>
        <v>0.63844029671993319</v>
      </c>
      <c r="L6">
        <f>1-NORMDIST(Playoffs!CY4,Playoffs!CY$199,Playoffs!CY$200,1)</f>
        <v>8.3032876364401709E-2</v>
      </c>
      <c r="M6">
        <f>NORMDIST(Playoffs!CZ4,Playoffs!CZ$199,Playoffs!CZ$200,1)</f>
        <v>0.8610991258694829</v>
      </c>
      <c r="N6">
        <f>1-NORMDIST(Playoffs!DA4,Playoffs!DA$199,Playoffs!DA$200,1)</f>
        <v>3.5779186888016401E-3</v>
      </c>
      <c r="O6">
        <f>NORMDIST(Playoffs!DB4,Playoffs!DB$199,Playoffs!DB$200,1)</f>
        <v>0.88870576159871995</v>
      </c>
      <c r="P6">
        <f>1-NORMDIST(Playoffs!DC4,Playoffs!DC$199,Playoffs!DC$200,1)</f>
        <v>4.6184119656709655E-2</v>
      </c>
      <c r="Q6">
        <f>NORMDIST(Playoffs!DD4,Playoffs!DD$199,Playoffs!DD$200,1)</f>
        <v>0.60940912574748951</v>
      </c>
      <c r="R6">
        <f>1-NORMDIST(Playoffs!DE4,Playoffs!DE$199,Playoffs!DE$200,1)</f>
        <v>0.12555548301660291</v>
      </c>
      <c r="S6">
        <f>NORMDIST(Playoffs!DF4,Playoffs!DF$199,Playoffs!DF$200,1)</f>
        <v>0.58041189159676332</v>
      </c>
      <c r="T6">
        <f>1-NORMDIST(Playoffs!DG4,Playoffs!DG$199,Playoffs!DG$200,1)</f>
        <v>0.63402826706122706</v>
      </c>
      <c r="U6">
        <f>1-NORMDIST(Playoffs!DH4,Playoffs!DH$199,Playoffs!DH$200,1)</f>
        <v>0.97361778549600986</v>
      </c>
      <c r="V6">
        <f>NORMDIST(Playoffs!DI4,Playoffs!DI$199,Playoffs!DI$200,1)</f>
        <v>2.6382214503990142E-2</v>
      </c>
      <c r="W6">
        <f>NORMDIST(Playoffs!DJ4,Playoffs!DJ$199,Playoffs!DJ$200,1)</f>
        <v>0.63454118745405541</v>
      </c>
      <c r="X6">
        <f>1-NORMDIST(Playoffs!DK4,Playoffs!DK$199,Playoffs!DK$200,1)</f>
        <v>0.287287632168023</v>
      </c>
      <c r="Y6">
        <f>NORMDIST(Playoffs!DL4,Playoffs!DL$199,Playoffs!DL$200,1)</f>
        <v>0.81416509005789151</v>
      </c>
      <c r="Z6">
        <f>1-NORMDIST(Playoffs!DM4,Playoffs!DM$199,Playoffs!DM$200,1)</f>
        <v>0.1016943181864931</v>
      </c>
      <c r="AA6">
        <f>1-NORMDIST(Playoffs!DN4,Playoffs!DN$199,Playoffs!DN$200,1)</f>
        <v>0.97003865173865778</v>
      </c>
      <c r="AB6">
        <f>NORMDIST(Playoffs!DO4,Playoffs!DO$199,Playoffs!DO$200,1)</f>
        <v>0.83881056670197918</v>
      </c>
      <c r="AC6">
        <f>NORMDIST(Playoffs!DP4,Playoffs!DP$199,Playoffs!DP$200,1)</f>
        <v>0.97929937851178539</v>
      </c>
      <c r="AD6">
        <f>1-NORMDIST(Playoffs!DQ4,Playoffs!DQ$199,Playoffs!DQ$200,1)</f>
        <v>9.1455032008592396E-2</v>
      </c>
      <c r="AE6">
        <f>NORMDIST(Playoffs!DR4,Playoffs!DR$199,Playoffs!DR$200,1)</f>
        <v>0.95713934753757735</v>
      </c>
      <c r="AF6">
        <f>1-NORMDIST(Playoffs!DS4,Playoffs!DS$199,Playoffs!DS$200,1)</f>
        <v>1.3242673399707527E-2</v>
      </c>
      <c r="AG6">
        <f>NORMDIST(Playoffs!DT4,Playoffs!DT$199,Playoffs!DT$200,1)</f>
        <v>1.5297272668629014E-2</v>
      </c>
      <c r="AH6">
        <f>1-NORMDIST(Playoffs!DU4,Playoffs!DU$199,Playoffs!DU$200,1)</f>
        <v>0.16404251603149167</v>
      </c>
      <c r="AI6">
        <f t="shared" si="1"/>
        <v>27.553435144208706</v>
      </c>
      <c r="AJ6">
        <f t="shared" si="2"/>
        <v>4.7633906238768446</v>
      </c>
      <c r="AK6">
        <f t="shared" si="3"/>
        <v>32.31682576808555</v>
      </c>
      <c r="AM6">
        <f t="shared" ca="1" si="7"/>
        <v>23</v>
      </c>
      <c r="AN6">
        <f t="shared" ca="1" si="4"/>
        <v>193</v>
      </c>
      <c r="AO6">
        <f t="shared" ca="1" si="5"/>
        <v>127</v>
      </c>
      <c r="AQ6" t="str">
        <f t="shared" si="6"/>
        <v>Jets</v>
      </c>
      <c r="AT6" t="s">
        <v>4</v>
      </c>
      <c r="AU6">
        <f t="shared" si="0"/>
        <v>9</v>
      </c>
    </row>
    <row r="7" spans="1:47">
      <c r="A7" t="str">
        <f>Playoffs!A5&amp;" - "&amp;Playoffs!C5&amp;" - "&amp;Playoffs!F5</f>
        <v>Packers - WC - 2001</v>
      </c>
      <c r="B7" t="str">
        <f>Playoffs!B5</f>
        <v>49ers</v>
      </c>
      <c r="C7">
        <f>NORMDIST(Playoffs!CP5,Playoffs!CP$199,Playoffs!CP$200,1)</f>
        <v>0.71432333033304041</v>
      </c>
      <c r="D7">
        <f>1-NORMDIST(Playoffs!CQ5,Playoffs!CQ$199,Playoffs!CQ$200,1)</f>
        <v>0.28567666966695859</v>
      </c>
      <c r="E7">
        <f>NORMDIST(Playoffs!CR5,Playoffs!CR$199,Playoffs!CR$200,1)</f>
        <v>0.86536832065601021</v>
      </c>
      <c r="F7">
        <f>1-NORMDIST(Playoffs!CS5,Playoffs!CS$199,Playoffs!CS$200,1)</f>
        <v>0.46272667943459778</v>
      </c>
      <c r="G7">
        <f>1-NORMDIST(Playoffs!CT5,Playoffs!CT$199,Playoffs!CT$200,1)</f>
        <v>0.70389457286725732</v>
      </c>
      <c r="H7">
        <f>NORMDIST(Playoffs!CU5,Playoffs!CU$199,Playoffs!CU$200,1)</f>
        <v>0.57004050999444766</v>
      </c>
      <c r="I7">
        <f>NORMDIST(Playoffs!CV5,Playoffs!CV$199,Playoffs!CV$200,1)</f>
        <v>0.71030651765518826</v>
      </c>
      <c r="J7">
        <f>1-NORMDIST(Playoffs!CW5,Playoffs!CW$199,Playoffs!CW$200,1)</f>
        <v>0.33850130992523142</v>
      </c>
      <c r="K7">
        <f>NORMDIST(Playoffs!CX5,Playoffs!CX$199,Playoffs!CX$200,1)</f>
        <v>0.59974767548608487</v>
      </c>
      <c r="L7">
        <f>1-NORMDIST(Playoffs!CY5,Playoffs!CY$199,Playoffs!CY$200,1)</f>
        <v>0.16473682736118156</v>
      </c>
      <c r="M7">
        <f>NORMDIST(Playoffs!CZ5,Playoffs!CZ$199,Playoffs!CZ$200,1)</f>
        <v>0.84878279516532329</v>
      </c>
      <c r="N7">
        <f>1-NORMDIST(Playoffs!DA5,Playoffs!DA$199,Playoffs!DA$200,1)</f>
        <v>0.46497152864171887</v>
      </c>
      <c r="O7">
        <f>NORMDIST(Playoffs!DB5,Playoffs!DB$199,Playoffs!DB$200,1)</f>
        <v>0.69528803333876232</v>
      </c>
      <c r="P7">
        <f>1-NORMDIST(Playoffs!DC5,Playoffs!DC$199,Playoffs!DC$200,1)</f>
        <v>0.19019185605300715</v>
      </c>
      <c r="Q7">
        <f>NORMDIST(Playoffs!DD5,Playoffs!DD$199,Playoffs!DD$200,1)</f>
        <v>0.92357822875207707</v>
      </c>
      <c r="R7">
        <f>1-NORMDIST(Playoffs!DE5,Playoffs!DE$199,Playoffs!DE$200,1)</f>
        <v>0.20915114912737431</v>
      </c>
      <c r="S7">
        <f>NORMDIST(Playoffs!DF5,Playoffs!DF$199,Playoffs!DF$200,1)</f>
        <v>0.29502609219667719</v>
      </c>
      <c r="T7">
        <f>1-NORMDIST(Playoffs!DG5,Playoffs!DG$199,Playoffs!DG$200,1)</f>
        <v>0.58128743847364639</v>
      </c>
      <c r="U7">
        <f>1-NORMDIST(Playoffs!DH5,Playoffs!DH$199,Playoffs!DH$200,1)</f>
        <v>0.48311120935848018</v>
      </c>
      <c r="V7">
        <f>NORMDIST(Playoffs!DI5,Playoffs!DI$199,Playoffs!DI$200,1)</f>
        <v>0.17175604296017943</v>
      </c>
      <c r="W7">
        <f>NORMDIST(Playoffs!DJ5,Playoffs!DJ$199,Playoffs!DJ$200,1)</f>
        <v>0.54343465529618584</v>
      </c>
      <c r="X7">
        <f>1-NORMDIST(Playoffs!DK5,Playoffs!DK$199,Playoffs!DK$200,1)</f>
        <v>0.48423956851575223</v>
      </c>
      <c r="Y7">
        <f>NORMDIST(Playoffs!DL5,Playoffs!DL$199,Playoffs!DL$200,1)</f>
        <v>0.40656290937781503</v>
      </c>
      <c r="Z7">
        <f>1-NORMDIST(Playoffs!DM5,Playoffs!DM$199,Playoffs!DM$200,1)</f>
        <v>0.27297921750791587</v>
      </c>
      <c r="AA7">
        <f>1-NORMDIST(Playoffs!DN5,Playoffs!DN$199,Playoffs!DN$200,1)</f>
        <v>0.81276325647797498</v>
      </c>
      <c r="AB7">
        <f>NORMDIST(Playoffs!DO5,Playoffs!DO$199,Playoffs!DO$200,1)</f>
        <v>0.26616086173621389</v>
      </c>
      <c r="AC7">
        <f>NORMDIST(Playoffs!DP5,Playoffs!DP$199,Playoffs!DP$200,1)</f>
        <v>0.40342393057248482</v>
      </c>
      <c r="AD7">
        <f>1-NORMDIST(Playoffs!DQ5,Playoffs!DQ$199,Playoffs!DQ$200,1)</f>
        <v>0.52441781734114767</v>
      </c>
      <c r="AE7">
        <f>NORMDIST(Playoffs!DR5,Playoffs!DR$199,Playoffs!DR$200,1)</f>
        <v>0.3899967063840698</v>
      </c>
      <c r="AF7">
        <f>1-NORMDIST(Playoffs!DS5,Playoffs!DS$199,Playoffs!DS$200,1)</f>
        <v>0.72587296611743102</v>
      </c>
      <c r="AG7">
        <f>NORMDIST(Playoffs!DT5,Playoffs!DT$199,Playoffs!DT$200,1)</f>
        <v>0.92827493345642864</v>
      </c>
      <c r="AH7">
        <f>1-NORMDIST(Playoffs!DU5,Playoffs!DU$199,Playoffs!DU$200,1)</f>
        <v>0.90396377238930614</v>
      </c>
      <c r="AI7">
        <f t="shared" si="1"/>
        <v>24.398951924856298</v>
      </c>
      <c r="AJ7">
        <f t="shared" si="2"/>
        <v>13.210725752095442</v>
      </c>
      <c r="AK7">
        <f t="shared" si="3"/>
        <v>37.609677676951755</v>
      </c>
      <c r="AM7">
        <f t="shared" ca="1" si="7"/>
        <v>50</v>
      </c>
      <c r="AN7">
        <f t="shared" ca="1" si="4"/>
        <v>141</v>
      </c>
      <c r="AO7">
        <f t="shared" ca="1" si="5"/>
        <v>89</v>
      </c>
      <c r="AQ7" t="str">
        <f t="shared" si="6"/>
        <v>Packers</v>
      </c>
      <c r="AT7" t="s">
        <v>5</v>
      </c>
      <c r="AU7">
        <f t="shared" si="0"/>
        <v>3</v>
      </c>
    </row>
    <row r="8" spans="1:47">
      <c r="A8" t="str">
        <f>Playoffs!A6&amp;" - "&amp;Playoffs!C6&amp;" - "&amp;Playoffs!F6</f>
        <v>49ers - WC - 2001</v>
      </c>
      <c r="B8" t="str">
        <f>Playoffs!B6</f>
        <v>Packers</v>
      </c>
      <c r="C8">
        <f>NORMDIST(Playoffs!CP6,Playoffs!CP$199,Playoffs!CP$200,1)</f>
        <v>0.71432333033304041</v>
      </c>
      <c r="D8">
        <f>1-NORMDIST(Playoffs!CQ6,Playoffs!CQ$199,Playoffs!CQ$200,1)</f>
        <v>0.28567666966695859</v>
      </c>
      <c r="E8">
        <f>NORMDIST(Playoffs!CR6,Playoffs!CR$199,Playoffs!CR$200,1)</f>
        <v>0.53727332056540222</v>
      </c>
      <c r="F8">
        <f>1-NORMDIST(Playoffs!CS6,Playoffs!CS$199,Playoffs!CS$200,1)</f>
        <v>0.13463167934398967</v>
      </c>
      <c r="G8">
        <f>1-NORMDIST(Playoffs!CT6,Playoffs!CT$199,Playoffs!CT$200,1)</f>
        <v>0.42995949000555234</v>
      </c>
      <c r="H8">
        <f>NORMDIST(Playoffs!CU6,Playoffs!CU$199,Playoffs!CU$200,1)</f>
        <v>0.29610542713274268</v>
      </c>
      <c r="I8">
        <f>NORMDIST(Playoffs!CV6,Playoffs!CV$199,Playoffs!CV$200,1)</f>
        <v>0.66149869007476891</v>
      </c>
      <c r="J8">
        <f>1-NORMDIST(Playoffs!CW6,Playoffs!CW$199,Playoffs!CW$200,1)</f>
        <v>0.28969348234481218</v>
      </c>
      <c r="K8">
        <f>NORMDIST(Playoffs!CX6,Playoffs!CX$199,Playoffs!CX$200,1)</f>
        <v>0.83526317263881977</v>
      </c>
      <c r="L8">
        <f>1-NORMDIST(Playoffs!CY6,Playoffs!CY$199,Playoffs!CY$200,1)</f>
        <v>0.40025232451391568</v>
      </c>
      <c r="M8">
        <f>NORMDIST(Playoffs!CZ6,Playoffs!CZ$199,Playoffs!CZ$200,1)</f>
        <v>0.53502847135828102</v>
      </c>
      <c r="N8">
        <f>1-NORMDIST(Playoffs!DA6,Playoffs!DA$199,Playoffs!DA$200,1)</f>
        <v>0.15121720483467582</v>
      </c>
      <c r="O8">
        <f>NORMDIST(Playoffs!DB6,Playoffs!DB$199,Playoffs!DB$200,1)</f>
        <v>0.80980814394699308</v>
      </c>
      <c r="P8">
        <f>1-NORMDIST(Playoffs!DC6,Playoffs!DC$199,Playoffs!DC$200,1)</f>
        <v>0.30471196666123779</v>
      </c>
      <c r="Q8">
        <f>NORMDIST(Playoffs!DD6,Playoffs!DD$199,Playoffs!DD$200,1)</f>
        <v>0.79084885087262535</v>
      </c>
      <c r="R8">
        <f>1-NORMDIST(Playoffs!DE6,Playoffs!DE$199,Playoffs!DE$200,1)</f>
        <v>7.642177124792271E-2</v>
      </c>
      <c r="S8">
        <f>NORMDIST(Playoffs!DF6,Playoffs!DF$199,Playoffs!DF$200,1)</f>
        <v>0.4187125615263535</v>
      </c>
      <c r="T8">
        <f>1-NORMDIST(Playoffs!DG6,Playoffs!DG$199,Playoffs!DG$200,1)</f>
        <v>0.70497390780332259</v>
      </c>
      <c r="U8">
        <f>1-NORMDIST(Playoffs!DH6,Playoffs!DH$199,Playoffs!DH$200,1)</f>
        <v>0.82824395703982057</v>
      </c>
      <c r="V8">
        <f>NORMDIST(Playoffs!DI6,Playoffs!DI$199,Playoffs!DI$200,1)</f>
        <v>0.51688879064151982</v>
      </c>
      <c r="W8">
        <f>NORMDIST(Playoffs!DJ6,Playoffs!DJ$199,Playoffs!DJ$200,1)</f>
        <v>0.51576043148424777</v>
      </c>
      <c r="X8">
        <f>1-NORMDIST(Playoffs!DK6,Playoffs!DK$199,Playoffs!DK$200,1)</f>
        <v>0.45656534470381427</v>
      </c>
      <c r="Y8">
        <f>NORMDIST(Playoffs!DL6,Playoffs!DL$199,Playoffs!DL$200,1)</f>
        <v>0.72702078249208735</v>
      </c>
      <c r="Z8">
        <f>1-NORMDIST(Playoffs!DM6,Playoffs!DM$199,Playoffs!DM$200,1)</f>
        <v>0.59343709062218353</v>
      </c>
      <c r="AA8">
        <f>1-NORMDIST(Playoffs!DN6,Playoffs!DN$199,Playoffs!DN$200,1)</f>
        <v>0.73383913826378588</v>
      </c>
      <c r="AB8">
        <f>NORMDIST(Playoffs!DO6,Playoffs!DO$199,Playoffs!DO$200,1)</f>
        <v>0.1872367435220248</v>
      </c>
      <c r="AC8">
        <f>NORMDIST(Playoffs!DP6,Playoffs!DP$199,Playoffs!DP$200,1)</f>
        <v>0.47558218265885244</v>
      </c>
      <c r="AD8">
        <f>1-NORMDIST(Playoffs!DQ6,Playoffs!DQ$199,Playoffs!DQ$200,1)</f>
        <v>0.59657606942751529</v>
      </c>
      <c r="AE8">
        <f>NORMDIST(Playoffs!DR6,Playoffs!DR$199,Playoffs!DR$200,1)</f>
        <v>0.27412703388256854</v>
      </c>
      <c r="AF8">
        <f>1-NORMDIST(Playoffs!DS6,Playoffs!DS$199,Playoffs!DS$200,1)</f>
        <v>0.61000329361592998</v>
      </c>
      <c r="AG8">
        <f>NORMDIST(Playoffs!DT6,Playoffs!DT$199,Playoffs!DT$200,1)</f>
        <v>9.6036227610693414E-2</v>
      </c>
      <c r="AH8">
        <f>1-NORMDIST(Playoffs!DU6,Playoffs!DU$199,Playoffs!DU$200,1)</f>
        <v>7.1725066543571803E-2</v>
      </c>
      <c r="AI8">
        <f t="shared" si="1"/>
        <v>22.995668300877494</v>
      </c>
      <c r="AJ8">
        <f t="shared" si="2"/>
        <v>11.807442128116616</v>
      </c>
      <c r="AK8">
        <f t="shared" si="3"/>
        <v>34.80311042899411</v>
      </c>
      <c r="AM8">
        <f t="shared" ca="1" si="7"/>
        <v>58</v>
      </c>
      <c r="AN8">
        <f t="shared" ca="1" si="4"/>
        <v>149</v>
      </c>
      <c r="AO8">
        <f t="shared" ca="1" si="5"/>
        <v>110</v>
      </c>
      <c r="AQ8" t="str">
        <f t="shared" si="6"/>
        <v>49ers</v>
      </c>
      <c r="AT8" t="s">
        <v>6</v>
      </c>
      <c r="AU8">
        <f t="shared" si="0"/>
        <v>2</v>
      </c>
    </row>
    <row r="9" spans="1:47">
      <c r="A9" t="str">
        <f>Playoffs!A7&amp;" - "&amp;Playoffs!C7&amp;" - "&amp;Playoffs!F7</f>
        <v>Dolphins - WC - 2001</v>
      </c>
      <c r="B9" t="str">
        <f>Playoffs!B7</f>
        <v>Ravens</v>
      </c>
      <c r="C9">
        <f>NORMDIST(Playoffs!CP7,Playoffs!CP$199,Playoffs!CP$200,1)</f>
        <v>1.7532361589696399E-2</v>
      </c>
      <c r="D9">
        <f>1-NORMDIST(Playoffs!CQ7,Playoffs!CQ$199,Playoffs!CQ$200,1)</f>
        <v>0.34281574597251618</v>
      </c>
      <c r="E9">
        <f>NORMDIST(Playoffs!CR7,Playoffs!CR$199,Playoffs!CR$200,1)</f>
        <v>0.10764570838654941</v>
      </c>
      <c r="F9">
        <f>1-NORMDIST(Playoffs!CS7,Playoffs!CS$199,Playoffs!CS$200,1)</f>
        <v>0.24201880117737062</v>
      </c>
      <c r="G9">
        <f>1-NORMDIST(Playoffs!CT7,Playoffs!CT$199,Playoffs!CT$200,1)</f>
        <v>0.18711184834929373</v>
      </c>
      <c r="H9">
        <f>NORMDIST(Playoffs!CU7,Playoffs!CU$199,Playoffs!CU$200,1)</f>
        <v>0.29610542713274268</v>
      </c>
      <c r="I9">
        <f>NORMDIST(Playoffs!CV7,Playoffs!CV$199,Playoffs!CV$200,1)</f>
        <v>6.7195184828701904E-2</v>
      </c>
      <c r="J9">
        <f>1-NORMDIST(Playoffs!CW7,Playoffs!CW$199,Playoffs!CW$200,1)</f>
        <v>0.24400683773192622</v>
      </c>
      <c r="K9">
        <f>NORMDIST(Playoffs!CX7,Playoffs!CX$199,Playoffs!CX$200,1)</f>
        <v>0.22767352572834787</v>
      </c>
      <c r="L9">
        <f>1-NORMDIST(Playoffs!CY7,Playoffs!CY$199,Playoffs!CY$200,1)</f>
        <v>2.8575705885770519E-2</v>
      </c>
      <c r="M9">
        <f>NORMDIST(Playoffs!CZ7,Playoffs!CZ$199,Playoffs!CZ$200,1)</f>
        <v>4.8143003667410422E-2</v>
      </c>
      <c r="N9">
        <f>1-NORMDIST(Playoffs!DA7,Playoffs!DA$199,Playoffs!DA$200,1)</f>
        <v>0.55034971103316732</v>
      </c>
      <c r="O9">
        <f>NORMDIST(Playoffs!DB7,Playoffs!DB$199,Playoffs!DB$200,1)</f>
        <v>9.3627936574561366E-2</v>
      </c>
      <c r="P9">
        <f>1-NORMDIST(Playoffs!DC7,Playoffs!DC$199,Playoffs!DC$200,1)</f>
        <v>0.24960666489889594</v>
      </c>
      <c r="Q9">
        <f>NORMDIST(Playoffs!DD7,Playoffs!DD$199,Playoffs!DD$200,1)</f>
        <v>0.14658393782515089</v>
      </c>
      <c r="R9">
        <f>1-NORMDIST(Playoffs!DE7,Playoffs!DE$199,Playoffs!DE$200,1)</f>
        <v>4.0959903515044305E-2</v>
      </c>
      <c r="S9">
        <f>NORMDIST(Playoffs!DF7,Playoffs!DF$199,Playoffs!DF$200,1)</f>
        <v>0.44028493492934306</v>
      </c>
      <c r="T9">
        <f>1-NORMDIST(Playoffs!DG7,Playoffs!DG$199,Playoffs!DG$200,1)</f>
        <v>0.47541295573149267</v>
      </c>
      <c r="U9">
        <f>1-NORMDIST(Playoffs!DH7,Playoffs!DH$199,Playoffs!DH$200,1)</f>
        <v>0.67452795868855331</v>
      </c>
      <c r="V9">
        <f>NORMDIST(Playoffs!DI7,Playoffs!DI$199,Playoffs!DI$200,1)</f>
        <v>0.17175604296017943</v>
      </c>
      <c r="W9">
        <f>NORMDIST(Playoffs!DJ7,Playoffs!DJ$199,Playoffs!DJ$200,1)</f>
        <v>0.20322192017259744</v>
      </c>
      <c r="X9">
        <f>1-NORMDIST(Playoffs!DK7,Playoffs!DK$199,Playoffs!DK$200,1)</f>
        <v>0.41548698730783651</v>
      </c>
      <c r="Y9">
        <f>NORMDIST(Playoffs!DL7,Playoffs!DL$199,Playoffs!DL$200,1)</f>
        <v>0.18125352276052187</v>
      </c>
      <c r="Z9">
        <f>1-NORMDIST(Playoffs!DM7,Playoffs!DM$199,Playoffs!DM$200,1)</f>
        <v>8.1591385931900184E-2</v>
      </c>
      <c r="AA9">
        <f>1-NORMDIST(Playoffs!DN7,Playoffs!DN$199,Playoffs!DN$200,1)</f>
        <v>0.53108168013862611</v>
      </c>
      <c r="AB9">
        <f>NORMDIST(Playoffs!DO7,Playoffs!DO$199,Playoffs!DO$200,1)</f>
        <v>0.23807474217276992</v>
      </c>
      <c r="AC9">
        <f>NORMDIST(Playoffs!DP7,Playoffs!DP$199,Playoffs!DP$200,1)</f>
        <v>2.8091018008442603E-3</v>
      </c>
      <c r="AD9">
        <f>1-NORMDIST(Playoffs!DQ7,Playoffs!DQ$199,Playoffs!DQ$200,1)</f>
        <v>4.1405502626344015E-2</v>
      </c>
      <c r="AE9">
        <f>NORMDIST(Playoffs!DR7,Playoffs!DR$199,Playoffs!DR$200,1)</f>
        <v>0.19775570330408632</v>
      </c>
      <c r="AF9">
        <f>1-NORMDIST(Playoffs!DS7,Playoffs!DS$199,Playoffs!DS$200,1)</f>
        <v>0.38090823622457048</v>
      </c>
      <c r="AG9">
        <f>NORMDIST(Playoffs!DT7,Playoffs!DT$199,Playoffs!DT$200,1)</f>
        <v>0.90829077232256661</v>
      </c>
      <c r="AH9">
        <f>1-NORMDIST(Playoffs!DU7,Playoffs!DU$199,Playoffs!DU$200,1)</f>
        <v>0.215788025318709</v>
      </c>
      <c r="AI9">
        <f t="shared" si="1"/>
        <v>6.7454313061741233</v>
      </c>
      <c r="AJ9">
        <f t="shared" si="2"/>
        <v>9.4469020511640878</v>
      </c>
      <c r="AK9">
        <f t="shared" si="3"/>
        <v>16.19233335733821</v>
      </c>
      <c r="AM9">
        <f t="shared" ca="1" si="7"/>
        <v>189</v>
      </c>
      <c r="AN9">
        <f t="shared" ca="1" si="4"/>
        <v>170</v>
      </c>
      <c r="AO9">
        <f t="shared" ca="1" si="5"/>
        <v>195</v>
      </c>
      <c r="AQ9" t="str">
        <f t="shared" si="6"/>
        <v>Dolphins</v>
      </c>
      <c r="AT9" t="s">
        <v>7</v>
      </c>
      <c r="AU9">
        <f t="shared" si="0"/>
        <v>9</v>
      </c>
    </row>
    <row r="10" spans="1:47">
      <c r="A10" t="str">
        <f>Playoffs!A8&amp;" - "&amp;Playoffs!C8&amp;" - "&amp;Playoffs!F8</f>
        <v>Ravens - WC - 2001</v>
      </c>
      <c r="B10" t="str">
        <f>Playoffs!B8</f>
        <v>Dolphins</v>
      </c>
      <c r="C10">
        <f>NORMDIST(Playoffs!CP8,Playoffs!CP$199,Playoffs!CP$200,1)</f>
        <v>0.65718425402748304</v>
      </c>
      <c r="D10">
        <f>1-NORMDIST(Playoffs!CQ8,Playoffs!CQ$199,Playoffs!CQ$200,1)</f>
        <v>0.98246763841030404</v>
      </c>
      <c r="E10">
        <f>NORMDIST(Playoffs!CR8,Playoffs!CR$199,Playoffs!CR$200,1)</f>
        <v>0.75798119882262927</v>
      </c>
      <c r="F10">
        <f>1-NORMDIST(Playoffs!CS8,Playoffs!CS$199,Playoffs!CS$200,1)</f>
        <v>0.89235429161345081</v>
      </c>
      <c r="G10">
        <f>1-NORMDIST(Playoffs!CT8,Playoffs!CT$199,Playoffs!CT$200,1)</f>
        <v>0.70389457286725732</v>
      </c>
      <c r="H10">
        <f>NORMDIST(Playoffs!CU8,Playoffs!CU$199,Playoffs!CU$200,1)</f>
        <v>0.81288815165070627</v>
      </c>
      <c r="I10">
        <f>NORMDIST(Playoffs!CV8,Playoffs!CV$199,Playoffs!CV$200,1)</f>
        <v>0.75599316226807423</v>
      </c>
      <c r="J10">
        <f>1-NORMDIST(Playoffs!CW8,Playoffs!CW$199,Playoffs!CW$200,1)</f>
        <v>0.93280481517129765</v>
      </c>
      <c r="K10">
        <f>NORMDIST(Playoffs!CX8,Playoffs!CX$199,Playoffs!CX$200,1)</f>
        <v>0.97142429411422992</v>
      </c>
      <c r="L10">
        <f>1-NORMDIST(Playoffs!CY8,Playoffs!CY$199,Playoffs!CY$200,1)</f>
        <v>0.77232647427165102</v>
      </c>
      <c r="M10">
        <f>NORMDIST(Playoffs!CZ8,Playoffs!CZ$199,Playoffs!CZ$200,1)</f>
        <v>0.4496502889668329</v>
      </c>
      <c r="N10">
        <f>1-NORMDIST(Playoffs!DA8,Playoffs!DA$199,Playoffs!DA$200,1)</f>
        <v>0.95185699633259002</v>
      </c>
      <c r="O10">
        <f>NORMDIST(Playoffs!DB8,Playoffs!DB$199,Playoffs!DB$200,1)</f>
        <v>0.75039333510110429</v>
      </c>
      <c r="P10">
        <f>1-NORMDIST(Playoffs!DC8,Playoffs!DC$199,Playoffs!DC$200,1)</f>
        <v>0.90637206342543841</v>
      </c>
      <c r="Q10">
        <f>NORMDIST(Playoffs!DD8,Playoffs!DD$199,Playoffs!DD$200,1)</f>
        <v>0.95904009648495536</v>
      </c>
      <c r="R10">
        <f>1-NORMDIST(Playoffs!DE8,Playoffs!DE$199,Playoffs!DE$200,1)</f>
        <v>0.85341606217484955</v>
      </c>
      <c r="S10">
        <f>NORMDIST(Playoffs!DF8,Playoffs!DF$199,Playoffs!DF$200,1)</f>
        <v>0.52458704426850733</v>
      </c>
      <c r="T10">
        <f>1-NORMDIST(Playoffs!DG8,Playoffs!DG$199,Playoffs!DG$200,1)</f>
        <v>0.55971506507065683</v>
      </c>
      <c r="U10">
        <f>1-NORMDIST(Playoffs!DH8,Playoffs!DH$199,Playoffs!DH$200,1)</f>
        <v>0.82824395703982057</v>
      </c>
      <c r="V10">
        <f>NORMDIST(Playoffs!DI8,Playoffs!DI$199,Playoffs!DI$200,1)</f>
        <v>0.32547204131144669</v>
      </c>
      <c r="W10">
        <f>NORMDIST(Playoffs!DJ8,Playoffs!DJ$199,Playoffs!DJ$200,1)</f>
        <v>0.5845130126921636</v>
      </c>
      <c r="X10">
        <f>1-NORMDIST(Playoffs!DK8,Playoffs!DK$199,Playoffs!DK$200,1)</f>
        <v>0.79677807982740234</v>
      </c>
      <c r="Y10">
        <f>NORMDIST(Playoffs!DL8,Playoffs!DL$199,Playoffs!DL$200,1)</f>
        <v>0.91840861406810326</v>
      </c>
      <c r="Z10">
        <f>1-NORMDIST(Playoffs!DM8,Playoffs!DM$199,Playoffs!DM$200,1)</f>
        <v>0.81874647723947414</v>
      </c>
      <c r="AA10">
        <f>1-NORMDIST(Playoffs!DN8,Playoffs!DN$199,Playoffs!DN$200,1)</f>
        <v>0.76192525782722997</v>
      </c>
      <c r="AB10">
        <f>NORMDIST(Playoffs!DO8,Playoffs!DO$199,Playoffs!DO$200,1)</f>
        <v>0.46891831986137389</v>
      </c>
      <c r="AC10">
        <f>NORMDIST(Playoffs!DP8,Playoffs!DP$199,Playoffs!DP$200,1)</f>
        <v>0.95859449737365576</v>
      </c>
      <c r="AD10">
        <f>1-NORMDIST(Playoffs!DQ8,Playoffs!DQ$199,Playoffs!DQ$200,1)</f>
        <v>0.99719089819915596</v>
      </c>
      <c r="AE10">
        <f>NORMDIST(Playoffs!DR8,Playoffs!DR$199,Playoffs!DR$200,1)</f>
        <v>0.61909176377542985</v>
      </c>
      <c r="AF10">
        <f>1-NORMDIST(Playoffs!DS8,Playoffs!DS$199,Playoffs!DS$200,1)</f>
        <v>0.80224429669591313</v>
      </c>
      <c r="AG10">
        <f>NORMDIST(Playoffs!DT8,Playoffs!DT$199,Playoffs!DT$200,1)</f>
        <v>0.78421197468129167</v>
      </c>
      <c r="AH10">
        <f>1-NORMDIST(Playoffs!DU8,Playoffs!DU$199,Playoffs!DU$200,1)</f>
        <v>9.1709227677433947E-2</v>
      </c>
      <c r="AI10">
        <f t="shared" si="1"/>
        <v>26.759492001808841</v>
      </c>
      <c r="AJ10">
        <f t="shared" si="2"/>
        <v>29.460962746798788</v>
      </c>
      <c r="AK10">
        <f t="shared" si="3"/>
        <v>56.220454748607644</v>
      </c>
      <c r="AM10">
        <f t="shared" ca="1" si="7"/>
        <v>29</v>
      </c>
      <c r="AN10">
        <f t="shared" ca="1" si="4"/>
        <v>10</v>
      </c>
      <c r="AO10">
        <f t="shared" ca="1" si="5"/>
        <v>4</v>
      </c>
      <c r="AQ10" t="str">
        <f t="shared" si="6"/>
        <v>Ravens</v>
      </c>
      <c r="AT10" t="s">
        <v>8</v>
      </c>
      <c r="AU10">
        <f t="shared" si="0"/>
        <v>5</v>
      </c>
    </row>
    <row r="11" spans="1:47">
      <c r="A11" t="str">
        <f>Playoffs!A9&amp;" - "&amp;Playoffs!C9&amp;" - "&amp;Playoffs!F9</f>
        <v>Bears - DIV - 2001</v>
      </c>
      <c r="B11" t="str">
        <f>Playoffs!B9</f>
        <v>Eagles</v>
      </c>
      <c r="C11">
        <f>NORMDIST(Playoffs!CP9,Playoffs!CP$199,Playoffs!CP$200,1)</f>
        <v>5.2338461721843865E-2</v>
      </c>
      <c r="D11">
        <f>1-NORMDIST(Playoffs!CQ9,Playoffs!CQ$199,Playoffs!CQ$200,1)</f>
        <v>0.51543486340792477</v>
      </c>
      <c r="E11">
        <f>NORMDIST(Playoffs!CR9,Playoffs!CR$199,Playoffs!CR$200,1)</f>
        <v>2.2812604677382442E-3</v>
      </c>
      <c r="F11">
        <f>1-NORMDIST(Playoffs!CS9,Playoffs!CS$199,Playoffs!CS$200,1)</f>
        <v>0.44820386939573387</v>
      </c>
      <c r="G11">
        <f>1-NORMDIST(Playoffs!CT9,Playoffs!CT$199,Playoffs!CT$200,1)</f>
        <v>5.4721486076111159E-2</v>
      </c>
      <c r="H11">
        <f>NORMDIST(Playoffs!CU9,Playoffs!CU$199,Playoffs!CU$200,1)</f>
        <v>0.29610542713274268</v>
      </c>
      <c r="I11">
        <f>NORMDIST(Playoffs!CV9,Playoffs!CV$199,Playoffs!CV$200,1)</f>
        <v>9.4230048536233291E-2</v>
      </c>
      <c r="J11">
        <f>1-NORMDIST(Playoffs!CW9,Playoffs!CW$199,Playoffs!CW$200,1)</f>
        <v>0.61639575290758808</v>
      </c>
      <c r="K11">
        <f>NORMDIST(Playoffs!CX9,Playoffs!CX$199,Playoffs!CX$200,1)</f>
        <v>0.2085238869776207</v>
      </c>
      <c r="L11">
        <f>1-NORMDIST(Playoffs!CY9,Playoffs!CY$199,Playoffs!CY$200,1)</f>
        <v>0.41839636907143873</v>
      </c>
      <c r="M11">
        <f>NORMDIST(Playoffs!CZ9,Playoffs!CZ$199,Playoffs!CZ$200,1)</f>
        <v>0.13418964422839874</v>
      </c>
      <c r="N11">
        <f>1-NORMDIST(Playoffs!DA9,Playoffs!DA$199,Playoffs!DA$200,1)</f>
        <v>0.69202076818862057</v>
      </c>
      <c r="O11">
        <f>NORMDIST(Playoffs!DB9,Playoffs!DB$199,Playoffs!DB$200,1)</f>
        <v>9.6414218998608137E-2</v>
      </c>
      <c r="P11">
        <f>1-NORMDIST(Playoffs!DC9,Playoffs!DC$199,Playoffs!DC$200,1)</f>
        <v>0.61813460764703587</v>
      </c>
      <c r="Q11">
        <f>NORMDIST(Playoffs!DD9,Playoffs!DD$199,Playoffs!DD$200,1)</f>
        <v>0.39982063018455638</v>
      </c>
      <c r="R11">
        <f>1-NORMDIST(Playoffs!DE9,Playoffs!DE$199,Playoffs!DE$200,1)</f>
        <v>0.76511768562068561</v>
      </c>
      <c r="S11">
        <f>NORMDIST(Playoffs!DF9,Playoffs!DF$199,Playoffs!DF$200,1)</f>
        <v>0.34669015602114661</v>
      </c>
      <c r="T11">
        <f>1-NORMDIST(Playoffs!DG9,Playoffs!DG$199,Playoffs!DG$200,1)</f>
        <v>0.11244529505888523</v>
      </c>
      <c r="U11">
        <f>1-NORMDIST(Playoffs!DH9,Playoffs!DH$199,Playoffs!DH$200,1)</f>
        <v>6.3412910443059856E-2</v>
      </c>
      <c r="V11">
        <f>NORMDIST(Playoffs!DI9,Playoffs!DI$199,Playoffs!DI$200,1)</f>
        <v>0.84895030967161345</v>
      </c>
      <c r="W11">
        <f>NORMDIST(Playoffs!DJ9,Playoffs!DJ$199,Playoffs!DJ$200,1)</f>
        <v>8.2966228572836087E-3</v>
      </c>
      <c r="X11">
        <f>1-NORMDIST(Playoffs!DK9,Playoffs!DK$199,Playoffs!DK$200,1)</f>
        <v>0.33644803079791996</v>
      </c>
      <c r="Y11">
        <f>NORMDIST(Playoffs!DL9,Playoffs!DL$199,Playoffs!DL$200,1)</f>
        <v>0.10774888484331091</v>
      </c>
      <c r="Z11">
        <f>1-NORMDIST(Playoffs!DM9,Playoffs!DM$199,Playoffs!DM$200,1)</f>
        <v>0.45738913835905415</v>
      </c>
      <c r="AA11">
        <f>1-NORMDIST(Playoffs!DN9,Playoffs!DN$199,Playoffs!DN$200,1)</f>
        <v>0.94910350069463334</v>
      </c>
      <c r="AB11">
        <f>NORMDIST(Playoffs!DO9,Playoffs!DO$199,Playoffs!DO$200,1)</f>
        <v>0.5050230140751889</v>
      </c>
      <c r="AC11">
        <f>NORMDIST(Playoffs!DP9,Playoffs!DP$199,Playoffs!DP$200,1)</f>
        <v>0.70960938595432421</v>
      </c>
      <c r="AD11">
        <f>1-NORMDIST(Playoffs!DQ9,Playoffs!DQ$199,Playoffs!DQ$200,1)</f>
        <v>0.78049998904068896</v>
      </c>
      <c r="AE11">
        <f>NORMDIST(Playoffs!DR9,Playoffs!DR$199,Playoffs!DR$200,1)</f>
        <v>0.70742567597952111</v>
      </c>
      <c r="AF11">
        <f>1-NORMDIST(Playoffs!DS9,Playoffs!DS$199,Playoffs!DS$200,1)</f>
        <v>0.85453038015691174</v>
      </c>
      <c r="AG11">
        <f>NORMDIST(Playoffs!DT9,Playoffs!DT$199,Playoffs!DT$200,1)</f>
        <v>0.20774174229327658</v>
      </c>
      <c r="AH11">
        <f>1-NORMDIST(Playoffs!DU9,Playoffs!DU$199,Playoffs!DU$200,1)</f>
        <v>0.49179258977876261</v>
      </c>
      <c r="AI11">
        <f t="shared" si="1"/>
        <v>6.2365296751099013</v>
      </c>
      <c r="AJ11">
        <f t="shared" si="2"/>
        <v>18.851528532959698</v>
      </c>
      <c r="AK11">
        <f t="shared" si="3"/>
        <v>25.088058208069601</v>
      </c>
      <c r="AM11">
        <f t="shared" ca="1" si="7"/>
        <v>190</v>
      </c>
      <c r="AN11">
        <f t="shared" ca="1" si="4"/>
        <v>86</v>
      </c>
      <c r="AO11">
        <f t="shared" ca="1" si="5"/>
        <v>175</v>
      </c>
      <c r="AQ11" t="str">
        <f t="shared" si="6"/>
        <v>Bears</v>
      </c>
      <c r="AT11" t="s">
        <v>9</v>
      </c>
      <c r="AU11">
        <f t="shared" si="0"/>
        <v>18</v>
      </c>
    </row>
    <row r="12" spans="1:47">
      <c r="A12" t="str">
        <f>Playoffs!A10&amp;" - "&amp;Playoffs!C10&amp;" - "&amp;Playoffs!F10</f>
        <v>Eagles - DIV - 2001</v>
      </c>
      <c r="B12" t="str">
        <f>Playoffs!B10</f>
        <v>Bears</v>
      </c>
      <c r="C12">
        <f>NORMDIST(Playoffs!CP10,Playoffs!CP$199,Playoffs!CP$200,1)</f>
        <v>0.48456513659207534</v>
      </c>
      <c r="D12">
        <f>1-NORMDIST(Playoffs!CQ10,Playoffs!CQ$199,Playoffs!CQ$200,1)</f>
        <v>0.94766153827815702</v>
      </c>
      <c r="E12">
        <f>NORMDIST(Playoffs!CR10,Playoffs!CR$199,Playoffs!CR$200,1)</f>
        <v>0.55179613060426602</v>
      </c>
      <c r="F12">
        <f>1-NORMDIST(Playoffs!CS10,Playoffs!CS$199,Playoffs!CS$200,1)</f>
        <v>0.99771873953226176</v>
      </c>
      <c r="G12">
        <f>1-NORMDIST(Playoffs!CT10,Playoffs!CT$199,Playoffs!CT$200,1)</f>
        <v>0.70389457286725732</v>
      </c>
      <c r="H12">
        <f>NORMDIST(Playoffs!CU10,Playoffs!CU$199,Playoffs!CU$200,1)</f>
        <v>0.94527851392388884</v>
      </c>
      <c r="I12">
        <f>NORMDIST(Playoffs!CV10,Playoffs!CV$199,Playoffs!CV$200,1)</f>
        <v>0.3836042470924117</v>
      </c>
      <c r="J12">
        <f>1-NORMDIST(Playoffs!CW10,Playoffs!CW$199,Playoffs!CW$200,1)</f>
        <v>0.90576995146376615</v>
      </c>
      <c r="K12">
        <f>NORMDIST(Playoffs!CX10,Playoffs!CX$199,Playoffs!CX$200,1)</f>
        <v>0.58160363092856171</v>
      </c>
      <c r="L12">
        <f>1-NORMDIST(Playoffs!CY10,Playoffs!CY$199,Playoffs!CY$200,1)</f>
        <v>0.79147611302237819</v>
      </c>
      <c r="M12">
        <f>NORMDIST(Playoffs!CZ10,Playoffs!CZ$199,Playoffs!CZ$200,1)</f>
        <v>0.30797923181138021</v>
      </c>
      <c r="N12">
        <f>1-NORMDIST(Playoffs!DA10,Playoffs!DA$199,Playoffs!DA$200,1)</f>
        <v>0.86581035577160226</v>
      </c>
      <c r="O12">
        <f>NORMDIST(Playoffs!DB10,Playoffs!DB$199,Playoffs!DB$200,1)</f>
        <v>0.38186539235296402</v>
      </c>
      <c r="P12">
        <f>1-NORMDIST(Playoffs!DC10,Playoffs!DC$199,Playoffs!DC$200,1)</f>
        <v>0.90358578100139164</v>
      </c>
      <c r="Q12">
        <f>NORMDIST(Playoffs!DD10,Playoffs!DD$199,Playoffs!DD$200,1)</f>
        <v>0.23488231437931462</v>
      </c>
      <c r="R12">
        <f>1-NORMDIST(Playoffs!DE10,Playoffs!DE$199,Playoffs!DE$200,1)</f>
        <v>0.60017936981544373</v>
      </c>
      <c r="S12">
        <f>NORMDIST(Playoffs!DF10,Playoffs!DF$199,Playoffs!DF$200,1)</f>
        <v>0.88755470494111521</v>
      </c>
      <c r="T12">
        <f>1-NORMDIST(Playoffs!DG10,Playoffs!DG$199,Playoffs!DG$200,1)</f>
        <v>0.65330984397885317</v>
      </c>
      <c r="U12">
        <f>1-NORMDIST(Playoffs!DH10,Playoffs!DH$199,Playoffs!DH$200,1)</f>
        <v>0.15104969032838655</v>
      </c>
      <c r="V12">
        <f>NORMDIST(Playoffs!DI10,Playoffs!DI$199,Playoffs!DI$200,1)</f>
        <v>0.93658708955694014</v>
      </c>
      <c r="W12">
        <f>NORMDIST(Playoffs!DJ10,Playoffs!DJ$199,Playoffs!DJ$200,1)</f>
        <v>0.66355196920208026</v>
      </c>
      <c r="X12">
        <f>1-NORMDIST(Playoffs!DK10,Playoffs!DK$199,Playoffs!DK$200,1)</f>
        <v>0.99170337714271628</v>
      </c>
      <c r="Y12">
        <f>NORMDIST(Playoffs!DL10,Playoffs!DL$199,Playoffs!DL$200,1)</f>
        <v>0.54261086164094652</v>
      </c>
      <c r="Z12">
        <f>1-NORMDIST(Playoffs!DM10,Playoffs!DM$199,Playoffs!DM$200,1)</f>
        <v>0.89225111515668531</v>
      </c>
      <c r="AA12">
        <f>1-NORMDIST(Playoffs!DN10,Playoffs!DN$199,Playoffs!DN$200,1)</f>
        <v>0.4949769859248111</v>
      </c>
      <c r="AB12">
        <f>NORMDIST(Playoffs!DO10,Playoffs!DO$199,Playoffs!DO$200,1)</f>
        <v>5.089649930536666E-2</v>
      </c>
      <c r="AC12">
        <f>NORMDIST(Playoffs!DP10,Playoffs!DP$199,Playoffs!DP$200,1)</f>
        <v>0.21950001095931126</v>
      </c>
      <c r="AD12">
        <f>1-NORMDIST(Playoffs!DQ10,Playoffs!DQ$199,Playoffs!DQ$200,1)</f>
        <v>0.29039061404567557</v>
      </c>
      <c r="AE12">
        <f>NORMDIST(Playoffs!DR10,Playoffs!DR$199,Playoffs!DR$200,1)</f>
        <v>0.14546961984308759</v>
      </c>
      <c r="AF12">
        <f>1-NORMDIST(Playoffs!DS10,Playoffs!DS$199,Playoffs!DS$200,1)</f>
        <v>0.29257432402047934</v>
      </c>
      <c r="AG12">
        <f>NORMDIST(Playoffs!DT10,Playoffs!DT$199,Playoffs!DT$200,1)</f>
        <v>0.5082074102212375</v>
      </c>
      <c r="AH12">
        <f>1-NORMDIST(Playoffs!DU10,Playoffs!DU$199,Playoffs!DU$200,1)</f>
        <v>0.79225825770672298</v>
      </c>
      <c r="AI12">
        <f t="shared" si="1"/>
        <v>17.354865520013234</v>
      </c>
      <c r="AJ12">
        <f t="shared" si="2"/>
        <v>29.969864377863026</v>
      </c>
      <c r="AK12">
        <f t="shared" si="3"/>
        <v>47.32472989787626</v>
      </c>
      <c r="AM12">
        <f t="shared" ca="1" si="7"/>
        <v>113</v>
      </c>
      <c r="AN12">
        <f t="shared" ca="1" si="4"/>
        <v>9</v>
      </c>
      <c r="AO12">
        <f t="shared" ca="1" si="5"/>
        <v>24</v>
      </c>
      <c r="AQ12" t="str">
        <f t="shared" si="6"/>
        <v>Eagles</v>
      </c>
      <c r="AT12" t="s">
        <v>10</v>
      </c>
      <c r="AU12">
        <f t="shared" si="0"/>
        <v>14</v>
      </c>
    </row>
    <row r="13" spans="1:47">
      <c r="A13" t="str">
        <f>Playoffs!A11&amp;" - "&amp;Playoffs!C11&amp;" - "&amp;Playoffs!F11</f>
        <v>Patriots - DIV - 2001</v>
      </c>
      <c r="B13" t="str">
        <f>Playoffs!B11</f>
        <v>Raiders</v>
      </c>
      <c r="C13">
        <f>NORMDIST(Playoffs!CP11,Playoffs!CP$199,Playoffs!CP$200,1)</f>
        <v>0.30535265438315462</v>
      </c>
      <c r="D13">
        <f>1-NORMDIST(Playoffs!CQ11,Playoffs!CQ$199,Playoffs!CQ$200,1)</f>
        <v>0.86621083953059308</v>
      </c>
      <c r="E13">
        <f>NORMDIST(Playoffs!CR11,Playoffs!CR$199,Playoffs!CR$200,1)</f>
        <v>0.39213372269764923</v>
      </c>
      <c r="F13">
        <f>1-NORMDIST(Playoffs!CS11,Playoffs!CS$199,Playoffs!CS$200,1)</f>
        <v>0.50492423809860376</v>
      </c>
      <c r="G13">
        <f>1-NORMDIST(Playoffs!CT11,Playoffs!CT$199,Playoffs!CT$200,1)</f>
        <v>0.70389457286725732</v>
      </c>
      <c r="H13">
        <f>NORMDIST(Playoffs!CU11,Playoffs!CU$199,Playoffs!CU$200,1)</f>
        <v>0.10606181703469297</v>
      </c>
      <c r="I13">
        <f>NORMDIST(Playoffs!CV11,Playoffs!CV$199,Playoffs!CV$200,1)</f>
        <v>0.39325254061460813</v>
      </c>
      <c r="J13">
        <f>1-NORMDIST(Playoffs!CW11,Playoffs!CW$199,Playoffs!CW$200,1)</f>
        <v>0.85141541347313898</v>
      </c>
      <c r="K13">
        <f>NORMDIST(Playoffs!CX11,Playoffs!CX$199,Playoffs!CX$200,1)</f>
        <v>0.63619473132991078</v>
      </c>
      <c r="L13">
        <f>1-NORMDIST(Playoffs!CY11,Playoffs!CY$199,Playoffs!CY$200,1)</f>
        <v>0.68577068024121446</v>
      </c>
      <c r="M13">
        <f>NORMDIST(Playoffs!CZ11,Playoffs!CZ$199,Playoffs!CZ$200,1)</f>
        <v>0.23325942532954225</v>
      </c>
      <c r="N13">
        <f>1-NORMDIST(Playoffs!DA11,Playoffs!DA$199,Playoffs!DA$200,1)</f>
        <v>0.90101670611647333</v>
      </c>
      <c r="O13">
        <f>NORMDIST(Playoffs!DB11,Playoffs!DB$199,Playoffs!DB$200,1)</f>
        <v>0.45964122065145474</v>
      </c>
      <c r="P13">
        <f>1-NORMDIST(Playoffs!DC11,Playoffs!DC$199,Playoffs!DC$200,1)</f>
        <v>0.79820673231239514</v>
      </c>
      <c r="Q13">
        <f>NORMDIST(Playoffs!DD11,Playoffs!DD$199,Playoffs!DD$200,1)</f>
        <v>0.19920402550326921</v>
      </c>
      <c r="R13">
        <f>1-NORMDIST(Playoffs!DE11,Playoffs!DE$199,Playoffs!DE$200,1)</f>
        <v>0.82307818621313555</v>
      </c>
      <c r="S13">
        <f>NORMDIST(Playoffs!DF11,Playoffs!DF$199,Playoffs!DF$200,1)</f>
        <v>0.24505642943126615</v>
      </c>
      <c r="T13">
        <f>1-NORMDIST(Playoffs!DG11,Playoffs!DG$199,Playoffs!DG$200,1)</f>
        <v>0.27122225777980113</v>
      </c>
      <c r="U13">
        <f>1-NORMDIST(Playoffs!DH11,Playoffs!DH$199,Playoffs!DH$200,1)</f>
        <v>0.29558400971538901</v>
      </c>
      <c r="V13">
        <f>NORMDIST(Playoffs!DI11,Playoffs!DI$199,Playoffs!DI$200,1)</f>
        <v>0.51688879064151982</v>
      </c>
      <c r="W13">
        <f>NORMDIST(Playoffs!DJ11,Playoffs!DJ$199,Playoffs!DJ$200,1)</f>
        <v>0.44653486696666644</v>
      </c>
      <c r="X13">
        <f>1-NORMDIST(Playoffs!DK11,Playoffs!DK$199,Playoffs!DK$200,1)</f>
        <v>0.10436358488814845</v>
      </c>
      <c r="Y13">
        <f>NORMDIST(Playoffs!DL11,Playoffs!DL$199,Playoffs!DL$200,1)</f>
        <v>0.68880732752576124</v>
      </c>
      <c r="Z13">
        <f>1-NORMDIST(Playoffs!DM11,Playoffs!DM$199,Playoffs!DM$200,1)</f>
        <v>0.63408367025873846</v>
      </c>
      <c r="AA13">
        <f>1-NORMDIST(Playoffs!DN11,Playoffs!DN$199,Playoffs!DN$200,1)</f>
        <v>0.92920261468066867</v>
      </c>
      <c r="AB13">
        <f>NORMDIST(Playoffs!DO11,Playoffs!DO$199,Playoffs!DO$200,1)</f>
        <v>0.12755266708306245</v>
      </c>
      <c r="AC13">
        <f>NORMDIST(Playoffs!DP11,Playoffs!DP$199,Playoffs!DP$200,1)</f>
        <v>0.41926571509031885</v>
      </c>
      <c r="AD13">
        <f>1-NORMDIST(Playoffs!DQ11,Playoffs!DQ$199,Playoffs!DQ$200,1)</f>
        <v>0.78049998904068896</v>
      </c>
      <c r="AE13">
        <f>NORMDIST(Playoffs!DR11,Playoffs!DR$199,Playoffs!DR$200,1)</f>
        <v>6.8876292849095133E-2</v>
      </c>
      <c r="AF13">
        <f>1-NORMDIST(Playoffs!DS11,Playoffs!DS$199,Playoffs!DS$200,1)</f>
        <v>0.89366498612710621</v>
      </c>
      <c r="AG13">
        <f>NORMDIST(Playoffs!DT11,Playoffs!DT$199,Playoffs!DT$200,1)</f>
        <v>0.33730429437929754</v>
      </c>
      <c r="AH13">
        <f>1-NORMDIST(Playoffs!DU11,Playoffs!DU$199,Playoffs!DU$200,1)</f>
        <v>0.75222933278151349</v>
      </c>
      <c r="AI13">
        <f t="shared" si="1"/>
        <v>15.333764981701217</v>
      </c>
      <c r="AJ13">
        <f t="shared" si="2"/>
        <v>21.795667932755887</v>
      </c>
      <c r="AK13">
        <f t="shared" si="3"/>
        <v>37.129432914457105</v>
      </c>
      <c r="AM13">
        <f t="shared" ca="1" si="7"/>
        <v>132</v>
      </c>
      <c r="AN13">
        <f t="shared" ca="1" si="4"/>
        <v>55</v>
      </c>
      <c r="AO13">
        <f t="shared" ca="1" si="5"/>
        <v>91</v>
      </c>
      <c r="AQ13" t="str">
        <f t="shared" si="6"/>
        <v>Patriots</v>
      </c>
      <c r="AT13" t="s">
        <v>11</v>
      </c>
      <c r="AU13">
        <f t="shared" si="0"/>
        <v>6</v>
      </c>
    </row>
    <row r="14" spans="1:47">
      <c r="A14" t="str">
        <f>Playoffs!A12&amp;" - "&amp;Playoffs!C12&amp;" - "&amp;Playoffs!F12</f>
        <v>Raiders - DIV - 2001</v>
      </c>
      <c r="B14" t="str">
        <f>Playoffs!B12</f>
        <v>Patriots</v>
      </c>
      <c r="C14">
        <f>NORMDIST(Playoffs!CP12,Playoffs!CP$199,Playoffs!CP$200,1)</f>
        <v>0.13378916046940814</v>
      </c>
      <c r="D14">
        <f>1-NORMDIST(Playoffs!CQ12,Playoffs!CQ$199,Playoffs!CQ$200,1)</f>
        <v>0.69464734561684627</v>
      </c>
      <c r="E14">
        <f>NORMDIST(Playoffs!CR12,Playoffs!CR$199,Playoffs!CR$200,1)</f>
        <v>0.49507576190139624</v>
      </c>
      <c r="F14">
        <f>1-NORMDIST(Playoffs!CS12,Playoffs!CS$199,Playoffs!CS$200,1)</f>
        <v>0.60786627730235077</v>
      </c>
      <c r="G14">
        <f>1-NORMDIST(Playoffs!CT12,Playoffs!CT$199,Playoffs!CT$200,1)</f>
        <v>0.89393818296530703</v>
      </c>
      <c r="H14">
        <f>NORMDIST(Playoffs!CU12,Playoffs!CU$199,Playoffs!CU$200,1)</f>
        <v>0.29610542713274268</v>
      </c>
      <c r="I14">
        <f>NORMDIST(Playoffs!CV12,Playoffs!CV$199,Playoffs!CV$200,1)</f>
        <v>0.14858458652686046</v>
      </c>
      <c r="J14">
        <f>1-NORMDIST(Playoffs!CW12,Playoffs!CW$199,Playoffs!CW$200,1)</f>
        <v>0.60674745938539165</v>
      </c>
      <c r="K14">
        <f>NORMDIST(Playoffs!CX12,Playoffs!CX$199,Playoffs!CX$200,1)</f>
        <v>0.31422931975878476</v>
      </c>
      <c r="L14">
        <f>1-NORMDIST(Playoffs!CY12,Playoffs!CY$199,Playoffs!CY$200,1)</f>
        <v>0.36380526867008989</v>
      </c>
      <c r="M14">
        <f>NORMDIST(Playoffs!CZ12,Playoffs!CZ$199,Playoffs!CZ$200,1)</f>
        <v>9.8983293883527557E-2</v>
      </c>
      <c r="N14">
        <f>1-NORMDIST(Playoffs!DA12,Playoffs!DA$199,Playoffs!DA$200,1)</f>
        <v>0.76674057467045864</v>
      </c>
      <c r="O14">
        <f>NORMDIST(Playoffs!DB12,Playoffs!DB$199,Playoffs!DB$200,1)</f>
        <v>0.20179326768760464</v>
      </c>
      <c r="P14">
        <f>1-NORMDIST(Playoffs!DC12,Playoffs!DC$199,Playoffs!DC$200,1)</f>
        <v>0.54035877934854515</v>
      </c>
      <c r="Q14">
        <f>NORMDIST(Playoffs!DD12,Playoffs!DD$199,Playoffs!DD$200,1)</f>
        <v>0.17692181378686489</v>
      </c>
      <c r="R14">
        <f>1-NORMDIST(Playoffs!DE12,Playoffs!DE$199,Playoffs!DE$200,1)</f>
        <v>0.80079597449673101</v>
      </c>
      <c r="S14">
        <f>NORMDIST(Playoffs!DF12,Playoffs!DF$199,Playoffs!DF$200,1)</f>
        <v>0.7287777422201992</v>
      </c>
      <c r="T14">
        <f>1-NORMDIST(Playoffs!DG12,Playoffs!DG$199,Playoffs!DG$200,1)</f>
        <v>0.75494357056873351</v>
      </c>
      <c r="U14">
        <f>1-NORMDIST(Playoffs!DH12,Playoffs!DH$199,Playoffs!DH$200,1)</f>
        <v>0.48311120935848018</v>
      </c>
      <c r="V14">
        <f>NORMDIST(Playoffs!DI12,Playoffs!DI$199,Playoffs!DI$200,1)</f>
        <v>0.70441599028461099</v>
      </c>
      <c r="W14">
        <f>NORMDIST(Playoffs!DJ12,Playoffs!DJ$199,Playoffs!DJ$200,1)</f>
        <v>0.89563641511185188</v>
      </c>
      <c r="X14">
        <f>1-NORMDIST(Playoffs!DK12,Playoffs!DK$199,Playoffs!DK$200,1)</f>
        <v>0.55346513303333356</v>
      </c>
      <c r="Y14">
        <f>NORMDIST(Playoffs!DL12,Playoffs!DL$199,Playoffs!DL$200,1)</f>
        <v>0.36591632974125954</v>
      </c>
      <c r="Z14">
        <f>1-NORMDIST(Playoffs!DM12,Playoffs!DM$199,Playoffs!DM$200,1)</f>
        <v>0.31119267247424154</v>
      </c>
      <c r="AA14">
        <f>1-NORMDIST(Playoffs!DN12,Playoffs!DN$199,Playoffs!DN$200,1)</f>
        <v>0.87244733291693732</v>
      </c>
      <c r="AB14">
        <f>NORMDIST(Playoffs!DO12,Playoffs!DO$199,Playoffs!DO$200,1)</f>
        <v>7.0797385319331219E-2</v>
      </c>
      <c r="AC14">
        <f>NORMDIST(Playoffs!DP12,Playoffs!DP$199,Playoffs!DP$200,1)</f>
        <v>0.21950001095931126</v>
      </c>
      <c r="AD14">
        <f>1-NORMDIST(Playoffs!DQ12,Playoffs!DQ$199,Playoffs!DQ$200,1)</f>
        <v>0.58073428490968126</v>
      </c>
      <c r="AE14">
        <f>NORMDIST(Playoffs!DR12,Playoffs!DR$199,Playoffs!DR$200,1)</f>
        <v>0.10633501387289324</v>
      </c>
      <c r="AF14">
        <f>1-NORMDIST(Playoffs!DS12,Playoffs!DS$199,Playoffs!DS$200,1)</f>
        <v>0.93112370715090442</v>
      </c>
      <c r="AG14">
        <f>NORMDIST(Playoffs!DT12,Playoffs!DT$199,Playoffs!DT$200,1)</f>
        <v>0.24777066721848584</v>
      </c>
      <c r="AH14">
        <f>1-NORMDIST(Playoffs!DU12,Playoffs!DU$199,Playoffs!DU$200,1)</f>
        <v>0.66269570562070212</v>
      </c>
      <c r="AI14">
        <f t="shared" si="1"/>
        <v>14.410726120217044</v>
      </c>
      <c r="AJ14">
        <f t="shared" si="2"/>
        <v>20.872629071271721</v>
      </c>
      <c r="AK14">
        <f t="shared" si="3"/>
        <v>35.283355191488774</v>
      </c>
      <c r="AM14">
        <f t="shared" ca="1" si="7"/>
        <v>144</v>
      </c>
      <c r="AN14">
        <f t="shared" ca="1" si="4"/>
        <v>67</v>
      </c>
      <c r="AO14">
        <f t="shared" ca="1" si="5"/>
        <v>108</v>
      </c>
      <c r="AQ14" t="str">
        <f t="shared" si="6"/>
        <v>Raiders</v>
      </c>
      <c r="AT14" t="s">
        <v>12</v>
      </c>
      <c r="AU14">
        <f t="shared" si="0"/>
        <v>16</v>
      </c>
    </row>
    <row r="15" spans="1:47">
      <c r="A15" t="str">
        <f>Playoffs!A13&amp;" - "&amp;Playoffs!C13&amp;" - "&amp;Playoffs!F13</f>
        <v>Steelers - DIV - 2001</v>
      </c>
      <c r="B15" t="str">
        <f>Playoffs!B13</f>
        <v>Ravens</v>
      </c>
      <c r="C15">
        <f>NORMDIST(Playoffs!CP13,Playoffs!CP$199,Playoffs!CP$200,1)</f>
        <v>0.4050545346288601</v>
      </c>
      <c r="D15">
        <f>1-NORMDIST(Playoffs!CQ13,Playoffs!CQ$199,Playoffs!CQ$200,1)</f>
        <v>0.99952409296969347</v>
      </c>
      <c r="E15">
        <f>NORMDIST(Playoffs!CR13,Playoffs!CR$199,Playoffs!CR$200,1)</f>
        <v>0.42645950890169348</v>
      </c>
      <c r="F15">
        <f>1-NORMDIST(Playoffs!CS13,Playoffs!CS$199,Playoffs!CS$200,1)</f>
        <v>0.97643517218090681</v>
      </c>
      <c r="G15">
        <f>1-NORMDIST(Playoffs!CT13,Playoffs!CT$199,Playoffs!CT$200,1)</f>
        <v>0.70389457286725732</v>
      </c>
      <c r="H15">
        <f>NORMDIST(Playoffs!CU13,Playoffs!CU$199,Playoffs!CU$200,1)</f>
        <v>0.94527851392388884</v>
      </c>
      <c r="I15">
        <f>NORMDIST(Playoffs!CV13,Playoffs!CV$199,Playoffs!CV$200,1)</f>
        <v>0.1655893830739833</v>
      </c>
      <c r="J15">
        <f>1-NORMDIST(Playoffs!CW13,Playoffs!CW$199,Playoffs!CW$200,1)</f>
        <v>0.97095686023798033</v>
      </c>
      <c r="K15">
        <f>NORMDIST(Playoffs!CX13,Playoffs!CX$199,Playoffs!CX$200,1)</f>
        <v>0.54095334359166602</v>
      </c>
      <c r="L15">
        <f>1-NORMDIST(Playoffs!CY13,Playoffs!CY$199,Playoffs!CY$200,1)</f>
        <v>0.97552338623556434</v>
      </c>
      <c r="M15">
        <f>NORMDIST(Playoffs!CZ13,Playoffs!CZ$199,Playoffs!CZ$200,1)</f>
        <v>0.16561116892111694</v>
      </c>
      <c r="N15">
        <f>1-NORMDIST(Playoffs!DA13,Playoffs!DA$199,Playoffs!DA$200,1)</f>
        <v>0.97520876314691995</v>
      </c>
      <c r="O15">
        <f>NORMDIST(Playoffs!DB13,Playoffs!DB$199,Playoffs!DB$200,1)</f>
        <v>0.34010964553857026</v>
      </c>
      <c r="P15">
        <f>1-NORMDIST(Playoffs!DC13,Playoffs!DC$199,Playoffs!DC$200,1)</f>
        <v>0.97582419989094982</v>
      </c>
      <c r="Q15">
        <f>NORMDIST(Playoffs!DD13,Playoffs!DD$199,Playoffs!DD$200,1)</f>
        <v>0.63466265734132343</v>
      </c>
      <c r="R15">
        <f>1-NORMDIST(Playoffs!DE13,Playoffs!DE$199,Playoffs!DE$200,1)</f>
        <v>0.96136917483033602</v>
      </c>
      <c r="S15">
        <f>NORMDIST(Playoffs!DF13,Playoffs!DF$199,Playoffs!DF$200,1)</f>
        <v>0.96876604032060665</v>
      </c>
      <c r="T15">
        <f>1-NORMDIST(Playoffs!DG13,Playoffs!DG$199,Playoffs!DG$200,1)</f>
        <v>0.52523887730185626</v>
      </c>
      <c r="U15">
        <f>1-NORMDIST(Playoffs!DH13,Playoffs!DH$199,Playoffs!DH$200,1)</f>
        <v>2.161210124426538E-2</v>
      </c>
      <c r="V15">
        <f>NORMDIST(Playoffs!DI13,Playoffs!DI$199,Playoffs!DI$200,1)</f>
        <v>0.99869862275008991</v>
      </c>
      <c r="W15">
        <f>NORMDIST(Playoffs!DJ13,Playoffs!DJ$199,Playoffs!DJ$200,1)</f>
        <v>0.42939874657052679</v>
      </c>
      <c r="X15">
        <f>1-NORMDIST(Playoffs!DK13,Playoffs!DK$199,Playoffs!DK$200,1)</f>
        <v>0.96952020564471852</v>
      </c>
      <c r="Y15">
        <f>NORMDIST(Playoffs!DL13,Playoffs!DL$199,Playoffs!DL$200,1)</f>
        <v>0.25999956453839734</v>
      </c>
      <c r="Z15">
        <f>1-NORMDIST(Playoffs!DM13,Playoffs!DM$199,Playoffs!DM$200,1)</f>
        <v>0.94397050661477233</v>
      </c>
      <c r="AA15">
        <f>1-NORMDIST(Playoffs!DN13,Playoffs!DN$199,Playoffs!DN$200,1)</f>
        <v>0.61908086303090315</v>
      </c>
      <c r="AB15">
        <f>NORMDIST(Playoffs!DO13,Playoffs!DO$199,Playoffs!DO$200,1)</f>
        <v>0.85440239074484925</v>
      </c>
      <c r="AC15">
        <f>NORMDIST(Playoffs!DP13,Playoffs!DP$199,Playoffs!DP$200,1)</f>
        <v>0.60990693368515436</v>
      </c>
      <c r="AD15">
        <f>1-NORMDIST(Playoffs!DQ13,Playoffs!DQ$199,Playoffs!DQ$200,1)</f>
        <v>0.99913210102229866</v>
      </c>
      <c r="AE15">
        <f>NORMDIST(Playoffs!DR13,Playoffs!DR$199,Playoffs!DR$200,1)</f>
        <v>0.21498826096189494</v>
      </c>
      <c r="AF15">
        <f>1-NORMDIST(Playoffs!DS13,Playoffs!DS$199,Playoffs!DS$200,1)</f>
        <v>0.95503131762946725</v>
      </c>
      <c r="AG15">
        <f>NORMDIST(Playoffs!DT13,Playoffs!DT$199,Playoffs!DT$200,1)</f>
        <v>1.4340722421766205E-2</v>
      </c>
      <c r="AH15">
        <f>1-NORMDIST(Playoffs!DU13,Playoffs!DU$199,Playoffs!DU$200,1)</f>
        <v>0.91870047951222644</v>
      </c>
      <c r="AI15">
        <f t="shared" si="1"/>
        <v>15.6644949563279</v>
      </c>
      <c r="AJ15">
        <f t="shared" si="2"/>
        <v>34.073152001234426</v>
      </c>
      <c r="AK15">
        <f t="shared" si="3"/>
        <v>49.737646957562326</v>
      </c>
      <c r="AM15">
        <f t="shared" ca="1" si="7"/>
        <v>129</v>
      </c>
      <c r="AN15">
        <f t="shared" ca="1" si="4"/>
        <v>1</v>
      </c>
      <c r="AO15">
        <f t="shared" ca="1" si="5"/>
        <v>15</v>
      </c>
      <c r="AQ15" t="str">
        <f t="shared" si="6"/>
        <v>Steelers</v>
      </c>
      <c r="AT15" t="s">
        <v>13</v>
      </c>
      <c r="AU15">
        <f t="shared" si="0"/>
        <v>5</v>
      </c>
    </row>
    <row r="16" spans="1:47">
      <c r="A16" t="str">
        <f>Playoffs!A14&amp;" - "&amp;Playoffs!C14&amp;" - "&amp;Playoffs!F14</f>
        <v>Ravens - DIV - 2001</v>
      </c>
      <c r="B16" t="str">
        <f>Playoffs!B14</f>
        <v>Steelers</v>
      </c>
      <c r="C16">
        <f>NORMDIST(Playoffs!CP14,Playoffs!CP$199,Playoffs!CP$200,1)</f>
        <v>4.7590703030686576E-4</v>
      </c>
      <c r="D16">
        <f>1-NORMDIST(Playoffs!CQ14,Playoffs!CQ$199,Playoffs!CQ$200,1)</f>
        <v>0.59494546537114035</v>
      </c>
      <c r="E16">
        <f>NORMDIST(Playoffs!CR14,Playoffs!CR$199,Playoffs!CR$200,1)</f>
        <v>2.3564827819093193E-2</v>
      </c>
      <c r="F16">
        <f>1-NORMDIST(Playoffs!CS14,Playoffs!CS$199,Playoffs!CS$200,1)</f>
        <v>0.57354049109830663</v>
      </c>
      <c r="G16">
        <f>1-NORMDIST(Playoffs!CT14,Playoffs!CT$199,Playoffs!CT$200,1)</f>
        <v>5.4721486076111159E-2</v>
      </c>
      <c r="H16">
        <f>NORMDIST(Playoffs!CU14,Playoffs!CU$199,Playoffs!CU$200,1)</f>
        <v>0.29610542713274268</v>
      </c>
      <c r="I16">
        <f>NORMDIST(Playoffs!CV14,Playoffs!CV$199,Playoffs!CV$200,1)</f>
        <v>2.9043139762019443E-2</v>
      </c>
      <c r="J16">
        <f>1-NORMDIST(Playoffs!CW14,Playoffs!CW$199,Playoffs!CW$200,1)</f>
        <v>0.83441061692601615</v>
      </c>
      <c r="K16">
        <f>NORMDIST(Playoffs!CX14,Playoffs!CX$199,Playoffs!CX$200,1)</f>
        <v>2.4476613764435107E-2</v>
      </c>
      <c r="L16">
        <f>1-NORMDIST(Playoffs!CY14,Playoffs!CY$199,Playoffs!CY$200,1)</f>
        <v>0.4590466564083342</v>
      </c>
      <c r="M16">
        <f>NORMDIST(Playoffs!CZ14,Playoffs!CZ$199,Playoffs!CZ$200,1)</f>
        <v>2.4791236853080489E-2</v>
      </c>
      <c r="N16">
        <f>1-NORMDIST(Playoffs!DA14,Playoffs!DA$199,Playoffs!DA$200,1)</f>
        <v>0.83438883107888406</v>
      </c>
      <c r="O16">
        <f>NORMDIST(Playoffs!DB14,Playoffs!DB$199,Playoffs!DB$200,1)</f>
        <v>2.4175800109050183E-2</v>
      </c>
      <c r="P16">
        <f>1-NORMDIST(Playoffs!DC14,Playoffs!DC$199,Playoffs!DC$200,1)</f>
        <v>0.65989035446142963</v>
      </c>
      <c r="Q16">
        <f>NORMDIST(Playoffs!DD14,Playoffs!DD$199,Playoffs!DD$200,1)</f>
        <v>3.8630825169664096E-2</v>
      </c>
      <c r="R16">
        <f>1-NORMDIST(Playoffs!DE14,Playoffs!DE$199,Playoffs!DE$200,1)</f>
        <v>0.36533734265867635</v>
      </c>
      <c r="S16">
        <f>NORMDIST(Playoffs!DF14,Playoffs!DF$199,Playoffs!DF$200,1)</f>
        <v>0.47476112269814363</v>
      </c>
      <c r="T16">
        <f>1-NORMDIST(Playoffs!DG14,Playoffs!DG$199,Playoffs!DG$200,1)</f>
        <v>3.1233959679393575E-2</v>
      </c>
      <c r="U16">
        <f>1-NORMDIST(Playoffs!DH14,Playoffs!DH$199,Playoffs!DH$200,1)</f>
        <v>1.3013772499100851E-3</v>
      </c>
      <c r="V16">
        <f>NORMDIST(Playoffs!DI14,Playoffs!DI$199,Playoffs!DI$200,1)</f>
        <v>0.97838789875573462</v>
      </c>
      <c r="W16">
        <f>NORMDIST(Playoffs!DJ14,Playoffs!DJ$199,Playoffs!DJ$200,1)</f>
        <v>3.0479794355281475E-2</v>
      </c>
      <c r="X16">
        <f>1-NORMDIST(Playoffs!DK14,Playoffs!DK$199,Playoffs!DK$200,1)</f>
        <v>0.5706012534294731</v>
      </c>
      <c r="Y16">
        <f>NORMDIST(Playoffs!DL14,Playoffs!DL$199,Playoffs!DL$200,1)</f>
        <v>5.602949338522456E-2</v>
      </c>
      <c r="Z16">
        <f>1-NORMDIST(Playoffs!DM14,Playoffs!DM$199,Playoffs!DM$200,1)</f>
        <v>0.74000043546159922</v>
      </c>
      <c r="AA16">
        <f>1-NORMDIST(Playoffs!DN14,Playoffs!DN$199,Playoffs!DN$200,1)</f>
        <v>0.14559760925515097</v>
      </c>
      <c r="AB16">
        <f>NORMDIST(Playoffs!DO14,Playoffs!DO$199,Playoffs!DO$200,1)</f>
        <v>0.38091913696909685</v>
      </c>
      <c r="AC16">
        <f>NORMDIST(Playoffs!DP14,Playoffs!DP$199,Playoffs!DP$200,1)</f>
        <v>8.6789897770156443E-4</v>
      </c>
      <c r="AD16">
        <f>1-NORMDIST(Playoffs!DQ14,Playoffs!DQ$199,Playoffs!DQ$200,1)</f>
        <v>0.39009306631484553</v>
      </c>
      <c r="AE16">
        <f>NORMDIST(Playoffs!DR14,Playoffs!DR$199,Playoffs!DR$200,1)</f>
        <v>4.496868237053242E-2</v>
      </c>
      <c r="AF16">
        <f>1-NORMDIST(Playoffs!DS14,Playoffs!DS$199,Playoffs!DS$200,1)</f>
        <v>0.78501173903810451</v>
      </c>
      <c r="AG16">
        <f>NORMDIST(Playoffs!DT14,Playoffs!DT$199,Playoffs!DT$200,1)</f>
        <v>8.1299520487773114E-2</v>
      </c>
      <c r="AH16">
        <f>1-NORMDIST(Playoffs!DU14,Playoffs!DU$199,Playoffs!DU$200,1)</f>
        <v>0.98565927757823357</v>
      </c>
      <c r="AI16">
        <f t="shared" si="1"/>
        <v>2.13324205173849</v>
      </c>
      <c r="AJ16">
        <f t="shared" si="2"/>
        <v>20.541899096645025</v>
      </c>
      <c r="AK16">
        <f t="shared" si="3"/>
        <v>22.675141148383513</v>
      </c>
      <c r="AM16">
        <f t="shared" ca="1" si="7"/>
        <v>198</v>
      </c>
      <c r="AN16">
        <f t="shared" ca="1" si="4"/>
        <v>70</v>
      </c>
      <c r="AO16">
        <f t="shared" ca="1" si="5"/>
        <v>184</v>
      </c>
      <c r="AQ16" t="str">
        <f t="shared" si="6"/>
        <v>Ravens</v>
      </c>
      <c r="AT16" t="s">
        <v>14</v>
      </c>
      <c r="AU16">
        <f t="shared" si="0"/>
        <v>1</v>
      </c>
    </row>
    <row r="17" spans="1:47">
      <c r="A17" t="str">
        <f>Playoffs!A15&amp;" - "&amp;Playoffs!C15&amp;" - "&amp;Playoffs!F15</f>
        <v>Rams - DIV - 2001</v>
      </c>
      <c r="B17" t="str">
        <f>Playoffs!B15</f>
        <v>Packers</v>
      </c>
      <c r="C17">
        <f>NORMDIST(Playoffs!CP15,Playoffs!CP$199,Playoffs!CP$200,1)</f>
        <v>0.30913078280736273</v>
      </c>
      <c r="D17">
        <f>1-NORMDIST(Playoffs!CQ15,Playoffs!CQ$199,Playoffs!CQ$200,1)</f>
        <v>0.85236490357544692</v>
      </c>
      <c r="E17">
        <f>NORMDIST(Playoffs!CR15,Playoffs!CR$199,Playoffs!CR$200,1)</f>
        <v>0.59549798930484577</v>
      </c>
      <c r="F17">
        <f>1-NORMDIST(Playoffs!CS15,Playoffs!CS$199,Playoffs!CS$200,1)</f>
        <v>0.95097015066849733</v>
      </c>
      <c r="G17">
        <f>1-NORMDIST(Playoffs!CT15,Playoffs!CT$199,Playoffs!CT$200,1)</f>
        <v>0.70389457286725732</v>
      </c>
      <c r="H17">
        <f>NORMDIST(Playoffs!CU15,Playoffs!CU$199,Playoffs!CU$200,1)</f>
        <v>0.99999568947910178</v>
      </c>
      <c r="I17">
        <f>NORMDIST(Playoffs!CV15,Playoffs!CV$199,Playoffs!CV$200,1)</f>
        <v>0.32092990250806375</v>
      </c>
      <c r="J17">
        <f>1-NORMDIST(Playoffs!CW15,Playoffs!CW$199,Playoffs!CW$200,1)</f>
        <v>0.74751974066721061</v>
      </c>
      <c r="K17">
        <f>NORMDIST(Playoffs!CX15,Playoffs!CX$199,Playoffs!CX$200,1)</f>
        <v>0.27726035651213654</v>
      </c>
      <c r="L17">
        <f>1-NORMDIST(Playoffs!CY15,Playoffs!CY$199,Playoffs!CY$200,1)</f>
        <v>0.89609936135411605</v>
      </c>
      <c r="M17">
        <f>NORMDIST(Playoffs!CZ15,Playoffs!CZ$199,Playoffs!CZ$200,1)</f>
        <v>0.58176767188271183</v>
      </c>
      <c r="N17">
        <f>1-NORMDIST(Playoffs!DA15,Playoffs!DA$199,Playoffs!DA$200,1)</f>
        <v>0.3429810485938245</v>
      </c>
      <c r="O17">
        <f>NORMDIST(Playoffs!DB15,Playoffs!DB$199,Playoffs!DB$200,1)</f>
        <v>0.1619858224709616</v>
      </c>
      <c r="P17">
        <f>1-NORMDIST(Playoffs!DC15,Playoffs!DC$199,Playoffs!DC$200,1)</f>
        <v>0.82228627185476078</v>
      </c>
      <c r="Q17">
        <f>NORMDIST(Playoffs!DD15,Playoffs!DD$199,Playoffs!DD$200,1)</f>
        <v>9.3920500679926411E-2</v>
      </c>
      <c r="R17">
        <f>1-NORMDIST(Playoffs!DE15,Playoffs!DE$199,Playoffs!DE$200,1)</f>
        <v>0.51968117818265958</v>
      </c>
      <c r="S17">
        <f>NORMDIST(Playoffs!DF15,Playoffs!DF$199,Playoffs!DF$200,1)</f>
        <v>0.95525894081779583</v>
      </c>
      <c r="T17">
        <f>1-NORMDIST(Playoffs!DG15,Playoffs!DG$199,Playoffs!DG$200,1)</f>
        <v>0.72955803110213724</v>
      </c>
      <c r="U17">
        <f>1-NORMDIST(Playoffs!DH15,Playoffs!DH$199,Playoffs!DH$200,1)</f>
        <v>0.29558400971538901</v>
      </c>
      <c r="V17">
        <f>NORMDIST(Playoffs!DI15,Playoffs!DI$199,Playoffs!DI$200,1)</f>
        <v>0.93658708955694014</v>
      </c>
      <c r="W17">
        <f>NORMDIST(Playoffs!DJ15,Playoffs!DJ$199,Playoffs!DJ$200,1)</f>
        <v>0.76891028095676139</v>
      </c>
      <c r="X17">
        <f>1-NORMDIST(Playoffs!DK15,Playoffs!DK$199,Playoffs!DK$200,1)</f>
        <v>0.41548698730783651</v>
      </c>
      <c r="Y17">
        <f>NORMDIST(Playoffs!DL15,Playoffs!DL$199,Playoffs!DL$200,1)</f>
        <v>0.1560518480983355</v>
      </c>
      <c r="Z17">
        <f>1-NORMDIST(Playoffs!DM15,Playoffs!DM$199,Playoffs!DM$200,1)</f>
        <v>0.93472218267982687</v>
      </c>
      <c r="AA17">
        <f>1-NORMDIST(Playoffs!DN15,Playoffs!DN$199,Playoffs!DN$200,1)</f>
        <v>0.72614325976052696</v>
      </c>
      <c r="AB17">
        <f>NORMDIST(Playoffs!DO15,Playoffs!DO$199,Playoffs!DO$200,1)</f>
        <v>0.11436750058355405</v>
      </c>
      <c r="AC17">
        <f>NORMDIST(Playoffs!DP15,Playoffs!DP$199,Playoffs!DP$200,1)</f>
        <v>0.21191419498943609</v>
      </c>
      <c r="AD17">
        <f>1-NORMDIST(Playoffs!DQ15,Playoffs!DQ$199,Playoffs!DQ$200,1)</f>
        <v>0.59657606942751529</v>
      </c>
      <c r="AE17">
        <f>NORMDIST(Playoffs!DR15,Playoffs!DR$199,Playoffs!DR$200,1)</f>
        <v>0.49952204757253704</v>
      </c>
      <c r="AF17">
        <f>1-NORMDIST(Playoffs!DS15,Playoffs!DS$199,Playoffs!DS$200,1)</f>
        <v>0.16546174209148745</v>
      </c>
      <c r="AG17">
        <f>NORMDIST(Playoffs!DT15,Playoffs!DT$199,Playoffs!DT$200,1)</f>
        <v>0.65953529562475999</v>
      </c>
      <c r="AH17">
        <f>1-NORMDIST(Playoffs!DU15,Playoffs!DU$199,Playoffs!DU$200,1)</f>
        <v>0.29323614552012423</v>
      </c>
      <c r="AI17">
        <f t="shared" si="1"/>
        <v>16.064526388205032</v>
      </c>
      <c r="AJ17">
        <f t="shared" si="2"/>
        <v>26.757058382519684</v>
      </c>
      <c r="AK17">
        <f t="shared" si="3"/>
        <v>42.821584770724712</v>
      </c>
      <c r="AM17">
        <f t="shared" ca="1" si="7"/>
        <v>124</v>
      </c>
      <c r="AN17">
        <f t="shared" ca="1" si="4"/>
        <v>22</v>
      </c>
      <c r="AO17">
        <f t="shared" ca="1" si="5"/>
        <v>50</v>
      </c>
      <c r="AQ17" t="str">
        <f t="shared" si="6"/>
        <v>Rams</v>
      </c>
      <c r="AT17" t="s">
        <v>15</v>
      </c>
      <c r="AU17">
        <f t="shared" si="0"/>
        <v>8</v>
      </c>
    </row>
    <row r="18" spans="1:47">
      <c r="A18" t="str">
        <f>Playoffs!A16&amp;" - "&amp;Playoffs!C16&amp;" - "&amp;Playoffs!F16</f>
        <v>Packers - DIV - 2001</v>
      </c>
      <c r="B18" t="str">
        <f>Playoffs!B16</f>
        <v>Rams</v>
      </c>
      <c r="C18">
        <f>NORMDIST(Playoffs!CP16,Playoffs!CP$199,Playoffs!CP$200,1)</f>
        <v>0.1476350964245543</v>
      </c>
      <c r="D18">
        <f>1-NORMDIST(Playoffs!CQ16,Playoffs!CQ$199,Playoffs!CQ$200,1)</f>
        <v>0.69086921719263816</v>
      </c>
      <c r="E18">
        <f>NORMDIST(Playoffs!CR16,Playoffs!CR$199,Playoffs!CR$200,1)</f>
        <v>4.9029849331502784E-2</v>
      </c>
      <c r="F18">
        <f>1-NORMDIST(Playoffs!CS16,Playoffs!CS$199,Playoffs!CS$200,1)</f>
        <v>0.40450201069515412</v>
      </c>
      <c r="G18">
        <f>1-NORMDIST(Playoffs!CT16,Playoffs!CT$199,Playoffs!CT$200,1)</f>
        <v>4.3105208982208154E-6</v>
      </c>
      <c r="H18">
        <f>NORMDIST(Playoffs!CU16,Playoffs!CU$199,Playoffs!CU$200,1)</f>
        <v>0.29610542713274268</v>
      </c>
      <c r="I18">
        <f>NORMDIST(Playoffs!CV16,Playoffs!CV$199,Playoffs!CV$200,1)</f>
        <v>0.25248025933278884</v>
      </c>
      <c r="J18">
        <f>1-NORMDIST(Playoffs!CW16,Playoffs!CW$199,Playoffs!CW$200,1)</f>
        <v>0.67907009749193581</v>
      </c>
      <c r="K18">
        <f>NORMDIST(Playoffs!CX16,Playoffs!CX$199,Playoffs!CX$200,1)</f>
        <v>0.10390063864588295</v>
      </c>
      <c r="L18">
        <f>1-NORMDIST(Playoffs!CY16,Playoffs!CY$199,Playoffs!CY$200,1)</f>
        <v>0.72273964348786246</v>
      </c>
      <c r="M18">
        <f>NORMDIST(Playoffs!CZ16,Playoffs!CZ$199,Playoffs!CZ$200,1)</f>
        <v>0.65701895140617494</v>
      </c>
      <c r="N18">
        <f>1-NORMDIST(Playoffs!DA16,Playoffs!DA$199,Playoffs!DA$200,1)</f>
        <v>0.41823232811728783</v>
      </c>
      <c r="O18">
        <f>NORMDIST(Playoffs!DB16,Playoffs!DB$199,Playoffs!DB$200,1)</f>
        <v>0.177713728145239</v>
      </c>
      <c r="P18">
        <f>1-NORMDIST(Playoffs!DC16,Playoffs!DC$199,Playoffs!DC$200,1)</f>
        <v>0.83801417752903828</v>
      </c>
      <c r="Q18">
        <f>NORMDIST(Playoffs!DD16,Playoffs!DD$199,Playoffs!DD$200,1)</f>
        <v>0.48031882181734054</v>
      </c>
      <c r="R18">
        <f>1-NORMDIST(Playoffs!DE16,Playoffs!DE$199,Playoffs!DE$200,1)</f>
        <v>0.90607949932007381</v>
      </c>
      <c r="S18">
        <f>NORMDIST(Playoffs!DF16,Playoffs!DF$199,Playoffs!DF$200,1)</f>
        <v>0.27044196889786254</v>
      </c>
      <c r="T18">
        <f>1-NORMDIST(Playoffs!DG16,Playoffs!DG$199,Playoffs!DG$200,1)</f>
        <v>4.474105918220439E-2</v>
      </c>
      <c r="U18">
        <f>1-NORMDIST(Playoffs!DH16,Playoffs!DH$199,Playoffs!DH$200,1)</f>
        <v>6.3412910443059856E-2</v>
      </c>
      <c r="V18">
        <f>NORMDIST(Playoffs!DI16,Playoffs!DI$199,Playoffs!DI$200,1)</f>
        <v>0.70441599028461099</v>
      </c>
      <c r="W18">
        <f>NORMDIST(Playoffs!DJ16,Playoffs!DJ$199,Playoffs!DJ$200,1)</f>
        <v>0.5845130126921636</v>
      </c>
      <c r="X18">
        <f>1-NORMDIST(Playoffs!DK16,Playoffs!DK$199,Playoffs!DK$200,1)</f>
        <v>0.23108971904323872</v>
      </c>
      <c r="Y18">
        <f>NORMDIST(Playoffs!DL16,Playoffs!DL$199,Playoffs!DL$200,1)</f>
        <v>6.5277817320170017E-2</v>
      </c>
      <c r="Z18">
        <f>1-NORMDIST(Playoffs!DM16,Playoffs!DM$199,Playoffs!DM$200,1)</f>
        <v>0.8439481519016605</v>
      </c>
      <c r="AA18">
        <f>1-NORMDIST(Playoffs!DN16,Playoffs!DN$199,Playoffs!DN$200,1)</f>
        <v>0.88563249941644584</v>
      </c>
      <c r="AB18">
        <f>NORMDIST(Playoffs!DO16,Playoffs!DO$199,Playoffs!DO$200,1)</f>
        <v>0.27385674023947293</v>
      </c>
      <c r="AC18">
        <f>NORMDIST(Playoffs!DP16,Playoffs!DP$199,Playoffs!DP$200,1)</f>
        <v>0.40342393057248482</v>
      </c>
      <c r="AD18">
        <f>1-NORMDIST(Playoffs!DQ16,Playoffs!DQ$199,Playoffs!DQ$200,1)</f>
        <v>0.78808580501056424</v>
      </c>
      <c r="AE18">
        <f>NORMDIST(Playoffs!DR16,Playoffs!DR$199,Playoffs!DR$200,1)</f>
        <v>0.8345382579085131</v>
      </c>
      <c r="AF18">
        <f>1-NORMDIST(Playoffs!DS16,Playoffs!DS$199,Playoffs!DS$200,1)</f>
        <v>0.50047795242746296</v>
      </c>
      <c r="AG18">
        <f>NORMDIST(Playoffs!DT16,Playoffs!DT$199,Playoffs!DT$200,1)</f>
        <v>0.70676385447987622</v>
      </c>
      <c r="AH18">
        <f>1-NORMDIST(Playoffs!DU16,Playoffs!DU$199,Playoffs!DU$200,1)</f>
        <v>0.34046470437524046</v>
      </c>
      <c r="AI18">
        <f t="shared" si="1"/>
        <v>9.4493356704532339</v>
      </c>
      <c r="AJ18">
        <f t="shared" si="2"/>
        <v>20.141867664767886</v>
      </c>
      <c r="AK18">
        <f t="shared" si="3"/>
        <v>29.59120333522112</v>
      </c>
      <c r="AM18">
        <f t="shared" ca="1" si="7"/>
        <v>177</v>
      </c>
      <c r="AN18">
        <f t="shared" ca="1" si="4"/>
        <v>75</v>
      </c>
      <c r="AO18">
        <f t="shared" ca="1" si="5"/>
        <v>149</v>
      </c>
      <c r="AQ18" t="str">
        <f t="shared" si="6"/>
        <v>Packers</v>
      </c>
      <c r="AT18" t="s">
        <v>16</v>
      </c>
      <c r="AU18">
        <f t="shared" si="0"/>
        <v>6</v>
      </c>
    </row>
    <row r="19" spans="1:47">
      <c r="A19" t="str">
        <f>Playoffs!A17&amp;" - "&amp;Playoffs!C17&amp;" - "&amp;Playoffs!F17</f>
        <v>Steelers - CC - 2001</v>
      </c>
      <c r="B19" t="str">
        <f>Playoffs!B17</f>
        <v>Patriots</v>
      </c>
      <c r="C19">
        <f>NORMDIST(Playoffs!CP17,Playoffs!CP$199,Playoffs!CP$200,1)</f>
        <v>0.43915461598162708</v>
      </c>
      <c r="D19">
        <f>1-NORMDIST(Playoffs!CQ17,Playoffs!CQ$199,Playoffs!CQ$200,1)</f>
        <v>0.83072552746001405</v>
      </c>
      <c r="E19">
        <f>NORMDIST(Playoffs!CR17,Playoffs!CR$199,Playoffs!CR$200,1)</f>
        <v>0.15017558485392435</v>
      </c>
      <c r="F19">
        <f>1-NORMDIST(Playoffs!CS17,Playoffs!CS$199,Playoffs!CS$200,1)</f>
        <v>0.57165928905908481</v>
      </c>
      <c r="G19">
        <f>1-NORMDIST(Playoffs!CT17,Playoffs!CT$199,Playoffs!CT$200,1)</f>
        <v>5.4721486076111159E-2</v>
      </c>
      <c r="H19">
        <f>NORMDIST(Playoffs!CU17,Playoffs!CU$199,Playoffs!CU$200,1)</f>
        <v>0.10606181703469297</v>
      </c>
      <c r="I19">
        <f>NORMDIST(Playoffs!CV17,Playoffs!CV$199,Playoffs!CV$200,1)</f>
        <v>0.22909292334807208</v>
      </c>
      <c r="J19">
        <f>1-NORMDIST(Playoffs!CW17,Playoffs!CW$199,Playoffs!CW$200,1)</f>
        <v>0.78007252709514385</v>
      </c>
      <c r="K19">
        <f>NORMDIST(Playoffs!CX17,Playoffs!CX$199,Playoffs!CX$200,1)</f>
        <v>0.16630990601046891</v>
      </c>
      <c r="L19">
        <f>1-NORMDIST(Playoffs!CY17,Playoffs!CY$199,Playoffs!CY$200,1)</f>
        <v>0.55263566453489144</v>
      </c>
      <c r="M19">
        <f>NORMDIST(Playoffs!CZ17,Playoffs!CZ$199,Playoffs!CZ$200,1)</f>
        <v>0.29705543761044051</v>
      </c>
      <c r="N19">
        <f>1-NORMDIST(Playoffs!DA17,Playoffs!DA$199,Playoffs!DA$200,1)</f>
        <v>0.88495569459669499</v>
      </c>
      <c r="O19">
        <f>NORMDIST(Playoffs!DB17,Playoffs!DB$199,Playoffs!DB$200,1)</f>
        <v>0.51123803807728829</v>
      </c>
      <c r="P19">
        <f>1-NORMDIST(Playoffs!DC17,Playoffs!DC$199,Playoffs!DC$200,1)</f>
        <v>0.7530556359732401</v>
      </c>
      <c r="Q19">
        <f>NORMDIST(Playoffs!DD17,Playoffs!DD$199,Playoffs!DD$200,1)</f>
        <v>0.2161089078950742</v>
      </c>
      <c r="R19">
        <f>1-NORMDIST(Playoffs!DE17,Playoffs!DE$199,Playoffs!DE$200,1)</f>
        <v>0.6667688410501974</v>
      </c>
      <c r="S19">
        <f>NORMDIST(Playoffs!DF17,Playoffs!DF$199,Playoffs!DF$200,1)</f>
        <v>0.33533315319502699</v>
      </c>
      <c r="T19">
        <f>1-NORMDIST(Playoffs!DG17,Playoffs!DG$199,Playoffs!DG$200,1)</f>
        <v>0.25207117688321012</v>
      </c>
      <c r="U19">
        <f>1-NORMDIST(Playoffs!DH17,Playoffs!DH$199,Playoffs!DH$200,1)</f>
        <v>0.29558400971538901</v>
      </c>
      <c r="V19">
        <f>NORMDIST(Playoffs!DI17,Playoffs!DI$199,Playoffs!DI$200,1)</f>
        <v>0.70441599028461099</v>
      </c>
      <c r="W19">
        <f>NORMDIST(Playoffs!DJ17,Playoffs!DJ$199,Playoffs!DJ$200,1)</f>
        <v>0.5845130126921636</v>
      </c>
      <c r="X19">
        <f>1-NORMDIST(Playoffs!DK17,Playoffs!DK$199,Playoffs!DK$200,1)</f>
        <v>0.10436358488814845</v>
      </c>
      <c r="Y19">
        <f>NORMDIST(Playoffs!DL17,Playoffs!DL$199,Playoffs!DL$200,1)</f>
        <v>0.23438656469154806</v>
      </c>
      <c r="Z19">
        <f>1-NORMDIST(Playoffs!DM17,Playoffs!DM$199,Playoffs!DM$200,1)</f>
        <v>0.43706764402434062</v>
      </c>
      <c r="AA19">
        <f>1-NORMDIST(Playoffs!DN17,Playoffs!DN$199,Playoffs!DN$200,1)</f>
        <v>0.84650183523593836</v>
      </c>
      <c r="AB19">
        <f>NORMDIST(Playoffs!DO17,Playoffs!DO$199,Playoffs!DO$200,1)</f>
        <v>0.8569686716767082</v>
      </c>
      <c r="AC19">
        <f>NORMDIST(Playoffs!DP17,Playoffs!DP$199,Playoffs!DP$200,1)</f>
        <v>8.9475235077512316E-2</v>
      </c>
      <c r="AD19">
        <f>1-NORMDIST(Playoffs!DQ17,Playoffs!DQ$199,Playoffs!DQ$200,1)</f>
        <v>0.87959415104047589</v>
      </c>
      <c r="AE19">
        <f>NORMDIST(Playoffs!DR17,Playoffs!DR$199,Playoffs!DR$200,1)</f>
        <v>0.11683178984583109</v>
      </c>
      <c r="AF19">
        <f>1-NORMDIST(Playoffs!DS17,Playoffs!DS$199,Playoffs!DS$200,1)</f>
        <v>0.87623361699280111</v>
      </c>
      <c r="AG19">
        <f>NORMDIST(Playoffs!DT17,Playoffs!DT$199,Playoffs!DT$200,1)</f>
        <v>9.7787743234909241E-2</v>
      </c>
      <c r="AH19">
        <f>1-NORMDIST(Playoffs!DU17,Playoffs!DU$199,Playoffs!DU$200,1)</f>
        <v>0.68341708937199108</v>
      </c>
      <c r="AI19">
        <f t="shared" si="1"/>
        <v>10.546810816534068</v>
      </c>
      <c r="AJ19">
        <f t="shared" si="2"/>
        <v>21.647814352773423</v>
      </c>
      <c r="AK19">
        <f t="shared" si="3"/>
        <v>32.194625169307493</v>
      </c>
      <c r="AM19">
        <f t="shared" ca="1" si="7"/>
        <v>174</v>
      </c>
      <c r="AN19">
        <f t="shared" ca="1" si="4"/>
        <v>58</v>
      </c>
      <c r="AO19">
        <f t="shared" ca="1" si="5"/>
        <v>129</v>
      </c>
      <c r="AQ19" t="str">
        <f t="shared" si="6"/>
        <v>Steelers</v>
      </c>
      <c r="AT19" t="s">
        <v>17</v>
      </c>
      <c r="AU19">
        <f t="shared" si="0"/>
        <v>8</v>
      </c>
    </row>
    <row r="20" spans="1:47">
      <c r="A20" t="str">
        <f>Playoffs!A18&amp;" - "&amp;Playoffs!C18&amp;" - "&amp;Playoffs!F18</f>
        <v>Patriots - CC - 2001</v>
      </c>
      <c r="B20" t="str">
        <f>Playoffs!B18</f>
        <v>Steelers</v>
      </c>
      <c r="C20">
        <f>NORMDIST(Playoffs!CP18,Playoffs!CP$199,Playoffs!CP$200,1)</f>
        <v>0.16927447253998718</v>
      </c>
      <c r="D20">
        <f>1-NORMDIST(Playoffs!CQ18,Playoffs!CQ$199,Playoffs!CQ$200,1)</f>
        <v>0.56084538401837314</v>
      </c>
      <c r="E20">
        <f>NORMDIST(Playoffs!CR18,Playoffs!CR$199,Playoffs!CR$200,1)</f>
        <v>0.4283407109409153</v>
      </c>
      <c r="F20">
        <f>1-NORMDIST(Playoffs!CS18,Playoffs!CS$199,Playoffs!CS$200,1)</f>
        <v>0.84982441514607587</v>
      </c>
      <c r="G20">
        <f>1-NORMDIST(Playoffs!CT18,Playoffs!CT$199,Playoffs!CT$200,1)</f>
        <v>0.89393818296530703</v>
      </c>
      <c r="H20">
        <f>NORMDIST(Playoffs!CU18,Playoffs!CU$199,Playoffs!CU$200,1)</f>
        <v>0.94527851392388884</v>
      </c>
      <c r="I20">
        <f>NORMDIST(Playoffs!CV18,Playoffs!CV$199,Playoffs!CV$200,1)</f>
        <v>0.21992747290485559</v>
      </c>
      <c r="J20">
        <f>1-NORMDIST(Playoffs!CW18,Playoffs!CW$199,Playoffs!CW$200,1)</f>
        <v>0.77090707665192737</v>
      </c>
      <c r="K20">
        <f>NORMDIST(Playoffs!CX18,Playoffs!CX$199,Playoffs!CX$200,1)</f>
        <v>0.44736433546510834</v>
      </c>
      <c r="L20">
        <f>1-NORMDIST(Playoffs!CY18,Playoffs!CY$199,Playoffs!CY$200,1)</f>
        <v>0.83369009398952998</v>
      </c>
      <c r="M20">
        <f>NORMDIST(Playoffs!CZ18,Playoffs!CZ$199,Playoffs!CZ$200,1)</f>
        <v>0.1150443054033059</v>
      </c>
      <c r="N20">
        <f>1-NORMDIST(Playoffs!DA18,Playoffs!DA$199,Playoffs!DA$200,1)</f>
        <v>0.70294456238956027</v>
      </c>
      <c r="O20">
        <f>NORMDIST(Playoffs!DB18,Playoffs!DB$199,Playoffs!DB$200,1)</f>
        <v>0.24694436402675968</v>
      </c>
      <c r="P20">
        <f>1-NORMDIST(Playoffs!DC18,Playoffs!DC$199,Playoffs!DC$200,1)</f>
        <v>0.48876196192271171</v>
      </c>
      <c r="Q20">
        <f>NORMDIST(Playoffs!DD18,Playoffs!DD$199,Playoffs!DD$200,1)</f>
        <v>0.33323115894980282</v>
      </c>
      <c r="R20">
        <f>1-NORMDIST(Playoffs!DE18,Playoffs!DE$199,Playoffs!DE$200,1)</f>
        <v>0.78389109210492613</v>
      </c>
      <c r="S20">
        <f>NORMDIST(Playoffs!DF18,Playoffs!DF$199,Playoffs!DF$200,1)</f>
        <v>0.74792882311679021</v>
      </c>
      <c r="T20">
        <f>1-NORMDIST(Playoffs!DG18,Playoffs!DG$199,Playoffs!DG$200,1)</f>
        <v>0.66466684680497268</v>
      </c>
      <c r="U20">
        <f>1-NORMDIST(Playoffs!DH18,Playoffs!DH$199,Playoffs!DH$200,1)</f>
        <v>0.29558400971538901</v>
      </c>
      <c r="V20">
        <f>NORMDIST(Playoffs!DI18,Playoffs!DI$199,Playoffs!DI$200,1)</f>
        <v>0.70441599028461099</v>
      </c>
      <c r="W20">
        <f>NORMDIST(Playoffs!DJ18,Playoffs!DJ$199,Playoffs!DJ$200,1)</f>
        <v>0.89563641511185188</v>
      </c>
      <c r="X20">
        <f>1-NORMDIST(Playoffs!DK18,Playoffs!DK$199,Playoffs!DK$200,1)</f>
        <v>0.41548698730783651</v>
      </c>
      <c r="Y20">
        <f>NORMDIST(Playoffs!DL18,Playoffs!DL$199,Playoffs!DL$200,1)</f>
        <v>0.56293235597566038</v>
      </c>
      <c r="Z20">
        <f>1-NORMDIST(Playoffs!DM18,Playoffs!DM$199,Playoffs!DM$200,1)</f>
        <v>0.76561343530844828</v>
      </c>
      <c r="AA20">
        <f>1-NORMDIST(Playoffs!DN18,Playoffs!DN$199,Playoffs!DN$200,1)</f>
        <v>0.14303132832329202</v>
      </c>
      <c r="AB20">
        <f>NORMDIST(Playoffs!DO18,Playoffs!DO$199,Playoffs!DO$200,1)</f>
        <v>0.15349816476406153</v>
      </c>
      <c r="AC20">
        <f>NORMDIST(Playoffs!DP18,Playoffs!DP$199,Playoffs!DP$200,1)</f>
        <v>0.12040584895952433</v>
      </c>
      <c r="AD20">
        <f>1-NORMDIST(Playoffs!DQ18,Playoffs!DQ$199,Playoffs!DQ$200,1)</f>
        <v>0.91052476492248791</v>
      </c>
      <c r="AE20">
        <f>NORMDIST(Playoffs!DR18,Playoffs!DR$199,Playoffs!DR$200,1)</f>
        <v>0.12376638300719844</v>
      </c>
      <c r="AF20">
        <f>1-NORMDIST(Playoffs!DS18,Playoffs!DS$199,Playoffs!DS$200,1)</f>
        <v>0.88316821015416846</v>
      </c>
      <c r="AG20">
        <f>NORMDIST(Playoffs!DT18,Playoffs!DT$199,Playoffs!DT$200,1)</f>
        <v>0.31658291062800847</v>
      </c>
      <c r="AH20">
        <f>1-NORMDIST(Playoffs!DU18,Playoffs!DU$199,Playoffs!DU$200,1)</f>
        <v>0.90221225676509031</v>
      </c>
      <c r="AI20">
        <f t="shared" si="1"/>
        <v>14.558579700199518</v>
      </c>
      <c r="AJ20">
        <f t="shared" si="2"/>
        <v>25.659583236438845</v>
      </c>
      <c r="AK20">
        <f t="shared" si="3"/>
        <v>40.218162936638386</v>
      </c>
      <c r="AM20">
        <f t="shared" ca="1" si="7"/>
        <v>141</v>
      </c>
      <c r="AN20">
        <f t="shared" ca="1" si="4"/>
        <v>25</v>
      </c>
      <c r="AO20">
        <f t="shared" ca="1" si="5"/>
        <v>70</v>
      </c>
      <c r="AQ20" t="str">
        <f t="shared" si="6"/>
        <v>Patriots</v>
      </c>
      <c r="AT20" t="s">
        <v>18</v>
      </c>
      <c r="AU20">
        <f t="shared" si="0"/>
        <v>5</v>
      </c>
    </row>
    <row r="21" spans="1:47">
      <c r="A21" t="str">
        <f>Playoffs!A19&amp;" - "&amp;Playoffs!C19&amp;" - "&amp;Playoffs!F19</f>
        <v>Rams - CC - 2001</v>
      </c>
      <c r="B21" t="str">
        <f>Playoffs!B19</f>
        <v>Eagles</v>
      </c>
      <c r="C21">
        <f>NORMDIST(Playoffs!CP19,Playoffs!CP$199,Playoffs!CP$200,1)</f>
        <v>0.73870677750323299</v>
      </c>
      <c r="D21">
        <f>1-NORMDIST(Playoffs!CQ19,Playoffs!CQ$199,Playoffs!CQ$200,1)</f>
        <v>0.45299811480932195</v>
      </c>
      <c r="E21">
        <f>NORMDIST(Playoffs!CR19,Playoffs!CR$199,Playoffs!CR$200,1)</f>
        <v>0.68004557658952369</v>
      </c>
      <c r="F21">
        <f>1-NORMDIST(Playoffs!CS19,Playoffs!CS$199,Playoffs!CS$200,1)</f>
        <v>0.73474558113077904</v>
      </c>
      <c r="G21">
        <f>1-NORMDIST(Playoffs!CT19,Playoffs!CT$199,Playoffs!CT$200,1)</f>
        <v>0.89393818296530703</v>
      </c>
      <c r="H21">
        <f>NORMDIST(Playoffs!CU19,Playoffs!CU$199,Playoffs!CU$200,1)</f>
        <v>0.57004050999444766</v>
      </c>
      <c r="I21">
        <f>NORMDIST(Playoffs!CV19,Playoffs!CV$199,Playoffs!CV$200,1)</f>
        <v>0.72064551877545313</v>
      </c>
      <c r="J21">
        <f>1-NORMDIST(Playoffs!CW19,Playoffs!CW$199,Playoffs!CW$200,1)</f>
        <v>0.72026626176920394</v>
      </c>
      <c r="K21">
        <f>NORMDIST(Playoffs!CX19,Playoffs!CX$199,Playoffs!CX$200,1)</f>
        <v>0.8311717340089988</v>
      </c>
      <c r="L21">
        <f>1-NORMDIST(Playoffs!CY19,Playoffs!CY$199,Playoffs!CY$200,1)</f>
        <v>0.76349024124756337</v>
      </c>
      <c r="M21">
        <f>NORMDIST(Playoffs!CZ19,Playoffs!CZ$199,Playoffs!CZ$200,1)</f>
        <v>0.62578805727385101</v>
      </c>
      <c r="N21">
        <f>1-NORMDIST(Playoffs!DA19,Playoffs!DA$199,Playoffs!DA$200,1)</f>
        <v>0.67580646813706746</v>
      </c>
      <c r="O21">
        <f>NORMDIST(Playoffs!DB19,Playoffs!DB$199,Playoffs!DB$200,1)</f>
        <v>0.75039333510110429</v>
      </c>
      <c r="P21">
        <f>1-NORMDIST(Playoffs!DC19,Playoffs!DC$199,Playoffs!DC$200,1)</f>
        <v>0.62296019298310468</v>
      </c>
      <c r="Q21">
        <f>NORMDIST(Playoffs!DD19,Playoffs!DD$199,Playoffs!DD$200,1)</f>
        <v>0.63466265734132343</v>
      </c>
      <c r="R21">
        <f>1-NORMDIST(Playoffs!DE19,Playoffs!DE$199,Playoffs!DE$200,1)</f>
        <v>0.39059087425251027</v>
      </c>
      <c r="S21">
        <f>NORMDIST(Playoffs!DF19,Playoffs!DF$199,Playoffs!DF$200,1)</f>
        <v>0.82178240170007877</v>
      </c>
      <c r="T21">
        <f>1-NORMDIST(Playoffs!DG19,Playoffs!DG$199,Playoffs!DG$200,1)</f>
        <v>0.50357813813640084</v>
      </c>
      <c r="U21">
        <f>1-NORMDIST(Playoffs!DH19,Playoffs!DH$199,Playoffs!DH$200,1)</f>
        <v>0.67452795868855331</v>
      </c>
      <c r="V21">
        <f>NORMDIST(Playoffs!DI19,Playoffs!DI$199,Playoffs!DI$200,1)</f>
        <v>0.84895030967161345</v>
      </c>
      <c r="W21">
        <f>NORMDIST(Playoffs!DJ19,Playoffs!DJ$199,Playoffs!DJ$200,1)</f>
        <v>0.66355196920208026</v>
      </c>
      <c r="X21">
        <f>1-NORMDIST(Playoffs!DK19,Playoffs!DK$199,Playoffs!DK$200,1)</f>
        <v>0.10436358488814845</v>
      </c>
      <c r="Y21">
        <f>NORMDIST(Playoffs!DL19,Playoffs!DL$199,Playoffs!DL$200,1)</f>
        <v>0.72024888208886995</v>
      </c>
      <c r="Z21">
        <f>1-NORMDIST(Playoffs!DM19,Playoffs!DM$199,Playoffs!DM$200,1)</f>
        <v>0.69487651385708304</v>
      </c>
      <c r="AA21">
        <f>1-NORMDIST(Playoffs!DN19,Playoffs!DN$199,Playoffs!DN$200,1)</f>
        <v>0.71716498209410817</v>
      </c>
      <c r="AB21">
        <f>NORMDIST(Playoffs!DO19,Playoffs!DO$199,Playoffs!DO$200,1)</f>
        <v>0.10511852409348144</v>
      </c>
      <c r="AC21">
        <f>NORMDIST(Playoffs!DP19,Playoffs!DP$199,Playoffs!DP$200,1)</f>
        <v>0.7748905383312622</v>
      </c>
      <c r="AD21">
        <f>1-NORMDIST(Playoffs!DQ19,Playoffs!DQ$199,Playoffs!DQ$200,1)</f>
        <v>0.35705632315423241</v>
      </c>
      <c r="AE21">
        <f>NORMDIST(Playoffs!DR19,Playoffs!DR$199,Playoffs!DR$200,1)</f>
        <v>0.72162685972619944</v>
      </c>
      <c r="AF21">
        <f>1-NORMDIST(Playoffs!DS19,Playoffs!DS$199,Playoffs!DS$200,1)</f>
        <v>0.24704290882196933</v>
      </c>
      <c r="AG21">
        <f>NORMDIST(Playoffs!DT19,Playoffs!DT$199,Playoffs!DT$200,1)</f>
        <v>0.51329817796099397</v>
      </c>
      <c r="AH21">
        <f>1-NORMDIST(Playoffs!DU19,Playoffs!DU$199,Playoffs!DU$200,1)</f>
        <v>0.4310274284120581</v>
      </c>
      <c r="AI21">
        <f t="shared" si="1"/>
        <v>26.497376255671309</v>
      </c>
      <c r="AJ21">
        <f t="shared" si="2"/>
        <v>20.683066483923721</v>
      </c>
      <c r="AK21">
        <f t="shared" si="3"/>
        <v>47.180442739595016</v>
      </c>
      <c r="AM21">
        <f t="shared" ca="1" si="7"/>
        <v>32</v>
      </c>
      <c r="AN21">
        <f t="shared" ca="1" si="4"/>
        <v>69</v>
      </c>
      <c r="AO21">
        <f t="shared" ca="1" si="5"/>
        <v>26</v>
      </c>
      <c r="AQ21" t="str">
        <f t="shared" si="6"/>
        <v>Rams</v>
      </c>
      <c r="AT21" t="s">
        <v>19</v>
      </c>
      <c r="AU21">
        <f t="shared" si="0"/>
        <v>9</v>
      </c>
    </row>
    <row r="22" spans="1:47">
      <c r="A22" t="str">
        <f>Playoffs!A20&amp;" - "&amp;Playoffs!C20&amp;" - "&amp;Playoffs!F20</f>
        <v>Eagles - CC - 2001</v>
      </c>
      <c r="B22" t="str">
        <f>Playoffs!B20</f>
        <v>Rams</v>
      </c>
      <c r="C22">
        <f>NORMDIST(Playoffs!CP20,Playoffs!CP$199,Playoffs!CP$200,1)</f>
        <v>0.54700188519067783</v>
      </c>
      <c r="D22">
        <f>1-NORMDIST(Playoffs!CQ20,Playoffs!CQ$199,Playoffs!CQ$200,1)</f>
        <v>0.2612932224967659</v>
      </c>
      <c r="E22">
        <f>NORMDIST(Playoffs!CR20,Playoffs!CR$199,Playoffs!CR$200,1)</f>
        <v>0.26525441886922119</v>
      </c>
      <c r="F22">
        <f>1-NORMDIST(Playoffs!CS20,Playoffs!CS$199,Playoffs!CS$200,1)</f>
        <v>0.31995442341047609</v>
      </c>
      <c r="G22">
        <f>1-NORMDIST(Playoffs!CT20,Playoffs!CT$199,Playoffs!CT$200,1)</f>
        <v>0.42995949000555234</v>
      </c>
      <c r="H22">
        <f>NORMDIST(Playoffs!CU20,Playoffs!CU$199,Playoffs!CU$200,1)</f>
        <v>0.10606181703469297</v>
      </c>
      <c r="I22">
        <f>NORMDIST(Playoffs!CV20,Playoffs!CV$199,Playoffs!CV$200,1)</f>
        <v>0.27973373823079561</v>
      </c>
      <c r="J22">
        <f>1-NORMDIST(Playoffs!CW20,Playoffs!CW$199,Playoffs!CW$200,1)</f>
        <v>0.27935448122454731</v>
      </c>
      <c r="K22">
        <f>NORMDIST(Playoffs!CX20,Playoffs!CX$199,Playoffs!CX$200,1)</f>
        <v>0.23650975875243552</v>
      </c>
      <c r="L22">
        <f>1-NORMDIST(Playoffs!CY20,Playoffs!CY$199,Playoffs!CY$200,1)</f>
        <v>0.16882826599100231</v>
      </c>
      <c r="M22">
        <f>NORMDIST(Playoffs!CZ20,Playoffs!CZ$199,Playoffs!CZ$200,1)</f>
        <v>0.3241935318629332</v>
      </c>
      <c r="N22">
        <f>1-NORMDIST(Playoffs!DA20,Playoffs!DA$199,Playoffs!DA$200,1)</f>
        <v>0.37421194272614844</v>
      </c>
      <c r="O22">
        <f>NORMDIST(Playoffs!DB20,Playoffs!DB$199,Playoffs!DB$200,1)</f>
        <v>0.37703980701689521</v>
      </c>
      <c r="P22">
        <f>1-NORMDIST(Playoffs!DC20,Playoffs!DC$199,Playoffs!DC$200,1)</f>
        <v>0.24960666489889594</v>
      </c>
      <c r="Q22">
        <f>NORMDIST(Playoffs!DD20,Playoffs!DD$199,Playoffs!DD$200,1)</f>
        <v>0.60940912574748951</v>
      </c>
      <c r="R22">
        <f>1-NORMDIST(Playoffs!DE20,Playoffs!DE$199,Playoffs!DE$200,1)</f>
        <v>0.36533734265867635</v>
      </c>
      <c r="S22">
        <f>NORMDIST(Playoffs!DF20,Playoffs!DF$199,Playoffs!DF$200,1)</f>
        <v>0.49642186186359916</v>
      </c>
      <c r="T22">
        <f>1-NORMDIST(Playoffs!DG20,Playoffs!DG$199,Playoffs!DG$200,1)</f>
        <v>0.17821759829992168</v>
      </c>
      <c r="U22">
        <f>1-NORMDIST(Playoffs!DH20,Playoffs!DH$199,Playoffs!DH$200,1)</f>
        <v>0.15104969032838655</v>
      </c>
      <c r="V22">
        <f>NORMDIST(Playoffs!DI20,Playoffs!DI$199,Playoffs!DI$200,1)</f>
        <v>0.32547204131144669</v>
      </c>
      <c r="W22">
        <f>NORMDIST(Playoffs!DJ20,Playoffs!DJ$199,Playoffs!DJ$200,1)</f>
        <v>0.89563641511185188</v>
      </c>
      <c r="X22">
        <f>1-NORMDIST(Playoffs!DK20,Playoffs!DK$199,Playoffs!DK$200,1)</f>
        <v>0.33644803079791996</v>
      </c>
      <c r="Y22">
        <f>NORMDIST(Playoffs!DL20,Playoffs!DL$199,Playoffs!DL$200,1)</f>
        <v>0.30512348614291407</v>
      </c>
      <c r="Z22">
        <f>1-NORMDIST(Playoffs!DM20,Playoffs!DM$199,Playoffs!DM$200,1)</f>
        <v>0.27975111791113316</v>
      </c>
      <c r="AA22">
        <f>1-NORMDIST(Playoffs!DN20,Playoffs!DN$199,Playoffs!DN$200,1)</f>
        <v>0.89488147590651845</v>
      </c>
      <c r="AB22">
        <f>NORMDIST(Playoffs!DO20,Playoffs!DO$199,Playoffs!DO$200,1)</f>
        <v>0.28283501790589172</v>
      </c>
      <c r="AC22">
        <f>NORMDIST(Playoffs!DP20,Playoffs!DP$199,Playoffs!DP$200,1)</f>
        <v>0.64294367684576748</v>
      </c>
      <c r="AD22">
        <f>1-NORMDIST(Playoffs!DQ20,Playoffs!DQ$199,Playoffs!DQ$200,1)</f>
        <v>0.22510946166873758</v>
      </c>
      <c r="AE22">
        <f>NORMDIST(Playoffs!DR20,Playoffs!DR$199,Playoffs!DR$200,1)</f>
        <v>0.75295709117803122</v>
      </c>
      <c r="AF22">
        <f>1-NORMDIST(Playoffs!DS20,Playoffs!DS$199,Playoffs!DS$200,1)</f>
        <v>0.278373140273801</v>
      </c>
      <c r="AG22">
        <f>NORMDIST(Playoffs!DT20,Playoffs!DT$199,Playoffs!DT$200,1)</f>
        <v>0.56897257158794212</v>
      </c>
      <c r="AH22">
        <f>1-NORMDIST(Playoffs!DU20,Playoffs!DU$199,Playoffs!DU$200,1)</f>
        <v>0.48670182203900614</v>
      </c>
      <c r="AI22">
        <f t="shared" si="1"/>
        <v>15.523327569049204</v>
      </c>
      <c r="AJ22">
        <f t="shared" si="2"/>
        <v>9.709017797301625</v>
      </c>
      <c r="AK22">
        <f t="shared" si="3"/>
        <v>25.232345366350831</v>
      </c>
      <c r="AM22">
        <f t="shared" ca="1" si="7"/>
        <v>130</v>
      </c>
      <c r="AN22">
        <f t="shared" ca="1" si="4"/>
        <v>167</v>
      </c>
      <c r="AO22">
        <f t="shared" ca="1" si="5"/>
        <v>173</v>
      </c>
      <c r="AQ22" t="str">
        <f t="shared" si="6"/>
        <v>Eagles</v>
      </c>
      <c r="AT22" t="s">
        <v>20</v>
      </c>
      <c r="AU22">
        <f t="shared" si="0"/>
        <v>4</v>
      </c>
    </row>
    <row r="23" spans="1:47">
      <c r="A23" t="str">
        <f>Playoffs!A21&amp;" - "&amp;Playoffs!C21&amp;" - "&amp;Playoffs!F21</f>
        <v>Patriots - SB - 2001</v>
      </c>
      <c r="B23" t="str">
        <f>Playoffs!B21</f>
        <v>Rams</v>
      </c>
      <c r="C23">
        <f>NORMDIST(Playoffs!CP21,Playoffs!CP$199,Playoffs!CP$200,1)</f>
        <v>0.23071398724132619</v>
      </c>
      <c r="D23">
        <f>1-NORMDIST(Playoffs!CQ21,Playoffs!CQ$199,Playoffs!CQ$200,1)</f>
        <v>0.33042428567100579</v>
      </c>
      <c r="E23">
        <f>NORMDIST(Playoffs!CR21,Playoffs!CR$199,Playoffs!CR$200,1)</f>
        <v>0.48155832693805045</v>
      </c>
      <c r="F23">
        <f>1-NORMDIST(Playoffs!CS21,Playoffs!CS$199,Playoffs!CS$200,1)</f>
        <v>0.46624241036561853</v>
      </c>
      <c r="G23">
        <f>1-NORMDIST(Playoffs!CT21,Playoffs!CT$199,Playoffs!CT$200,1)</f>
        <v>0.89393818296530703</v>
      </c>
      <c r="H23">
        <f>NORMDIST(Playoffs!CU21,Playoffs!CU$199,Playoffs!CU$200,1)</f>
        <v>0.81288815165070627</v>
      </c>
      <c r="I23">
        <f>NORMDIST(Playoffs!CV21,Playoffs!CV$199,Playoffs!CV$200,1)</f>
        <v>0.31850859589332248</v>
      </c>
      <c r="J23">
        <f>1-NORMDIST(Playoffs!CW21,Playoffs!CW$199,Playoffs!CW$200,1)</f>
        <v>0.21412428491235524</v>
      </c>
      <c r="K23">
        <f>NORMDIST(Playoffs!CX21,Playoffs!CX$199,Playoffs!CX$200,1)</f>
        <v>0.33988453138419672</v>
      </c>
      <c r="L23">
        <f>1-NORMDIST(Playoffs!CY21,Playoffs!CY$199,Playoffs!CY$200,1)</f>
        <v>0.40960377781553103</v>
      </c>
      <c r="M23">
        <f>NORMDIST(Playoffs!CZ21,Playoffs!CZ$199,Playoffs!CZ$200,1)</f>
        <v>0.42037657350564395</v>
      </c>
      <c r="N23">
        <f>1-NORMDIST(Playoffs!DA21,Playoffs!DA$199,Playoffs!DA$200,1)</f>
        <v>0.18576907733138093</v>
      </c>
      <c r="O23">
        <f>NORMDIST(Playoffs!DB21,Playoffs!DB$199,Playoffs!DB$200,1)</f>
        <v>0.31629067236389685</v>
      </c>
      <c r="P23">
        <f>1-NORMDIST(Playoffs!DC21,Playoffs!DC$199,Playoffs!DC$200,1)</f>
        <v>0.16405688517818706</v>
      </c>
      <c r="Q23">
        <f>NORMDIST(Playoffs!DD21,Playoffs!DD$199,Playoffs!DD$200,1)</f>
        <v>5.9542573037530855E-2</v>
      </c>
      <c r="R23">
        <f>1-NORMDIST(Playoffs!DE21,Playoffs!DE$199,Playoffs!DE$200,1)</f>
        <v>0.51968117818265958</v>
      </c>
      <c r="S23">
        <f>NORMDIST(Playoffs!DF21,Playoffs!DF$199,Playoffs!DF$200,1)</f>
        <v>0.35861498876862952</v>
      </c>
      <c r="T23">
        <f>1-NORMDIST(Playoffs!DG21,Playoffs!DG$199,Playoffs!DG$200,1)</f>
        <v>0.95126134138708385</v>
      </c>
      <c r="U23">
        <f>1-NORMDIST(Playoffs!DH21,Playoffs!DH$199,Playoffs!DH$200,1)</f>
        <v>0.67452795868855331</v>
      </c>
      <c r="V23">
        <f>NORMDIST(Playoffs!DI21,Playoffs!DI$199,Playoffs!DI$200,1)</f>
        <v>7.4644659907622479E-2</v>
      </c>
      <c r="W23">
        <f>NORMDIST(Playoffs!DJ21,Playoffs!DJ$199,Playoffs!DJ$200,1)</f>
        <v>0.5845130126921636</v>
      </c>
      <c r="X23">
        <f>1-NORMDIST(Playoffs!DK21,Playoffs!DK$199,Playoffs!DK$200,1)</f>
        <v>0.10436358488814845</v>
      </c>
      <c r="Y23">
        <f>NORMDIST(Playoffs!DL21,Playoffs!DL$199,Playoffs!DL$200,1)</f>
        <v>0.27397679367818251</v>
      </c>
      <c r="Z23">
        <f>1-NORMDIST(Playoffs!DM21,Playoffs!DM$199,Playoffs!DM$200,1)</f>
        <v>0.40441946815380825</v>
      </c>
      <c r="AA23">
        <f>1-NORMDIST(Playoffs!DN21,Playoffs!DN$199,Playoffs!DN$200,1)</f>
        <v>0.71175448628610594</v>
      </c>
      <c r="AB23">
        <f>NORMDIST(Playoffs!DO21,Playoffs!DO$199,Playoffs!DO$200,1)</f>
        <v>0.28131952448300834</v>
      </c>
      <c r="AC23">
        <f>NORMDIST(Playoffs!DP21,Playoffs!DP$199,Playoffs!DP$200,1)</f>
        <v>0.57742295669267985</v>
      </c>
      <c r="AD23">
        <f>1-NORMDIST(Playoffs!DQ21,Playoffs!DQ$199,Playoffs!DQ$200,1)</f>
        <v>0.12636120014734198</v>
      </c>
      <c r="AE23">
        <f>NORMDIST(Playoffs!DR21,Playoffs!DR$199,Playoffs!DR$200,1)</f>
        <v>0.82578624354598418</v>
      </c>
      <c r="AF23">
        <f>1-NORMDIST(Playoffs!DS21,Playoffs!DS$199,Playoffs!DS$200,1)</f>
        <v>0.51485791444964257</v>
      </c>
      <c r="AG23">
        <f>NORMDIST(Playoffs!DT21,Playoffs!DT$199,Playoffs!DT$200,1)</f>
        <v>0.74294808779198351</v>
      </c>
      <c r="AH23">
        <f>1-NORMDIST(Playoffs!DU21,Playoffs!DU$199,Playoffs!DU$200,1)</f>
        <v>0.4612970079134443</v>
      </c>
      <c r="AI23">
        <f t="shared" si="1"/>
        <v>15.667389158753931</v>
      </c>
      <c r="AJ23">
        <f t="shared" si="2"/>
        <v>14.016832040439207</v>
      </c>
      <c r="AK23">
        <f t="shared" si="3"/>
        <v>29.684221199193125</v>
      </c>
      <c r="AM23">
        <f t="shared" ca="1" si="7"/>
        <v>128</v>
      </c>
      <c r="AN23">
        <f t="shared" ca="1" si="4"/>
        <v>126</v>
      </c>
      <c r="AO23">
        <f t="shared" ca="1" si="5"/>
        <v>146</v>
      </c>
      <c r="AQ23" t="str">
        <f t="shared" si="6"/>
        <v>Patriots</v>
      </c>
      <c r="AT23" t="s">
        <v>21</v>
      </c>
      <c r="AU23">
        <f t="shared" si="0"/>
        <v>2</v>
      </c>
    </row>
    <row r="24" spans="1:47">
      <c r="A24" t="str">
        <f>Playoffs!A22&amp;" - "&amp;Playoffs!C22&amp;" - "&amp;Playoffs!F22</f>
        <v>Rams - SB - 2001</v>
      </c>
      <c r="B24" t="str">
        <f>Playoffs!B22</f>
        <v>Patriots</v>
      </c>
      <c r="C24">
        <f>NORMDIST(Playoffs!CP22,Playoffs!CP$199,Playoffs!CP$200,1)</f>
        <v>0.66957571432899332</v>
      </c>
      <c r="D24">
        <f>1-NORMDIST(Playoffs!CQ22,Playoffs!CQ$199,Playoffs!CQ$200,1)</f>
        <v>0.76928601275867492</v>
      </c>
      <c r="E24">
        <f>NORMDIST(Playoffs!CR22,Playoffs!CR$199,Playoffs!CR$200,1)</f>
        <v>0.53375758963438147</v>
      </c>
      <c r="F24">
        <f>1-NORMDIST(Playoffs!CS22,Playoffs!CS$199,Playoffs!CS$200,1)</f>
        <v>0.51844167306194955</v>
      </c>
      <c r="G24">
        <f>1-NORMDIST(Playoffs!CT22,Playoffs!CT$199,Playoffs!CT$200,1)</f>
        <v>0.18711184834929373</v>
      </c>
      <c r="H24">
        <f>NORMDIST(Playoffs!CU22,Playoffs!CU$199,Playoffs!CU$200,1)</f>
        <v>0.10606181703469297</v>
      </c>
      <c r="I24">
        <f>NORMDIST(Playoffs!CV22,Playoffs!CV$199,Playoffs!CV$200,1)</f>
        <v>0.78587571508764542</v>
      </c>
      <c r="J24">
        <f>1-NORMDIST(Playoffs!CW22,Playoffs!CW$199,Playoffs!CW$200,1)</f>
        <v>0.68149140410667708</v>
      </c>
      <c r="K24">
        <f>NORMDIST(Playoffs!CX22,Playoffs!CX$199,Playoffs!CX$200,1)</f>
        <v>0.59039622218446941</v>
      </c>
      <c r="L24">
        <f>1-NORMDIST(Playoffs!CY22,Playoffs!CY$199,Playoffs!CY$200,1)</f>
        <v>0.66011546861580261</v>
      </c>
      <c r="M24">
        <f>NORMDIST(Playoffs!CZ22,Playoffs!CZ$199,Playoffs!CZ$200,1)</f>
        <v>0.81423092266861796</v>
      </c>
      <c r="N24">
        <f>1-NORMDIST(Playoffs!DA22,Playoffs!DA$199,Playoffs!DA$200,1)</f>
        <v>0.5796234264943565</v>
      </c>
      <c r="O24">
        <f>NORMDIST(Playoffs!DB22,Playoffs!DB$199,Playoffs!DB$200,1)</f>
        <v>0.83594311482181305</v>
      </c>
      <c r="P24">
        <f>1-NORMDIST(Playoffs!DC22,Playoffs!DC$199,Playoffs!DC$200,1)</f>
        <v>0.68370932763610304</v>
      </c>
      <c r="Q24">
        <f>NORMDIST(Playoffs!DD22,Playoffs!DD$199,Playoffs!DD$200,1)</f>
        <v>0.48031882181734054</v>
      </c>
      <c r="R24">
        <f>1-NORMDIST(Playoffs!DE22,Playoffs!DE$199,Playoffs!DE$200,1)</f>
        <v>0.94045742696246937</v>
      </c>
      <c r="S24">
        <f>NORMDIST(Playoffs!DF22,Playoffs!DF$199,Playoffs!DF$200,1)</f>
        <v>4.873865861291593E-2</v>
      </c>
      <c r="T24">
        <f>1-NORMDIST(Playoffs!DG22,Playoffs!DG$199,Playoffs!DG$200,1)</f>
        <v>0.64138501123137026</v>
      </c>
      <c r="U24">
        <f>1-NORMDIST(Playoffs!DH22,Playoffs!DH$199,Playoffs!DH$200,1)</f>
        <v>0.92535534009237752</v>
      </c>
      <c r="V24">
        <f>NORMDIST(Playoffs!DI22,Playoffs!DI$199,Playoffs!DI$200,1)</f>
        <v>0.32547204131144669</v>
      </c>
      <c r="W24">
        <f>NORMDIST(Playoffs!DJ22,Playoffs!DJ$199,Playoffs!DJ$200,1)</f>
        <v>0.89563641511185188</v>
      </c>
      <c r="X24">
        <f>1-NORMDIST(Playoffs!DK22,Playoffs!DK$199,Playoffs!DK$200,1)</f>
        <v>0.41548698730783651</v>
      </c>
      <c r="Y24">
        <f>NORMDIST(Playoffs!DL22,Playoffs!DL$199,Playoffs!DL$200,1)</f>
        <v>0.59558053184619331</v>
      </c>
      <c r="Z24">
        <f>1-NORMDIST(Playoffs!DM22,Playoffs!DM$199,Playoffs!DM$200,1)</f>
        <v>0.72602320632181416</v>
      </c>
      <c r="AA24">
        <f>1-NORMDIST(Playoffs!DN22,Playoffs!DN$199,Playoffs!DN$200,1)</f>
        <v>0.71868047551699155</v>
      </c>
      <c r="AB24">
        <f>NORMDIST(Playoffs!DO22,Playoffs!DO$199,Playoffs!DO$200,1)</f>
        <v>0.28824551371389395</v>
      </c>
      <c r="AC24">
        <f>NORMDIST(Playoffs!DP22,Playoffs!DP$199,Playoffs!DP$200,1)</f>
        <v>0.87363879985265769</v>
      </c>
      <c r="AD24">
        <f>1-NORMDIST(Playoffs!DQ22,Playoffs!DQ$199,Playoffs!DQ$200,1)</f>
        <v>0.42257704330732015</v>
      </c>
      <c r="AE24">
        <f>NORMDIST(Playoffs!DR22,Playoffs!DR$199,Playoffs!DR$200,1)</f>
        <v>0.48514208555035732</v>
      </c>
      <c r="AF24">
        <f>1-NORMDIST(Playoffs!DS22,Playoffs!DS$199,Playoffs!DS$200,1)</f>
        <v>0.17421375645401649</v>
      </c>
      <c r="AG24">
        <f>NORMDIST(Playoffs!DT22,Playoffs!DT$199,Playoffs!DT$200,1)</f>
        <v>0.53870299208655581</v>
      </c>
      <c r="AH24">
        <f>1-NORMDIST(Playoffs!DU22,Playoffs!DU$199,Playoffs!DU$200,1)</f>
        <v>0.25705191220801704</v>
      </c>
      <c r="AI24">
        <f t="shared" si="1"/>
        <v>22.189562012533724</v>
      </c>
      <c r="AJ24">
        <f t="shared" si="2"/>
        <v>20.539004894218994</v>
      </c>
      <c r="AK24">
        <f t="shared" si="3"/>
        <v>42.728566906752711</v>
      </c>
      <c r="AM24">
        <f t="shared" ca="1" si="7"/>
        <v>73</v>
      </c>
      <c r="AN24">
        <f t="shared" ca="1" si="4"/>
        <v>71</v>
      </c>
      <c r="AO24">
        <f t="shared" ca="1" si="5"/>
        <v>53</v>
      </c>
      <c r="AQ24" t="str">
        <f t="shared" si="6"/>
        <v>Rams</v>
      </c>
      <c r="AT24" t="s">
        <v>22</v>
      </c>
      <c r="AU24">
        <f t="shared" si="0"/>
        <v>8</v>
      </c>
    </row>
    <row r="25" spans="1:47">
      <c r="A25" t="str">
        <f>Playoffs!A23&amp;" - "&amp;Playoffs!C23&amp;" - "&amp;Playoffs!F23</f>
        <v>Jets - WC - 2002</v>
      </c>
      <c r="B25" t="str">
        <f>Playoffs!B23</f>
        <v>Colts</v>
      </c>
      <c r="C25">
        <f>NORMDIST(Playoffs!CP23,Playoffs!CP$199,Playoffs!CP$200,1)</f>
        <v>0.94962058583700826</v>
      </c>
      <c r="D25">
        <f>1-NORMDIST(Playoffs!CQ23,Playoffs!CQ$199,Playoffs!CQ$200,1)</f>
        <v>0.94501630816026694</v>
      </c>
      <c r="E25">
        <f>NORMDIST(Playoffs!CR23,Playoffs!CR$199,Playoffs!CR$200,1)</f>
        <v>0.95448079784616691</v>
      </c>
      <c r="F25">
        <f>1-NORMDIST(Playoffs!CS23,Playoffs!CS$199,Playoffs!CS$200,1)</f>
        <v>0.93915481743578821</v>
      </c>
      <c r="G25">
        <f>1-NORMDIST(Playoffs!CT23,Playoffs!CT$199,Playoffs!CT$200,1)</f>
        <v>0.89393818296530703</v>
      </c>
      <c r="H25">
        <f>NORMDIST(Playoffs!CU23,Playoffs!CU$199,Playoffs!CU$200,1)</f>
        <v>0.81288815165070627</v>
      </c>
      <c r="I25">
        <f>NORMDIST(Playoffs!CV23,Playoffs!CV$199,Playoffs!CV$200,1)</f>
        <v>0.89271415643161922</v>
      </c>
      <c r="J25">
        <f>1-NORMDIST(Playoffs!CW23,Playoffs!CW$199,Playoffs!CW$200,1)</f>
        <v>0.84111748870072067</v>
      </c>
      <c r="K25">
        <f>NORMDIST(Playoffs!CX23,Playoffs!CX$199,Playoffs!CX$200,1)</f>
        <v>0.98940221041881282</v>
      </c>
      <c r="L25">
        <f>1-NORMDIST(Playoffs!CY23,Playoffs!CY$199,Playoffs!CY$200,1)</f>
        <v>0.78286940969461383</v>
      </c>
      <c r="M25">
        <f>NORMDIST(Playoffs!CZ23,Playoffs!CZ$199,Playoffs!CZ$200,1)</f>
        <v>0.69086063354195026</v>
      </c>
      <c r="N25">
        <f>1-NORMDIST(Playoffs!DA23,Playoffs!DA$199,Playoffs!DA$200,1)</f>
        <v>0.88197961925516455</v>
      </c>
      <c r="O25">
        <f>NORMDIST(Playoffs!DB23,Playoffs!DB$199,Playoffs!DB$200,1)</f>
        <v>0.96110200968452086</v>
      </c>
      <c r="P25">
        <f>1-NORMDIST(Playoffs!DC23,Playoffs!DC$199,Playoffs!DC$200,1)</f>
        <v>0.82535406905542241</v>
      </c>
      <c r="Q25">
        <f>NORMDIST(Playoffs!DD23,Playoffs!DD$199,Playoffs!DD$200,1)</f>
        <v>0.87444451698339676</v>
      </c>
      <c r="R25">
        <f>1-NORMDIST(Playoffs!DE23,Playoffs!DE$199,Playoffs!DE$200,1)</f>
        <v>0.51968117818265958</v>
      </c>
      <c r="S25">
        <f>NORMDIST(Playoffs!DF23,Playoffs!DF$199,Playoffs!DF$200,1)</f>
        <v>0.89012822946174208</v>
      </c>
      <c r="T25">
        <f>1-NORMDIST(Playoffs!DG23,Playoffs!DG$199,Playoffs!DG$200,1)</f>
        <v>0.61167055785900681</v>
      </c>
      <c r="U25">
        <f>1-NORMDIST(Playoffs!DH23,Playoffs!DH$199,Playoffs!DH$200,1)</f>
        <v>0.82824395703982057</v>
      </c>
      <c r="V25">
        <f>NORMDIST(Playoffs!DI23,Playoffs!DI$199,Playoffs!DI$200,1)</f>
        <v>0.51688879064151982</v>
      </c>
      <c r="W25">
        <f>NORMDIST(Playoffs!DJ23,Playoffs!DJ$199,Playoffs!DJ$200,1)</f>
        <v>0.79944062926186743</v>
      </c>
      <c r="X25">
        <f>1-NORMDIST(Playoffs!DK23,Playoffs!DK$199,Playoffs!DK$200,1)</f>
        <v>0.99170337714271628</v>
      </c>
      <c r="Y25">
        <f>NORMDIST(Playoffs!DL23,Playoffs!DL$199,Playoffs!DL$200,1)</f>
        <v>0.91840861406810326</v>
      </c>
      <c r="Z25">
        <f>1-NORMDIST(Playoffs!DM23,Playoffs!DM$199,Playoffs!DM$200,1)</f>
        <v>0.65481983668050936</v>
      </c>
      <c r="AA25">
        <f>1-NORMDIST(Playoffs!DN23,Playoffs!DN$199,Playoffs!DN$200,1)</f>
        <v>0.81043168895829376</v>
      </c>
      <c r="AB25">
        <f>NORMDIST(Playoffs!DO23,Playoffs!DO$199,Playoffs!DO$200,1)</f>
        <v>8.3727899663088579E-2</v>
      </c>
      <c r="AC25">
        <f>NORMDIST(Playoffs!DP23,Playoffs!DP$199,Playoffs!DP$200,1)</f>
        <v>0.93492518800352487</v>
      </c>
      <c r="AD25">
        <f>1-NORMDIST(Playoffs!DQ23,Playoffs!DQ$199,Playoffs!DQ$200,1)</f>
        <v>0.59657606942751529</v>
      </c>
      <c r="AE25">
        <f>NORMDIST(Playoffs!DR23,Playoffs!DR$199,Playoffs!DR$200,1)</f>
        <v>0.54667478993831065</v>
      </c>
      <c r="AF25">
        <f>1-NORMDIST(Playoffs!DS23,Playoffs!DS$199,Playoffs!DS$200,1)</f>
        <v>0.63155839907371081</v>
      </c>
      <c r="AG25">
        <f>NORMDIST(Playoffs!DT23,Playoffs!DT$199,Playoffs!DT$200,1)</f>
        <v>9.345237314406174E-2</v>
      </c>
      <c r="AH25">
        <f>1-NORMDIST(Playoffs!DU23,Playoffs!DU$199,Playoffs!DU$200,1)</f>
        <v>0.78337576616273041</v>
      </c>
      <c r="AI25">
        <f t="shared" si="1"/>
        <v>31.968227500736486</v>
      </c>
      <c r="AJ25">
        <f t="shared" si="2"/>
        <v>27.828580997351871</v>
      </c>
      <c r="AK25">
        <f t="shared" si="3"/>
        <v>59.796808498088353</v>
      </c>
      <c r="AM25">
        <f t="shared" ca="1" si="7"/>
        <v>2</v>
      </c>
      <c r="AN25">
        <f t="shared" ca="1" si="4"/>
        <v>16</v>
      </c>
      <c r="AO25">
        <f t="shared" ca="1" si="5"/>
        <v>1</v>
      </c>
      <c r="AQ25" t="str">
        <f t="shared" si="6"/>
        <v>Jets</v>
      </c>
      <c r="AT25" t="s">
        <v>23</v>
      </c>
      <c r="AU25">
        <f t="shared" si="0"/>
        <v>5</v>
      </c>
    </row>
    <row r="26" spans="1:47">
      <c r="A26" t="str">
        <f>Playoffs!A24&amp;" - "&amp;Playoffs!C24&amp;" - "&amp;Playoffs!F24</f>
        <v>Colts - WC - 2002</v>
      </c>
      <c r="B26" t="str">
        <f>Playoffs!B24</f>
        <v>Jets</v>
      </c>
      <c r="C26">
        <f>NORMDIST(Playoffs!CP24,Playoffs!CP$199,Playoffs!CP$200,1)</f>
        <v>5.498369183973395E-2</v>
      </c>
      <c r="D26">
        <f>1-NORMDIST(Playoffs!CQ24,Playoffs!CQ$199,Playoffs!CQ$200,1)</f>
        <v>5.0379414162990965E-2</v>
      </c>
      <c r="E26">
        <f>NORMDIST(Playoffs!CR24,Playoffs!CR$199,Playoffs!CR$200,1)</f>
        <v>6.0845182564212008E-2</v>
      </c>
      <c r="F26">
        <f>1-NORMDIST(Playoffs!CS24,Playoffs!CS$199,Playoffs!CS$200,1)</f>
        <v>4.5519202153832872E-2</v>
      </c>
      <c r="G26">
        <f>1-NORMDIST(Playoffs!CT24,Playoffs!CT$199,Playoffs!CT$200,1)</f>
        <v>0.18711184834929373</v>
      </c>
      <c r="H26">
        <f>NORMDIST(Playoffs!CU24,Playoffs!CU$199,Playoffs!CU$200,1)</f>
        <v>0.10606181703469297</v>
      </c>
      <c r="I26">
        <f>NORMDIST(Playoffs!CV24,Playoffs!CV$199,Playoffs!CV$200,1)</f>
        <v>0.15888251129927888</v>
      </c>
      <c r="J26">
        <f>1-NORMDIST(Playoffs!CW24,Playoffs!CW$199,Playoffs!CW$200,1)</f>
        <v>0.10728584356838133</v>
      </c>
      <c r="K26">
        <f>NORMDIST(Playoffs!CX24,Playoffs!CX$199,Playoffs!CX$200,1)</f>
        <v>0.21713059030538506</v>
      </c>
      <c r="L26">
        <f>1-NORMDIST(Playoffs!CY24,Playoffs!CY$199,Playoffs!CY$200,1)</f>
        <v>1.0597789581187733E-2</v>
      </c>
      <c r="M26">
        <f>NORMDIST(Playoffs!CZ24,Playoffs!CZ$199,Playoffs!CZ$200,1)</f>
        <v>0.11802038074483634</v>
      </c>
      <c r="N26">
        <f>1-NORMDIST(Playoffs!DA24,Playoffs!DA$199,Playoffs!DA$200,1)</f>
        <v>0.30913936645804896</v>
      </c>
      <c r="O26">
        <f>NORMDIST(Playoffs!DB24,Playoffs!DB$199,Playoffs!DB$200,1)</f>
        <v>0.17464593094457737</v>
      </c>
      <c r="P26">
        <f>1-NORMDIST(Playoffs!DC24,Playoffs!DC$199,Playoffs!DC$200,1)</f>
        <v>3.8897990315479136E-2</v>
      </c>
      <c r="Q26">
        <f>NORMDIST(Playoffs!DD24,Playoffs!DD$199,Playoffs!DD$200,1)</f>
        <v>0.48031882181734054</v>
      </c>
      <c r="R26">
        <f>1-NORMDIST(Playoffs!DE24,Playoffs!DE$199,Playoffs!DE$200,1)</f>
        <v>0.12555548301660291</v>
      </c>
      <c r="S26">
        <f>NORMDIST(Playoffs!DF24,Playoffs!DF$199,Playoffs!DF$200,1)</f>
        <v>0.38832944214099296</v>
      </c>
      <c r="T26">
        <f>1-NORMDIST(Playoffs!DG24,Playoffs!DG$199,Playoffs!DG$200,1)</f>
        <v>0.10987177053825836</v>
      </c>
      <c r="U26">
        <f>1-NORMDIST(Playoffs!DH24,Playoffs!DH$199,Playoffs!DH$200,1)</f>
        <v>0.48311120935848018</v>
      </c>
      <c r="V26">
        <f>NORMDIST(Playoffs!DI24,Playoffs!DI$199,Playoffs!DI$200,1)</f>
        <v>0.17175604296017943</v>
      </c>
      <c r="W26">
        <f>NORMDIST(Playoffs!DJ24,Playoffs!DJ$199,Playoffs!DJ$200,1)</f>
        <v>8.2966228572836087E-3</v>
      </c>
      <c r="X26">
        <f>1-NORMDIST(Playoffs!DK24,Playoffs!DK$199,Playoffs!DK$200,1)</f>
        <v>0.20055937073813279</v>
      </c>
      <c r="Y26">
        <f>NORMDIST(Playoffs!DL24,Playoffs!DL$199,Playoffs!DL$200,1)</f>
        <v>0.3451801633194882</v>
      </c>
      <c r="Z26">
        <f>1-NORMDIST(Playoffs!DM24,Playoffs!DM$199,Playoffs!DM$200,1)</f>
        <v>8.1591385931900184E-2</v>
      </c>
      <c r="AA26">
        <f>1-NORMDIST(Playoffs!DN24,Playoffs!DN$199,Playoffs!DN$200,1)</f>
        <v>0.9162721003369112</v>
      </c>
      <c r="AB26">
        <f>NORMDIST(Playoffs!DO24,Playoffs!DO$199,Playoffs!DO$200,1)</f>
        <v>0.18956831104170613</v>
      </c>
      <c r="AC26">
        <f>NORMDIST(Playoffs!DP24,Playoffs!DP$199,Playoffs!DP$200,1)</f>
        <v>0.40342393057248482</v>
      </c>
      <c r="AD26">
        <f>1-NORMDIST(Playoffs!DQ24,Playoffs!DQ$199,Playoffs!DQ$200,1)</f>
        <v>6.5074811996474802E-2</v>
      </c>
      <c r="AE26">
        <f>NORMDIST(Playoffs!DR24,Playoffs!DR$199,Playoffs!DR$200,1)</f>
        <v>0.36844160092628886</v>
      </c>
      <c r="AF26">
        <f>1-NORMDIST(Playoffs!DS24,Playoffs!DS$199,Playoffs!DS$200,1)</f>
        <v>0.45332521006168947</v>
      </c>
      <c r="AG26">
        <f>NORMDIST(Playoffs!DT24,Playoffs!DT$199,Playoffs!DT$200,1)</f>
        <v>0.21662423383726903</v>
      </c>
      <c r="AH26">
        <f>1-NORMDIST(Playoffs!DU24,Playoffs!DU$199,Playoffs!DU$200,1)</f>
        <v>0.90654762685593759</v>
      </c>
      <c r="AI26">
        <f t="shared" si="1"/>
        <v>8.3778130556210453</v>
      </c>
      <c r="AJ26">
        <f t="shared" si="2"/>
        <v>4.23816655223645</v>
      </c>
      <c r="AK26">
        <f t="shared" si="3"/>
        <v>12.615979607857497</v>
      </c>
      <c r="AM26">
        <f t="shared" ca="1" si="7"/>
        <v>183</v>
      </c>
      <c r="AN26">
        <f t="shared" ca="1" si="4"/>
        <v>197</v>
      </c>
      <c r="AO26">
        <f t="shared" ca="1" si="5"/>
        <v>198</v>
      </c>
      <c r="AQ26" t="str">
        <f t="shared" si="6"/>
        <v>Colts</v>
      </c>
      <c r="AT26" t="s">
        <v>24</v>
      </c>
      <c r="AU26">
        <f t="shared" si="0"/>
        <v>3</v>
      </c>
    </row>
    <row r="27" spans="1:47">
      <c r="A27" t="str">
        <f>Playoffs!A25&amp;" - "&amp;Playoffs!C25&amp;" - "&amp;Playoffs!F25</f>
        <v>Packers - WC - 2002</v>
      </c>
      <c r="B27" t="str">
        <f>Playoffs!B25</f>
        <v>Falcons</v>
      </c>
      <c r="C27">
        <f>NORMDIST(Playoffs!CP25,Playoffs!CP$199,Playoffs!CP$200,1)</f>
        <v>0.4050545346288601</v>
      </c>
      <c r="D27">
        <f>1-NORMDIST(Playoffs!CQ25,Playoffs!CQ$199,Playoffs!CQ$200,1)</f>
        <v>0.39601318284134801</v>
      </c>
      <c r="E27">
        <f>NORMDIST(Playoffs!CR25,Playoffs!CR$199,Playoffs!CR$200,1)</f>
        <v>0.26966035228057161</v>
      </c>
      <c r="F27">
        <f>1-NORMDIST(Playoffs!CS25,Playoffs!CS$199,Playoffs!CS$200,1)</f>
        <v>0.49452482113060692</v>
      </c>
      <c r="G27">
        <f>1-NORMDIST(Playoffs!CT25,Playoffs!CT$199,Playoffs!CT$200,1)</f>
        <v>1.0366430609594524E-2</v>
      </c>
      <c r="H27">
        <f>NORMDIST(Playoffs!CU25,Playoffs!CU$199,Playoffs!CU$200,1)</f>
        <v>0.10606181703469297</v>
      </c>
      <c r="I27">
        <f>NORMDIST(Playoffs!CV25,Playoffs!CV$199,Playoffs!CV$200,1)</f>
        <v>0.51805295336836032</v>
      </c>
      <c r="J27">
        <f>1-NORMDIST(Playoffs!CW25,Playoffs!CW$199,Playoffs!CW$200,1)</f>
        <v>0.51800849750193412</v>
      </c>
      <c r="K27">
        <f>NORMDIST(Playoffs!CX25,Playoffs!CX$199,Playoffs!CX$200,1)</f>
        <v>0.33026049327133844</v>
      </c>
      <c r="L27">
        <f>1-NORMDIST(Playoffs!CY25,Playoffs!CY$199,Playoffs!CY$200,1)</f>
        <v>0.14797337829049273</v>
      </c>
      <c r="M27">
        <f>NORMDIST(Playoffs!CZ25,Playoffs!CZ$199,Playoffs!CZ$200,1)</f>
        <v>0.30321711115045391</v>
      </c>
      <c r="N27">
        <f>1-NORMDIST(Playoffs!DA25,Playoffs!DA$199,Playoffs!DA$200,1)</f>
        <v>0.72943722464519589</v>
      </c>
      <c r="O27">
        <f>NORMDIST(Playoffs!DB25,Playoffs!DB$199,Playoffs!DB$200,1)</f>
        <v>0.5524216644651454</v>
      </c>
      <c r="P27">
        <f>1-NORMDIST(Playoffs!DC25,Playoffs!DC$199,Playoffs!DC$200,1)</f>
        <v>0.30471196666123779</v>
      </c>
      <c r="Q27">
        <f>NORMDIST(Playoffs!DD25,Playoffs!DD$199,Playoffs!DD$200,1)</f>
        <v>0.6539145176179525</v>
      </c>
      <c r="R27">
        <f>1-NORMDIST(Playoffs!DE25,Playoffs!DE$199,Playoffs!DE$200,1)</f>
        <v>0.27743451698449983</v>
      </c>
      <c r="S27">
        <f>NORMDIST(Playoffs!DF25,Playoffs!DF$199,Playoffs!DF$200,1)</f>
        <v>0.23226384054839333</v>
      </c>
      <c r="T27">
        <f>1-NORMDIST(Playoffs!DG25,Playoffs!DG$199,Playoffs!DG$200,1)</f>
        <v>1.9602302468645805E-2</v>
      </c>
      <c r="U27">
        <f>1-NORMDIST(Playoffs!DH25,Playoffs!DH$199,Playoffs!DH$200,1)</f>
        <v>0.48311120935848018</v>
      </c>
      <c r="V27">
        <f>NORMDIST(Playoffs!DI25,Playoffs!DI$199,Playoffs!DI$200,1)</f>
        <v>0.70441599028461099</v>
      </c>
      <c r="W27">
        <f>NORMDIST(Playoffs!DJ25,Playoffs!DJ$199,Playoffs!DJ$200,1)</f>
        <v>0.28458890104226531</v>
      </c>
      <c r="X27">
        <f>1-NORMDIST(Playoffs!DK25,Playoffs!DK$199,Playoffs!DK$200,1)</f>
        <v>0.41548698730783651</v>
      </c>
      <c r="Y27">
        <f>NORMDIST(Playoffs!DL25,Playoffs!DL$199,Playoffs!DL$200,1)</f>
        <v>0.78614912003516157</v>
      </c>
      <c r="Z27">
        <f>1-NORMDIST(Playoffs!DM25,Playoffs!DM$199,Playoffs!DM$200,1)</f>
        <v>0.22189824920260115</v>
      </c>
      <c r="AA27">
        <f>1-NORMDIST(Playoffs!DN25,Playoffs!DN$199,Playoffs!DN$200,1)</f>
        <v>0.90868762369875311</v>
      </c>
      <c r="AB27">
        <f>NORMDIST(Playoffs!DO25,Playoffs!DO$199,Playoffs!DO$200,1)</f>
        <v>0.11247964913367992</v>
      </c>
      <c r="AC27">
        <f>NORMDIST(Playoffs!DP25,Playoffs!DP$199,Playoffs!DP$200,1)</f>
        <v>0.2796619427992546</v>
      </c>
      <c r="AD27">
        <f>1-NORMDIST(Playoffs!DQ25,Playoffs!DQ$199,Playoffs!DQ$200,1)</f>
        <v>0.50892498180324686</v>
      </c>
      <c r="AE27">
        <f>NORMDIST(Playoffs!DR25,Playoffs!DR$199,Playoffs!DR$200,1)</f>
        <v>0.17251063013409107</v>
      </c>
      <c r="AF27">
        <f>1-NORMDIST(Playoffs!DS25,Playoffs!DS$199,Playoffs!DS$200,1)</f>
        <v>0.42894093074676465</v>
      </c>
      <c r="AG27">
        <f>NORMDIST(Playoffs!DT25,Playoffs!DT$199,Playoffs!DT$200,1)</f>
        <v>0.48672804556003191</v>
      </c>
      <c r="AH27">
        <f>1-NORMDIST(Playoffs!DU25,Playoffs!DU$199,Playoffs!DU$200,1)</f>
        <v>0.74572502562172638</v>
      </c>
      <c r="AI27">
        <f t="shared" si="1"/>
        <v>14.24732835817257</v>
      </c>
      <c r="AJ27">
        <f t="shared" si="2"/>
        <v>13.261099818995453</v>
      </c>
      <c r="AK27">
        <f t="shared" si="3"/>
        <v>27.508428177168028</v>
      </c>
      <c r="AM27">
        <f t="shared" ca="1" si="7"/>
        <v>145</v>
      </c>
      <c r="AN27">
        <f t="shared" ca="1" si="4"/>
        <v>139</v>
      </c>
      <c r="AO27">
        <f t="shared" ca="1" si="5"/>
        <v>161</v>
      </c>
      <c r="AQ27" t="str">
        <f t="shared" si="6"/>
        <v>Packers</v>
      </c>
      <c r="AT27" t="s">
        <v>25</v>
      </c>
      <c r="AU27">
        <f t="shared" si="0"/>
        <v>3</v>
      </c>
    </row>
    <row r="28" spans="1:47">
      <c r="A28" t="str">
        <f>Playoffs!A26&amp;" - "&amp;Playoffs!C26&amp;" - "&amp;Playoffs!F26</f>
        <v>Falcons - WC - 2002</v>
      </c>
      <c r="B28" t="str">
        <f>Playoffs!B26</f>
        <v>Packers</v>
      </c>
      <c r="C28">
        <f>NORMDIST(Playoffs!CP26,Playoffs!CP$199,Playoffs!CP$200,1)</f>
        <v>0.60398681715865143</v>
      </c>
      <c r="D28">
        <f>1-NORMDIST(Playoffs!CQ26,Playoffs!CQ$199,Playoffs!CQ$200,1)</f>
        <v>0.59494546537114035</v>
      </c>
      <c r="E28">
        <f>NORMDIST(Playoffs!CR26,Playoffs!CR$199,Playoffs!CR$200,1)</f>
        <v>0.50547517886939308</v>
      </c>
      <c r="F28">
        <f>1-NORMDIST(Playoffs!CS26,Playoffs!CS$199,Playoffs!CS$200,1)</f>
        <v>0.7303396477194285</v>
      </c>
      <c r="G28">
        <f>1-NORMDIST(Playoffs!CT26,Playoffs!CT$199,Playoffs!CT$200,1)</f>
        <v>0.89393818296530703</v>
      </c>
      <c r="H28">
        <f>NORMDIST(Playoffs!CU26,Playoffs!CU$199,Playoffs!CU$200,1)</f>
        <v>0.98963356939040548</v>
      </c>
      <c r="I28">
        <f>NORMDIST(Playoffs!CV26,Playoffs!CV$199,Playoffs!CV$200,1)</f>
        <v>0.48199150249806577</v>
      </c>
      <c r="J28">
        <f>1-NORMDIST(Playoffs!CW26,Playoffs!CW$199,Playoffs!CW$200,1)</f>
        <v>0.48194704663163968</v>
      </c>
      <c r="K28">
        <f>NORMDIST(Playoffs!CX26,Playoffs!CX$199,Playoffs!CX$200,1)</f>
        <v>0.85202662170950849</v>
      </c>
      <c r="L28">
        <f>1-NORMDIST(Playoffs!CY26,Playoffs!CY$199,Playoffs!CY$200,1)</f>
        <v>0.66973950672866089</v>
      </c>
      <c r="M28">
        <f>NORMDIST(Playoffs!CZ26,Playoffs!CZ$199,Playoffs!CZ$200,1)</f>
        <v>0.27056277535480489</v>
      </c>
      <c r="N28">
        <f>1-NORMDIST(Playoffs!DA26,Playoffs!DA$199,Playoffs!DA$200,1)</f>
        <v>0.69678288884954676</v>
      </c>
      <c r="O28">
        <f>NORMDIST(Playoffs!DB26,Playoffs!DB$199,Playoffs!DB$200,1)</f>
        <v>0.69528803333876232</v>
      </c>
      <c r="P28">
        <f>1-NORMDIST(Playoffs!DC26,Playoffs!DC$199,Playoffs!DC$200,1)</f>
        <v>0.4475783355348546</v>
      </c>
      <c r="Q28">
        <f>NORMDIST(Playoffs!DD26,Playoffs!DD$199,Playoffs!DD$200,1)</f>
        <v>0.72256548301549994</v>
      </c>
      <c r="R28">
        <f>1-NORMDIST(Playoffs!DE26,Playoffs!DE$199,Playoffs!DE$200,1)</f>
        <v>0.34608548238204728</v>
      </c>
      <c r="S28">
        <f>NORMDIST(Playoffs!DF26,Playoffs!DF$199,Playoffs!DF$200,1)</f>
        <v>0.98039769753135442</v>
      </c>
      <c r="T28">
        <f>1-NORMDIST(Playoffs!DG26,Playoffs!DG$199,Playoffs!DG$200,1)</f>
        <v>0.76773615945160634</v>
      </c>
      <c r="U28">
        <f>1-NORMDIST(Playoffs!DH26,Playoffs!DH$199,Playoffs!DH$200,1)</f>
        <v>0.29558400971538901</v>
      </c>
      <c r="V28">
        <f>NORMDIST(Playoffs!DI26,Playoffs!DI$199,Playoffs!DI$200,1)</f>
        <v>0.51688879064151982</v>
      </c>
      <c r="W28">
        <f>NORMDIST(Playoffs!DJ26,Playoffs!DJ$199,Playoffs!DJ$200,1)</f>
        <v>0.5845130126921636</v>
      </c>
      <c r="X28">
        <f>1-NORMDIST(Playoffs!DK26,Playoffs!DK$199,Playoffs!DK$200,1)</f>
        <v>0.71541109895773447</v>
      </c>
      <c r="Y28">
        <f>NORMDIST(Playoffs!DL26,Playoffs!DL$199,Playoffs!DL$200,1)</f>
        <v>0.77810175079740262</v>
      </c>
      <c r="Z28">
        <f>1-NORMDIST(Playoffs!DM26,Playoffs!DM$199,Playoffs!DM$200,1)</f>
        <v>0.2138508799648422</v>
      </c>
      <c r="AA28">
        <f>1-NORMDIST(Playoffs!DN26,Playoffs!DN$199,Playoffs!DN$200,1)</f>
        <v>0.88752035086631997</v>
      </c>
      <c r="AB28">
        <f>NORMDIST(Playoffs!DO26,Playoffs!DO$199,Playoffs!DO$200,1)</f>
        <v>9.1312376301246889E-2</v>
      </c>
      <c r="AC28">
        <f>NORMDIST(Playoffs!DP26,Playoffs!DP$199,Playoffs!DP$200,1)</f>
        <v>0.49107501819675314</v>
      </c>
      <c r="AD28">
        <f>1-NORMDIST(Playoffs!DQ26,Playoffs!DQ$199,Playoffs!DQ$200,1)</f>
        <v>0.72033805720074551</v>
      </c>
      <c r="AE28">
        <f>NORMDIST(Playoffs!DR26,Playoffs!DR$199,Playoffs!DR$200,1)</f>
        <v>0.57105906925323546</v>
      </c>
      <c r="AF28">
        <f>1-NORMDIST(Playoffs!DS26,Playoffs!DS$199,Playoffs!DS$200,1)</f>
        <v>0.82748936986590849</v>
      </c>
      <c r="AG28">
        <f>NORMDIST(Playoffs!DT26,Playoffs!DT$199,Playoffs!DT$200,1)</f>
        <v>0.25427497437827307</v>
      </c>
      <c r="AH28">
        <f>1-NORMDIST(Playoffs!DU26,Playoffs!DU$199,Playoffs!DU$200,1)</f>
        <v>0.51327195443996809</v>
      </c>
      <c r="AI28">
        <f t="shared" si="1"/>
        <v>22.945294233977478</v>
      </c>
      <c r="AJ28">
        <f t="shared" si="2"/>
        <v>21.959065694800362</v>
      </c>
      <c r="AK28">
        <f t="shared" si="3"/>
        <v>44.904359928777843</v>
      </c>
      <c r="AM28">
        <f t="shared" ca="1" si="7"/>
        <v>60</v>
      </c>
      <c r="AN28">
        <f t="shared" ca="1" si="4"/>
        <v>54</v>
      </c>
      <c r="AO28">
        <f t="shared" ca="1" si="5"/>
        <v>38</v>
      </c>
      <c r="AQ28" t="str">
        <f t="shared" si="6"/>
        <v>Falcons</v>
      </c>
      <c r="AT28" t="s">
        <v>26</v>
      </c>
      <c r="AU28">
        <f t="shared" si="0"/>
        <v>2</v>
      </c>
    </row>
    <row r="29" spans="1:47">
      <c r="A29" t="str">
        <f>Playoffs!A27&amp;" - "&amp;Playoffs!C27&amp;" - "&amp;Playoffs!F27</f>
        <v>Steelers - WC - 2002</v>
      </c>
      <c r="B29" t="str">
        <f>Playoffs!B27</f>
        <v>Browns</v>
      </c>
      <c r="C29">
        <f>NORMDIST(Playoffs!CP27,Playoffs!CP$199,Playoffs!CP$200,1)</f>
        <v>0.83143610248009159</v>
      </c>
      <c r="D29">
        <f>1-NORMDIST(Playoffs!CQ27,Playoffs!CQ$199,Playoffs!CQ$200,1)</f>
        <v>0.48863316778251309</v>
      </c>
      <c r="E29">
        <f>NORMDIST(Playoffs!CR27,Playoffs!CR$199,Playoffs!CR$200,1)</f>
        <v>0.59717545576656972</v>
      </c>
      <c r="F29">
        <f>1-NORMDIST(Playoffs!CS27,Playoffs!CS$199,Playoffs!CS$200,1)</f>
        <v>7.96882697242558E-2</v>
      </c>
      <c r="G29">
        <f>1-NORMDIST(Playoffs!CT27,Playoffs!CT$199,Playoffs!CT$200,1)</f>
        <v>0.18711184834929373</v>
      </c>
      <c r="H29">
        <f>NORMDIST(Playoffs!CU27,Playoffs!CU$199,Playoffs!CU$200,1)</f>
        <v>0.29610542713274268</v>
      </c>
      <c r="I29">
        <f>NORMDIST(Playoffs!CV27,Playoffs!CV$199,Playoffs!CV$200,1)</f>
        <v>0.70169137517649127</v>
      </c>
      <c r="J29">
        <f>1-NORMDIST(Playoffs!CW27,Playoffs!CW$199,Playoffs!CW$200,1)</f>
        <v>0.44201955228932421</v>
      </c>
      <c r="K29">
        <f>NORMDIST(Playoffs!CX27,Playoffs!CX$199,Playoffs!CX$200,1)</f>
        <v>0.16504901677285289</v>
      </c>
      <c r="L29">
        <f>1-NORMDIST(Playoffs!CY27,Playoffs!CY$199,Playoffs!CY$200,1)</f>
        <v>0.77624385894120429</v>
      </c>
      <c r="M29">
        <f>NORMDIST(Playoffs!CZ27,Playoffs!CZ$199,Playoffs!CZ$200,1)</f>
        <v>0.78877509398624146</v>
      </c>
      <c r="N29">
        <f>1-NORMDIST(Playoffs!DA27,Playoffs!DA$199,Playoffs!DA$200,1)</f>
        <v>0.20149299385267683</v>
      </c>
      <c r="O29">
        <f>NORMDIST(Playoffs!DB27,Playoffs!DB$199,Playoffs!DB$200,1)</f>
        <v>0.89132798235040478</v>
      </c>
      <c r="P29">
        <f>1-NORMDIST(Playoffs!DC27,Playoffs!DC$199,Playoffs!DC$200,1)</f>
        <v>0.65989035446142963</v>
      </c>
      <c r="Q29">
        <f>NORMDIST(Playoffs!DD27,Playoffs!DD$199,Playoffs!DD$200,1)</f>
        <v>0.24854231732437926</v>
      </c>
      <c r="R29">
        <f>1-NORMDIST(Playoffs!DE27,Playoffs!DE$199,Playoffs!DE$200,1)</f>
        <v>0.27743451698449983</v>
      </c>
      <c r="S29">
        <f>NORMDIST(Playoffs!DF27,Playoffs!DF$199,Playoffs!DF$200,1)</f>
        <v>0.3894867496139458</v>
      </c>
      <c r="T29">
        <f>1-NORMDIST(Playoffs!DG27,Playoffs!DG$199,Playoffs!DG$200,1)</f>
        <v>0.16794576489409985</v>
      </c>
      <c r="U29">
        <f>1-NORMDIST(Playoffs!DH27,Playoffs!DH$199,Playoffs!DH$200,1)</f>
        <v>0.48311120935848018</v>
      </c>
      <c r="V29">
        <f>NORMDIST(Playoffs!DI27,Playoffs!DI$199,Playoffs!DI$200,1)</f>
        <v>0.51688879064151982</v>
      </c>
      <c r="W29">
        <f>NORMDIST(Playoffs!DJ27,Playoffs!DJ$199,Playoffs!DJ$200,1)</f>
        <v>0.89563641511185188</v>
      </c>
      <c r="X29">
        <f>1-NORMDIST(Playoffs!DK27,Playoffs!DK$199,Playoffs!DK$200,1)</f>
        <v>0.41548698730783651</v>
      </c>
      <c r="Y29">
        <f>NORMDIST(Playoffs!DL27,Playoffs!DL$199,Playoffs!DL$200,1)</f>
        <v>0.4811888210925106</v>
      </c>
      <c r="Z29">
        <f>1-NORMDIST(Playoffs!DM27,Playoffs!DM$199,Playoffs!DM$200,1)</f>
        <v>0.74000043546159922</v>
      </c>
      <c r="AA29">
        <f>1-NORMDIST(Playoffs!DN27,Playoffs!DN$199,Playoffs!DN$200,1)</f>
        <v>0.77199550752772261</v>
      </c>
      <c r="AB29">
        <f>NORMDIST(Playoffs!DO27,Playoffs!DO$199,Playoffs!DO$200,1)</f>
        <v>0.68654457987842632</v>
      </c>
      <c r="AC29">
        <f>NORMDIST(Playoffs!DP27,Playoffs!DP$199,Playoffs!DP$200,1)</f>
        <v>0.31248186965635405</v>
      </c>
      <c r="AD29">
        <f>1-NORMDIST(Playoffs!DQ27,Playoffs!DQ$199,Playoffs!DQ$200,1)</f>
        <v>0.96176756029814037</v>
      </c>
      <c r="AE29">
        <f>NORMDIST(Playoffs!DR27,Playoffs!DR$199,Playoffs!DR$200,1)</f>
        <v>0.59776775263378856</v>
      </c>
      <c r="AF29">
        <f>1-NORMDIST(Playoffs!DS27,Playoffs!DS$199,Playoffs!DS$200,1)</f>
        <v>0.98629512619840698</v>
      </c>
      <c r="AG29">
        <f>NORMDIST(Playoffs!DT27,Playoffs!DT$199,Playoffs!DT$200,1)</f>
        <v>1.3436134800310029E-2</v>
      </c>
      <c r="AH29">
        <f>1-NORMDIST(Playoffs!DU27,Playoffs!DU$199,Playoffs!DU$200,1)</f>
        <v>0.94686832818528077</v>
      </c>
      <c r="AI29">
        <f t="shared" si="1"/>
        <v>20.208698436085566</v>
      </c>
      <c r="AJ29">
        <f t="shared" si="2"/>
        <v>15.782955257507188</v>
      </c>
      <c r="AK29">
        <f t="shared" si="3"/>
        <v>35.991653693592767</v>
      </c>
      <c r="AM29">
        <f t="shared" ca="1" si="7"/>
        <v>92</v>
      </c>
      <c r="AN29">
        <f t="shared" ca="1" si="4"/>
        <v>112</v>
      </c>
      <c r="AO29">
        <f t="shared" ca="1" si="5"/>
        <v>102</v>
      </c>
      <c r="AQ29" t="str">
        <f t="shared" si="6"/>
        <v>Steelers</v>
      </c>
      <c r="AT29" t="s">
        <v>27</v>
      </c>
      <c r="AU29">
        <f t="shared" si="0"/>
        <v>5</v>
      </c>
    </row>
    <row r="30" spans="1:47">
      <c r="A30" t="str">
        <f>Playoffs!A28&amp;" - "&amp;Playoffs!C28&amp;" - "&amp;Playoffs!F28</f>
        <v>Browns - WC - 2002</v>
      </c>
      <c r="B30" t="str">
        <f>Playoffs!B28</f>
        <v>Steelers</v>
      </c>
      <c r="C30">
        <f>NORMDIST(Playoffs!CP28,Playoffs!CP$199,Playoffs!CP$200,1)</f>
        <v>0.5113668322174868</v>
      </c>
      <c r="D30">
        <f>1-NORMDIST(Playoffs!CQ28,Playoffs!CQ$199,Playoffs!CQ$200,1)</f>
        <v>0.16856389751990708</v>
      </c>
      <c r="E30">
        <f>NORMDIST(Playoffs!CR28,Playoffs!CR$199,Playoffs!CR$200,1)</f>
        <v>0.92031173027574387</v>
      </c>
      <c r="F30">
        <f>1-NORMDIST(Playoffs!CS28,Playoffs!CS$199,Playoffs!CS$200,1)</f>
        <v>0.40282454423343017</v>
      </c>
      <c r="G30">
        <f>1-NORMDIST(Playoffs!CT28,Playoffs!CT$199,Playoffs!CT$200,1)</f>
        <v>0.70389457286725732</v>
      </c>
      <c r="H30">
        <f>NORMDIST(Playoffs!CU28,Playoffs!CU$199,Playoffs!CU$200,1)</f>
        <v>0.81288815165070627</v>
      </c>
      <c r="I30">
        <f>NORMDIST(Playoffs!CV28,Playoffs!CV$199,Playoffs!CV$200,1)</f>
        <v>0.5579804477106759</v>
      </c>
      <c r="J30">
        <f>1-NORMDIST(Playoffs!CW28,Playoffs!CW$199,Playoffs!CW$200,1)</f>
        <v>0.29830862482350917</v>
      </c>
      <c r="K30">
        <f>NORMDIST(Playoffs!CX28,Playoffs!CX$199,Playoffs!CX$200,1)</f>
        <v>0.22375614105879471</v>
      </c>
      <c r="L30">
        <f>1-NORMDIST(Playoffs!CY28,Playoffs!CY$199,Playoffs!CY$200,1)</f>
        <v>0.83495098322714589</v>
      </c>
      <c r="M30">
        <f>NORMDIST(Playoffs!CZ28,Playoffs!CZ$199,Playoffs!CZ$200,1)</f>
        <v>0.79850700614732217</v>
      </c>
      <c r="N30">
        <f>1-NORMDIST(Playoffs!DA28,Playoffs!DA$199,Playoffs!DA$200,1)</f>
        <v>0.21122490601375765</v>
      </c>
      <c r="O30">
        <f>NORMDIST(Playoffs!DB28,Playoffs!DB$199,Playoffs!DB$200,1)</f>
        <v>0.34010964553857026</v>
      </c>
      <c r="P30">
        <f>1-NORMDIST(Playoffs!DC28,Playoffs!DC$199,Playoffs!DC$200,1)</f>
        <v>0.10867201764959544</v>
      </c>
      <c r="Q30">
        <f>NORMDIST(Playoffs!DD28,Playoffs!DD$199,Playoffs!DD$200,1)</f>
        <v>0.72256548301549994</v>
      </c>
      <c r="R30">
        <f>1-NORMDIST(Playoffs!DE28,Playoffs!DE$199,Playoffs!DE$200,1)</f>
        <v>0.75145768267562096</v>
      </c>
      <c r="S30">
        <f>NORMDIST(Playoffs!DF28,Playoffs!DF$199,Playoffs!DF$200,1)</f>
        <v>0.83205423510590049</v>
      </c>
      <c r="T30">
        <f>1-NORMDIST(Playoffs!DG28,Playoffs!DG$199,Playoffs!DG$200,1)</f>
        <v>0.61051325038605397</v>
      </c>
      <c r="U30">
        <f>1-NORMDIST(Playoffs!DH28,Playoffs!DH$199,Playoffs!DH$200,1)</f>
        <v>0.48311120935848018</v>
      </c>
      <c r="V30">
        <f>NORMDIST(Playoffs!DI28,Playoffs!DI$199,Playoffs!DI$200,1)</f>
        <v>0.51688879064151982</v>
      </c>
      <c r="W30">
        <f>NORMDIST(Playoffs!DJ28,Playoffs!DJ$199,Playoffs!DJ$200,1)</f>
        <v>0.5845130126921636</v>
      </c>
      <c r="X30">
        <f>1-NORMDIST(Playoffs!DK28,Playoffs!DK$199,Playoffs!DK$200,1)</f>
        <v>0.10436358488814845</v>
      </c>
      <c r="Y30">
        <f>NORMDIST(Playoffs!DL28,Playoffs!DL$199,Playoffs!DL$200,1)</f>
        <v>0.25999956453839734</v>
      </c>
      <c r="Z30">
        <f>1-NORMDIST(Playoffs!DM28,Playoffs!DM$199,Playoffs!DM$200,1)</f>
        <v>0.51881117890748907</v>
      </c>
      <c r="AA30">
        <f>1-NORMDIST(Playoffs!DN28,Playoffs!DN$199,Playoffs!DN$200,1)</f>
        <v>0.31345542012157379</v>
      </c>
      <c r="AB30">
        <f>NORMDIST(Playoffs!DO28,Playoffs!DO$199,Playoffs!DO$200,1)</f>
        <v>0.22800449247227728</v>
      </c>
      <c r="AC30">
        <f>NORMDIST(Playoffs!DP28,Playoffs!DP$199,Playoffs!DP$200,1)</f>
        <v>3.8232439701859966E-2</v>
      </c>
      <c r="AD30">
        <f>1-NORMDIST(Playoffs!DQ28,Playoffs!DQ$199,Playoffs!DQ$200,1)</f>
        <v>0.68751813034364617</v>
      </c>
      <c r="AE30">
        <f>NORMDIST(Playoffs!DR28,Playoffs!DR$199,Playoffs!DR$200,1)</f>
        <v>1.3704873801592576E-2</v>
      </c>
      <c r="AF30">
        <f>1-NORMDIST(Playoffs!DS28,Playoffs!DS$199,Playoffs!DS$200,1)</f>
        <v>0.40223224736621166</v>
      </c>
      <c r="AG30">
        <f>NORMDIST(Playoffs!DT28,Playoffs!DT$199,Playoffs!DT$200,1)</f>
        <v>5.3131671814718784E-2</v>
      </c>
      <c r="AH30">
        <f>1-NORMDIST(Playoffs!DU28,Playoffs!DU$199,Playoffs!DU$200,1)</f>
        <v>0.98656386519968953</v>
      </c>
      <c r="AI30">
        <f t="shared" si="1"/>
        <v>20.423438795465721</v>
      </c>
      <c r="AJ30">
        <f t="shared" si="2"/>
        <v>15.99769561688735</v>
      </c>
      <c r="AK30">
        <f t="shared" si="3"/>
        <v>36.421134412353069</v>
      </c>
      <c r="AM30">
        <f t="shared" ca="1" si="7"/>
        <v>87</v>
      </c>
      <c r="AN30">
        <f t="shared" ca="1" si="4"/>
        <v>107</v>
      </c>
      <c r="AO30">
        <f t="shared" ca="1" si="5"/>
        <v>97</v>
      </c>
      <c r="AQ30" t="str">
        <f t="shared" si="6"/>
        <v>Browns</v>
      </c>
      <c r="AT30" t="s">
        <v>28</v>
      </c>
      <c r="AU30">
        <f t="shared" si="0"/>
        <v>6</v>
      </c>
    </row>
    <row r="31" spans="1:47">
      <c r="A31" t="str">
        <f>Playoffs!A29&amp;" - "&amp;Playoffs!C29&amp;" - "&amp;Playoffs!F29</f>
        <v>49ers - WC - 2002</v>
      </c>
      <c r="B31" t="str">
        <f>Playoffs!B29</f>
        <v>Giants</v>
      </c>
      <c r="C31">
        <f>NORMDIST(Playoffs!CP29,Playoffs!CP$199,Playoffs!CP$200,1)</f>
        <v>0.89929420374332336</v>
      </c>
      <c r="D31">
        <f>1-NORMDIST(Playoffs!CQ29,Playoffs!CQ$199,Playoffs!CQ$200,1)</f>
        <v>0.15859593891196</v>
      </c>
      <c r="E31">
        <f>NORMDIST(Playoffs!CR29,Playoffs!CR$199,Playoffs!CR$200,1)</f>
        <v>0.83912437355483116</v>
      </c>
      <c r="F31">
        <f>1-NORMDIST(Playoffs!CS29,Playoffs!CS$199,Playoffs!CS$200,1)</f>
        <v>0.19534741984280624</v>
      </c>
      <c r="G31">
        <f>1-NORMDIST(Playoffs!CT29,Playoffs!CT$199,Playoffs!CT$200,1)</f>
        <v>0.42995949000555234</v>
      </c>
      <c r="H31">
        <f>NORMDIST(Playoffs!CU29,Playoffs!CU$199,Playoffs!CU$200,1)</f>
        <v>0.29610542713274268</v>
      </c>
      <c r="I31">
        <f>NORMDIST(Playoffs!CV29,Playoffs!CV$199,Playoffs!CV$200,1)</f>
        <v>0.91097051504288484</v>
      </c>
      <c r="J31">
        <f>1-NORMDIST(Playoffs!CW29,Playoffs!CW$199,Playoffs!CW$200,1)</f>
        <v>0.25796643029018185</v>
      </c>
      <c r="K31">
        <f>NORMDIST(Playoffs!CX29,Playoffs!CX$199,Playoffs!CX$200,1)</f>
        <v>0.27825397573520827</v>
      </c>
      <c r="L31">
        <f>1-NORMDIST(Playoffs!CY29,Playoffs!CY$199,Playoffs!CY$200,1)</f>
        <v>0.493271146915085</v>
      </c>
      <c r="M31">
        <f>NORMDIST(Playoffs!CZ29,Playoffs!CZ$199,Playoffs!CZ$200,1)</f>
        <v>0.93134272759402115</v>
      </c>
      <c r="N31">
        <f>1-NORMDIST(Playoffs!DA29,Playoffs!DA$199,Playoffs!DA$200,1)</f>
        <v>0.247968486890354</v>
      </c>
      <c r="O31">
        <f>NORMDIST(Playoffs!DB29,Playoffs!DB$199,Playoffs!DB$200,1)</f>
        <v>0.79970280519668058</v>
      </c>
      <c r="P31">
        <f>1-NORMDIST(Playoffs!DC29,Playoffs!DC$199,Playoffs!DC$200,1)</f>
        <v>0.24960666489889594</v>
      </c>
      <c r="Q31">
        <f>NORMDIST(Playoffs!DD29,Playoffs!DD$199,Playoffs!DD$200,1)</f>
        <v>0.71270157457033334</v>
      </c>
      <c r="R31">
        <f>1-NORMDIST(Playoffs!DE29,Playoffs!DE$199,Playoffs!DE$200,1)</f>
        <v>0.30044227022231329</v>
      </c>
      <c r="S31">
        <f>NORMDIST(Playoffs!DF29,Playoffs!DF$199,Playoffs!DF$200,1)</f>
        <v>0.42639245796582714</v>
      </c>
      <c r="T31">
        <f>1-NORMDIST(Playoffs!DG29,Playoffs!DG$199,Playoffs!DG$200,1)</f>
        <v>6.0183415452538247E-2</v>
      </c>
      <c r="U31">
        <f>1-NORMDIST(Playoffs!DH29,Playoffs!DH$199,Playoffs!DH$200,1)</f>
        <v>0.82824395703982057</v>
      </c>
      <c r="V31">
        <f>NORMDIST(Playoffs!DI29,Playoffs!DI$199,Playoffs!DI$200,1)</f>
        <v>0.17175604296017943</v>
      </c>
      <c r="W31">
        <f>NORMDIST(Playoffs!DJ29,Playoffs!DJ$199,Playoffs!DJ$200,1)</f>
        <v>0.76891028095676139</v>
      </c>
      <c r="X31">
        <f>1-NORMDIST(Playoffs!DK29,Playoffs!DK$199,Playoffs!DK$200,1)</f>
        <v>0.20055937073813279</v>
      </c>
      <c r="Y31">
        <f>NORMDIST(Playoffs!DL29,Playoffs!DL$199,Playoffs!DL$200,1)</f>
        <v>0.65592393264047999</v>
      </c>
      <c r="Z31">
        <f>1-NORMDIST(Playoffs!DM29,Playoffs!DM$199,Playoffs!DM$200,1)</f>
        <v>0.39697025638922501</v>
      </c>
      <c r="AA31">
        <f>1-NORMDIST(Playoffs!DN29,Playoffs!DN$199,Playoffs!DN$200,1)</f>
        <v>0.87947043682692105</v>
      </c>
      <c r="AB31">
        <f>NORMDIST(Playoffs!DO29,Playoffs!DO$199,Playoffs!DO$200,1)</f>
        <v>0.36498872027133222</v>
      </c>
      <c r="AC31">
        <f>NORMDIST(Playoffs!DP29,Playoffs!DP$199,Playoffs!DP$200,1)</f>
        <v>0.31248186965635405</v>
      </c>
      <c r="AD31">
        <f>1-NORMDIST(Playoffs!DQ29,Playoffs!DQ$199,Playoffs!DQ$200,1)</f>
        <v>0.41336556724553974</v>
      </c>
      <c r="AE31">
        <f>NORMDIST(Playoffs!DR29,Playoffs!DR$199,Playoffs!DR$200,1)</f>
        <v>0.61303289265848315</v>
      </c>
      <c r="AF31">
        <f>1-NORMDIST(Playoffs!DS29,Playoffs!DS$199,Playoffs!DS$200,1)</f>
        <v>0.51089216330602871</v>
      </c>
      <c r="AG31">
        <f>NORMDIST(Playoffs!DT29,Playoffs!DT$199,Playoffs!DT$200,1)</f>
        <v>0.35377349095002697</v>
      </c>
      <c r="AH31">
        <f>1-NORMDIST(Playoffs!DU29,Playoffs!DU$199,Playoffs!DU$200,1)</f>
        <v>0.4310274284120581</v>
      </c>
      <c r="AI31">
        <f t="shared" si="1"/>
        <v>25.643130277149453</v>
      </c>
      <c r="AJ31">
        <f t="shared" si="2"/>
        <v>9.4771351928630665</v>
      </c>
      <c r="AK31">
        <f t="shared" si="3"/>
        <v>35.120265470012519</v>
      </c>
      <c r="AM31">
        <f t="shared" ca="1" si="7"/>
        <v>39</v>
      </c>
      <c r="AN31">
        <f t="shared" ca="1" si="4"/>
        <v>168</v>
      </c>
      <c r="AO31">
        <f t="shared" ca="1" si="5"/>
        <v>109</v>
      </c>
      <c r="AQ31" t="str">
        <f t="shared" si="6"/>
        <v>49ers</v>
      </c>
    </row>
    <row r="32" spans="1:47">
      <c r="A32" t="str">
        <f>Playoffs!A30&amp;" - "&amp;Playoffs!C30&amp;" - "&amp;Playoffs!F30</f>
        <v>Giants - WC - 2002</v>
      </c>
      <c r="B32" t="str">
        <f>Playoffs!B30</f>
        <v>49ers</v>
      </c>
      <c r="C32">
        <f>NORMDIST(Playoffs!CP30,Playoffs!CP$199,Playoffs!CP$200,1)</f>
        <v>0.84140406108803878</v>
      </c>
      <c r="D32">
        <f>1-NORMDIST(Playoffs!CQ30,Playoffs!CQ$199,Playoffs!CQ$200,1)</f>
        <v>0.10070579625667542</v>
      </c>
      <c r="E32">
        <f>NORMDIST(Playoffs!CR30,Playoffs!CR$199,Playoffs!CR$200,1)</f>
        <v>0.80465258015719354</v>
      </c>
      <c r="F32">
        <f>1-NORMDIST(Playoffs!CS30,Playoffs!CS$199,Playoffs!CS$200,1)</f>
        <v>0.16087562644516851</v>
      </c>
      <c r="G32">
        <f>1-NORMDIST(Playoffs!CT30,Playoffs!CT$199,Playoffs!CT$200,1)</f>
        <v>0.70389457286725732</v>
      </c>
      <c r="H32">
        <f>NORMDIST(Playoffs!CU30,Playoffs!CU$199,Playoffs!CU$200,1)</f>
        <v>0.57004050999444766</v>
      </c>
      <c r="I32">
        <f>NORMDIST(Playoffs!CV30,Playoffs!CV$199,Playoffs!CV$200,1)</f>
        <v>0.74203356970981871</v>
      </c>
      <c r="J32">
        <f>1-NORMDIST(Playoffs!CW30,Playoffs!CW$199,Playoffs!CW$200,1)</f>
        <v>8.9029484957115712E-2</v>
      </c>
      <c r="K32">
        <f>NORMDIST(Playoffs!CX30,Playoffs!CX$199,Playoffs!CX$200,1)</f>
        <v>0.50672885308491511</v>
      </c>
      <c r="L32">
        <f>1-NORMDIST(Playoffs!CY30,Playoffs!CY$199,Playoffs!CY$200,1)</f>
        <v>0.72174602426479084</v>
      </c>
      <c r="M32">
        <f>NORMDIST(Playoffs!CZ30,Playoffs!CZ$199,Playoffs!CZ$200,1)</f>
        <v>0.75203151310964511</v>
      </c>
      <c r="N32">
        <f>1-NORMDIST(Playoffs!DA30,Playoffs!DA$199,Playoffs!DA$200,1)</f>
        <v>6.8657272405977965E-2</v>
      </c>
      <c r="O32">
        <f>NORMDIST(Playoffs!DB30,Playoffs!DB$199,Playoffs!DB$200,1)</f>
        <v>0.75039333510110429</v>
      </c>
      <c r="P32">
        <f>1-NORMDIST(Playoffs!DC30,Playoffs!DC$199,Playoffs!DC$200,1)</f>
        <v>0.20029719480331964</v>
      </c>
      <c r="Q32">
        <f>NORMDIST(Playoffs!DD30,Playoffs!DD$199,Playoffs!DD$200,1)</f>
        <v>0.69955772977768649</v>
      </c>
      <c r="R32">
        <f>1-NORMDIST(Playoffs!DE30,Playoffs!DE$199,Playoffs!DE$200,1)</f>
        <v>0.28729842542966633</v>
      </c>
      <c r="S32">
        <f>NORMDIST(Playoffs!DF30,Playoffs!DF$199,Playoffs!DF$200,1)</f>
        <v>0.93981658454746198</v>
      </c>
      <c r="T32">
        <f>1-NORMDIST(Playoffs!DG30,Playoffs!DG$199,Playoffs!DG$200,1)</f>
        <v>0.57360754203417275</v>
      </c>
      <c r="U32">
        <f>1-NORMDIST(Playoffs!DH30,Playoffs!DH$199,Playoffs!DH$200,1)</f>
        <v>0.82824395703982057</v>
      </c>
      <c r="V32">
        <f>NORMDIST(Playoffs!DI30,Playoffs!DI$199,Playoffs!DI$200,1)</f>
        <v>0.17175604296017943</v>
      </c>
      <c r="W32">
        <f>NORMDIST(Playoffs!DJ30,Playoffs!DJ$199,Playoffs!DJ$200,1)</f>
        <v>0.79944062926186743</v>
      </c>
      <c r="X32">
        <f>1-NORMDIST(Playoffs!DK30,Playoffs!DK$199,Playoffs!DK$200,1)</f>
        <v>0.23108971904323872</v>
      </c>
      <c r="Y32">
        <f>NORMDIST(Playoffs!DL30,Playoffs!DL$199,Playoffs!DL$200,1)</f>
        <v>0.60302974361077655</v>
      </c>
      <c r="Z32">
        <f>1-NORMDIST(Playoffs!DM30,Playoffs!DM$199,Playoffs!DM$200,1)</f>
        <v>0.34407606735952234</v>
      </c>
      <c r="AA32">
        <f>1-NORMDIST(Playoffs!DN30,Playoffs!DN$199,Playoffs!DN$200,1)</f>
        <v>0.63501127972866767</v>
      </c>
      <c r="AB32">
        <f>NORMDIST(Playoffs!DO30,Playoffs!DO$199,Playoffs!DO$200,1)</f>
        <v>0.12052956317307872</v>
      </c>
      <c r="AC32">
        <f>NORMDIST(Playoffs!DP30,Playoffs!DP$199,Playoffs!DP$200,1)</f>
        <v>0.58663443275446014</v>
      </c>
      <c r="AD32">
        <f>1-NORMDIST(Playoffs!DQ30,Playoffs!DQ$199,Playoffs!DQ$200,1)</f>
        <v>0.68751813034364617</v>
      </c>
      <c r="AE32">
        <f>NORMDIST(Playoffs!DR30,Playoffs!DR$199,Playoffs!DR$200,1)</f>
        <v>0.48910783669397129</v>
      </c>
      <c r="AF32">
        <f>1-NORMDIST(Playoffs!DS30,Playoffs!DS$199,Playoffs!DS$200,1)</f>
        <v>0.38696710734151707</v>
      </c>
      <c r="AG32">
        <f>NORMDIST(Playoffs!DT30,Playoffs!DT$199,Playoffs!DT$200,1)</f>
        <v>0.56897257158794212</v>
      </c>
      <c r="AH32">
        <f>1-NORMDIST(Playoffs!DU30,Playoffs!DU$199,Playoffs!DU$200,1)</f>
        <v>0.6462265090499727</v>
      </c>
      <c r="AI32">
        <f t="shared" si="1"/>
        <v>26.729258860109855</v>
      </c>
      <c r="AJ32">
        <f t="shared" si="2"/>
        <v>10.563263775823463</v>
      </c>
      <c r="AK32">
        <f t="shared" si="3"/>
        <v>37.292522635933317</v>
      </c>
      <c r="AM32">
        <f t="shared" ca="1" si="7"/>
        <v>31</v>
      </c>
      <c r="AN32">
        <f t="shared" ca="1" si="4"/>
        <v>160</v>
      </c>
      <c r="AO32">
        <f t="shared" ca="1" si="5"/>
        <v>90</v>
      </c>
      <c r="AQ32" t="str">
        <f t="shared" si="6"/>
        <v>Giants</v>
      </c>
    </row>
    <row r="33" spans="1:43">
      <c r="A33" t="str">
        <f>Playoffs!A31&amp;" - "&amp;Playoffs!C31&amp;" - "&amp;Playoffs!F31</f>
        <v>Titans - DIV - 2002</v>
      </c>
      <c r="B33" t="str">
        <f>Playoffs!B31</f>
        <v>Steelers</v>
      </c>
      <c r="C33">
        <f>NORMDIST(Playoffs!CP31,Playoffs!CP$199,Playoffs!CP$200,1)</f>
        <v>0.71432333033304041</v>
      </c>
      <c r="D33">
        <f>1-NORMDIST(Playoffs!CQ31,Playoffs!CQ$199,Playoffs!CQ$200,1)</f>
        <v>0.52232030947407526</v>
      </c>
      <c r="E33">
        <f>NORMDIST(Playoffs!CR31,Playoffs!CR$199,Playoffs!CR$200,1)</f>
        <v>0.59326351045957626</v>
      </c>
      <c r="F33">
        <f>1-NORMDIST(Playoffs!CS31,Playoffs!CS$199,Playoffs!CS$200,1)</f>
        <v>0.44108983611192498</v>
      </c>
      <c r="G33">
        <f>1-NORMDIST(Playoffs!CT31,Playoffs!CT$199,Playoffs!CT$200,1)</f>
        <v>5.4721486076111159E-2</v>
      </c>
      <c r="H33">
        <f>NORMDIST(Playoffs!CU31,Playoffs!CU$199,Playoffs!CU$200,1)</f>
        <v>0.29610542713274268</v>
      </c>
      <c r="I33">
        <f>NORMDIST(Playoffs!CV31,Playoffs!CV$199,Playoffs!CV$200,1)</f>
        <v>0.50765536181371995</v>
      </c>
      <c r="J33">
        <f>1-NORMDIST(Playoffs!CW31,Playoffs!CW$199,Playoffs!CW$200,1)</f>
        <v>0.72512902910477095</v>
      </c>
      <c r="K33">
        <f>NORMDIST(Playoffs!CX31,Playoffs!CX$199,Playoffs!CX$200,1)</f>
        <v>0.39872265272724894</v>
      </c>
      <c r="L33">
        <f>1-NORMDIST(Playoffs!CY31,Playoffs!CY$199,Playoffs!CY$200,1)</f>
        <v>0.93211392331026621</v>
      </c>
      <c r="M33">
        <f>NORMDIST(Playoffs!CZ31,Playoffs!CZ$199,Playoffs!CZ$200,1)</f>
        <v>0.52493930236320785</v>
      </c>
      <c r="N33">
        <f>1-NORMDIST(Playoffs!DA31,Playoffs!DA$199,Playoffs!DA$200,1)</f>
        <v>0.51051192516947352</v>
      </c>
      <c r="O33">
        <f>NORMDIST(Playoffs!DB31,Playoffs!DB$199,Playoffs!DB$200,1)</f>
        <v>0.7105017637541553</v>
      </c>
      <c r="P33">
        <f>1-NORMDIST(Playoffs!DC31,Playoffs!DC$199,Playoffs!DC$200,1)</f>
        <v>0.59128378097703538</v>
      </c>
      <c r="Q33">
        <f>NORMDIST(Playoffs!DD31,Playoffs!DD$199,Playoffs!DD$200,1)</f>
        <v>0.98538292757707924</v>
      </c>
      <c r="R33">
        <f>1-NORMDIST(Playoffs!DE31,Playoffs!DE$199,Playoffs!DE$200,1)</f>
        <v>0.78389109210492613</v>
      </c>
      <c r="S33">
        <f>NORMDIST(Playoffs!DF31,Playoffs!DF$199,Playoffs!DF$200,1)</f>
        <v>0.36302294166804971</v>
      </c>
      <c r="T33">
        <f>1-NORMDIST(Playoffs!DG31,Playoffs!DG$199,Playoffs!DG$200,1)</f>
        <v>4.6350667685654101E-2</v>
      </c>
      <c r="U33">
        <f>1-NORMDIST(Playoffs!DH31,Playoffs!DH$199,Playoffs!DH$200,1)</f>
        <v>6.3412910443059856E-2</v>
      </c>
      <c r="V33">
        <f>NORMDIST(Playoffs!DI31,Playoffs!DI$199,Playoffs!DI$200,1)</f>
        <v>0.17175604296017943</v>
      </c>
      <c r="W33">
        <f>NORMDIST(Playoffs!DJ31,Playoffs!DJ$199,Playoffs!DJ$200,1)</f>
        <v>0.79944062926186743</v>
      </c>
      <c r="X33">
        <f>1-NORMDIST(Playoffs!DK31,Playoffs!DK$199,Playoffs!DK$200,1)</f>
        <v>0.55346513303333356</v>
      </c>
      <c r="Y33">
        <f>NORMDIST(Playoffs!DL31,Playoffs!DL$199,Playoffs!DL$200,1)</f>
        <v>0.48323712596436841</v>
      </c>
      <c r="Z33">
        <f>1-NORMDIST(Playoffs!DM31,Playoffs!DM$199,Playoffs!DM$200,1)</f>
        <v>0.8439481519016605</v>
      </c>
      <c r="AA33">
        <f>1-NORMDIST(Playoffs!DN31,Playoffs!DN$199,Playoffs!DN$200,1)</f>
        <v>0.24072851683503127</v>
      </c>
      <c r="AB33">
        <f>NORMDIST(Playoffs!DO31,Playoffs!DO$199,Playoffs!DO$200,1)</f>
        <v>0.35133012379503081</v>
      </c>
      <c r="AC33">
        <f>NORMDIST(Playoffs!DP31,Playoffs!DP$199,Playoffs!DP$200,1)</f>
        <v>0.64294367684576748</v>
      </c>
      <c r="AD33">
        <f>1-NORMDIST(Playoffs!DQ31,Playoffs!DQ$199,Playoffs!DQ$200,1)</f>
        <v>0.91052476492248791</v>
      </c>
      <c r="AE33">
        <f>NORMDIST(Playoffs!DR31,Playoffs!DR$199,Playoffs!DR$200,1)</f>
        <v>0.13548315880218031</v>
      </c>
      <c r="AF33">
        <f>1-NORMDIST(Playoffs!DS31,Playoffs!DS$199,Playoffs!DS$200,1)</f>
        <v>0.73399128962866311</v>
      </c>
      <c r="AG33">
        <f>NORMDIST(Playoffs!DT31,Playoffs!DT$199,Playoffs!DT$200,1)</f>
        <v>2.4371897507049045E-2</v>
      </c>
      <c r="AH33">
        <f>1-NORMDIST(Playoffs!DU31,Playoffs!DU$199,Playoffs!DU$200,1)</f>
        <v>0.88339629710473844</v>
      </c>
      <c r="AI33">
        <f t="shared" si="1"/>
        <v>18.409774116699065</v>
      </c>
      <c r="AJ33">
        <f t="shared" si="2"/>
        <v>19.651796815725742</v>
      </c>
      <c r="AK33">
        <f t="shared" si="3"/>
        <v>38.061570932424814</v>
      </c>
      <c r="AM33">
        <f t="shared" ca="1" si="7"/>
        <v>106</v>
      </c>
      <c r="AN33">
        <f t="shared" ca="1" si="4"/>
        <v>80</v>
      </c>
      <c r="AO33">
        <f t="shared" ca="1" si="5"/>
        <v>86</v>
      </c>
      <c r="AQ33" t="str">
        <f t="shared" si="6"/>
        <v>Titans</v>
      </c>
    </row>
    <row r="34" spans="1:43">
      <c r="A34" t="str">
        <f>Playoffs!A32&amp;" - "&amp;Playoffs!C32&amp;" - "&amp;Playoffs!F32</f>
        <v>Steelers - DIV - 2002</v>
      </c>
      <c r="B34" t="str">
        <f>Playoffs!B32</f>
        <v>Titans</v>
      </c>
      <c r="C34">
        <f>NORMDIST(Playoffs!CP32,Playoffs!CP$199,Playoffs!CP$200,1)</f>
        <v>0.47767969052592485</v>
      </c>
      <c r="D34">
        <f>1-NORMDIST(Playoffs!CQ32,Playoffs!CQ$199,Playoffs!CQ$200,1)</f>
        <v>0.28567666966695859</v>
      </c>
      <c r="E34">
        <f>NORMDIST(Playoffs!CR32,Playoffs!CR$199,Playoffs!CR$200,1)</f>
        <v>0.55891016388807491</v>
      </c>
      <c r="F34">
        <f>1-NORMDIST(Playoffs!CS32,Playoffs!CS$199,Playoffs!CS$200,1)</f>
        <v>0.40673648954042363</v>
      </c>
      <c r="G34">
        <f>1-NORMDIST(Playoffs!CT32,Playoffs!CT$199,Playoffs!CT$200,1)</f>
        <v>0.70389457286725732</v>
      </c>
      <c r="H34">
        <f>NORMDIST(Playoffs!CU32,Playoffs!CU$199,Playoffs!CU$200,1)</f>
        <v>0.94527851392388884</v>
      </c>
      <c r="I34">
        <f>NORMDIST(Playoffs!CV32,Playoffs!CV$199,Playoffs!CV$200,1)</f>
        <v>0.27487097089522849</v>
      </c>
      <c r="J34">
        <f>1-NORMDIST(Playoffs!CW32,Playoffs!CW$199,Playoffs!CW$200,1)</f>
        <v>0.49234463818628005</v>
      </c>
      <c r="K34">
        <f>NORMDIST(Playoffs!CX32,Playoffs!CX$199,Playoffs!CX$200,1)</f>
        <v>6.7886076689732899E-2</v>
      </c>
      <c r="L34">
        <f>1-NORMDIST(Playoffs!CY32,Playoffs!CY$199,Playoffs!CY$200,1)</f>
        <v>0.60127734727275051</v>
      </c>
      <c r="M34">
        <f>NORMDIST(Playoffs!CZ32,Playoffs!CZ$199,Playoffs!CZ$200,1)</f>
        <v>0.48948807483052648</v>
      </c>
      <c r="N34">
        <f>1-NORMDIST(Playoffs!DA32,Playoffs!DA$199,Playoffs!DA$200,1)</f>
        <v>0.47506069763679204</v>
      </c>
      <c r="O34">
        <f>NORMDIST(Playoffs!DB32,Playoffs!DB$199,Playoffs!DB$200,1)</f>
        <v>0.40871621902296451</v>
      </c>
      <c r="P34">
        <f>1-NORMDIST(Playoffs!DC32,Playoffs!DC$199,Playoffs!DC$200,1)</f>
        <v>0.28949823624584492</v>
      </c>
      <c r="Q34">
        <f>NORMDIST(Playoffs!DD32,Playoffs!DD$199,Playoffs!DD$200,1)</f>
        <v>0.2161089078950742</v>
      </c>
      <c r="R34">
        <f>1-NORMDIST(Playoffs!DE32,Playoffs!DE$199,Playoffs!DE$200,1)</f>
        <v>1.4617072422920652E-2</v>
      </c>
      <c r="S34">
        <f>NORMDIST(Playoffs!DF32,Playoffs!DF$199,Playoffs!DF$200,1)</f>
        <v>0.95364933231434601</v>
      </c>
      <c r="T34">
        <f>1-NORMDIST(Playoffs!DG32,Playoffs!DG$199,Playoffs!DG$200,1)</f>
        <v>0.63697705833195006</v>
      </c>
      <c r="U34">
        <f>1-NORMDIST(Playoffs!DH32,Playoffs!DH$199,Playoffs!DH$200,1)</f>
        <v>0.82824395703982057</v>
      </c>
      <c r="V34">
        <f>NORMDIST(Playoffs!DI32,Playoffs!DI$199,Playoffs!DI$200,1)</f>
        <v>0.93658708955694014</v>
      </c>
      <c r="W34">
        <f>NORMDIST(Playoffs!DJ32,Playoffs!DJ$199,Playoffs!DJ$200,1)</f>
        <v>0.44653486696666644</v>
      </c>
      <c r="X34">
        <f>1-NORMDIST(Playoffs!DK32,Playoffs!DK$199,Playoffs!DK$200,1)</f>
        <v>0.20055937073813279</v>
      </c>
      <c r="Y34">
        <f>NORMDIST(Playoffs!DL32,Playoffs!DL$199,Playoffs!DL$200,1)</f>
        <v>0.1560518480983355</v>
      </c>
      <c r="Z34">
        <f>1-NORMDIST(Playoffs!DM32,Playoffs!DM$199,Playoffs!DM$200,1)</f>
        <v>0.51676287403563126</v>
      </c>
      <c r="AA34">
        <f>1-NORMDIST(Playoffs!DN32,Playoffs!DN$199,Playoffs!DN$200,1)</f>
        <v>0.64866987620496908</v>
      </c>
      <c r="AB34">
        <f>NORMDIST(Playoffs!DO32,Playoffs!DO$199,Playoffs!DO$200,1)</f>
        <v>0.75927148316496873</v>
      </c>
      <c r="AC34">
        <f>NORMDIST(Playoffs!DP32,Playoffs!DP$199,Playoffs!DP$200,1)</f>
        <v>8.9475235077512316E-2</v>
      </c>
      <c r="AD34">
        <f>1-NORMDIST(Playoffs!DQ32,Playoffs!DQ$199,Playoffs!DQ$200,1)</f>
        <v>0.35705632315423241</v>
      </c>
      <c r="AE34">
        <f>NORMDIST(Playoffs!DR32,Playoffs!DR$199,Playoffs!DR$200,1)</f>
        <v>0.26600871037133644</v>
      </c>
      <c r="AF34">
        <f>1-NORMDIST(Playoffs!DS32,Playoffs!DS$199,Playoffs!DS$200,1)</f>
        <v>0.86451684119781902</v>
      </c>
      <c r="AG34">
        <f>NORMDIST(Playoffs!DT32,Playoffs!DT$199,Playoffs!DT$200,1)</f>
        <v>0.11660370289526112</v>
      </c>
      <c r="AH34">
        <f>1-NORMDIST(Playoffs!DU32,Playoffs!DU$199,Playoffs!DU$200,1)</f>
        <v>0.97562810249295051</v>
      </c>
      <c r="AI34">
        <f t="shared" si="1"/>
        <v>16.554597237247172</v>
      </c>
      <c r="AJ34">
        <f t="shared" si="2"/>
        <v>17.796619936273856</v>
      </c>
      <c r="AK34">
        <f t="shared" si="3"/>
        <v>34.351217173521029</v>
      </c>
      <c r="AM34">
        <f t="shared" ca="1" si="7"/>
        <v>119</v>
      </c>
      <c r="AN34">
        <f t="shared" ca="1" si="4"/>
        <v>93</v>
      </c>
      <c r="AO34">
        <f t="shared" ca="1" si="5"/>
        <v>113</v>
      </c>
      <c r="AQ34" t="str">
        <f t="shared" si="6"/>
        <v>Steelers</v>
      </c>
    </row>
    <row r="35" spans="1:43">
      <c r="A35" t="str">
        <f>Playoffs!A33&amp;" - "&amp;Playoffs!C33&amp;" - "&amp;Playoffs!F33</f>
        <v>Eagles - DIV - 2002</v>
      </c>
      <c r="B35" t="str">
        <f>Playoffs!B33</f>
        <v>Falcons</v>
      </c>
      <c r="C35">
        <f>NORMDIST(Playoffs!CP33,Playoffs!CP$199,Playoffs!CP$200,1)</f>
        <v>0.4050545346288601</v>
      </c>
      <c r="D35">
        <f>1-NORMDIST(Playoffs!CQ33,Playoffs!CQ$199,Playoffs!CQ$200,1)</f>
        <v>0.71322237812806255</v>
      </c>
      <c r="E35">
        <f>NORMDIST(Playoffs!CR33,Playoffs!CR$199,Playoffs!CR$200,1)</f>
        <v>0.7896044982589534</v>
      </c>
      <c r="F35">
        <f>1-NORMDIST(Playoffs!CS33,Playoffs!CS$199,Playoffs!CS$200,1)</f>
        <v>0.6858636041296946</v>
      </c>
      <c r="G35">
        <f>1-NORMDIST(Playoffs!CT33,Playoffs!CT$199,Playoffs!CT$200,1)</f>
        <v>0.89393818296530703</v>
      </c>
      <c r="H35">
        <f>NORMDIST(Playoffs!CU33,Playoffs!CU$199,Playoffs!CU$200,1)</f>
        <v>0.57004050999444766</v>
      </c>
      <c r="I35">
        <f>NORMDIST(Playoffs!CV33,Playoffs!CV$199,Playoffs!CV$200,1)</f>
        <v>0.77764159198681027</v>
      </c>
      <c r="J35">
        <f>1-NORMDIST(Playoffs!CW33,Playoffs!CW$199,Playoffs!CW$200,1)</f>
        <v>0.34015458969090717</v>
      </c>
      <c r="K35">
        <f>NORMDIST(Playoffs!CX33,Playoffs!CX$199,Playoffs!CX$200,1)</f>
        <v>0.84946893471049667</v>
      </c>
      <c r="L35">
        <f>1-NORMDIST(Playoffs!CY33,Playoffs!CY$199,Playoffs!CY$200,1)</f>
        <v>0.41900694616128087</v>
      </c>
      <c r="M35">
        <f>NORMDIST(Playoffs!CZ33,Playoffs!CZ$199,Playoffs!CZ$200,1)</f>
        <v>0.60746464335236505</v>
      </c>
      <c r="N35">
        <f>1-NORMDIST(Playoffs!DA33,Playoffs!DA$199,Playoffs!DA$200,1)</f>
        <v>0.43332908892443922</v>
      </c>
      <c r="O35">
        <f>NORMDIST(Playoffs!DB33,Playoffs!DB$199,Playoffs!DB$200,1)</f>
        <v>0.52843786237950829</v>
      </c>
      <c r="P35">
        <f>1-NORMDIST(Playoffs!DC33,Playoffs!DC$199,Playoffs!DC$200,1)</f>
        <v>0.42809285632802374</v>
      </c>
      <c r="Q35">
        <f>NORMDIST(Playoffs!DD33,Playoffs!DD$199,Playoffs!DD$200,1)</f>
        <v>0.33323115894980282</v>
      </c>
      <c r="R35">
        <f>1-NORMDIST(Playoffs!DE33,Playoffs!DE$199,Playoffs!DE$200,1)</f>
        <v>0.36533734265867635</v>
      </c>
      <c r="S35">
        <f>NORMDIST(Playoffs!DF33,Playoffs!DF$199,Playoffs!DF$200,1)</f>
        <v>0.19582327774832753</v>
      </c>
      <c r="T35">
        <f>1-NORMDIST(Playoffs!DG33,Playoffs!DG$199,Playoffs!DG$200,1)</f>
        <v>0.85000225894179349</v>
      </c>
      <c r="U35">
        <f>1-NORMDIST(Playoffs!DH33,Playoffs!DH$199,Playoffs!DH$200,1)</f>
        <v>0.92535534009237752</v>
      </c>
      <c r="V35">
        <f>NORMDIST(Playoffs!DI33,Playoffs!DI$199,Playoffs!DI$200,1)</f>
        <v>0.17175604296017943</v>
      </c>
      <c r="W35">
        <f>NORMDIST(Playoffs!DJ33,Playoffs!DJ$199,Playoffs!DJ$200,1)</f>
        <v>0.20322192017259744</v>
      </c>
      <c r="X35">
        <f>1-NORMDIST(Playoffs!DK33,Playoffs!DK$199,Playoffs!DK$200,1)</f>
        <v>0.94661507051432814</v>
      </c>
      <c r="Y35">
        <f>NORMDIST(Playoffs!DL33,Playoffs!DL$199,Playoffs!DL$200,1)</f>
        <v>0.82585000102842154</v>
      </c>
      <c r="Z35">
        <f>1-NORMDIST(Playoffs!DM33,Playoffs!DM$199,Playoffs!DM$200,1)</f>
        <v>0.31119267247424154</v>
      </c>
      <c r="AA35">
        <f>1-NORMDIST(Playoffs!DN33,Playoffs!DN$199,Playoffs!DN$200,1)</f>
        <v>0.75473864005295499</v>
      </c>
      <c r="AB35">
        <f>NORMDIST(Playoffs!DO33,Playoffs!DO$199,Playoffs!DO$200,1)</f>
        <v>0.9244201714878939</v>
      </c>
      <c r="AC35">
        <f>NORMDIST(Playoffs!DP33,Playoffs!DP$199,Playoffs!DP$200,1)</f>
        <v>0.51492825992905367</v>
      </c>
      <c r="AD35">
        <f>1-NORMDIST(Playoffs!DQ33,Playoffs!DQ$199,Playoffs!DQ$200,1)</f>
        <v>0.49600299601872144</v>
      </c>
      <c r="AE35">
        <f>NORMDIST(Playoffs!DR33,Playoffs!DR$199,Playoffs!DR$200,1)</f>
        <v>0.30644527422367696</v>
      </c>
      <c r="AF35">
        <f>1-NORMDIST(Playoffs!DS33,Playoffs!DS$199,Playoffs!DS$200,1)</f>
        <v>0.58258367135197686</v>
      </c>
      <c r="AG35">
        <f>NORMDIST(Playoffs!DT33,Playoffs!DT$199,Playoffs!DT$200,1)</f>
        <v>0.38458752988368539</v>
      </c>
      <c r="AH35">
        <f>1-NORMDIST(Playoffs!DU33,Playoffs!DU$199,Playoffs!DU$200,1)</f>
        <v>0.54364960730108569</v>
      </c>
      <c r="AI35">
        <f t="shared" ref="AI35:AI66" si="8">C$2*C35+E$2*E35+G$2*G35+I$2*I35+K$2*K35+M$2*M35+O$2*O35+Q$2*Q35+S$2*S35+U$2*U35+W$2*W35+Y$2*Y35+AA$2*AA35+AC$2*AC35+AE$2*AE35+AG$2*AG35</f>
        <v>22.357257222895981</v>
      </c>
      <c r="AJ35">
        <f t="shared" ref="AJ35:AJ66" si="9">D$2*D35+F$2*F35+H$2*H35+J$2*J35+L$2*L35+N$2*N35+P$2*P35+R$2*R35+T$2*T35+V$2*V35+X$2*X35+Z$2*Z35+AB$2*AB35+AD$2*AD35+AF$2*AF35+AH$2*AH35</f>
        <v>19.654312060959096</v>
      </c>
      <c r="AK35">
        <f t="shared" ref="AK35:AK66" si="10">SUMPRODUCT(C$2:AH$2,C35:AH35)</f>
        <v>42.011569283855088</v>
      </c>
      <c r="AM35">
        <f t="shared" ref="AM35:AM66" ca="1" si="11">RANK(AI35,INDIRECT("Ai3:Ai"&amp;$A$1),0)</f>
        <v>71</v>
      </c>
      <c r="AN35">
        <f t="shared" ref="AN35:AN66" ca="1" si="12">RANK(AJ35,INDIRECT("Aj3:Aj"&amp;$A$1),0)</f>
        <v>79</v>
      </c>
      <c r="AO35">
        <f t="shared" ref="AO35:AO66" ca="1" si="13">RANK(AK35,INDIRECT("Ak3:Ak"&amp;$A$1),0)</f>
        <v>57</v>
      </c>
      <c r="AQ35" t="str">
        <f t="shared" ref="AQ35:AQ66" si="14">LEFT(A35,SEARCH("-",A35)-2)</f>
        <v>Eagles</v>
      </c>
    </row>
    <row r="36" spans="1:43">
      <c r="A36" t="str">
        <f>Playoffs!A34&amp;" - "&amp;Playoffs!C34&amp;" - "&amp;Playoffs!F34</f>
        <v>Falcons - DIV - 2002</v>
      </c>
      <c r="B36" t="str">
        <f>Playoffs!B34</f>
        <v>Eagles</v>
      </c>
      <c r="C36">
        <f>NORMDIST(Playoffs!CP34,Playoffs!CP$199,Playoffs!CP$200,1)</f>
        <v>0.28677762187193845</v>
      </c>
      <c r="D36">
        <f>1-NORMDIST(Playoffs!CQ34,Playoffs!CQ$199,Playoffs!CQ$200,1)</f>
        <v>0.59494546537114035</v>
      </c>
      <c r="E36">
        <f>NORMDIST(Playoffs!CR34,Playoffs!CR$199,Playoffs!CR$200,1)</f>
        <v>0.31413639587030562</v>
      </c>
      <c r="F36">
        <f>1-NORMDIST(Playoffs!CS34,Playoffs!CS$199,Playoffs!CS$200,1)</f>
        <v>0.21039550174104638</v>
      </c>
      <c r="G36">
        <f>1-NORMDIST(Playoffs!CT34,Playoffs!CT$199,Playoffs!CT$200,1)</f>
        <v>0.42995949000555234</v>
      </c>
      <c r="H36">
        <f>NORMDIST(Playoffs!CU34,Playoffs!CU$199,Playoffs!CU$200,1)</f>
        <v>0.10606181703469297</v>
      </c>
      <c r="I36">
        <f>NORMDIST(Playoffs!CV34,Playoffs!CV$199,Playoffs!CV$200,1)</f>
        <v>0.65984541030909316</v>
      </c>
      <c r="J36">
        <f>1-NORMDIST(Playoffs!CW34,Playoffs!CW$199,Playoffs!CW$200,1)</f>
        <v>0.2223584080131904</v>
      </c>
      <c r="K36">
        <f>NORMDIST(Playoffs!CX34,Playoffs!CX$199,Playoffs!CX$200,1)</f>
        <v>0.58099305383871946</v>
      </c>
      <c r="L36">
        <f>1-NORMDIST(Playoffs!CY34,Playoffs!CY$199,Playoffs!CY$200,1)</f>
        <v>0.15053106528950444</v>
      </c>
      <c r="M36">
        <f>NORMDIST(Playoffs!CZ34,Playoffs!CZ$199,Playoffs!CZ$200,1)</f>
        <v>0.56667091107556045</v>
      </c>
      <c r="N36">
        <f>1-NORMDIST(Playoffs!DA34,Playoffs!DA$199,Playoffs!DA$200,1)</f>
        <v>0.3925353566476345</v>
      </c>
      <c r="O36">
        <f>NORMDIST(Playoffs!DB34,Playoffs!DB$199,Playoffs!DB$200,1)</f>
        <v>0.57190714367197626</v>
      </c>
      <c r="P36">
        <f>1-NORMDIST(Playoffs!DC34,Playoffs!DC$199,Playoffs!DC$200,1)</f>
        <v>0.47156213762049171</v>
      </c>
      <c r="Q36">
        <f>NORMDIST(Playoffs!DD34,Playoffs!DD$199,Playoffs!DD$200,1)</f>
        <v>0.63466265734132343</v>
      </c>
      <c r="R36">
        <f>1-NORMDIST(Playoffs!DE34,Playoffs!DE$199,Playoffs!DE$200,1)</f>
        <v>0.6667688410501974</v>
      </c>
      <c r="S36">
        <f>NORMDIST(Playoffs!DF34,Playoffs!DF$199,Playoffs!DF$200,1)</f>
        <v>0.14999774105820629</v>
      </c>
      <c r="T36">
        <f>1-NORMDIST(Playoffs!DG34,Playoffs!DG$199,Playoffs!DG$200,1)</f>
        <v>0.80417672225167225</v>
      </c>
      <c r="U36">
        <f>1-NORMDIST(Playoffs!DH34,Playoffs!DH$199,Playoffs!DH$200,1)</f>
        <v>0.82824395703982057</v>
      </c>
      <c r="V36">
        <f>NORMDIST(Playoffs!DI34,Playoffs!DI$199,Playoffs!DI$200,1)</f>
        <v>7.4644659907622479E-2</v>
      </c>
      <c r="W36">
        <f>NORMDIST(Playoffs!DJ34,Playoffs!DJ$199,Playoffs!DJ$200,1)</f>
        <v>5.3384929485671639E-2</v>
      </c>
      <c r="X36">
        <f>1-NORMDIST(Playoffs!DK34,Playoffs!DK$199,Playoffs!DK$200,1)</f>
        <v>0.79677807982740234</v>
      </c>
      <c r="Y36">
        <f>NORMDIST(Playoffs!DL34,Playoffs!DL$199,Playoffs!DL$200,1)</f>
        <v>0.68880732752576124</v>
      </c>
      <c r="Z36">
        <f>1-NORMDIST(Playoffs!DM34,Playoffs!DM$199,Playoffs!DM$200,1)</f>
        <v>0.17414999897158223</v>
      </c>
      <c r="AA36">
        <f>1-NORMDIST(Playoffs!DN34,Playoffs!DN$199,Playoffs!DN$200,1)</f>
        <v>7.5579828512106206E-2</v>
      </c>
      <c r="AB36">
        <f>NORMDIST(Playoffs!DO34,Playoffs!DO$199,Playoffs!DO$200,1)</f>
        <v>0.2452613599470449</v>
      </c>
      <c r="AC36">
        <f>NORMDIST(Playoffs!DP34,Playoffs!DP$199,Playoffs!DP$200,1)</f>
        <v>0.50399700398127856</v>
      </c>
      <c r="AD36">
        <f>1-NORMDIST(Playoffs!DQ34,Playoffs!DQ$199,Playoffs!DQ$200,1)</f>
        <v>0.48507174007094633</v>
      </c>
      <c r="AE36">
        <f>NORMDIST(Playoffs!DR34,Playoffs!DR$199,Playoffs!DR$200,1)</f>
        <v>0.41741632864802292</v>
      </c>
      <c r="AF36">
        <f>1-NORMDIST(Playoffs!DS34,Playoffs!DS$199,Playoffs!DS$200,1)</f>
        <v>0.6935547257763226</v>
      </c>
      <c r="AG36">
        <f>NORMDIST(Playoffs!DT34,Playoffs!DT$199,Playoffs!DT$200,1)</f>
        <v>0.4563503926989142</v>
      </c>
      <c r="AH36">
        <f>1-NORMDIST(Playoffs!DU34,Playoffs!DU$199,Playoffs!DU$200,1)</f>
        <v>0.61541247011631439</v>
      </c>
      <c r="AI36">
        <f t="shared" si="8"/>
        <v>16.552081992013836</v>
      </c>
      <c r="AJ36">
        <f t="shared" si="9"/>
        <v>13.849136830076954</v>
      </c>
      <c r="AK36">
        <f t="shared" si="10"/>
        <v>30.401218822090783</v>
      </c>
      <c r="AM36">
        <f t="shared" ca="1" si="11"/>
        <v>120</v>
      </c>
      <c r="AN36">
        <f t="shared" ca="1" si="12"/>
        <v>128</v>
      </c>
      <c r="AO36">
        <f t="shared" ca="1" si="13"/>
        <v>142</v>
      </c>
      <c r="AQ36" t="str">
        <f t="shared" si="14"/>
        <v>Falcons</v>
      </c>
    </row>
    <row r="37" spans="1:43">
      <c r="A37" t="str">
        <f>Playoffs!A35&amp;" - "&amp;Playoffs!C35&amp;" - "&amp;Playoffs!F35</f>
        <v>Buccaneers - DIV - 2002</v>
      </c>
      <c r="B37" t="str">
        <f>Playoffs!B35</f>
        <v>49ers</v>
      </c>
      <c r="C37">
        <f>NORMDIST(Playoffs!CP35,Playoffs!CP$199,Playoffs!CP$200,1)</f>
        <v>0.73870677750323299</v>
      </c>
      <c r="D37">
        <f>1-NORMDIST(Playoffs!CQ35,Playoffs!CQ$199,Playoffs!CQ$200,1)</f>
        <v>0.93067216974750844</v>
      </c>
      <c r="E37">
        <f>NORMDIST(Playoffs!CR35,Playoffs!CR$199,Playoffs!CR$200,1)</f>
        <v>0.59912516533121563</v>
      </c>
      <c r="F37">
        <f>1-NORMDIST(Playoffs!CS35,Playoffs!CS$199,Playoffs!CS$200,1)</f>
        <v>0.95349961198788558</v>
      </c>
      <c r="G37">
        <f>1-NORMDIST(Playoffs!CT35,Playoffs!CT$199,Playoffs!CT$200,1)</f>
        <v>0.42995949000555234</v>
      </c>
      <c r="H37">
        <f>NORMDIST(Playoffs!CU35,Playoffs!CU$199,Playoffs!CU$200,1)</f>
        <v>0.98963356939040548</v>
      </c>
      <c r="I37">
        <f>NORMDIST(Playoffs!CV35,Playoffs!CV$199,Playoffs!CV$200,1)</f>
        <v>0.45204004490172567</v>
      </c>
      <c r="J37">
        <f>1-NORMDIST(Playoffs!CW35,Playoffs!CW$199,Playoffs!CW$200,1)</f>
        <v>0.85568907586803278</v>
      </c>
      <c r="K37">
        <f>NORMDIST(Playoffs!CX35,Playoffs!CX$199,Playoffs!CX$200,1)</f>
        <v>0.75330039916379776</v>
      </c>
      <c r="L37">
        <f>1-NORMDIST(Playoffs!CY35,Playoffs!CY$199,Playoffs!CY$200,1)</f>
        <v>0.88602809998605925</v>
      </c>
      <c r="M37">
        <f>NORMDIST(Playoffs!CZ35,Playoffs!CZ$199,Playoffs!CZ$200,1)</f>
        <v>0.31765907137706773</v>
      </c>
      <c r="N37">
        <f>1-NORMDIST(Playoffs!DA35,Playoffs!DA$199,Playoffs!DA$200,1)</f>
        <v>0.86271542291278447</v>
      </c>
      <c r="O37">
        <f>NORMDIST(Playoffs!DB35,Playoffs!DB$199,Playoffs!DB$200,1)</f>
        <v>0.5880142065878311</v>
      </c>
      <c r="P37">
        <f>1-NORMDIST(Playoffs!DC35,Playoffs!DC$199,Playoffs!DC$200,1)</f>
        <v>0.79820673231239514</v>
      </c>
      <c r="Q37">
        <f>NORMDIST(Playoffs!DD35,Playoffs!DD$199,Playoffs!DD$200,1)</f>
        <v>0.92868144436137634</v>
      </c>
      <c r="R37">
        <f>1-NORMDIST(Playoffs!DE35,Playoffs!DE$199,Playoffs!DE$200,1)</f>
        <v>0.82307818621313555</v>
      </c>
      <c r="S37">
        <f>NORMDIST(Playoffs!DF35,Playoffs!DF$199,Playoffs!DF$200,1)</f>
        <v>0.93021437562462006</v>
      </c>
      <c r="T37">
        <f>1-NORMDIST(Playoffs!DG35,Playoffs!DG$199,Playoffs!DG$200,1)</f>
        <v>0.17544047732660939</v>
      </c>
      <c r="U37">
        <f>1-NORMDIST(Playoffs!DH35,Playoffs!DH$199,Playoffs!DH$200,1)</f>
        <v>0.67452795868855331</v>
      </c>
      <c r="V37">
        <f>NORMDIST(Playoffs!DI35,Playoffs!DI$199,Playoffs!DI$200,1)</f>
        <v>0.84895030967161345</v>
      </c>
      <c r="W37">
        <f>NORMDIST(Playoffs!DJ35,Playoffs!DJ$199,Playoffs!DJ$200,1)</f>
        <v>0.76891028095676139</v>
      </c>
      <c r="X37">
        <f>1-NORMDIST(Playoffs!DK35,Playoffs!DK$199,Playoffs!DK$200,1)</f>
        <v>0.94661507051432814</v>
      </c>
      <c r="Y37">
        <f>NORMDIST(Playoffs!DL35,Playoffs!DL$199,Playoffs!DL$200,1)</f>
        <v>0.65871416949523032</v>
      </c>
      <c r="Z37">
        <f>1-NORMDIST(Playoffs!DM35,Playoffs!DM$199,Playoffs!DM$200,1)</f>
        <v>0.75071872095780967</v>
      </c>
      <c r="AA37">
        <f>1-NORMDIST(Playoffs!DN35,Playoffs!DN$199,Playoffs!DN$200,1)</f>
        <v>8.6261034815663162E-2</v>
      </c>
      <c r="AB37">
        <f>NORMDIST(Playoffs!DO35,Playoffs!DO$199,Playoffs!DO$200,1)</f>
        <v>0.82624521494209935</v>
      </c>
      <c r="AC37">
        <f>NORMDIST(Playoffs!DP35,Playoffs!DP$199,Playoffs!DP$200,1)</f>
        <v>0.46662798938292793</v>
      </c>
      <c r="AD37">
        <f>1-NORMDIST(Playoffs!DQ35,Playoffs!DQ$199,Playoffs!DQ$200,1)</f>
        <v>0.73250000383303582</v>
      </c>
      <c r="AE37">
        <f>NORMDIST(Playoffs!DR35,Playoffs!DR$199,Playoffs!DR$200,1)</f>
        <v>0.22469542163432299</v>
      </c>
      <c r="AF37">
        <f>1-NORMDIST(Playoffs!DS35,Playoffs!DS$199,Playoffs!DS$200,1)</f>
        <v>0.30826219237294938</v>
      </c>
      <c r="AG37">
        <f>NORMDIST(Playoffs!DT35,Playoffs!DT$199,Playoffs!DT$200,1)</f>
        <v>0.67069465520357507</v>
      </c>
      <c r="AH37">
        <f>1-NORMDIST(Playoffs!DU35,Playoffs!DU$199,Playoffs!DU$200,1)</f>
        <v>0.88339629710473844</v>
      </c>
      <c r="AI37">
        <f t="shared" si="8"/>
        <v>22.160303076565793</v>
      </c>
      <c r="AJ37">
        <f t="shared" si="9"/>
        <v>29.98917041513808</v>
      </c>
      <c r="AK37">
        <f t="shared" si="10"/>
        <v>52.149473491703866</v>
      </c>
      <c r="AM37">
        <f t="shared" ca="1" si="11"/>
        <v>75</v>
      </c>
      <c r="AN37">
        <f t="shared" ca="1" si="12"/>
        <v>8</v>
      </c>
      <c r="AO37">
        <f t="shared" ca="1" si="13"/>
        <v>8</v>
      </c>
      <c r="AQ37" t="str">
        <f t="shared" si="14"/>
        <v>Buccaneers</v>
      </c>
    </row>
    <row r="38" spans="1:43">
      <c r="A38" t="str">
        <f>Playoffs!A36&amp;" - "&amp;Playoffs!C36&amp;" - "&amp;Playoffs!F36</f>
        <v>49ers - DIV - 2002</v>
      </c>
      <c r="B38" t="str">
        <f>Playoffs!B36</f>
        <v>Buccaneers</v>
      </c>
      <c r="C38">
        <f>NORMDIST(Playoffs!CP36,Playoffs!CP$199,Playoffs!CP$200,1)</f>
        <v>6.9327830252492673E-2</v>
      </c>
      <c r="D38">
        <f>1-NORMDIST(Playoffs!CQ36,Playoffs!CQ$199,Playoffs!CQ$200,1)</f>
        <v>0.2612932224967659</v>
      </c>
      <c r="E38">
        <f>NORMDIST(Playoffs!CR36,Playoffs!CR$199,Playoffs!CR$200,1)</f>
        <v>4.6500388012114646E-2</v>
      </c>
      <c r="F38">
        <f>1-NORMDIST(Playoffs!CS36,Playoffs!CS$199,Playoffs!CS$200,1)</f>
        <v>0.40087483466878426</v>
      </c>
      <c r="G38">
        <f>1-NORMDIST(Playoffs!CT36,Playoffs!CT$199,Playoffs!CT$200,1)</f>
        <v>1.0366430609594524E-2</v>
      </c>
      <c r="H38">
        <f>NORMDIST(Playoffs!CU36,Playoffs!CU$199,Playoffs!CU$200,1)</f>
        <v>0.57004050999444766</v>
      </c>
      <c r="I38">
        <f>NORMDIST(Playoffs!CV36,Playoffs!CV$199,Playoffs!CV$200,1)</f>
        <v>0.14431092413196667</v>
      </c>
      <c r="J38">
        <f>1-NORMDIST(Playoffs!CW36,Playoffs!CW$199,Playoffs!CW$200,1)</f>
        <v>0.54795995509827422</v>
      </c>
      <c r="K38">
        <f>NORMDIST(Playoffs!CX36,Playoffs!CX$199,Playoffs!CX$200,1)</f>
        <v>0.11397190001393942</v>
      </c>
      <c r="L38">
        <f>1-NORMDIST(Playoffs!CY36,Playoffs!CY$199,Playoffs!CY$200,1)</f>
        <v>0.24669960083620324</v>
      </c>
      <c r="M38">
        <f>NORMDIST(Playoffs!CZ36,Playoffs!CZ$199,Playoffs!CZ$200,1)</f>
        <v>0.13728457708721664</v>
      </c>
      <c r="N38">
        <f>1-NORMDIST(Playoffs!DA36,Playoffs!DA$199,Playoffs!DA$200,1)</f>
        <v>0.68234092862293294</v>
      </c>
      <c r="O38">
        <f>NORMDIST(Playoffs!DB36,Playoffs!DB$199,Playoffs!DB$200,1)</f>
        <v>0.20179326768760464</v>
      </c>
      <c r="P38">
        <f>1-NORMDIST(Playoffs!DC36,Playoffs!DC$199,Playoffs!DC$200,1)</f>
        <v>0.4119857934121689</v>
      </c>
      <c r="Q38">
        <f>NORMDIST(Playoffs!DD36,Playoffs!DD$199,Playoffs!DD$200,1)</f>
        <v>0.17692181378686489</v>
      </c>
      <c r="R38">
        <f>1-NORMDIST(Playoffs!DE36,Playoffs!DE$199,Playoffs!DE$200,1)</f>
        <v>7.1318555638623327E-2</v>
      </c>
      <c r="S38">
        <f>NORMDIST(Playoffs!DF36,Playoffs!DF$199,Playoffs!DF$200,1)</f>
        <v>0.82455952267339105</v>
      </c>
      <c r="T38">
        <f>1-NORMDIST(Playoffs!DG36,Playoffs!DG$199,Playoffs!DG$200,1)</f>
        <v>6.9785624375380273E-2</v>
      </c>
      <c r="U38">
        <f>1-NORMDIST(Playoffs!DH36,Playoffs!DH$199,Playoffs!DH$200,1)</f>
        <v>0.15104969032838655</v>
      </c>
      <c r="V38">
        <f>NORMDIST(Playoffs!DI36,Playoffs!DI$199,Playoffs!DI$200,1)</f>
        <v>0.32547204131144669</v>
      </c>
      <c r="W38">
        <f>NORMDIST(Playoffs!DJ36,Playoffs!DJ$199,Playoffs!DJ$200,1)</f>
        <v>5.3384929485671639E-2</v>
      </c>
      <c r="X38">
        <f>1-NORMDIST(Playoffs!DK36,Playoffs!DK$199,Playoffs!DK$200,1)</f>
        <v>0.23108971904323872</v>
      </c>
      <c r="Y38">
        <f>NORMDIST(Playoffs!DL36,Playoffs!DL$199,Playoffs!DL$200,1)</f>
        <v>0.24928127904218678</v>
      </c>
      <c r="Z38">
        <f>1-NORMDIST(Playoffs!DM36,Playoffs!DM$199,Playoffs!DM$200,1)</f>
        <v>0.34128583050477213</v>
      </c>
      <c r="AA38">
        <f>1-NORMDIST(Playoffs!DN36,Playoffs!DN$199,Playoffs!DN$200,1)</f>
        <v>0.17375478505790065</v>
      </c>
      <c r="AB38">
        <f>NORMDIST(Playoffs!DO36,Playoffs!DO$199,Playoffs!DO$200,1)</f>
        <v>0.91373896518433706</v>
      </c>
      <c r="AC38">
        <f>NORMDIST(Playoffs!DP36,Playoffs!DP$199,Playoffs!DP$200,1)</f>
        <v>0.2674999961669644</v>
      </c>
      <c r="AD38">
        <f>1-NORMDIST(Playoffs!DQ36,Playoffs!DQ$199,Playoffs!DQ$200,1)</f>
        <v>0.53337201061707207</v>
      </c>
      <c r="AE38">
        <f>NORMDIST(Playoffs!DR36,Playoffs!DR$199,Playoffs!DR$200,1)</f>
        <v>0.69173780762705106</v>
      </c>
      <c r="AF38">
        <f>1-NORMDIST(Playoffs!DS36,Playoffs!DS$199,Playoffs!DS$200,1)</f>
        <v>0.77530457836567646</v>
      </c>
      <c r="AG38">
        <f>NORMDIST(Playoffs!DT36,Playoffs!DT$199,Playoffs!DT$200,1)</f>
        <v>0.11660370289526112</v>
      </c>
      <c r="AH38">
        <f>1-NORMDIST(Playoffs!DU36,Playoffs!DU$199,Playoffs!DU$200,1)</f>
        <v>0.32930534479642537</v>
      </c>
      <c r="AI38">
        <f t="shared" si="8"/>
        <v>6.2172236378348442</v>
      </c>
      <c r="AJ38">
        <f t="shared" si="9"/>
        <v>14.046090976407132</v>
      </c>
      <c r="AK38">
        <f t="shared" si="10"/>
        <v>20.263314614241974</v>
      </c>
      <c r="AM38">
        <f t="shared" ca="1" si="11"/>
        <v>191</v>
      </c>
      <c r="AN38">
        <f t="shared" ca="1" si="12"/>
        <v>124</v>
      </c>
      <c r="AO38">
        <f t="shared" ca="1" si="13"/>
        <v>191</v>
      </c>
      <c r="AQ38" t="str">
        <f t="shared" si="14"/>
        <v>49ers</v>
      </c>
    </row>
    <row r="39" spans="1:43">
      <c r="A39" t="str">
        <f>Playoffs!A37&amp;" - "&amp;Playoffs!C37&amp;" - "&amp;Playoffs!F37</f>
        <v>Raiders - DIV - 2002</v>
      </c>
      <c r="B39" t="str">
        <f>Playoffs!B37</f>
        <v>Jets</v>
      </c>
      <c r="C39">
        <f>NORMDIST(Playoffs!CP37,Playoffs!CP$199,Playoffs!CP$200,1)</f>
        <v>0.60398681715865143</v>
      </c>
      <c r="D39">
        <f>1-NORMDIST(Playoffs!CQ37,Playoffs!CQ$199,Playoffs!CQ$200,1)</f>
        <v>0.63347773021043685</v>
      </c>
      <c r="E39">
        <f>NORMDIST(Playoffs!CR37,Playoffs!CR$199,Playoffs!CR$200,1)</f>
        <v>0.84754638018472894</v>
      </c>
      <c r="F39">
        <f>1-NORMDIST(Playoffs!CS37,Playoffs!CS$199,Playoffs!CS$200,1)</f>
        <v>0.89453191554884659</v>
      </c>
      <c r="G39">
        <f>1-NORMDIST(Playoffs!CT37,Playoffs!CT$199,Playoffs!CT$200,1)</f>
        <v>0.70389457286725732</v>
      </c>
      <c r="H39">
        <f>NORMDIST(Playoffs!CU37,Playoffs!CU$199,Playoffs!CU$200,1)</f>
        <v>0.94527851392388884</v>
      </c>
      <c r="I39">
        <f>NORMDIST(Playoffs!CV37,Playoffs!CV$199,Playoffs!CV$200,1)</f>
        <v>0.70243630283248359</v>
      </c>
      <c r="J39">
        <f>1-NORMDIST(Playoffs!CW37,Playoffs!CW$199,Playoffs!CW$200,1)</f>
        <v>0.69555776126408497</v>
      </c>
      <c r="K39">
        <f>NORMDIST(Playoffs!CX37,Playoffs!CX$199,Playoffs!CX$200,1)</f>
        <v>0.44828523998236114</v>
      </c>
      <c r="L39">
        <f>1-NORMDIST(Playoffs!CY37,Playoffs!CY$199,Playoffs!CY$200,1)</f>
        <v>0.65201460176890413</v>
      </c>
      <c r="M39">
        <f>NORMDIST(Playoffs!CZ37,Playoffs!CZ$199,Playoffs!CZ$200,1)</f>
        <v>0.86671427960149472</v>
      </c>
      <c r="N39">
        <f>1-NORMDIST(Playoffs!DA37,Playoffs!DA$199,Playoffs!DA$200,1)</f>
        <v>0.88187874550044698</v>
      </c>
      <c r="O39">
        <f>NORMDIST(Playoffs!DB37,Playoffs!DB$199,Playoffs!DB$200,1)</f>
        <v>0.52843786237950829</v>
      </c>
      <c r="P39">
        <f>1-NORMDIST(Playoffs!DC37,Playoffs!DC$199,Playoffs!DC$200,1)</f>
        <v>0.47156213762049171</v>
      </c>
      <c r="Q39">
        <f>NORMDIST(Playoffs!DD37,Playoffs!DD$199,Playoffs!DD$200,1)</f>
        <v>0.60940912574748951</v>
      </c>
      <c r="R39">
        <f>1-NORMDIST(Playoffs!DE37,Playoffs!DE$199,Playoffs!DE$200,1)</f>
        <v>0.58140338214689813</v>
      </c>
      <c r="S39">
        <f>NORMDIST(Playoffs!DF37,Playoffs!DF$199,Playoffs!DF$200,1)</f>
        <v>0.90468483209190975</v>
      </c>
      <c r="T39">
        <f>1-NORMDIST(Playoffs!DG37,Playoffs!DG$199,Playoffs!DG$200,1)</f>
        <v>0.55041130121003612</v>
      </c>
      <c r="U39">
        <f>1-NORMDIST(Playoffs!DH37,Playoffs!DH$199,Playoffs!DH$200,1)</f>
        <v>0.67452795868855331</v>
      </c>
      <c r="V39">
        <f>NORMDIST(Playoffs!DI37,Playoffs!DI$199,Playoffs!DI$200,1)</f>
        <v>0.70441599028461099</v>
      </c>
      <c r="W39">
        <f>NORMDIST(Playoffs!DJ37,Playoffs!DJ$199,Playoffs!DJ$200,1)</f>
        <v>0.34630113604834289</v>
      </c>
      <c r="X39">
        <f>1-NORMDIST(Playoffs!DK37,Playoffs!DK$199,Playoffs!DK$200,1)</f>
        <v>0.7441623066228944</v>
      </c>
      <c r="Y39">
        <f>NORMDIST(Playoffs!DL37,Playoffs!DL$199,Playoffs!DL$200,1)</f>
        <v>0.36591632974125954</v>
      </c>
      <c r="Z39">
        <f>1-NORMDIST(Playoffs!DM37,Playoffs!DM$199,Playoffs!DM$200,1)</f>
        <v>0.22873451781560816</v>
      </c>
      <c r="AA39">
        <f>1-NORMDIST(Playoffs!DN37,Playoffs!DN$199,Playoffs!DN$200,1)</f>
        <v>0.23567693907453546</v>
      </c>
      <c r="AB39">
        <f>NORMDIST(Playoffs!DO37,Playoffs!DO$199,Playoffs!DO$200,1)</f>
        <v>0.16861869030754972</v>
      </c>
      <c r="AC39">
        <f>NORMDIST(Playoffs!DP37,Playoffs!DP$199,Playoffs!DP$200,1)</f>
        <v>0.69629734279565592</v>
      </c>
      <c r="AD39">
        <f>1-NORMDIST(Playoffs!DQ37,Playoffs!DQ$199,Playoffs!DQ$200,1)</f>
        <v>0.71334720301981236</v>
      </c>
      <c r="AE39">
        <f>NORMDIST(Playoffs!DR37,Playoffs!DR$199,Playoffs!DR$200,1)</f>
        <v>0.53017779287527644</v>
      </c>
      <c r="AF39">
        <f>1-NORMDIST(Playoffs!DS37,Playoffs!DS$199,Playoffs!DS$200,1)</f>
        <v>0.24704290882196933</v>
      </c>
      <c r="AG39">
        <f>NORMDIST(Playoffs!DT37,Playoffs!DT$199,Playoffs!DT$200,1)</f>
        <v>0.37293455059225356</v>
      </c>
      <c r="AH39">
        <f>1-NORMDIST(Playoffs!DU37,Playoffs!DU$199,Playoffs!DU$200,1)</f>
        <v>0.44612296562104548</v>
      </c>
      <c r="AI39">
        <f t="shared" si="8"/>
        <v>23.134613241029932</v>
      </c>
      <c r="AJ39">
        <f t="shared" si="9"/>
        <v>24.226980810986017</v>
      </c>
      <c r="AK39">
        <f t="shared" si="10"/>
        <v>47.361594052015946</v>
      </c>
      <c r="AM39">
        <f t="shared" ca="1" si="11"/>
        <v>57</v>
      </c>
      <c r="AN39">
        <f t="shared" ca="1" si="12"/>
        <v>36</v>
      </c>
      <c r="AO39">
        <f t="shared" ca="1" si="13"/>
        <v>22</v>
      </c>
      <c r="AQ39" t="str">
        <f t="shared" si="14"/>
        <v>Raiders</v>
      </c>
    </row>
    <row r="40" spans="1:43">
      <c r="A40" t="str">
        <f>Playoffs!A38&amp;" - "&amp;Playoffs!C38&amp;" - "&amp;Playoffs!F38</f>
        <v>Jets - DIV - 2002</v>
      </c>
      <c r="B40" t="str">
        <f>Playoffs!B38</f>
        <v>Raiders</v>
      </c>
      <c r="C40">
        <f>NORMDIST(Playoffs!CP38,Playoffs!CP$199,Playoffs!CP$200,1)</f>
        <v>0.36652226978956381</v>
      </c>
      <c r="D40">
        <f>1-NORMDIST(Playoffs!CQ38,Playoffs!CQ$199,Playoffs!CQ$200,1)</f>
        <v>0.39601318284134801</v>
      </c>
      <c r="E40">
        <f>NORMDIST(Playoffs!CR38,Playoffs!CR$199,Playoffs!CR$200,1)</f>
        <v>0.10546808445115363</v>
      </c>
      <c r="F40">
        <f>1-NORMDIST(Playoffs!CS38,Playoffs!CS$199,Playoffs!CS$200,1)</f>
        <v>0.15245361981527072</v>
      </c>
      <c r="G40">
        <f>1-NORMDIST(Playoffs!CT38,Playoffs!CT$199,Playoffs!CT$200,1)</f>
        <v>5.4721486076111159E-2</v>
      </c>
      <c r="H40">
        <f>NORMDIST(Playoffs!CU38,Playoffs!CU$199,Playoffs!CU$200,1)</f>
        <v>0.29610542713274268</v>
      </c>
      <c r="I40">
        <f>NORMDIST(Playoffs!CV38,Playoffs!CV$199,Playoffs!CV$200,1)</f>
        <v>0.30444223873591458</v>
      </c>
      <c r="J40">
        <f>1-NORMDIST(Playoffs!CW38,Playoffs!CW$199,Playoffs!CW$200,1)</f>
        <v>0.29756369716751685</v>
      </c>
      <c r="K40">
        <f>NORMDIST(Playoffs!CX38,Playoffs!CX$199,Playoffs!CX$200,1)</f>
        <v>0.3479853982310952</v>
      </c>
      <c r="L40">
        <f>1-NORMDIST(Playoffs!CY38,Playoffs!CY$199,Playoffs!CY$200,1)</f>
        <v>0.55171476001763853</v>
      </c>
      <c r="M40">
        <f>NORMDIST(Playoffs!CZ38,Playoffs!CZ$199,Playoffs!CZ$200,1)</f>
        <v>0.11812125449955402</v>
      </c>
      <c r="N40">
        <f>1-NORMDIST(Playoffs!DA38,Playoffs!DA$199,Playoffs!DA$200,1)</f>
        <v>0.13328572039850428</v>
      </c>
      <c r="O40">
        <f>NORMDIST(Playoffs!DB38,Playoffs!DB$199,Playoffs!DB$200,1)</f>
        <v>0.52843786237950829</v>
      </c>
      <c r="P40">
        <f>1-NORMDIST(Playoffs!DC38,Playoffs!DC$199,Playoffs!DC$200,1)</f>
        <v>0.47156213762049171</v>
      </c>
      <c r="Q40">
        <f>NORMDIST(Playoffs!DD38,Playoffs!DD$199,Playoffs!DD$200,1)</f>
        <v>0.41859661785310198</v>
      </c>
      <c r="R40">
        <f>1-NORMDIST(Playoffs!DE38,Playoffs!DE$199,Playoffs!DE$200,1)</f>
        <v>0.39059087425251027</v>
      </c>
      <c r="S40">
        <f>NORMDIST(Playoffs!DF38,Playoffs!DF$199,Playoffs!DF$200,1)</f>
        <v>0.44958869878996377</v>
      </c>
      <c r="T40">
        <f>1-NORMDIST(Playoffs!DG38,Playoffs!DG$199,Playoffs!DG$200,1)</f>
        <v>9.5315167908090803E-2</v>
      </c>
      <c r="U40">
        <f>1-NORMDIST(Playoffs!DH38,Playoffs!DH$199,Playoffs!DH$200,1)</f>
        <v>0.29558400971538901</v>
      </c>
      <c r="V40">
        <f>NORMDIST(Playoffs!DI38,Playoffs!DI$199,Playoffs!DI$200,1)</f>
        <v>0.32547204131144669</v>
      </c>
      <c r="W40">
        <f>NORMDIST(Playoffs!DJ38,Playoffs!DJ$199,Playoffs!DJ$200,1)</f>
        <v>0.25583769337710538</v>
      </c>
      <c r="X40">
        <f>1-NORMDIST(Playoffs!DK38,Playoffs!DK$199,Playoffs!DK$200,1)</f>
        <v>0.65369886395165699</v>
      </c>
      <c r="Y40">
        <f>NORMDIST(Playoffs!DL38,Playoffs!DL$199,Playoffs!DL$200,1)</f>
        <v>0.77126548218439539</v>
      </c>
      <c r="Z40">
        <f>1-NORMDIST(Playoffs!DM38,Playoffs!DM$199,Playoffs!DM$200,1)</f>
        <v>0.63408367025873846</v>
      </c>
      <c r="AA40">
        <f>1-NORMDIST(Playoffs!DN38,Playoffs!DN$199,Playoffs!DN$200,1)</f>
        <v>0.83138130969245028</v>
      </c>
      <c r="AB40">
        <f>NORMDIST(Playoffs!DO38,Playoffs!DO$199,Playoffs!DO$200,1)</f>
        <v>0.76432306092546476</v>
      </c>
      <c r="AC40">
        <f>NORMDIST(Playoffs!DP38,Playoffs!DP$199,Playoffs!DP$200,1)</f>
        <v>0.28665279698018786</v>
      </c>
      <c r="AD40">
        <f>1-NORMDIST(Playoffs!DQ38,Playoffs!DQ$199,Playoffs!DQ$200,1)</f>
        <v>0.30370265720434397</v>
      </c>
      <c r="AE40">
        <f>NORMDIST(Playoffs!DR38,Playoffs!DR$199,Playoffs!DR$200,1)</f>
        <v>0.75295709117803122</v>
      </c>
      <c r="AF40">
        <f>1-NORMDIST(Playoffs!DS38,Playoffs!DS$199,Playoffs!DS$200,1)</f>
        <v>0.46982220712472367</v>
      </c>
      <c r="AG40">
        <f>NORMDIST(Playoffs!DT38,Playoffs!DT$199,Playoffs!DT$200,1)</f>
        <v>0.55387703437895475</v>
      </c>
      <c r="AH40">
        <f>1-NORMDIST(Playoffs!DU38,Playoffs!DU$199,Playoffs!DU$200,1)</f>
        <v>0.62706544940774611</v>
      </c>
      <c r="AI40">
        <f t="shared" si="8"/>
        <v>11.979413241986919</v>
      </c>
      <c r="AJ40">
        <f t="shared" si="9"/>
        <v>13.071780811942986</v>
      </c>
      <c r="AK40">
        <f t="shared" si="10"/>
        <v>25.051194053929908</v>
      </c>
      <c r="AM40">
        <f t="shared" ca="1" si="11"/>
        <v>163</v>
      </c>
      <c r="AN40">
        <f t="shared" ca="1" si="12"/>
        <v>142</v>
      </c>
      <c r="AO40">
        <f t="shared" ca="1" si="13"/>
        <v>177</v>
      </c>
      <c r="AQ40" t="str">
        <f t="shared" si="14"/>
        <v>Jets</v>
      </c>
    </row>
    <row r="41" spans="1:43">
      <c r="A41" t="str">
        <f>Playoffs!A39&amp;" - "&amp;Playoffs!C39&amp;" - "&amp;Playoffs!F39</f>
        <v>Eagles - CC - 2002</v>
      </c>
      <c r="B41" t="str">
        <f>Playoffs!B39</f>
        <v>Buccaneers</v>
      </c>
      <c r="C41">
        <f>NORMDIST(Playoffs!CP39,Playoffs!CP$199,Playoffs!CP$200,1)</f>
        <v>0.23742632730967472</v>
      </c>
      <c r="D41">
        <f>1-NORMDIST(Playoffs!CQ39,Playoffs!CQ$199,Playoffs!CQ$200,1)</f>
        <v>0.64219732680775787</v>
      </c>
      <c r="E41">
        <f>NORMDIST(Playoffs!CR39,Playoffs!CR$199,Playoffs!CR$200,1)</f>
        <v>0.26525441886922119</v>
      </c>
      <c r="F41">
        <f>1-NORMDIST(Playoffs!CS39,Playoffs!CS$199,Playoffs!CS$200,1)</f>
        <v>0.27990342204824581</v>
      </c>
      <c r="G41">
        <f>1-NORMDIST(Playoffs!CT39,Playoffs!CT$199,Playoffs!CT$200,1)</f>
        <v>0.18711184834929373</v>
      </c>
      <c r="H41">
        <f>NORMDIST(Playoffs!CU39,Playoffs!CU$199,Playoffs!CU$200,1)</f>
        <v>0.29610542713274268</v>
      </c>
      <c r="I41">
        <f>NORMDIST(Playoffs!CV39,Playoffs!CV$199,Playoffs!CV$200,1)</f>
        <v>0.24385974076748496</v>
      </c>
      <c r="J41">
        <f>1-NORMDIST(Playoffs!CW39,Playoffs!CW$199,Playoffs!CW$200,1)</f>
        <v>0.52205659776265734</v>
      </c>
      <c r="K41">
        <f>NORMDIST(Playoffs!CX39,Playoffs!CX$199,Playoffs!CX$200,1)</f>
        <v>0.16730770348361557</v>
      </c>
      <c r="L41">
        <f>1-NORMDIST(Playoffs!CY39,Playoffs!CY$199,Playoffs!CY$200,1)</f>
        <v>0.39927117958318692</v>
      </c>
      <c r="M41">
        <f>NORMDIST(Playoffs!CZ39,Playoffs!CZ$199,Playoffs!CZ$200,1)</f>
        <v>0.2300660246587054</v>
      </c>
      <c r="N41">
        <f>1-NORMDIST(Playoffs!DA39,Playoffs!DA$199,Playoffs!DA$200,1)</f>
        <v>0.6488318765773381</v>
      </c>
      <c r="O41">
        <f>NORMDIST(Playoffs!DB39,Playoffs!DB$199,Playoffs!DB$200,1)</f>
        <v>0.35928914450206029</v>
      </c>
      <c r="P41">
        <f>1-NORMDIST(Playoffs!DC39,Playoffs!DC$199,Playoffs!DC$200,1)</f>
        <v>0.68370932763610304</v>
      </c>
      <c r="Q41">
        <f>NORMDIST(Playoffs!DD39,Playoffs!DD$199,Playoffs!DD$200,1)</f>
        <v>0.33323115894980282</v>
      </c>
      <c r="R41">
        <f>1-NORMDIST(Playoffs!DE39,Playoffs!DE$199,Playoffs!DE$200,1)</f>
        <v>0.47403005469723014</v>
      </c>
      <c r="S41">
        <f>NORMDIST(Playoffs!DF39,Playoffs!DF$199,Playoffs!DF$200,1)</f>
        <v>0.8970737597312286</v>
      </c>
      <c r="T41">
        <f>1-NORMDIST(Playoffs!DG39,Playoffs!DG$199,Playoffs!DG$200,1)</f>
        <v>0.67135928901281772</v>
      </c>
      <c r="U41">
        <f>1-NORMDIST(Playoffs!DH39,Playoffs!DH$199,Playoffs!DH$200,1)</f>
        <v>0.67452795868855331</v>
      </c>
      <c r="V41">
        <f>NORMDIST(Playoffs!DI39,Playoffs!DI$199,Playoffs!DI$200,1)</f>
        <v>0.51688879064151982</v>
      </c>
      <c r="W41">
        <f>NORMDIST(Playoffs!DJ39,Playoffs!DJ$199,Playoffs!DJ$200,1)</f>
        <v>3.0479794355281475E-2</v>
      </c>
      <c r="X41">
        <f>1-NORMDIST(Playoffs!DK39,Playoffs!DK$199,Playoffs!DK$200,1)</f>
        <v>0.287287632168023</v>
      </c>
      <c r="Y41">
        <f>NORMDIST(Playoffs!DL39,Playoffs!DL$199,Playoffs!DL$200,1)</f>
        <v>0.3569771848842993</v>
      </c>
      <c r="Z41">
        <f>1-NORMDIST(Playoffs!DM39,Playoffs!DM$199,Playoffs!DM$200,1)</f>
        <v>0.34407606735952234</v>
      </c>
      <c r="AA41">
        <f>1-NORMDIST(Playoffs!DN39,Playoffs!DN$199,Playoffs!DN$200,1)</f>
        <v>0.67045447129313684</v>
      </c>
      <c r="AB41">
        <f>NORMDIST(Playoffs!DO39,Playoffs!DO$199,Playoffs!DO$200,1)</f>
        <v>9.4398321626424586E-2</v>
      </c>
      <c r="AC41">
        <f>NORMDIST(Playoffs!DP39,Playoffs!DP$199,Playoffs!DP$200,1)</f>
        <v>0.40342393057248482</v>
      </c>
      <c r="AD41">
        <f>1-NORMDIST(Playoffs!DQ39,Playoffs!DQ$199,Playoffs!DQ$200,1)</f>
        <v>0.83394147624775727</v>
      </c>
      <c r="AE41">
        <f>NORMDIST(Playoffs!DR39,Playoffs!DR$199,Playoffs!DR$200,1)</f>
        <v>0.39726131748890881</v>
      </c>
      <c r="AF41">
        <f>1-NORMDIST(Playoffs!DS39,Playoffs!DS$199,Playoffs!DS$200,1)</f>
        <v>0.98065803781466099</v>
      </c>
      <c r="AG41">
        <f>NORMDIST(Playoffs!DT39,Playoffs!DT$199,Playoffs!DT$200,1)</f>
        <v>0.50166028863550527</v>
      </c>
      <c r="AH41">
        <f>1-NORMDIST(Playoffs!DU39,Playoffs!DU$199,Playoffs!DU$200,1)</f>
        <v>0.84716823282959763</v>
      </c>
      <c r="AI41">
        <f t="shared" si="8"/>
        <v>11.906174257536996</v>
      </c>
      <c r="AJ41">
        <f t="shared" si="9"/>
        <v>17.658715714407155</v>
      </c>
      <c r="AK41">
        <f t="shared" si="10"/>
        <v>29.564889971944137</v>
      </c>
      <c r="AM41">
        <f t="shared" ca="1" si="11"/>
        <v>165</v>
      </c>
      <c r="AN41">
        <f t="shared" ca="1" si="12"/>
        <v>95</v>
      </c>
      <c r="AO41">
        <f t="shared" ca="1" si="13"/>
        <v>151</v>
      </c>
      <c r="AQ41" t="str">
        <f t="shared" si="14"/>
        <v>Eagles</v>
      </c>
    </row>
    <row r="42" spans="1:43">
      <c r="A42" t="str">
        <f>Playoffs!A40&amp;" - "&amp;Playoffs!C40&amp;" - "&amp;Playoffs!F40</f>
        <v>Buccaneers - CC - 2002</v>
      </c>
      <c r="B42" t="str">
        <f>Playoffs!B40</f>
        <v>Eagles</v>
      </c>
      <c r="C42">
        <f>NORMDIST(Playoffs!CP40,Playoffs!CP$199,Playoffs!CP$200,1)</f>
        <v>0.3578026731922429</v>
      </c>
      <c r="D42">
        <f>1-NORMDIST(Playoffs!CQ40,Playoffs!CQ$199,Playoffs!CQ$200,1)</f>
        <v>0.7625736726903265</v>
      </c>
      <c r="E42">
        <f>NORMDIST(Playoffs!CR40,Playoffs!CR$199,Playoffs!CR$200,1)</f>
        <v>0.72009657795175408</v>
      </c>
      <c r="F42">
        <f>1-NORMDIST(Playoffs!CS40,Playoffs!CS$199,Playoffs!CS$200,1)</f>
        <v>0.73474558113077904</v>
      </c>
      <c r="G42">
        <f>1-NORMDIST(Playoffs!CT40,Playoffs!CT$199,Playoffs!CT$200,1)</f>
        <v>0.70389457286725732</v>
      </c>
      <c r="H42">
        <f>NORMDIST(Playoffs!CU40,Playoffs!CU$199,Playoffs!CU$200,1)</f>
        <v>0.81288815165070627</v>
      </c>
      <c r="I42">
        <f>NORMDIST(Playoffs!CV40,Playoffs!CV$199,Playoffs!CV$200,1)</f>
        <v>0.47794340223734255</v>
      </c>
      <c r="J42">
        <f>1-NORMDIST(Playoffs!CW40,Playoffs!CW$199,Playoffs!CW$200,1)</f>
        <v>0.75614025923251449</v>
      </c>
      <c r="K42">
        <f>NORMDIST(Playoffs!CX40,Playoffs!CX$199,Playoffs!CX$200,1)</f>
        <v>0.60072882041681352</v>
      </c>
      <c r="L42">
        <f>1-NORMDIST(Playoffs!CY40,Playoffs!CY$199,Playoffs!CY$200,1)</f>
        <v>0.83269229651638321</v>
      </c>
      <c r="M42">
        <f>NORMDIST(Playoffs!CZ40,Playoffs!CZ$199,Playoffs!CZ$200,1)</f>
        <v>0.35116812342266246</v>
      </c>
      <c r="N42">
        <f>1-NORMDIST(Playoffs!DA40,Playoffs!DA$199,Playoffs!DA$200,1)</f>
        <v>0.7699339753412956</v>
      </c>
      <c r="O42">
        <f>NORMDIST(Playoffs!DB40,Playoffs!DB$199,Playoffs!DB$200,1)</f>
        <v>0.31629067236389685</v>
      </c>
      <c r="P42">
        <f>1-NORMDIST(Playoffs!DC40,Playoffs!DC$199,Playoffs!DC$200,1)</f>
        <v>0.6407108554979396</v>
      </c>
      <c r="Q42">
        <f>NORMDIST(Playoffs!DD40,Playoffs!DD$199,Playoffs!DD$200,1)</f>
        <v>0.52596994530276986</v>
      </c>
      <c r="R42">
        <f>1-NORMDIST(Playoffs!DE40,Playoffs!DE$199,Playoffs!DE$200,1)</f>
        <v>0.6667688410501974</v>
      </c>
      <c r="S42">
        <f>NORMDIST(Playoffs!DF40,Playoffs!DF$199,Playoffs!DF$200,1)</f>
        <v>0.32864071098718206</v>
      </c>
      <c r="T42">
        <f>1-NORMDIST(Playoffs!DG40,Playoffs!DG$199,Playoffs!DG$200,1)</f>
        <v>0.10292624026877184</v>
      </c>
      <c r="U42">
        <f>1-NORMDIST(Playoffs!DH40,Playoffs!DH$199,Playoffs!DH$200,1)</f>
        <v>0.48311120935848018</v>
      </c>
      <c r="V42">
        <f>NORMDIST(Playoffs!DI40,Playoffs!DI$199,Playoffs!DI$200,1)</f>
        <v>0.32547204131144669</v>
      </c>
      <c r="W42">
        <f>NORMDIST(Playoffs!DJ40,Playoffs!DJ$199,Playoffs!DJ$200,1)</f>
        <v>0.71271236783197722</v>
      </c>
      <c r="X42">
        <f>1-NORMDIST(Playoffs!DK40,Playoffs!DK$199,Playoffs!DK$200,1)</f>
        <v>0.96952020564471852</v>
      </c>
      <c r="Y42">
        <f>NORMDIST(Playoffs!DL40,Playoffs!DL$199,Playoffs!DL$200,1)</f>
        <v>0.65592393264047999</v>
      </c>
      <c r="Z42">
        <f>1-NORMDIST(Playoffs!DM40,Playoffs!DM$199,Playoffs!DM$200,1)</f>
        <v>0.64302281511569848</v>
      </c>
      <c r="AA42">
        <f>1-NORMDIST(Playoffs!DN40,Playoffs!DN$199,Playoffs!DN$200,1)</f>
        <v>0.90560167837357541</v>
      </c>
      <c r="AB42">
        <f>NORMDIST(Playoffs!DO40,Playoffs!DO$199,Playoffs!DO$200,1)</f>
        <v>0.32954552870686293</v>
      </c>
      <c r="AC42">
        <f>NORMDIST(Playoffs!DP40,Playoffs!DP$199,Playoffs!DP$200,1)</f>
        <v>0.16605852375224295</v>
      </c>
      <c r="AD42">
        <f>1-NORMDIST(Playoffs!DQ40,Playoffs!DQ$199,Playoffs!DQ$200,1)</f>
        <v>0.59657606942751529</v>
      </c>
      <c r="AE42">
        <f>NORMDIST(Playoffs!DR40,Playoffs!DR$199,Playoffs!DR$200,1)</f>
        <v>1.9341962185338568E-2</v>
      </c>
      <c r="AF42">
        <f>1-NORMDIST(Playoffs!DS40,Playoffs!DS$199,Playoffs!DS$200,1)</f>
        <v>0.60273868251109097</v>
      </c>
      <c r="AG42">
        <f>NORMDIST(Playoffs!DT40,Playoffs!DT$199,Playoffs!DT$200,1)</f>
        <v>0.15283176717040181</v>
      </c>
      <c r="AH42">
        <f>1-NORMDIST(Playoffs!DU40,Playoffs!DU$199,Playoffs!DU$200,1)</f>
        <v>0.49833971136449473</v>
      </c>
      <c r="AI42">
        <f t="shared" si="8"/>
        <v>18.547678338565781</v>
      </c>
      <c r="AJ42">
        <f t="shared" si="9"/>
        <v>24.300219795435932</v>
      </c>
      <c r="AK42">
        <f t="shared" si="10"/>
        <v>42.84789813400171</v>
      </c>
      <c r="AM42">
        <f t="shared" ca="1" si="11"/>
        <v>104</v>
      </c>
      <c r="AN42">
        <f t="shared" ca="1" si="12"/>
        <v>34</v>
      </c>
      <c r="AO42">
        <f t="shared" ca="1" si="13"/>
        <v>48</v>
      </c>
      <c r="AQ42" t="str">
        <f t="shared" si="14"/>
        <v>Buccaneers</v>
      </c>
    </row>
    <row r="43" spans="1:43">
      <c r="A43" t="str">
        <f>Playoffs!A41&amp;" - "&amp;Playoffs!C41&amp;" - "&amp;Playoffs!F41</f>
        <v>Raiders - CC - 2002</v>
      </c>
      <c r="B43" t="str">
        <f>Playoffs!B41</f>
        <v>Titans</v>
      </c>
      <c r="C43">
        <f>NORMDIST(Playoffs!CP41,Playoffs!CP$199,Playoffs!CP$200,1)</f>
        <v>0.91503119544229139</v>
      </c>
      <c r="D43">
        <f>1-NORMDIST(Playoffs!CQ41,Playoffs!CQ$199,Playoffs!CQ$200,1)</f>
        <v>0.11455637783521722</v>
      </c>
      <c r="E43">
        <f>NORMDIST(Playoffs!CR41,Playoffs!CR$199,Playoffs!CR$200,1)</f>
        <v>0.8553465177123325</v>
      </c>
      <c r="F43">
        <f>1-NORMDIST(Playoffs!CS41,Playoffs!CS$199,Playoffs!CS$200,1)</f>
        <v>0.54725638355064476</v>
      </c>
      <c r="G43">
        <f>1-NORMDIST(Playoffs!CT41,Playoffs!CT$199,Playoffs!CT$200,1)</f>
        <v>0.70389457286725732</v>
      </c>
      <c r="H43">
        <f>NORMDIST(Playoffs!CU41,Playoffs!CU$199,Playoffs!CU$200,1)</f>
        <v>0.57004050999444766</v>
      </c>
      <c r="I43">
        <f>NORMDIST(Playoffs!CV41,Playoffs!CV$199,Playoffs!CV$200,1)</f>
        <v>0.73414570660407352</v>
      </c>
      <c r="J43">
        <f>1-NORMDIST(Playoffs!CW41,Playoffs!CW$199,Playoffs!CW$200,1)</f>
        <v>0.38120637945512625</v>
      </c>
      <c r="K43">
        <f>NORMDIST(Playoffs!CX41,Playoffs!CX$199,Playoffs!CX$200,1)</f>
        <v>0.33524407756433516</v>
      </c>
      <c r="L43">
        <f>1-NORMDIST(Playoffs!CY41,Playoffs!CY$199,Playoffs!CY$200,1)</f>
        <v>0.11929600133125851</v>
      </c>
      <c r="M43">
        <f>NORMDIST(Playoffs!CZ41,Playoffs!CZ$199,Playoffs!CZ$200,1)</f>
        <v>0.8723182744639405</v>
      </c>
      <c r="N43">
        <f>1-NORMDIST(Playoffs!DA41,Playoffs!DA$199,Playoffs!DA$200,1)</f>
        <v>0.69649581028099861</v>
      </c>
      <c r="O43">
        <f>NORMDIST(Playoffs!DB41,Playoffs!DB$199,Playoffs!DB$200,1)</f>
        <v>0.87904465770587259</v>
      </c>
      <c r="P43">
        <f>1-NORMDIST(Playoffs!DC41,Playoffs!DC$199,Playoffs!DC$200,1)</f>
        <v>1.6741198058056073E-2</v>
      </c>
      <c r="Q43">
        <f>NORMDIST(Playoffs!DD41,Playoffs!DD$199,Playoffs!DD$200,1)</f>
        <v>0.6539145176179525</v>
      </c>
      <c r="R43">
        <f>1-NORMDIST(Playoffs!DE41,Playoffs!DE$199,Playoffs!DE$200,1)</f>
        <v>0.39059087425251027</v>
      </c>
      <c r="S43">
        <f>NORMDIST(Playoffs!DF41,Playoffs!DF$199,Playoffs!DF$200,1)</f>
        <v>0.86953492703071888</v>
      </c>
      <c r="T43">
        <f>1-NORMDIST(Playoffs!DG41,Playoffs!DG$199,Playoffs!DG$200,1)</f>
        <v>0.41269921881876259</v>
      </c>
      <c r="U43">
        <f>1-NORMDIST(Playoffs!DH41,Playoffs!DH$199,Playoffs!DH$200,1)</f>
        <v>0.48311120935848018</v>
      </c>
      <c r="V43">
        <f>NORMDIST(Playoffs!DI41,Playoffs!DI$199,Playoffs!DI$200,1)</f>
        <v>0.32547204131144669</v>
      </c>
      <c r="W43">
        <f>NORMDIST(Playoffs!DJ41,Playoffs!DJ$199,Playoffs!DJ$200,1)</f>
        <v>0.81837760888107414</v>
      </c>
      <c r="X43">
        <f>1-NORMDIST(Playoffs!DK41,Playoffs!DK$199,Playoffs!DK$200,1)</f>
        <v>0.5706012534294731</v>
      </c>
      <c r="Y43">
        <f>NORMDIST(Playoffs!DL41,Playoffs!DL$199,Playoffs!DL$200,1)</f>
        <v>0.40656290937781503</v>
      </c>
      <c r="Z43">
        <f>1-NORMDIST(Playoffs!DM41,Playoffs!DM$199,Playoffs!DM$200,1)</f>
        <v>9.7793460757991557E-2</v>
      </c>
      <c r="AA43">
        <f>1-NORMDIST(Playoffs!DN41,Playoffs!DN$199,Playoffs!DN$200,1)</f>
        <v>7.7733157953430165E-4</v>
      </c>
      <c r="AB43">
        <f>NORMDIST(Playoffs!DO41,Playoffs!DO$199,Playoffs!DO$200,1)</f>
        <v>0.56034833240590465</v>
      </c>
      <c r="AC43">
        <f>NORMDIST(Playoffs!DP41,Playoffs!DP$199,Playoffs!DP$200,1)</f>
        <v>0.81615719130033537</v>
      </c>
      <c r="AD43">
        <f>1-NORMDIST(Playoffs!DQ41,Playoffs!DQ$199,Playoffs!DQ$200,1)</f>
        <v>0.41336556724553974</v>
      </c>
      <c r="AE43">
        <f>NORMDIST(Playoffs!DR41,Playoffs!DR$199,Playoffs!DR$200,1)</f>
        <v>0.8079744779202731</v>
      </c>
      <c r="AF43">
        <f>1-NORMDIST(Playoffs!DS41,Playoffs!DS$199,Playoffs!DS$200,1)</f>
        <v>0.35697696412494717</v>
      </c>
      <c r="AG43">
        <f>NORMDIST(Playoffs!DT41,Playoffs!DT$199,Playoffs!DT$200,1)</f>
        <v>0.39241526693104112</v>
      </c>
      <c r="AH43">
        <f>1-NORMDIST(Playoffs!DU41,Playoffs!DU$199,Playoffs!DU$200,1)</f>
        <v>0.82557689005125101</v>
      </c>
      <c r="AI43">
        <f t="shared" si="8"/>
        <v>25.716549462583252</v>
      </c>
      <c r="AJ43">
        <f t="shared" si="9"/>
        <v>13.405775742239481</v>
      </c>
      <c r="AK43">
        <f t="shared" si="10"/>
        <v>39.122325204822737</v>
      </c>
      <c r="AM43">
        <f t="shared" ca="1" si="11"/>
        <v>38</v>
      </c>
      <c r="AN43">
        <f t="shared" ca="1" si="12"/>
        <v>136</v>
      </c>
      <c r="AO43">
        <f t="shared" ca="1" si="13"/>
        <v>81</v>
      </c>
      <c r="AQ43" t="str">
        <f t="shared" si="14"/>
        <v>Raiders</v>
      </c>
    </row>
    <row r="44" spans="1:43">
      <c r="A44" t="str">
        <f>Playoffs!A42&amp;" - "&amp;Playoffs!C42&amp;" - "&amp;Playoffs!F42</f>
        <v>Titans - CC - 2002</v>
      </c>
      <c r="B44" t="str">
        <f>Playoffs!B42</f>
        <v>Raiders</v>
      </c>
      <c r="C44">
        <f>NORMDIST(Playoffs!CP42,Playoffs!CP$199,Playoffs!CP$200,1)</f>
        <v>0.88544362216478145</v>
      </c>
      <c r="D44">
        <f>1-NORMDIST(Playoffs!CQ42,Playoffs!CQ$199,Playoffs!CQ$200,1)</f>
        <v>8.4968804557707389E-2</v>
      </c>
      <c r="E44">
        <f>NORMDIST(Playoffs!CR42,Playoffs!CR$199,Playoffs!CR$200,1)</f>
        <v>0.45274361644935524</v>
      </c>
      <c r="F44">
        <f>1-NORMDIST(Playoffs!CS42,Playoffs!CS$199,Playoffs!CS$200,1)</f>
        <v>0.14465348228766728</v>
      </c>
      <c r="G44">
        <f>1-NORMDIST(Playoffs!CT42,Playoffs!CT$199,Playoffs!CT$200,1)</f>
        <v>0.42995949000555234</v>
      </c>
      <c r="H44">
        <f>NORMDIST(Playoffs!CU42,Playoffs!CU$199,Playoffs!CU$200,1)</f>
        <v>0.29610542713274268</v>
      </c>
      <c r="I44">
        <f>NORMDIST(Playoffs!CV42,Playoffs!CV$199,Playoffs!CV$200,1)</f>
        <v>0.61879362054487397</v>
      </c>
      <c r="J44">
        <f>1-NORMDIST(Playoffs!CW42,Playoffs!CW$199,Playoffs!CW$200,1)</f>
        <v>0.26585429339592692</v>
      </c>
      <c r="K44">
        <f>NORMDIST(Playoffs!CX42,Playoffs!CX$199,Playoffs!CX$200,1)</f>
        <v>0.8807039986687426</v>
      </c>
      <c r="L44">
        <f>1-NORMDIST(Playoffs!CY42,Playoffs!CY$199,Playoffs!CY$200,1)</f>
        <v>0.66475592243566406</v>
      </c>
      <c r="M44">
        <f>NORMDIST(Playoffs!CZ42,Playoffs!CZ$199,Playoffs!CZ$200,1)</f>
        <v>0.30350418971900217</v>
      </c>
      <c r="N44">
        <f>1-NORMDIST(Playoffs!DA42,Playoffs!DA$199,Playoffs!DA$200,1)</f>
        <v>0.1276817255360585</v>
      </c>
      <c r="O44">
        <f>NORMDIST(Playoffs!DB42,Playoffs!DB$199,Playoffs!DB$200,1)</f>
        <v>0.98325880194194404</v>
      </c>
      <c r="P44">
        <f>1-NORMDIST(Playoffs!DC42,Playoffs!DC$199,Playoffs!DC$200,1)</f>
        <v>0.12095534229412763</v>
      </c>
      <c r="Q44">
        <f>NORMDIST(Playoffs!DD42,Playoffs!DD$199,Playoffs!DD$200,1)</f>
        <v>0.60940912574748951</v>
      </c>
      <c r="R44">
        <f>1-NORMDIST(Playoffs!DE42,Playoffs!DE$199,Playoffs!DE$200,1)</f>
        <v>0.34608548238204728</v>
      </c>
      <c r="S44">
        <f>NORMDIST(Playoffs!DF42,Playoffs!DF$199,Playoffs!DF$200,1)</f>
        <v>0.58730078118123752</v>
      </c>
      <c r="T44">
        <f>1-NORMDIST(Playoffs!DG42,Playoffs!DG$199,Playoffs!DG$200,1)</f>
        <v>0.13046507296928156</v>
      </c>
      <c r="U44">
        <f>1-NORMDIST(Playoffs!DH42,Playoffs!DH$199,Playoffs!DH$200,1)</f>
        <v>0.67452795868855331</v>
      </c>
      <c r="V44">
        <f>NORMDIST(Playoffs!DI42,Playoffs!DI$199,Playoffs!DI$200,1)</f>
        <v>0.51688879064151982</v>
      </c>
      <c r="W44">
        <f>NORMDIST(Playoffs!DJ42,Playoffs!DJ$199,Playoffs!DJ$200,1)</f>
        <v>0.42939874657052679</v>
      </c>
      <c r="X44">
        <f>1-NORMDIST(Playoffs!DK42,Playoffs!DK$199,Playoffs!DK$200,1)</f>
        <v>0.1816223911189262</v>
      </c>
      <c r="Y44">
        <f>NORMDIST(Playoffs!DL42,Playoffs!DL$199,Playoffs!DL$200,1)</f>
        <v>0.902206539242012</v>
      </c>
      <c r="Z44">
        <f>1-NORMDIST(Playoffs!DM42,Playoffs!DM$199,Playoffs!DM$200,1)</f>
        <v>0.59343709062218353</v>
      </c>
      <c r="AA44">
        <f>1-NORMDIST(Playoffs!DN42,Playoffs!DN$199,Playoffs!DN$200,1)</f>
        <v>0.43965166759409535</v>
      </c>
      <c r="AB44">
        <f>NORMDIST(Playoffs!DO42,Playoffs!DO$199,Playoffs!DO$200,1)</f>
        <v>0.9992226684204657</v>
      </c>
      <c r="AC44">
        <f>NORMDIST(Playoffs!DP42,Playoffs!DP$199,Playoffs!DP$200,1)</f>
        <v>0.58663443275446014</v>
      </c>
      <c r="AD44">
        <f>1-NORMDIST(Playoffs!DQ42,Playoffs!DQ$199,Playoffs!DQ$200,1)</f>
        <v>0.18384280869966441</v>
      </c>
      <c r="AE44">
        <f>NORMDIST(Playoffs!DR42,Playoffs!DR$199,Playoffs!DR$200,1)</f>
        <v>0.64302303587505305</v>
      </c>
      <c r="AF44">
        <f>1-NORMDIST(Playoffs!DS42,Playoffs!DS$199,Playoffs!DS$200,1)</f>
        <v>0.19202552207972745</v>
      </c>
      <c r="AG44">
        <f>NORMDIST(Playoffs!DT42,Playoffs!DT$199,Playoffs!DT$200,1)</f>
        <v>0.17442310994874843</v>
      </c>
      <c r="AH44">
        <f>1-NORMDIST(Playoffs!DU42,Playoffs!DU$199,Playoffs!DU$200,1)</f>
        <v>0.60758473306895855</v>
      </c>
      <c r="AI44">
        <f t="shared" si="8"/>
        <v>22.800618310733441</v>
      </c>
      <c r="AJ44">
        <f t="shared" si="9"/>
        <v>10.489844590389664</v>
      </c>
      <c r="AK44">
        <f t="shared" si="10"/>
        <v>33.290462901123099</v>
      </c>
      <c r="AM44">
        <f t="shared" ca="1" si="11"/>
        <v>63</v>
      </c>
      <c r="AN44">
        <f t="shared" ca="1" si="12"/>
        <v>161</v>
      </c>
      <c r="AO44">
        <f t="shared" ca="1" si="13"/>
        <v>118</v>
      </c>
      <c r="AQ44" t="str">
        <f t="shared" si="14"/>
        <v>Titans</v>
      </c>
    </row>
    <row r="45" spans="1:43">
      <c r="A45" t="str">
        <f>Playoffs!A43&amp;" - "&amp;Playoffs!C43&amp;" - "&amp;Playoffs!F43</f>
        <v>Buccaneers - SB - 2002</v>
      </c>
      <c r="B45" t="str">
        <f>Playoffs!B43</f>
        <v>Raiders</v>
      </c>
      <c r="C45">
        <f>NORMDIST(Playoffs!CP43,Playoffs!CP$199,Playoffs!CP$200,1)</f>
        <v>0.71432333033304041</v>
      </c>
      <c r="D45">
        <f>1-NORMDIST(Playoffs!CQ43,Playoffs!CQ$199,Playoffs!CQ$200,1)</f>
        <v>0.95148764822100329</v>
      </c>
      <c r="E45">
        <f>NORMDIST(Playoffs!CR43,Playoffs!CR$199,Playoffs!CR$200,1)</f>
        <v>0.60253119546448219</v>
      </c>
      <c r="F45">
        <f>1-NORMDIST(Playoffs!CS43,Playoffs!CS$199,Playoffs!CS$200,1)</f>
        <v>0.92708105263480567</v>
      </c>
      <c r="G45">
        <f>1-NORMDIST(Playoffs!CT43,Playoffs!CT$199,Playoffs!CT$200,1)</f>
        <v>0.70389457286725732</v>
      </c>
      <c r="H45">
        <f>NORMDIST(Playoffs!CU43,Playoffs!CU$199,Playoffs!CU$200,1)</f>
        <v>0.98963356939040548</v>
      </c>
      <c r="I45">
        <f>NORMDIST(Playoffs!CV43,Playoffs!CV$199,Playoffs!CV$200,1)</f>
        <v>0.58502633981920882</v>
      </c>
      <c r="J45">
        <f>1-NORMDIST(Playoffs!CW43,Playoffs!CW$199,Playoffs!CW$200,1)</f>
        <v>0.85017898127066416</v>
      </c>
      <c r="K45">
        <f>NORMDIST(Playoffs!CX43,Playoffs!CX$199,Playoffs!CX$200,1)</f>
        <v>0.77340425995797479</v>
      </c>
      <c r="L45">
        <f>1-NORMDIST(Playoffs!CY43,Playoffs!CY$199,Playoffs!CY$200,1)</f>
        <v>0.95775585354355952</v>
      </c>
      <c r="M45">
        <f>NORMDIST(Playoffs!CZ43,Playoffs!CZ$199,Playoffs!CZ$200,1)</f>
        <v>0.37232291041328602</v>
      </c>
      <c r="N45">
        <f>1-NORMDIST(Playoffs!DA43,Playoffs!DA$199,Playoffs!DA$200,1)</f>
        <v>0.72795796674328872</v>
      </c>
      <c r="O45">
        <f>NORMDIST(Playoffs!DB43,Playoffs!DB$199,Playoffs!DB$200,1)</f>
        <v>0.75039333510110429</v>
      </c>
      <c r="P45">
        <f>1-NORMDIST(Playoffs!DC43,Playoffs!DC$199,Playoffs!DC$200,1)</f>
        <v>0.93648984266005009</v>
      </c>
      <c r="Q45">
        <f>NORMDIST(Playoffs!DD43,Playoffs!DD$199,Playoffs!DD$200,1)</f>
        <v>0.45187968772363507</v>
      </c>
      <c r="R45">
        <f>1-NORMDIST(Playoffs!DE43,Playoffs!DE$199,Playoffs!DE$200,1)</f>
        <v>0.36533734265867635</v>
      </c>
      <c r="S45">
        <f>NORMDIST(Playoffs!DF43,Playoffs!DF$199,Playoffs!DF$200,1)</f>
        <v>0.50229280461063097</v>
      </c>
      <c r="T45">
        <f>1-NORMDIST(Playoffs!DG43,Playoffs!DG$199,Playoffs!DG$200,1)</f>
        <v>0.50860980622522522</v>
      </c>
      <c r="U45">
        <f>1-NORMDIST(Playoffs!DH43,Playoffs!DH$199,Playoffs!DH$200,1)</f>
        <v>0.48311120935848018</v>
      </c>
      <c r="V45">
        <f>NORMDIST(Playoffs!DI43,Playoffs!DI$199,Playoffs!DI$200,1)</f>
        <v>0.93658708955694014</v>
      </c>
      <c r="W45">
        <f>NORMDIST(Playoffs!DJ43,Playoffs!DJ$199,Playoffs!DJ$200,1)</f>
        <v>0.54343465529618584</v>
      </c>
      <c r="X45">
        <f>1-NORMDIST(Playoffs!DK43,Playoffs!DK$199,Playoffs!DK$200,1)</f>
        <v>0.79677807982740234</v>
      </c>
      <c r="Y45">
        <f>NORMDIST(Playoffs!DL43,Playoffs!DL$199,Playoffs!DL$200,1)</f>
        <v>0.79575023322686667</v>
      </c>
      <c r="Z45">
        <f>1-NORMDIST(Playoffs!DM43,Playoffs!DM$199,Playoffs!DM$200,1)</f>
        <v>0.88982037930576685</v>
      </c>
      <c r="AA45">
        <f>1-NORMDIST(Playoffs!DN43,Playoffs!DN$199,Playoffs!DN$200,1)</f>
        <v>0.7383437278510776</v>
      </c>
      <c r="AB45">
        <f>NORMDIST(Playoffs!DO43,Playoffs!DO$199,Playoffs!DO$200,1)</f>
        <v>0.53080804262917902</v>
      </c>
      <c r="AC45">
        <f>NORMDIST(Playoffs!DP43,Playoffs!DP$199,Playoffs!DP$200,1)</f>
        <v>0.11546052942617735</v>
      </c>
      <c r="AD45">
        <f>1-NORMDIST(Playoffs!DQ43,Playoffs!DQ$199,Playoffs!DQ$200,1)</f>
        <v>0.99072977588358579</v>
      </c>
      <c r="AE45">
        <f>NORMDIST(Playoffs!DR43,Playoffs!DR$199,Playoffs!DR$200,1)</f>
        <v>0.32660918363864833</v>
      </c>
      <c r="AF45">
        <f>1-NORMDIST(Playoffs!DS43,Playoffs!DS$199,Playoffs!DS$200,1)</f>
        <v>0.97206518650703755</v>
      </c>
      <c r="AG45">
        <f>NORMDIST(Playoffs!DT43,Playoffs!DT$199,Playoffs!DT$200,1)</f>
        <v>2.3937003060512052E-2</v>
      </c>
      <c r="AH45">
        <f>1-NORMDIST(Playoffs!DU43,Playoffs!DU$199,Playoffs!DU$200,1)</f>
        <v>0.73580327285170821</v>
      </c>
      <c r="AI45">
        <f t="shared" si="8"/>
        <v>21.539746930005563</v>
      </c>
      <c r="AJ45">
        <f t="shared" si="9"/>
        <v>30.025289699041902</v>
      </c>
      <c r="AK45">
        <f t="shared" si="10"/>
        <v>51.565036629047469</v>
      </c>
      <c r="AM45">
        <f t="shared" ca="1" si="11"/>
        <v>83</v>
      </c>
      <c r="AN45">
        <f t="shared" ca="1" si="12"/>
        <v>7</v>
      </c>
      <c r="AO45">
        <f t="shared" ca="1" si="13"/>
        <v>10</v>
      </c>
      <c r="AQ45" t="str">
        <f t="shared" si="14"/>
        <v>Buccaneers</v>
      </c>
    </row>
    <row r="46" spans="1:43">
      <c r="A46" t="str">
        <f>Playoffs!A44&amp;" - "&amp;Playoffs!C44&amp;" - "&amp;Playoffs!F44</f>
        <v>Raiders - SB - 2002</v>
      </c>
      <c r="B46" t="str">
        <f>Playoffs!B44</f>
        <v>Buccaneers</v>
      </c>
      <c r="C46">
        <f>NORMDIST(Playoffs!CP44,Playoffs!CP$199,Playoffs!CP$200,1)</f>
        <v>4.8512351778997709E-2</v>
      </c>
      <c r="D46">
        <f>1-NORMDIST(Playoffs!CQ44,Playoffs!CQ$199,Playoffs!CQ$200,1)</f>
        <v>0.28567666966695859</v>
      </c>
      <c r="E46">
        <f>NORMDIST(Playoffs!CR44,Playoffs!CR$199,Playoffs!CR$200,1)</f>
        <v>7.2918947365194664E-2</v>
      </c>
      <c r="F46">
        <f>1-NORMDIST(Playoffs!CS44,Playoffs!CS$199,Playoffs!CS$200,1)</f>
        <v>0.39746880453551769</v>
      </c>
      <c r="G46">
        <f>1-NORMDIST(Playoffs!CT44,Playoffs!CT$199,Playoffs!CT$200,1)</f>
        <v>1.0366430609594524E-2</v>
      </c>
      <c r="H46">
        <f>NORMDIST(Playoffs!CU44,Playoffs!CU$199,Playoffs!CU$200,1)</f>
        <v>0.29610542713274268</v>
      </c>
      <c r="I46">
        <f>NORMDIST(Playoffs!CV44,Playoffs!CV$199,Playoffs!CV$200,1)</f>
        <v>0.14982101872933518</v>
      </c>
      <c r="J46">
        <f>1-NORMDIST(Playoffs!CW44,Playoffs!CW$199,Playoffs!CW$200,1)</f>
        <v>0.4149736601807914</v>
      </c>
      <c r="K46">
        <f>NORMDIST(Playoffs!CX44,Playoffs!CX$199,Playoffs!CX$200,1)</f>
        <v>4.2244146456439813E-2</v>
      </c>
      <c r="L46">
        <f>1-NORMDIST(Playoffs!CY44,Playoffs!CY$199,Playoffs!CY$200,1)</f>
        <v>0.22659574004202632</v>
      </c>
      <c r="M46">
        <f>NORMDIST(Playoffs!CZ44,Playoffs!CZ$199,Playoffs!CZ$200,1)</f>
        <v>0.27204203325671217</v>
      </c>
      <c r="N46">
        <f>1-NORMDIST(Playoffs!DA44,Playoffs!DA$199,Playoffs!DA$200,1)</f>
        <v>0.62767708958671442</v>
      </c>
      <c r="O46">
        <f>NORMDIST(Playoffs!DB44,Playoffs!DB$199,Playoffs!DB$200,1)</f>
        <v>6.3510157339949802E-2</v>
      </c>
      <c r="P46">
        <f>1-NORMDIST(Playoffs!DC44,Playoffs!DC$199,Playoffs!DC$200,1)</f>
        <v>0.24960666489889594</v>
      </c>
      <c r="Q46">
        <f>NORMDIST(Playoffs!DD44,Playoffs!DD$199,Playoffs!DD$200,1)</f>
        <v>0.63466265734132343</v>
      </c>
      <c r="R46">
        <f>1-NORMDIST(Playoffs!DE44,Playoffs!DE$199,Playoffs!DE$200,1)</f>
        <v>0.54812031227636504</v>
      </c>
      <c r="S46">
        <f>NORMDIST(Playoffs!DF44,Playoffs!DF$199,Playoffs!DF$200,1)</f>
        <v>0.49139019377477478</v>
      </c>
      <c r="T46">
        <f>1-NORMDIST(Playoffs!DG44,Playoffs!DG$199,Playoffs!DG$200,1)</f>
        <v>0.49770719538936903</v>
      </c>
      <c r="U46">
        <f>1-NORMDIST(Playoffs!DH44,Playoffs!DH$199,Playoffs!DH$200,1)</f>
        <v>6.3412910443059856E-2</v>
      </c>
      <c r="V46">
        <f>NORMDIST(Playoffs!DI44,Playoffs!DI$199,Playoffs!DI$200,1)</f>
        <v>0.51688879064151982</v>
      </c>
      <c r="W46">
        <f>NORMDIST(Playoffs!DJ44,Playoffs!DJ$199,Playoffs!DJ$200,1)</f>
        <v>0.20322192017259744</v>
      </c>
      <c r="X46">
        <f>1-NORMDIST(Playoffs!DK44,Playoffs!DK$199,Playoffs!DK$200,1)</f>
        <v>0.45656534470381427</v>
      </c>
      <c r="Y46">
        <f>NORMDIST(Playoffs!DL44,Playoffs!DL$199,Playoffs!DL$200,1)</f>
        <v>0.11017962069422937</v>
      </c>
      <c r="Z46">
        <f>1-NORMDIST(Playoffs!DM44,Playoffs!DM$199,Playoffs!DM$200,1)</f>
        <v>0.20424976677313711</v>
      </c>
      <c r="AA46">
        <f>1-NORMDIST(Playoffs!DN44,Playoffs!DN$199,Playoffs!DN$200,1)</f>
        <v>0.46919195737082098</v>
      </c>
      <c r="AB46">
        <f>NORMDIST(Playoffs!DO44,Playoffs!DO$199,Playoffs!DO$200,1)</f>
        <v>0.26165627214892229</v>
      </c>
      <c r="AC46">
        <f>NORMDIST(Playoffs!DP44,Playoffs!DP$199,Playoffs!DP$200,1)</f>
        <v>9.2702241164143162E-3</v>
      </c>
      <c r="AD46">
        <f>1-NORMDIST(Playoffs!DQ44,Playoffs!DQ$199,Playoffs!DQ$200,1)</f>
        <v>0.88453947057382287</v>
      </c>
      <c r="AE46">
        <f>NORMDIST(Playoffs!DR44,Playoffs!DR$199,Playoffs!DR$200,1)</f>
        <v>2.7934813492962229E-2</v>
      </c>
      <c r="AF46">
        <f>1-NORMDIST(Playoffs!DS44,Playoffs!DS$199,Playoffs!DS$200,1)</f>
        <v>0.67339081636135134</v>
      </c>
      <c r="AG46">
        <f>NORMDIST(Playoffs!DT44,Playoffs!DT$199,Playoffs!DT$200,1)</f>
        <v>0.26419672714829134</v>
      </c>
      <c r="AH46">
        <f>1-NORMDIST(Playoffs!DU44,Playoffs!DU$199,Playoffs!DU$200,1)</f>
        <v>0.97606299693948784</v>
      </c>
      <c r="AI46">
        <f t="shared" si="8"/>
        <v>6.1811043539310164</v>
      </c>
      <c r="AJ46">
        <f t="shared" si="9"/>
        <v>14.666647122967367</v>
      </c>
      <c r="AK46">
        <f t="shared" si="10"/>
        <v>20.847751476898384</v>
      </c>
      <c r="AM46">
        <f t="shared" ca="1" si="11"/>
        <v>192</v>
      </c>
      <c r="AN46">
        <f t="shared" ca="1" si="12"/>
        <v>116</v>
      </c>
      <c r="AO46">
        <f t="shared" ca="1" si="13"/>
        <v>189</v>
      </c>
      <c r="AQ46" t="str">
        <f t="shared" si="14"/>
        <v>Raiders</v>
      </c>
    </row>
    <row r="47" spans="1:43">
      <c r="A47" t="str">
        <f>Playoffs!A45&amp;" - "&amp;Playoffs!C45&amp;" - "&amp;Playoffs!F45</f>
        <v>Ravens - WC - 2003</v>
      </c>
      <c r="B47" t="str">
        <f>Playoffs!B45</f>
        <v>Titans</v>
      </c>
      <c r="C47">
        <f>NORMDIST(Playoffs!CP45,Playoffs!CP$199,Playoffs!CP$200,1)</f>
        <v>4.8512351778997709E-2</v>
      </c>
      <c r="D47">
        <f>1-NORMDIST(Playoffs!CQ45,Playoffs!CQ$199,Playoffs!CQ$200,1)</f>
        <v>0.75338016799720064</v>
      </c>
      <c r="E47">
        <f>NORMDIST(Playoffs!CR45,Playoffs!CR$199,Playoffs!CR$200,1)</f>
        <v>0.23086880574937974</v>
      </c>
      <c r="F47">
        <f>1-NORMDIST(Playoffs!CS45,Playoffs!CS$199,Playoffs!CS$200,1)</f>
        <v>0.89381554940240782</v>
      </c>
      <c r="G47">
        <f>1-NORMDIST(Playoffs!CT45,Playoffs!CT$199,Playoffs!CT$200,1)</f>
        <v>0.42995949000555234</v>
      </c>
      <c r="H47">
        <f>NORMDIST(Playoffs!CU45,Playoffs!CU$199,Playoffs!CU$200,1)</f>
        <v>0.81288815165070627</v>
      </c>
      <c r="I47">
        <f>NORMDIST(Playoffs!CV45,Playoffs!CV$199,Playoffs!CV$200,1)</f>
        <v>0.16050736551369682</v>
      </c>
      <c r="J47">
        <f>1-NORMDIST(Playoffs!CW45,Playoffs!CW$199,Playoffs!CW$200,1)</f>
        <v>0.65512365803793204</v>
      </c>
      <c r="K47">
        <f>NORMDIST(Playoffs!CX45,Playoffs!CX$199,Playoffs!CX$200,1)</f>
        <v>0.10661800965279999</v>
      </c>
      <c r="L47">
        <f>1-NORMDIST(Playoffs!CY45,Playoffs!CY$199,Playoffs!CY$200,1)</f>
        <v>0.4684389567314019</v>
      </c>
      <c r="M47">
        <f>NORMDIST(Playoffs!CZ45,Playoffs!CZ$199,Playoffs!CZ$200,1)</f>
        <v>0.31846278195963529</v>
      </c>
      <c r="N47">
        <f>1-NORMDIST(Playoffs!DA45,Playoffs!DA$199,Playoffs!DA$200,1)</f>
        <v>0.51051192516947352</v>
      </c>
      <c r="O47">
        <f>NORMDIST(Playoffs!DB45,Playoffs!DB$199,Playoffs!DB$200,1)</f>
        <v>0.10081903683193216</v>
      </c>
      <c r="P47">
        <f>1-NORMDIST(Playoffs!DC45,Playoffs!DC$199,Playoffs!DC$200,1)</f>
        <v>0.76393114932747741</v>
      </c>
      <c r="Q47">
        <f>NORMDIST(Playoffs!DD45,Playoffs!DD$199,Playoffs!DD$200,1)</f>
        <v>0.14658393782515089</v>
      </c>
      <c r="R47">
        <f>1-NORMDIST(Playoffs!DE45,Playoffs!DE$199,Playoffs!DE$200,1)</f>
        <v>0.47403005469723014</v>
      </c>
      <c r="S47">
        <f>NORMDIST(Playoffs!DF45,Playoffs!DF$199,Playoffs!DF$200,1)</f>
        <v>3.9089121709351193E-2</v>
      </c>
      <c r="T47">
        <f>1-NORMDIST(Playoffs!DG45,Playoffs!DG$199,Playoffs!DG$200,1)</f>
        <v>0.34011586947531758</v>
      </c>
      <c r="U47">
        <f>1-NORMDIST(Playoffs!DH45,Playoffs!DH$199,Playoffs!DH$200,1)</f>
        <v>6.3412910443059856E-2</v>
      </c>
      <c r="V47">
        <f>NORMDIST(Playoffs!DI45,Playoffs!DI$199,Playoffs!DI$200,1)</f>
        <v>0.51688879064151982</v>
      </c>
      <c r="W47">
        <f>NORMDIST(Playoffs!DJ45,Playoffs!DJ$199,Playoffs!DJ$200,1)</f>
        <v>8.2966228572836087E-3</v>
      </c>
      <c r="X47">
        <f>1-NORMDIST(Playoffs!DK45,Playoffs!DK$199,Playoffs!DK$200,1)</f>
        <v>0.71541109895773447</v>
      </c>
      <c r="Y47">
        <f>NORMDIST(Playoffs!DL45,Playoffs!DL$199,Playoffs!DL$200,1)</f>
        <v>0.10016024636957566</v>
      </c>
      <c r="Z47">
        <f>1-NORMDIST(Playoffs!DM45,Playoffs!DM$199,Playoffs!DM$200,1)</f>
        <v>0.74662430208527886</v>
      </c>
      <c r="AA47">
        <f>1-NORMDIST(Playoffs!DN45,Playoffs!DN$199,Playoffs!DN$200,1)</f>
        <v>0.14653843165750491</v>
      </c>
      <c r="AB47">
        <f>NORMDIST(Playoffs!DO45,Playoffs!DO$199,Playoffs!DO$200,1)</f>
        <v>0.55185006644366452</v>
      </c>
      <c r="AC47">
        <f>NORMDIST(Playoffs!DP45,Playoffs!DP$199,Playoffs!DP$200,1)</f>
        <v>3.8232439701859966E-2</v>
      </c>
      <c r="AD47">
        <f>1-NORMDIST(Playoffs!DQ45,Playoffs!DQ$199,Playoffs!DQ$200,1)</f>
        <v>0.6083557637305248</v>
      </c>
      <c r="AE47">
        <f>NORMDIST(Playoffs!DR45,Playoffs!DR$199,Playoffs!DR$200,1)</f>
        <v>0.27255635908989362</v>
      </c>
      <c r="AF47">
        <f>1-NORMDIST(Playoffs!DS45,Playoffs!DS$199,Playoffs!DS$200,1)</f>
        <v>0.50407373133921329</v>
      </c>
      <c r="AG47">
        <f>NORMDIST(Playoffs!DT45,Playoffs!DT$199,Playoffs!DT$200,1)</f>
        <v>0.61357442513876459</v>
      </c>
      <c r="AH47">
        <f>1-NORMDIST(Playoffs!DU45,Playoffs!DU$199,Playoffs!DU$200,1)</f>
        <v>0.17043502013289624</v>
      </c>
      <c r="AI47">
        <f t="shared" si="8"/>
        <v>5.7722568660463356</v>
      </c>
      <c r="AJ47">
        <f t="shared" si="9"/>
        <v>23.348778938370671</v>
      </c>
      <c r="AK47">
        <f t="shared" si="10"/>
        <v>29.121035804417009</v>
      </c>
      <c r="AM47">
        <f t="shared" ca="1" si="11"/>
        <v>194</v>
      </c>
      <c r="AN47">
        <f t="shared" ca="1" si="12"/>
        <v>44</v>
      </c>
      <c r="AO47">
        <f t="shared" ca="1" si="13"/>
        <v>153</v>
      </c>
      <c r="AQ47" t="str">
        <f t="shared" si="14"/>
        <v>Ravens</v>
      </c>
    </row>
    <row r="48" spans="1:43">
      <c r="A48" t="str">
        <f>Playoffs!A46&amp;" - "&amp;Playoffs!C46&amp;" - "&amp;Playoffs!F46</f>
        <v>Titans - WC - 2003</v>
      </c>
      <c r="B48" t="str">
        <f>Playoffs!B46</f>
        <v>Ravens</v>
      </c>
      <c r="C48">
        <f>NORMDIST(Playoffs!CP46,Playoffs!CP$199,Playoffs!CP$200,1)</f>
        <v>0.24661983200280058</v>
      </c>
      <c r="D48">
        <f>1-NORMDIST(Playoffs!CQ46,Playoffs!CQ$199,Playoffs!CQ$200,1)</f>
        <v>0.95148764822100329</v>
      </c>
      <c r="E48">
        <f>NORMDIST(Playoffs!CR46,Playoffs!CR$199,Playoffs!CR$200,1)</f>
        <v>0.10618445059759229</v>
      </c>
      <c r="F48">
        <f>1-NORMDIST(Playoffs!CS46,Playoffs!CS$199,Playoffs!CS$200,1)</f>
        <v>0.7691311942506206</v>
      </c>
      <c r="G48">
        <f>1-NORMDIST(Playoffs!CT46,Playoffs!CT$199,Playoffs!CT$200,1)</f>
        <v>0.18711184834929373</v>
      </c>
      <c r="H48">
        <f>NORMDIST(Playoffs!CU46,Playoffs!CU$199,Playoffs!CU$200,1)</f>
        <v>0.57004050999444766</v>
      </c>
      <c r="I48">
        <f>NORMDIST(Playoffs!CV46,Playoffs!CV$199,Playoffs!CV$200,1)</f>
        <v>0.34487634196206762</v>
      </c>
      <c r="J48">
        <f>1-NORMDIST(Playoffs!CW46,Playoffs!CW$199,Playoffs!CW$200,1)</f>
        <v>0.83949263448630251</v>
      </c>
      <c r="K48">
        <f>NORMDIST(Playoffs!CX46,Playoffs!CX$199,Playoffs!CX$200,1)</f>
        <v>0.53156104326859821</v>
      </c>
      <c r="L48">
        <f>1-NORMDIST(Playoffs!CY46,Playoffs!CY$199,Playoffs!CY$200,1)</f>
        <v>0.8933819903471989</v>
      </c>
      <c r="M48">
        <f>NORMDIST(Playoffs!CZ46,Playoffs!CZ$199,Playoffs!CZ$200,1)</f>
        <v>0.48948807483052648</v>
      </c>
      <c r="N48">
        <f>1-NORMDIST(Playoffs!DA46,Playoffs!DA$199,Playoffs!DA$200,1)</f>
        <v>0.68153721804036538</v>
      </c>
      <c r="O48">
        <f>NORMDIST(Playoffs!DB46,Playoffs!DB$199,Playoffs!DB$200,1)</f>
        <v>0.23606885067252237</v>
      </c>
      <c r="P48">
        <f>1-NORMDIST(Playoffs!DC46,Playoffs!DC$199,Playoffs!DC$200,1)</f>
        <v>0.89918096316806762</v>
      </c>
      <c r="Q48">
        <f>NORMDIST(Playoffs!DD46,Playoffs!DD$199,Playoffs!DD$200,1)</f>
        <v>0.52596994530276986</v>
      </c>
      <c r="R48">
        <f>1-NORMDIST(Playoffs!DE46,Playoffs!DE$199,Playoffs!DE$200,1)</f>
        <v>0.85341606217484955</v>
      </c>
      <c r="S48">
        <f>NORMDIST(Playoffs!DF46,Playoffs!DF$199,Playoffs!DF$200,1)</f>
        <v>0.65988413052468275</v>
      </c>
      <c r="T48">
        <f>1-NORMDIST(Playoffs!DG46,Playoffs!DG$199,Playoffs!DG$200,1)</f>
        <v>0.96091087829064858</v>
      </c>
      <c r="U48">
        <f>1-NORMDIST(Playoffs!DH46,Playoffs!DH$199,Playoffs!DH$200,1)</f>
        <v>0.48311120935848018</v>
      </c>
      <c r="V48">
        <f>NORMDIST(Playoffs!DI46,Playoffs!DI$199,Playoffs!DI$200,1)</f>
        <v>0.93658708955694014</v>
      </c>
      <c r="W48">
        <f>NORMDIST(Playoffs!DJ46,Playoffs!DJ$199,Playoffs!DJ$200,1)</f>
        <v>0.28458890104226531</v>
      </c>
      <c r="X48">
        <f>1-NORMDIST(Playoffs!DK46,Playoffs!DK$199,Playoffs!DK$200,1)</f>
        <v>0.99170337714271628</v>
      </c>
      <c r="Y48">
        <f>NORMDIST(Playoffs!DL46,Playoffs!DL$199,Playoffs!DL$200,1)</f>
        <v>0.2533756979147177</v>
      </c>
      <c r="Z48">
        <f>1-NORMDIST(Playoffs!DM46,Playoffs!DM$199,Playoffs!DM$200,1)</f>
        <v>0.89983975363042068</v>
      </c>
      <c r="AA48">
        <f>1-NORMDIST(Playoffs!DN46,Playoffs!DN$199,Playoffs!DN$200,1)</f>
        <v>0.44814993355633548</v>
      </c>
      <c r="AB48">
        <f>NORMDIST(Playoffs!DO46,Playoffs!DO$199,Playoffs!DO$200,1)</f>
        <v>0.8534615683424952</v>
      </c>
      <c r="AC48">
        <f>NORMDIST(Playoffs!DP46,Playoffs!DP$199,Playoffs!DP$200,1)</f>
        <v>0.39164423626947542</v>
      </c>
      <c r="AD48">
        <f>1-NORMDIST(Playoffs!DQ46,Playoffs!DQ$199,Playoffs!DQ$200,1)</f>
        <v>0.96176756029814037</v>
      </c>
      <c r="AE48">
        <f>NORMDIST(Playoffs!DR46,Playoffs!DR$199,Playoffs!DR$200,1)</f>
        <v>0.4959262686607866</v>
      </c>
      <c r="AF48">
        <f>1-NORMDIST(Playoffs!DS46,Playoffs!DS$199,Playoffs!DS$200,1)</f>
        <v>0.72744364091010594</v>
      </c>
      <c r="AG48">
        <f>NORMDIST(Playoffs!DT46,Playoffs!DT$199,Playoffs!DT$200,1)</f>
        <v>0.82956497986710431</v>
      </c>
      <c r="AH48">
        <f>1-NORMDIST(Playoffs!DU46,Playoffs!DU$199,Playoffs!DU$200,1)</f>
        <v>0.38642557486123563</v>
      </c>
      <c r="AI48">
        <f t="shared" si="8"/>
        <v>12.857615114602252</v>
      </c>
      <c r="AJ48">
        <f t="shared" si="9"/>
        <v>30.434137186926588</v>
      </c>
      <c r="AK48">
        <f t="shared" si="10"/>
        <v>43.291752301528831</v>
      </c>
      <c r="AM48">
        <f t="shared" ca="1" si="11"/>
        <v>155</v>
      </c>
      <c r="AN48">
        <f t="shared" ca="1" si="12"/>
        <v>5</v>
      </c>
      <c r="AO48">
        <f t="shared" ca="1" si="13"/>
        <v>46</v>
      </c>
      <c r="AQ48" t="str">
        <f t="shared" si="14"/>
        <v>Titans</v>
      </c>
    </row>
    <row r="49" spans="1:43">
      <c r="A49" t="str">
        <f>Playoffs!A47&amp;" - "&amp;Playoffs!C47&amp;" - "&amp;Playoffs!F47</f>
        <v>Panthers - WC - 2003</v>
      </c>
      <c r="B49" t="str">
        <f>Playoffs!B47</f>
        <v>Cowboys</v>
      </c>
      <c r="C49">
        <f>NORMDIST(Playoffs!CP47,Playoffs!CP$199,Playoffs!CP$200,1)</f>
        <v>0.31893836235685757</v>
      </c>
      <c r="D49">
        <f>1-NORMDIST(Playoffs!CQ47,Playoffs!CQ$199,Playoffs!CQ$200,1)</f>
        <v>0.96805702640696001</v>
      </c>
      <c r="E49">
        <f>NORMDIST(Playoffs!CR47,Playoffs!CR$199,Playoffs!CR$200,1)</f>
        <v>0.93685803081655294</v>
      </c>
      <c r="F49">
        <f>1-NORMDIST(Playoffs!CS47,Playoffs!CS$199,Playoffs!CS$200,1)</f>
        <v>0.87176463541616167</v>
      </c>
      <c r="G49">
        <f>1-NORMDIST(Playoffs!CT47,Playoffs!CT$199,Playoffs!CT$200,1)</f>
        <v>0.89393818296530703</v>
      </c>
      <c r="H49">
        <f>NORMDIST(Playoffs!CU47,Playoffs!CU$199,Playoffs!CU$200,1)</f>
        <v>0.57004050999444766</v>
      </c>
      <c r="I49">
        <f>NORMDIST(Playoffs!CV47,Playoffs!CV$199,Playoffs!CV$200,1)</f>
        <v>0.63850601434487009</v>
      </c>
      <c r="J49">
        <f>1-NORMDIST(Playoffs!CW47,Playoffs!CW$199,Playoffs!CW$200,1)</f>
        <v>0.90054590647893495</v>
      </c>
      <c r="K49">
        <f>NORMDIST(Playoffs!CX47,Playoffs!CX$199,Playoffs!CX$200,1)</f>
        <v>0.63756758282078108</v>
      </c>
      <c r="L49">
        <f>1-NORMDIST(Playoffs!CY47,Playoffs!CY$199,Playoffs!CY$200,1)</f>
        <v>0.80859341092053072</v>
      </c>
      <c r="M49">
        <f>NORMDIST(Playoffs!CZ47,Playoffs!CZ$199,Playoffs!CZ$200,1)</f>
        <v>0.74947260160853257</v>
      </c>
      <c r="N49">
        <f>1-NORMDIST(Playoffs!DA47,Playoffs!DA$199,Playoffs!DA$200,1)</f>
        <v>0.9196009048884306</v>
      </c>
      <c r="O49">
        <f>NORMDIST(Playoffs!DB47,Playoffs!DB$199,Playoffs!DB$200,1)</f>
        <v>0.29700267286955828</v>
      </c>
      <c r="P49">
        <f>1-NORMDIST(Playoffs!DC47,Playoffs!DC$199,Playoffs!DC$200,1)</f>
        <v>0.92501216430317768</v>
      </c>
      <c r="Q49">
        <f>NORMDIST(Playoffs!DD47,Playoffs!DD$199,Playoffs!DD$200,1)</f>
        <v>0.52596994530276986</v>
      </c>
      <c r="R49">
        <f>1-NORMDIST(Playoffs!DE47,Playoffs!DE$199,Playoffs!DE$200,1)</f>
        <v>0.76511768562068561</v>
      </c>
      <c r="S49">
        <f>NORMDIST(Playoffs!DF47,Playoffs!DF$199,Playoffs!DF$200,1)</f>
        <v>0.8768306749023711</v>
      </c>
      <c r="T49">
        <f>1-NORMDIST(Playoffs!DG47,Playoffs!DG$199,Playoffs!DG$200,1)</f>
        <v>0.56203606894656533</v>
      </c>
      <c r="U49">
        <f>1-NORMDIST(Playoffs!DH47,Playoffs!DH$199,Playoffs!DH$200,1)</f>
        <v>0.67452795868855331</v>
      </c>
      <c r="V49">
        <f>NORMDIST(Playoffs!DI47,Playoffs!DI$199,Playoffs!DI$200,1)</f>
        <v>0.93658708955694014</v>
      </c>
      <c r="W49">
        <f>NORMDIST(Playoffs!DJ47,Playoffs!DJ$199,Playoffs!DJ$200,1)</f>
        <v>0.20322192017259744</v>
      </c>
      <c r="X49">
        <f>1-NORMDIST(Playoffs!DK47,Playoffs!DK$199,Playoffs!DK$200,1)</f>
        <v>0.41548698730783651</v>
      </c>
      <c r="Y49">
        <f>NORMDIST(Playoffs!DL47,Playoffs!DL$199,Playoffs!DL$200,1)</f>
        <v>0.43028192089494766</v>
      </c>
      <c r="Z49">
        <f>1-NORMDIST(Playoffs!DM47,Playoffs!DM$199,Playoffs!DM$200,1)</f>
        <v>0.77645319146563441</v>
      </c>
      <c r="AA49">
        <f>1-NORMDIST(Playoffs!DN47,Playoffs!DN$199,Playoffs!DN$200,1)</f>
        <v>0.97003865173865778</v>
      </c>
      <c r="AB49">
        <f>NORMDIST(Playoffs!DO47,Playoffs!DO$199,Playoffs!DO$200,1)</f>
        <v>7.540580134889685E-2</v>
      </c>
      <c r="AC49">
        <f>NORMDIST(Playoffs!DP47,Playoffs!DP$199,Playoffs!DP$200,1)</f>
        <v>9.3738528394960885E-2</v>
      </c>
      <c r="AD49">
        <f>1-NORMDIST(Playoffs!DQ47,Playoffs!DQ$199,Playoffs!DQ$200,1)</f>
        <v>0.97773793419803778</v>
      </c>
      <c r="AE49">
        <f>NORMDIST(Playoffs!DR47,Playoffs!DR$199,Playoffs!DR$200,1)</f>
        <v>0.21596329447716855</v>
      </c>
      <c r="AF49">
        <f>1-NORMDIST(Playoffs!DS47,Playoffs!DS$199,Playoffs!DS$200,1)</f>
        <v>0.54354134158503131</v>
      </c>
      <c r="AG49">
        <f>NORMDIST(Playoffs!DT47,Playoffs!DT$199,Playoffs!DT$200,1)</f>
        <v>0.81630844730336549</v>
      </c>
      <c r="AH49">
        <f>1-NORMDIST(Playoffs!DU47,Playoffs!DU$199,Playoffs!DU$200,1)</f>
        <v>0.72859750814704449</v>
      </c>
      <c r="AI49">
        <f t="shared" si="8"/>
        <v>22.14628613225473</v>
      </c>
      <c r="AJ49">
        <f t="shared" si="9"/>
        <v>28.257220930221489</v>
      </c>
      <c r="AK49">
        <f t="shared" si="10"/>
        <v>50.40350706247623</v>
      </c>
      <c r="AM49">
        <f t="shared" ca="1" si="11"/>
        <v>76</v>
      </c>
      <c r="AN49">
        <f t="shared" ca="1" si="12"/>
        <v>14</v>
      </c>
      <c r="AO49">
        <f t="shared" ca="1" si="13"/>
        <v>13</v>
      </c>
      <c r="AQ49" t="str">
        <f t="shared" si="14"/>
        <v>Panthers</v>
      </c>
    </row>
    <row r="50" spans="1:43">
      <c r="A50" t="str">
        <f>Playoffs!A48&amp;" - "&amp;Playoffs!C48&amp;" - "&amp;Playoffs!F48</f>
        <v>Cowboys - WC - 2003</v>
      </c>
      <c r="B50" t="str">
        <f>Playoffs!B48</f>
        <v>Panthers</v>
      </c>
      <c r="C50">
        <f>NORMDIST(Playoffs!CP48,Playoffs!CP$199,Playoffs!CP$200,1)</f>
        <v>3.1942973593040658E-2</v>
      </c>
      <c r="D50">
        <f>1-NORMDIST(Playoffs!CQ48,Playoffs!CQ$199,Playoffs!CQ$200,1)</f>
        <v>0.68106163764314331</v>
      </c>
      <c r="E50">
        <f>NORMDIST(Playoffs!CR48,Playoffs!CR$199,Playoffs!CR$200,1)</f>
        <v>0.12823536458383855</v>
      </c>
      <c r="F50">
        <f>1-NORMDIST(Playoffs!CS48,Playoffs!CS$199,Playoffs!CS$200,1)</f>
        <v>6.3141969183446944E-2</v>
      </c>
      <c r="G50">
        <f>1-NORMDIST(Playoffs!CT48,Playoffs!CT$199,Playoffs!CT$200,1)</f>
        <v>0.42995949000555234</v>
      </c>
      <c r="H50">
        <f>NORMDIST(Playoffs!CU48,Playoffs!CU$199,Playoffs!CU$200,1)</f>
        <v>0.10606181703469297</v>
      </c>
      <c r="I50">
        <f>NORMDIST(Playoffs!CV48,Playoffs!CV$199,Playoffs!CV$200,1)</f>
        <v>9.9454093521064491E-2</v>
      </c>
      <c r="J50">
        <f>1-NORMDIST(Playoffs!CW48,Playoffs!CW$199,Playoffs!CW$200,1)</f>
        <v>0.36149398565513025</v>
      </c>
      <c r="K50">
        <f>NORMDIST(Playoffs!CX48,Playoffs!CX$199,Playoffs!CX$200,1)</f>
        <v>0.19140658907946817</v>
      </c>
      <c r="L50">
        <f>1-NORMDIST(Playoffs!CY48,Playoffs!CY$199,Playoffs!CY$200,1)</f>
        <v>0.36243241717921948</v>
      </c>
      <c r="M50">
        <f>NORMDIST(Playoffs!CZ48,Playoffs!CZ$199,Playoffs!CZ$200,1)</f>
        <v>8.0399095111570285E-2</v>
      </c>
      <c r="N50">
        <f>1-NORMDIST(Playoffs!DA48,Playoffs!DA$199,Playoffs!DA$200,1)</f>
        <v>0.25052739839146654</v>
      </c>
      <c r="O50">
        <f>NORMDIST(Playoffs!DB48,Playoffs!DB$199,Playoffs!DB$200,1)</f>
        <v>7.4987835696822214E-2</v>
      </c>
      <c r="P50">
        <f>1-NORMDIST(Playoffs!DC48,Playoffs!DC$199,Playoffs!DC$200,1)</f>
        <v>0.7029973271304415</v>
      </c>
      <c r="Q50">
        <f>NORMDIST(Playoffs!DD48,Playoffs!DD$199,Playoffs!DD$200,1)</f>
        <v>0.23488231437931462</v>
      </c>
      <c r="R50">
        <f>1-NORMDIST(Playoffs!DE48,Playoffs!DE$199,Playoffs!DE$200,1)</f>
        <v>0.47403005469723014</v>
      </c>
      <c r="S50">
        <f>NORMDIST(Playoffs!DF48,Playoffs!DF$199,Playoffs!DF$200,1)</f>
        <v>0.43796393105343456</v>
      </c>
      <c r="T50">
        <f>1-NORMDIST(Playoffs!DG48,Playoffs!DG$199,Playoffs!DG$200,1)</f>
        <v>0.12316932509762935</v>
      </c>
      <c r="U50">
        <f>1-NORMDIST(Playoffs!DH48,Playoffs!DH$199,Playoffs!DH$200,1)</f>
        <v>6.3412910443059856E-2</v>
      </c>
      <c r="V50">
        <f>NORMDIST(Playoffs!DI48,Playoffs!DI$199,Playoffs!DI$200,1)</f>
        <v>0.32547204131144669</v>
      </c>
      <c r="W50">
        <f>NORMDIST(Playoffs!DJ48,Playoffs!DJ$199,Playoffs!DJ$200,1)</f>
        <v>0.5845130126921636</v>
      </c>
      <c r="X50">
        <f>1-NORMDIST(Playoffs!DK48,Playoffs!DK$199,Playoffs!DK$200,1)</f>
        <v>0.79677807982740234</v>
      </c>
      <c r="Y50">
        <f>NORMDIST(Playoffs!DL48,Playoffs!DL$199,Playoffs!DL$200,1)</f>
        <v>0.22354680853436193</v>
      </c>
      <c r="Z50">
        <f>1-NORMDIST(Playoffs!DM48,Playoffs!DM$199,Playoffs!DM$200,1)</f>
        <v>0.56971807910505112</v>
      </c>
      <c r="AA50">
        <f>1-NORMDIST(Playoffs!DN48,Playoffs!DN$199,Playoffs!DN$200,1)</f>
        <v>0.92459419865110304</v>
      </c>
      <c r="AB50">
        <f>NORMDIST(Playoffs!DO48,Playoffs!DO$199,Playoffs!DO$200,1)</f>
        <v>2.9961348261342113E-2</v>
      </c>
      <c r="AC50">
        <f>NORMDIST(Playoffs!DP48,Playoffs!DP$199,Playoffs!DP$200,1)</f>
        <v>2.2262065801962327E-2</v>
      </c>
      <c r="AD50">
        <f>1-NORMDIST(Playoffs!DQ48,Playoffs!DQ$199,Playoffs!DQ$200,1)</f>
        <v>0.90626147160503945</v>
      </c>
      <c r="AE50">
        <f>NORMDIST(Playoffs!DR48,Playoffs!DR$199,Playoffs!DR$200,1)</f>
        <v>0.45645865841496858</v>
      </c>
      <c r="AF50">
        <f>1-NORMDIST(Playoffs!DS48,Playoffs!DS$199,Playoffs!DS$200,1)</f>
        <v>0.78403670552283089</v>
      </c>
      <c r="AG50">
        <f>NORMDIST(Playoffs!DT48,Playoffs!DT$199,Playoffs!DT$200,1)</f>
        <v>0.27140249185295495</v>
      </c>
      <c r="AH50">
        <f>1-NORMDIST(Playoffs!DU48,Playoffs!DU$199,Playoffs!DU$200,1)</f>
        <v>0.18369155269663495</v>
      </c>
      <c r="AI50">
        <f t="shared" si="8"/>
        <v>7.9491731227514295</v>
      </c>
      <c r="AJ50">
        <f t="shared" si="9"/>
        <v>14.06010792071819</v>
      </c>
      <c r="AK50">
        <f t="shared" si="10"/>
        <v>22.009281043469631</v>
      </c>
      <c r="AM50">
        <f t="shared" ca="1" si="11"/>
        <v>185</v>
      </c>
      <c r="AN50">
        <f t="shared" ca="1" si="12"/>
        <v>123</v>
      </c>
      <c r="AO50">
        <f t="shared" ca="1" si="13"/>
        <v>186</v>
      </c>
      <c r="AQ50" t="str">
        <f t="shared" si="14"/>
        <v>Cowboys</v>
      </c>
    </row>
    <row r="51" spans="1:43">
      <c r="A51" t="str">
        <f>Playoffs!A49&amp;" - "&amp;Playoffs!C49&amp;" - "&amp;Playoffs!F49</f>
        <v>Packers - WC - 2003</v>
      </c>
      <c r="B51" t="str">
        <f>Playoffs!B49</f>
        <v>Seahawks</v>
      </c>
      <c r="C51">
        <f>NORMDIST(Playoffs!CP49,Playoffs!CP$199,Playoffs!CP$200,1)</f>
        <v>0.73870677750323299</v>
      </c>
      <c r="D51">
        <f>1-NORMDIST(Playoffs!CQ49,Playoffs!CQ$199,Playoffs!CQ$200,1)</f>
        <v>0.19257708137590224</v>
      </c>
      <c r="E51">
        <f>NORMDIST(Playoffs!CR49,Playoffs!CR$199,Playoffs!CR$200,1)</f>
        <v>0.89065601929078153</v>
      </c>
      <c r="F51">
        <f>1-NORMDIST(Playoffs!CS49,Playoffs!CS$199,Playoffs!CS$200,1)</f>
        <v>0.52918179160315337</v>
      </c>
      <c r="G51">
        <f>1-NORMDIST(Playoffs!CT49,Playoffs!CT$199,Playoffs!CT$200,1)</f>
        <v>0.89393818296530703</v>
      </c>
      <c r="H51">
        <f>NORMDIST(Playoffs!CU49,Playoffs!CU$199,Playoffs!CU$200,1)</f>
        <v>0.29610542713274268</v>
      </c>
      <c r="I51">
        <f>NORMDIST(Playoffs!CV49,Playoffs!CV$199,Playoffs!CV$200,1)</f>
        <v>0.80203670587893383</v>
      </c>
      <c r="J51">
        <f>1-NORMDIST(Playoffs!CW49,Playoffs!CW$199,Playoffs!CW$200,1)</f>
        <v>0.26919810956547352</v>
      </c>
      <c r="K51">
        <f>NORMDIST(Playoffs!CX49,Playoffs!CX$199,Playoffs!CX$200,1)</f>
        <v>0.81058844278730746</v>
      </c>
      <c r="L51">
        <f>1-NORMDIST(Playoffs!CY49,Playoffs!CY$199,Playoffs!CY$200,1)</f>
        <v>0.31461340964689499</v>
      </c>
      <c r="M51">
        <f>NORMDIST(Playoffs!CZ49,Playoffs!CZ$199,Playoffs!CZ$200,1)</f>
        <v>0.66956864266460359</v>
      </c>
      <c r="N51">
        <f>1-NORMDIST(Playoffs!DA49,Playoffs!DA$199,Playoffs!DA$200,1)</f>
        <v>0.56042564295632691</v>
      </c>
      <c r="O51">
        <f>NORMDIST(Playoffs!DB49,Playoffs!DB$199,Playoffs!DB$200,1)</f>
        <v>0.75039333510110429</v>
      </c>
      <c r="P51">
        <f>1-NORMDIST(Playoffs!DC49,Playoffs!DC$199,Playoffs!DC$200,1)</f>
        <v>0.14955154751095012</v>
      </c>
      <c r="Q51">
        <f>NORMDIST(Playoffs!DD49,Playoffs!DD$199,Playoffs!DD$200,1)</f>
        <v>0.52596994530276986</v>
      </c>
      <c r="R51">
        <f>1-NORMDIST(Playoffs!DE49,Playoffs!DE$199,Playoffs!DE$200,1)</f>
        <v>0.43931775874639079</v>
      </c>
      <c r="S51">
        <f>NORMDIST(Playoffs!DF49,Playoffs!DF$199,Playoffs!DF$200,1)</f>
        <v>0.80454325365347468</v>
      </c>
      <c r="T51">
        <f>1-NORMDIST(Playoffs!DG49,Playoffs!DG$199,Playoffs!DG$200,1)</f>
        <v>0.74613561653717331</v>
      </c>
      <c r="U51">
        <f>1-NORMDIST(Playoffs!DH49,Playoffs!DH$199,Playoffs!DH$200,1)</f>
        <v>0.92535534009237752</v>
      </c>
      <c r="V51">
        <f>NORMDIST(Playoffs!DI49,Playoffs!DI$199,Playoffs!DI$200,1)</f>
        <v>0.70441599028461099</v>
      </c>
      <c r="W51">
        <f>NORMDIST(Playoffs!DJ49,Playoffs!DJ$199,Playoffs!DJ$200,1)</f>
        <v>0.5845130126921636</v>
      </c>
      <c r="X51">
        <f>1-NORMDIST(Playoffs!DK49,Playoffs!DK$199,Playoffs!DK$200,1)</f>
        <v>0.33644803079791996</v>
      </c>
      <c r="Y51">
        <f>NORMDIST(Playoffs!DL49,Playoffs!DL$199,Playoffs!DL$200,1)</f>
        <v>0.80425172193874817</v>
      </c>
      <c r="Z51">
        <f>1-NORMDIST(Playoffs!DM49,Playoffs!DM$199,Playoffs!DM$200,1)</f>
        <v>9.7793460757991557E-2</v>
      </c>
      <c r="AA51">
        <f>1-NORMDIST(Playoffs!DN49,Playoffs!DN$199,Playoffs!DN$200,1)</f>
        <v>0.81428573104446278</v>
      </c>
      <c r="AB51">
        <f>NORMDIST(Playoffs!DO49,Playoffs!DO$199,Playoffs!DO$200,1)</f>
        <v>8.4867100495325865E-2</v>
      </c>
      <c r="AC51">
        <f>NORMDIST(Playoffs!DP49,Playoffs!DP$199,Playoffs!DP$200,1)</f>
        <v>0.73682175936042082</v>
      </c>
      <c r="AD51">
        <f>1-NORMDIST(Playoffs!DQ49,Playoffs!DQ$199,Playoffs!DQ$200,1)</f>
        <v>0.62126038511693638</v>
      </c>
      <c r="AE51">
        <f>NORMDIST(Playoffs!DR49,Playoffs!DR$199,Playoffs!DR$200,1)</f>
        <v>8.8715056436141304E-2</v>
      </c>
      <c r="AF51">
        <f>1-NORMDIST(Playoffs!DS49,Playoffs!DS$199,Playoffs!DS$200,1)</f>
        <v>0.92383266104209194</v>
      </c>
      <c r="AG51">
        <f>NORMDIST(Playoffs!DT49,Playoffs!DT$199,Playoffs!DT$200,1)</f>
        <v>0.32756795247222636</v>
      </c>
      <c r="AH51">
        <f>1-NORMDIST(Playoffs!DU49,Playoffs!DU$199,Playoffs!DU$200,1)</f>
        <v>0.86214656198511874</v>
      </c>
      <c r="AI51">
        <f t="shared" si="8"/>
        <v>27.586541469922643</v>
      </c>
      <c r="AJ51">
        <f t="shared" si="9"/>
        <v>14.073561534062698</v>
      </c>
      <c r="AK51">
        <f t="shared" si="10"/>
        <v>41.660103003985341</v>
      </c>
      <c r="AM51">
        <f t="shared" ca="1" si="11"/>
        <v>21</v>
      </c>
      <c r="AN51">
        <f t="shared" ca="1" si="12"/>
        <v>122</v>
      </c>
      <c r="AO51">
        <f t="shared" ca="1" si="13"/>
        <v>59</v>
      </c>
      <c r="AQ51" t="str">
        <f t="shared" si="14"/>
        <v>Packers</v>
      </c>
    </row>
    <row r="52" spans="1:43">
      <c r="A52" t="str">
        <f>Playoffs!A50&amp;" - "&amp;Playoffs!C50&amp;" - "&amp;Playoffs!F50</f>
        <v>Seahawks - WC - 2003</v>
      </c>
      <c r="B52" t="str">
        <f>Playoffs!B50</f>
        <v>Packers</v>
      </c>
      <c r="C52">
        <f>NORMDIST(Playoffs!CP50,Playoffs!CP$199,Playoffs!CP$200,1)</f>
        <v>0.80742291862409643</v>
      </c>
      <c r="D52">
        <f>1-NORMDIST(Playoffs!CQ50,Playoffs!CQ$199,Playoffs!CQ$200,1)</f>
        <v>0.2612932224967659</v>
      </c>
      <c r="E52">
        <f>NORMDIST(Playoffs!CR50,Playoffs!CR$199,Playoffs!CR$200,1)</f>
        <v>0.47081820839684663</v>
      </c>
      <c r="F52">
        <f>1-NORMDIST(Playoffs!CS50,Playoffs!CS$199,Playoffs!CS$200,1)</f>
        <v>0.10934398070921814</v>
      </c>
      <c r="G52">
        <f>1-NORMDIST(Playoffs!CT50,Playoffs!CT$199,Playoffs!CT$200,1)</f>
        <v>0.70389457286725732</v>
      </c>
      <c r="H52">
        <f>NORMDIST(Playoffs!CU50,Playoffs!CU$199,Playoffs!CU$200,1)</f>
        <v>0.10606181703469297</v>
      </c>
      <c r="I52">
        <f>NORMDIST(Playoffs!CV50,Playoffs!CV$199,Playoffs!CV$200,1)</f>
        <v>0.73080189043452704</v>
      </c>
      <c r="J52">
        <f>1-NORMDIST(Playoffs!CW50,Playoffs!CW$199,Playoffs!CW$200,1)</f>
        <v>0.19796329412106672</v>
      </c>
      <c r="K52">
        <f>NORMDIST(Playoffs!CX50,Playoffs!CX$199,Playoffs!CX$200,1)</f>
        <v>0.6853865903531059</v>
      </c>
      <c r="L52">
        <f>1-NORMDIST(Playoffs!CY50,Playoffs!CY$199,Playoffs!CY$200,1)</f>
        <v>0.18941155721269365</v>
      </c>
      <c r="M52">
        <f>NORMDIST(Playoffs!CZ50,Playoffs!CZ$199,Playoffs!CZ$200,1)</f>
        <v>0.43957435704367331</v>
      </c>
      <c r="N52">
        <f>1-NORMDIST(Playoffs!DA50,Playoffs!DA$199,Playoffs!DA$200,1)</f>
        <v>0.33043135733539575</v>
      </c>
      <c r="O52">
        <f>NORMDIST(Playoffs!DB50,Playoffs!DB$199,Playoffs!DB$200,1)</f>
        <v>0.8504484524890501</v>
      </c>
      <c r="P52">
        <f>1-NORMDIST(Playoffs!DC50,Playoffs!DC$199,Playoffs!DC$200,1)</f>
        <v>0.24960666489889594</v>
      </c>
      <c r="Q52">
        <f>NORMDIST(Playoffs!DD50,Playoffs!DD$199,Playoffs!DD$200,1)</f>
        <v>0.5606822412536091</v>
      </c>
      <c r="R52">
        <f>1-NORMDIST(Playoffs!DE50,Playoffs!DE$199,Playoffs!DE$200,1)</f>
        <v>0.47403005469723014</v>
      </c>
      <c r="S52">
        <f>NORMDIST(Playoffs!DF50,Playoffs!DF$199,Playoffs!DF$200,1)</f>
        <v>0.25386438346282636</v>
      </c>
      <c r="T52">
        <f>1-NORMDIST(Playoffs!DG50,Playoffs!DG$199,Playoffs!DG$200,1)</f>
        <v>0.19545674634652577</v>
      </c>
      <c r="U52">
        <f>1-NORMDIST(Playoffs!DH50,Playoffs!DH$199,Playoffs!DH$200,1)</f>
        <v>0.29558400971538901</v>
      </c>
      <c r="V52">
        <f>NORMDIST(Playoffs!DI50,Playoffs!DI$199,Playoffs!DI$200,1)</f>
        <v>7.4644659907622479E-2</v>
      </c>
      <c r="W52">
        <f>NORMDIST(Playoffs!DJ50,Playoffs!DJ$199,Playoffs!DJ$200,1)</f>
        <v>0.66355196920208026</v>
      </c>
      <c r="X52">
        <f>1-NORMDIST(Playoffs!DK50,Playoffs!DK$199,Playoffs!DK$200,1)</f>
        <v>0.41548698730783651</v>
      </c>
      <c r="Y52">
        <f>NORMDIST(Playoffs!DL50,Playoffs!DL$199,Playoffs!DL$200,1)</f>
        <v>0.902206539242012</v>
      </c>
      <c r="Z52">
        <f>1-NORMDIST(Playoffs!DM50,Playoffs!DM$199,Playoffs!DM$200,1)</f>
        <v>0.19574827806125583</v>
      </c>
      <c r="AA52">
        <f>1-NORMDIST(Playoffs!DN50,Playoffs!DN$199,Playoffs!DN$200,1)</f>
        <v>0.91513289950467414</v>
      </c>
      <c r="AB52">
        <f>NORMDIST(Playoffs!DO50,Playoffs!DO$199,Playoffs!DO$200,1)</f>
        <v>0.18571426895553711</v>
      </c>
      <c r="AC52">
        <f>NORMDIST(Playoffs!DP50,Playoffs!DP$199,Playoffs!DP$200,1)</f>
        <v>0.37873961488306374</v>
      </c>
      <c r="AD52">
        <f>1-NORMDIST(Playoffs!DQ50,Playoffs!DQ$199,Playoffs!DQ$200,1)</f>
        <v>0.26317824063957895</v>
      </c>
      <c r="AE52">
        <f>NORMDIST(Playoffs!DR50,Playoffs!DR$199,Playoffs!DR$200,1)</f>
        <v>7.6167338957907615E-2</v>
      </c>
      <c r="AF52">
        <f>1-NORMDIST(Playoffs!DS50,Playoffs!DS$199,Playoffs!DS$200,1)</f>
        <v>0.91128494356385814</v>
      </c>
      <c r="AG52">
        <f>NORMDIST(Playoffs!DT50,Playoffs!DT$199,Playoffs!DT$200,1)</f>
        <v>0.13785343801488059</v>
      </c>
      <c r="AH52">
        <f>1-NORMDIST(Playoffs!DU50,Playoffs!DU$199,Playoffs!DU$200,1)</f>
        <v>0.67243204752777319</v>
      </c>
      <c r="AI52">
        <f t="shared" si="8"/>
        <v>22.132832518910238</v>
      </c>
      <c r="AJ52">
        <f t="shared" si="9"/>
        <v>8.619852583050287</v>
      </c>
      <c r="AK52">
        <f t="shared" si="10"/>
        <v>30.75268510196052</v>
      </c>
      <c r="AM52">
        <f t="shared" ca="1" si="11"/>
        <v>77</v>
      </c>
      <c r="AN52">
        <f t="shared" ca="1" si="12"/>
        <v>178</v>
      </c>
      <c r="AO52">
        <f t="shared" ca="1" si="13"/>
        <v>140</v>
      </c>
      <c r="AQ52" t="str">
        <f t="shared" si="14"/>
        <v>Seahawks</v>
      </c>
    </row>
    <row r="53" spans="1:43">
      <c r="A53" t="str">
        <f>Playoffs!A51&amp;" - "&amp;Playoffs!C51&amp;" - "&amp;Playoffs!F51</f>
        <v>Colts - WC - 2003</v>
      </c>
      <c r="B53" t="str">
        <f>Playoffs!B51</f>
        <v>Broncos</v>
      </c>
      <c r="C53">
        <f>NORMDIST(Playoffs!CP51,Playoffs!CP$199,Playoffs!CP$200,1)</f>
        <v>0.96209864498985254</v>
      </c>
      <c r="D53">
        <f>1-NORMDIST(Playoffs!CQ51,Playoffs!CQ$199,Playoffs!CQ$200,1)</f>
        <v>0.37607163760240192</v>
      </c>
      <c r="E53">
        <f>NORMDIST(Playoffs!CR51,Playoffs!CR$199,Playoffs!CR$200,1)</f>
        <v>0.99989612320249255</v>
      </c>
      <c r="F53">
        <f>1-NORMDIST(Playoffs!CS51,Playoffs!CS$199,Playoffs!CS$200,1)</f>
        <v>0.77409947845732507</v>
      </c>
      <c r="G53">
        <f>1-NORMDIST(Playoffs!CT51,Playoffs!CT$199,Playoffs!CT$200,1)</f>
        <v>0.70389457286725732</v>
      </c>
      <c r="H53">
        <f>NORMDIST(Playoffs!CU51,Playoffs!CU$199,Playoffs!CU$200,1)</f>
        <v>0.81288815165070627</v>
      </c>
      <c r="I53">
        <f>NORMDIST(Playoffs!CV51,Playoffs!CV$199,Playoffs!CV$200,1)</f>
        <v>0.99714076715838129</v>
      </c>
      <c r="J53">
        <f>1-NORMDIST(Playoffs!CW51,Playoffs!CW$199,Playoffs!CW$200,1)</f>
        <v>0.20784445798909723</v>
      </c>
      <c r="K53">
        <f>NORMDIST(Playoffs!CX51,Playoffs!CX$199,Playoffs!CX$200,1)</f>
        <v>0.60779562474644067</v>
      </c>
      <c r="L53">
        <f>1-NORMDIST(Playoffs!CY51,Playoffs!CY$199,Playoffs!CY$200,1)</f>
        <v>2.277014466050431E-2</v>
      </c>
      <c r="M53">
        <f>NORMDIST(Playoffs!CZ51,Playoffs!CZ$199,Playoffs!CZ$200,1)</f>
        <v>0.99942979547186717</v>
      </c>
      <c r="N53">
        <f>1-NORMDIST(Playoffs!DA51,Playoffs!DA$199,Playoffs!DA$200,1)</f>
        <v>0.36941698988516058</v>
      </c>
      <c r="O53">
        <f>NORMDIST(Playoffs!DB51,Playoffs!DB$199,Playoffs!DB$200,1)</f>
        <v>0.95381588034329035</v>
      </c>
      <c r="P53">
        <f>1-NORMDIST(Playoffs!DC51,Playoffs!DC$199,Playoffs!DC$200,1)</f>
        <v>0.1403716723263988</v>
      </c>
      <c r="Q53">
        <f>NORMDIST(Playoffs!DD51,Playoffs!DD$199,Playoffs!DD$200,1)</f>
        <v>0.97980551093616919</v>
      </c>
      <c r="R53">
        <f>1-NORMDIST(Playoffs!DE51,Playoffs!DE$199,Playoffs!DE$200,1)</f>
        <v>0.30044227022231329</v>
      </c>
      <c r="S53">
        <f>NORMDIST(Playoffs!DF51,Playoffs!DF$199,Playoffs!DF$200,1)</f>
        <v>0.90746745345299284</v>
      </c>
      <c r="T53">
        <f>1-NORMDIST(Playoffs!DG51,Playoffs!DG$199,Playoffs!DG$200,1)</f>
        <v>0.67026713459970466</v>
      </c>
      <c r="U53">
        <f>1-NORMDIST(Playoffs!DH51,Playoffs!DH$199,Playoffs!DH$200,1)</f>
        <v>0.97361778549600986</v>
      </c>
      <c r="V53">
        <f>NORMDIST(Playoffs!DI51,Playoffs!DI$199,Playoffs!DI$200,1)</f>
        <v>7.4644659907622479E-2</v>
      </c>
      <c r="W53">
        <f>NORMDIST(Playoffs!DJ51,Playoffs!DJ$199,Playoffs!DJ$200,1)</f>
        <v>0.44653486696666644</v>
      </c>
      <c r="X53">
        <f>1-NORMDIST(Playoffs!DK51,Playoffs!DK$199,Playoffs!DK$200,1)</f>
        <v>0.10436358488814845</v>
      </c>
      <c r="Y53">
        <f>NORMDIST(Playoffs!DL51,Playoffs!DL$199,Playoffs!DL$200,1)</f>
        <v>0.68880732752576124</v>
      </c>
      <c r="Z53">
        <f>1-NORMDIST(Playoffs!DM51,Playoffs!DM$199,Playoffs!DM$200,1)</f>
        <v>0.17414999897158223</v>
      </c>
      <c r="AA53">
        <f>1-NORMDIST(Playoffs!DN51,Playoffs!DN$199,Playoffs!DN$200,1)</f>
        <v>0.56925035096266896</v>
      </c>
      <c r="AB53">
        <f>NORMDIST(Playoffs!DO51,Playoffs!DO$199,Playoffs!DO$200,1)</f>
        <v>0.61934434041189146</v>
      </c>
      <c r="AC53">
        <f>NORMDIST(Playoffs!DP51,Playoffs!DP$199,Playoffs!DP$200,1)</f>
        <v>0.64294367684576748</v>
      </c>
      <c r="AD53">
        <f>1-NORMDIST(Playoffs!DQ51,Playoffs!DQ$199,Playoffs!DQ$200,1)</f>
        <v>8.8016916454379479E-2</v>
      </c>
      <c r="AE53">
        <f>NORMDIST(Playoffs!DR51,Playoffs!DR$199,Playoffs!DR$200,1)</f>
        <v>0.36288290075094243</v>
      </c>
      <c r="AF53">
        <f>1-NORMDIST(Playoffs!DS51,Playoffs!DS$199,Playoffs!DS$200,1)</f>
        <v>0.12061093216502949</v>
      </c>
      <c r="AG53">
        <f>NORMDIST(Playoffs!DT51,Playoffs!DT$199,Playoffs!DT$200,1)</f>
        <v>0.48672804556003191</v>
      </c>
      <c r="AH53">
        <f>1-NORMDIST(Playoffs!DU51,Playoffs!DU$199,Playoffs!DU$200,1)</f>
        <v>0.27591613359730749</v>
      </c>
      <c r="AI53">
        <f t="shared" si="8"/>
        <v>30.670367256129584</v>
      </c>
      <c r="AJ53">
        <f t="shared" si="9"/>
        <v>13.274134865431588</v>
      </c>
      <c r="AK53">
        <f t="shared" si="10"/>
        <v>43.944502121561158</v>
      </c>
      <c r="AM53">
        <f t="shared" ca="1" si="11"/>
        <v>8</v>
      </c>
      <c r="AN53">
        <f t="shared" ca="1" si="12"/>
        <v>138</v>
      </c>
      <c r="AO53">
        <f t="shared" ca="1" si="13"/>
        <v>43</v>
      </c>
      <c r="AQ53" t="str">
        <f t="shared" si="14"/>
        <v>Colts</v>
      </c>
    </row>
    <row r="54" spans="1:43">
      <c r="A54" t="str">
        <f>Playoffs!A52&amp;" - "&amp;Playoffs!C52&amp;" - "&amp;Playoffs!F52</f>
        <v>Broncos - WC - 2003</v>
      </c>
      <c r="B54" t="str">
        <f>Playoffs!B52</f>
        <v>Colts</v>
      </c>
      <c r="C54">
        <f>NORMDIST(Playoffs!CP52,Playoffs!CP$199,Playoffs!CP$200,1)</f>
        <v>0.62392836239759741</v>
      </c>
      <c r="D54">
        <f>1-NORMDIST(Playoffs!CQ52,Playoffs!CQ$199,Playoffs!CQ$200,1)</f>
        <v>3.7901355010146576E-2</v>
      </c>
      <c r="E54">
        <f>NORMDIST(Playoffs!CR52,Playoffs!CR$199,Playoffs!CR$200,1)</f>
        <v>0.22590052154267515</v>
      </c>
      <c r="F54">
        <f>1-NORMDIST(Playoffs!CS52,Playoffs!CS$199,Playoffs!CS$200,1)</f>
        <v>1.0387679750611944E-4</v>
      </c>
      <c r="G54">
        <f>1-NORMDIST(Playoffs!CT52,Playoffs!CT$199,Playoffs!CT$200,1)</f>
        <v>0.18711184834929373</v>
      </c>
      <c r="H54">
        <f>NORMDIST(Playoffs!CU52,Playoffs!CU$199,Playoffs!CU$200,1)</f>
        <v>0.29610542713274268</v>
      </c>
      <c r="I54">
        <f>NORMDIST(Playoffs!CV52,Playoffs!CV$199,Playoffs!CV$200,1)</f>
        <v>0.79215554201090332</v>
      </c>
      <c r="J54">
        <f>1-NORMDIST(Playoffs!CW52,Playoffs!CW$199,Playoffs!CW$200,1)</f>
        <v>2.8592328416188195E-3</v>
      </c>
      <c r="K54">
        <f>NORMDIST(Playoffs!CX52,Playoffs!CX$199,Playoffs!CX$200,1)</f>
        <v>0.97722985533949602</v>
      </c>
      <c r="L54">
        <f>1-NORMDIST(Playoffs!CY52,Playoffs!CY$199,Playoffs!CY$200,1)</f>
        <v>0.39220437525355989</v>
      </c>
      <c r="M54">
        <f>NORMDIST(Playoffs!CZ52,Playoffs!CZ$199,Playoffs!CZ$200,1)</f>
        <v>0.63058301011483886</v>
      </c>
      <c r="N54">
        <f>1-NORMDIST(Playoffs!DA52,Playoffs!DA$199,Playoffs!DA$200,1)</f>
        <v>5.7020452813283384E-4</v>
      </c>
      <c r="O54">
        <f>NORMDIST(Playoffs!DB52,Playoffs!DB$199,Playoffs!DB$200,1)</f>
        <v>0.85962832767360142</v>
      </c>
      <c r="P54">
        <f>1-NORMDIST(Playoffs!DC52,Playoffs!DC$199,Playoffs!DC$200,1)</f>
        <v>4.6184119656709655E-2</v>
      </c>
      <c r="Q54">
        <f>NORMDIST(Playoffs!DD52,Playoffs!DD$199,Playoffs!DD$200,1)</f>
        <v>0.69955772977768649</v>
      </c>
      <c r="R54">
        <f>1-NORMDIST(Playoffs!DE52,Playoffs!DE$199,Playoffs!DE$200,1)</f>
        <v>2.0194489063830812E-2</v>
      </c>
      <c r="S54">
        <f>NORMDIST(Playoffs!DF52,Playoffs!DF$199,Playoffs!DF$200,1)</f>
        <v>0.32973286540029512</v>
      </c>
      <c r="T54">
        <f>1-NORMDIST(Playoffs!DG52,Playoffs!DG$199,Playoffs!DG$200,1)</f>
        <v>9.2532546547007488E-2</v>
      </c>
      <c r="U54">
        <f>1-NORMDIST(Playoffs!DH52,Playoffs!DH$199,Playoffs!DH$200,1)</f>
        <v>0.92535534009237752</v>
      </c>
      <c r="V54">
        <f>NORMDIST(Playoffs!DI52,Playoffs!DI$199,Playoffs!DI$200,1)</f>
        <v>2.6382214503990142E-2</v>
      </c>
      <c r="W54">
        <f>NORMDIST(Playoffs!DJ52,Playoffs!DJ$199,Playoffs!DJ$200,1)</f>
        <v>0.89563641511185188</v>
      </c>
      <c r="X54">
        <f>1-NORMDIST(Playoffs!DK52,Playoffs!DK$199,Playoffs!DK$200,1)</f>
        <v>0.55346513303333356</v>
      </c>
      <c r="Y54">
        <f>NORMDIST(Playoffs!DL52,Playoffs!DL$199,Playoffs!DL$200,1)</f>
        <v>0.82585000102842154</v>
      </c>
      <c r="Z54">
        <f>1-NORMDIST(Playoffs!DM52,Playoffs!DM$199,Playoffs!DM$200,1)</f>
        <v>0.31119267247424154</v>
      </c>
      <c r="AA54">
        <f>1-NORMDIST(Playoffs!DN52,Playoffs!DN$199,Playoffs!DN$200,1)</f>
        <v>0.38065565958810854</v>
      </c>
      <c r="AB54">
        <f>NORMDIST(Playoffs!DO52,Playoffs!DO$199,Playoffs!DO$200,1)</f>
        <v>0.43074964903733093</v>
      </c>
      <c r="AC54">
        <f>NORMDIST(Playoffs!DP52,Playoffs!DP$199,Playoffs!DP$200,1)</f>
        <v>0.9119830835456203</v>
      </c>
      <c r="AD54">
        <f>1-NORMDIST(Playoffs!DQ52,Playoffs!DQ$199,Playoffs!DQ$200,1)</f>
        <v>0.35705632315423241</v>
      </c>
      <c r="AE54">
        <f>NORMDIST(Playoffs!DR52,Playoffs!DR$199,Playoffs!DR$200,1)</f>
        <v>0.87938906783497095</v>
      </c>
      <c r="AF54">
        <f>1-NORMDIST(Playoffs!DS52,Playoffs!DS$199,Playoffs!DS$200,1)</f>
        <v>0.63711709924905735</v>
      </c>
      <c r="AG54">
        <f>NORMDIST(Playoffs!DT52,Playoffs!DT$199,Playoffs!DT$200,1)</f>
        <v>0.72408386640269307</v>
      </c>
      <c r="AH54">
        <f>1-NORMDIST(Playoffs!DU52,Playoffs!DU$199,Playoffs!DU$200,1)</f>
        <v>0.51327195443996809</v>
      </c>
      <c r="AI54">
        <f t="shared" si="8"/>
        <v>22.932259187541341</v>
      </c>
      <c r="AJ54">
        <f t="shared" si="9"/>
        <v>5.5360267968433474</v>
      </c>
      <c r="AK54">
        <f t="shared" si="10"/>
        <v>28.468285984384682</v>
      </c>
      <c r="AM54">
        <f t="shared" ca="1" si="11"/>
        <v>61</v>
      </c>
      <c r="AN54">
        <f t="shared" ca="1" si="12"/>
        <v>191</v>
      </c>
      <c r="AO54">
        <f t="shared" ca="1" si="13"/>
        <v>156</v>
      </c>
      <c r="AQ54" t="str">
        <f t="shared" si="14"/>
        <v>Broncos</v>
      </c>
    </row>
    <row r="55" spans="1:43">
      <c r="A55" t="str">
        <f>Playoffs!A53&amp;" - "&amp;Playoffs!C53&amp;" - "&amp;Playoffs!F53</f>
        <v>Rams - DIV - 2003</v>
      </c>
      <c r="B55" t="str">
        <f>Playoffs!B53</f>
        <v>Panthers</v>
      </c>
      <c r="C55">
        <f>NORMDIST(Playoffs!CP53,Playoffs!CP$199,Playoffs!CP$200,1)</f>
        <v>0.63538397922488232</v>
      </c>
      <c r="D55">
        <f>1-NORMDIST(Playoffs!CQ53,Playoffs!CQ$199,Playoffs!CQ$200,1)</f>
        <v>0.12083594929663333</v>
      </c>
      <c r="E55">
        <f>NORMDIST(Playoffs!CR53,Playoffs!CR$199,Playoffs!CR$200,1)</f>
        <v>0.27745792405463132</v>
      </c>
      <c r="F55">
        <f>1-NORMDIST(Playoffs!CS53,Playoffs!CS$199,Playoffs!CS$200,1)</f>
        <v>0.17065213100924159</v>
      </c>
      <c r="G55">
        <f>1-NORMDIST(Playoffs!CT53,Playoffs!CT$199,Playoffs!CT$200,1)</f>
        <v>0.18711184834929373</v>
      </c>
      <c r="H55">
        <f>NORMDIST(Playoffs!CU53,Playoffs!CU$199,Playoffs!CU$200,1)</f>
        <v>0.29610542713274268</v>
      </c>
      <c r="I55">
        <f>NORMDIST(Playoffs!CV53,Playoffs!CV$199,Playoffs!CV$200,1)</f>
        <v>0.85594509164340438</v>
      </c>
      <c r="J55">
        <f>1-NORMDIST(Playoffs!CW53,Playoffs!CW$199,Playoffs!CW$200,1)</f>
        <v>1.6481210199215113E-4</v>
      </c>
      <c r="K55">
        <f>NORMDIST(Playoffs!CX53,Playoffs!CX$199,Playoffs!CX$200,1)</f>
        <v>0.8960820431004165</v>
      </c>
      <c r="L55">
        <f>1-NORMDIST(Playoffs!CY53,Playoffs!CY$199,Playoffs!CY$200,1)</f>
        <v>1.5837720563016688E-5</v>
      </c>
      <c r="M55">
        <f>NORMDIST(Playoffs!CZ53,Playoffs!CZ$199,Playoffs!CZ$200,1)</f>
        <v>0.56267918033248121</v>
      </c>
      <c r="N55">
        <f>1-NORMDIST(Playoffs!DA53,Playoffs!DA$199,Playoffs!DA$200,1)</f>
        <v>7.2284786558809211E-2</v>
      </c>
      <c r="O55">
        <f>NORMDIST(Playoffs!DB53,Playoffs!DB$199,Playoffs!DB$200,1)</f>
        <v>0.88870576159871995</v>
      </c>
      <c r="P55">
        <f>1-NORMDIST(Playoffs!DC53,Playoffs!DC$199,Playoffs!DC$200,1)</f>
        <v>6.4072874128825452E-3</v>
      </c>
      <c r="Q55">
        <f>NORMDIST(Playoffs!DD53,Playoffs!DD$199,Playoffs!DD$200,1)</f>
        <v>0.60940912574748951</v>
      </c>
      <c r="R55">
        <f>1-NORMDIST(Playoffs!DE53,Playoffs!DE$199,Playoffs!DE$200,1)</f>
        <v>0.15191367564031122</v>
      </c>
      <c r="S55">
        <f>NORMDIST(Playoffs!DF53,Playoffs!DF$199,Playoffs!DF$200,1)</f>
        <v>0.80894528328743598</v>
      </c>
      <c r="T55">
        <f>1-NORMDIST(Playoffs!DG53,Playoffs!DG$199,Playoffs!DG$200,1)</f>
        <v>0.34886955300167433</v>
      </c>
      <c r="U55">
        <f>1-NORMDIST(Playoffs!DH53,Playoffs!DH$199,Playoffs!DH$200,1)</f>
        <v>0.67452795868855331</v>
      </c>
      <c r="V55">
        <f>NORMDIST(Playoffs!DI53,Playoffs!DI$199,Playoffs!DI$200,1)</f>
        <v>7.4644659907622479E-2</v>
      </c>
      <c r="W55">
        <f>NORMDIST(Playoffs!DJ53,Playoffs!DJ$199,Playoffs!DJ$200,1)</f>
        <v>0.33990598331724375</v>
      </c>
      <c r="X55">
        <f>1-NORMDIST(Playoffs!DK53,Playoffs!DK$199,Playoffs!DK$200,1)</f>
        <v>0.287287632168023</v>
      </c>
      <c r="Y55">
        <f>NORMDIST(Playoffs!DL53,Playoffs!DL$199,Playoffs!DL$200,1)</f>
        <v>0.94463106024758048</v>
      </c>
      <c r="Z55">
        <f>1-NORMDIST(Playoffs!DM53,Playoffs!DM$199,Playoffs!DM$200,1)</f>
        <v>3.7071968211499495E-4</v>
      </c>
      <c r="AA55">
        <f>1-NORMDIST(Playoffs!DN53,Playoffs!DN$199,Playoffs!DN$200,1)</f>
        <v>0.79112898635485296</v>
      </c>
      <c r="AB55">
        <f>NORMDIST(Playoffs!DO53,Playoffs!DO$199,Playoffs!DO$200,1)</f>
        <v>0.86531272545791893</v>
      </c>
      <c r="AC55">
        <f>NORMDIST(Playoffs!DP53,Playoffs!DP$199,Playoffs!DP$200,1)</f>
        <v>4.8552386074376175E-2</v>
      </c>
      <c r="AD55">
        <f>1-NORMDIST(Playoffs!DQ53,Playoffs!DQ$199,Playoffs!DQ$200,1)</f>
        <v>0.13116596325660279</v>
      </c>
      <c r="AE55">
        <f>NORMDIST(Playoffs!DR53,Playoffs!DR$199,Playoffs!DR$200,1)</f>
        <v>0.14119290431227538</v>
      </c>
      <c r="AF55">
        <f>1-NORMDIST(Playoffs!DS53,Playoffs!DS$199,Playoffs!DS$200,1)</f>
        <v>0.1849581040263697</v>
      </c>
      <c r="AG55">
        <f>NORMDIST(Playoffs!DT53,Playoffs!DT$199,Playoffs!DT$200,1)</f>
        <v>0.88642930063177006</v>
      </c>
      <c r="AH55">
        <f>1-NORMDIST(Playoffs!DU53,Playoffs!DU$199,Playoffs!DU$200,1)</f>
        <v>0.59773886448635305</v>
      </c>
      <c r="AI55">
        <f t="shared" si="8"/>
        <v>21.85581657993756</v>
      </c>
      <c r="AJ55">
        <f t="shared" si="9"/>
        <v>5.5796689490386209</v>
      </c>
      <c r="AK55">
        <f t="shared" si="10"/>
        <v>27.43548552897618</v>
      </c>
      <c r="AM55">
        <f t="shared" ca="1" si="11"/>
        <v>80</v>
      </c>
      <c r="AN55">
        <f t="shared" ca="1" si="12"/>
        <v>190</v>
      </c>
      <c r="AO55">
        <f t="shared" ca="1" si="13"/>
        <v>162</v>
      </c>
      <c r="AQ55" t="str">
        <f t="shared" si="14"/>
        <v>Rams</v>
      </c>
    </row>
    <row r="56" spans="1:43">
      <c r="A56" t="str">
        <f>Playoffs!A54&amp;" - "&amp;Playoffs!C54&amp;" - "&amp;Playoffs!F54</f>
        <v>Panthers - DIV - 2003</v>
      </c>
      <c r="B56" t="str">
        <f>Playoffs!B54</f>
        <v>Rams</v>
      </c>
      <c r="C56">
        <f>NORMDIST(Playoffs!CP54,Playoffs!CP$199,Playoffs!CP$200,1)</f>
        <v>0.87916405070336545</v>
      </c>
      <c r="D56">
        <f>1-NORMDIST(Playoffs!CQ54,Playoffs!CQ$199,Playoffs!CQ$200,1)</f>
        <v>0.36461602077511701</v>
      </c>
      <c r="E56">
        <f>NORMDIST(Playoffs!CR54,Playoffs!CR$199,Playoffs!CR$200,1)</f>
        <v>0.8293478689907583</v>
      </c>
      <c r="F56">
        <f>1-NORMDIST(Playoffs!CS54,Playoffs!CS$199,Playoffs!CS$200,1)</f>
        <v>0.7225420759453689</v>
      </c>
      <c r="G56">
        <f>1-NORMDIST(Playoffs!CT54,Playoffs!CT$199,Playoffs!CT$200,1)</f>
        <v>0.70389457286725732</v>
      </c>
      <c r="H56">
        <f>NORMDIST(Playoffs!CU54,Playoffs!CU$199,Playoffs!CU$200,1)</f>
        <v>0.81288815165070627</v>
      </c>
      <c r="I56">
        <f>NORMDIST(Playoffs!CV54,Playoffs!CV$199,Playoffs!CV$200,1)</f>
        <v>0.99983518789800785</v>
      </c>
      <c r="J56">
        <f>1-NORMDIST(Playoffs!CW54,Playoffs!CW$199,Playoffs!CW$200,1)</f>
        <v>0.14405490835659618</v>
      </c>
      <c r="K56">
        <f>NORMDIST(Playoffs!CX54,Playoffs!CX$199,Playoffs!CX$200,1)</f>
        <v>0.99998416227943099</v>
      </c>
      <c r="L56">
        <f>1-NORMDIST(Playoffs!CY54,Playoffs!CY$199,Playoffs!CY$200,1)</f>
        <v>0.10391795689958472</v>
      </c>
      <c r="M56">
        <f>NORMDIST(Playoffs!CZ54,Playoffs!CZ$199,Playoffs!CZ$200,1)</f>
        <v>0.9277152134411899</v>
      </c>
      <c r="N56">
        <f>1-NORMDIST(Playoffs!DA54,Playoffs!DA$199,Playoffs!DA$200,1)</f>
        <v>0.43732081966751846</v>
      </c>
      <c r="O56">
        <f>NORMDIST(Playoffs!DB54,Playoffs!DB$199,Playoffs!DB$200,1)</f>
        <v>0.99359271258711779</v>
      </c>
      <c r="P56">
        <f>1-NORMDIST(Playoffs!DC54,Playoffs!DC$199,Playoffs!DC$200,1)</f>
        <v>0.11129423840128028</v>
      </c>
      <c r="Q56">
        <f>NORMDIST(Playoffs!DD54,Playoffs!DD$199,Playoffs!DD$200,1)</f>
        <v>0.84808632435968834</v>
      </c>
      <c r="R56">
        <f>1-NORMDIST(Playoffs!DE54,Playoffs!DE$199,Playoffs!DE$200,1)</f>
        <v>0.39059087425251027</v>
      </c>
      <c r="S56">
        <f>NORMDIST(Playoffs!DF54,Playoffs!DF$199,Playoffs!DF$200,1)</f>
        <v>0.65113044699832601</v>
      </c>
      <c r="T56">
        <f>1-NORMDIST(Playoffs!DG54,Playoffs!DG$199,Playoffs!DG$200,1)</f>
        <v>0.19105471671256447</v>
      </c>
      <c r="U56">
        <f>1-NORMDIST(Playoffs!DH54,Playoffs!DH$199,Playoffs!DH$200,1)</f>
        <v>0.92535534009237752</v>
      </c>
      <c r="V56">
        <f>NORMDIST(Playoffs!DI54,Playoffs!DI$199,Playoffs!DI$200,1)</f>
        <v>0.32547204131144669</v>
      </c>
      <c r="W56">
        <f>NORMDIST(Playoffs!DJ54,Playoffs!DJ$199,Playoffs!DJ$200,1)</f>
        <v>0.71271236783197722</v>
      </c>
      <c r="X56">
        <f>1-NORMDIST(Playoffs!DK54,Playoffs!DK$199,Playoffs!DK$200,1)</f>
        <v>0.66009401668275602</v>
      </c>
      <c r="Y56">
        <f>NORMDIST(Playoffs!DL54,Playoffs!DL$199,Playoffs!DL$200,1)</f>
        <v>0.99962928031788567</v>
      </c>
      <c r="Z56">
        <f>1-NORMDIST(Playoffs!DM54,Playoffs!DM$199,Playoffs!DM$200,1)</f>
        <v>5.5368939752422408E-2</v>
      </c>
      <c r="AA56">
        <f>1-NORMDIST(Playoffs!DN54,Playoffs!DN$199,Playoffs!DN$200,1)</f>
        <v>0.13468727454208118</v>
      </c>
      <c r="AB56">
        <f>NORMDIST(Playoffs!DO54,Playoffs!DO$199,Playoffs!DO$200,1)</f>
        <v>0.20887101364514693</v>
      </c>
      <c r="AC56">
        <f>NORMDIST(Playoffs!DP54,Playoffs!DP$199,Playoffs!DP$200,1)</f>
        <v>0.86883403674339688</v>
      </c>
      <c r="AD56">
        <f>1-NORMDIST(Playoffs!DQ54,Playoffs!DQ$199,Playoffs!DQ$200,1)</f>
        <v>0.95144761392562416</v>
      </c>
      <c r="AE56">
        <f>NORMDIST(Playoffs!DR54,Playoffs!DR$199,Playoffs!DR$200,1)</f>
        <v>0.81504189597363086</v>
      </c>
      <c r="AF56">
        <f>1-NORMDIST(Playoffs!DS54,Playoffs!DS$199,Playoffs!DS$200,1)</f>
        <v>0.85880709568772406</v>
      </c>
      <c r="AG56">
        <f>NORMDIST(Playoffs!DT54,Playoffs!DT$199,Playoffs!DT$200,1)</f>
        <v>0.40226113551364662</v>
      </c>
      <c r="AH56">
        <f>1-NORMDIST(Playoffs!DU54,Playoffs!DU$199,Playoffs!DU$200,1)</f>
        <v>0.11357069936823061</v>
      </c>
      <c r="AI56">
        <f t="shared" si="8"/>
        <v>30.626725103934277</v>
      </c>
      <c r="AJ56">
        <f t="shared" si="9"/>
        <v>14.350577473035374</v>
      </c>
      <c r="AK56">
        <f t="shared" si="10"/>
        <v>44.977302576969677</v>
      </c>
      <c r="AM56">
        <f t="shared" ca="1" si="11"/>
        <v>9</v>
      </c>
      <c r="AN56">
        <f t="shared" ca="1" si="12"/>
        <v>119</v>
      </c>
      <c r="AO56">
        <f t="shared" ca="1" si="13"/>
        <v>37</v>
      </c>
      <c r="AQ56" t="str">
        <f t="shared" si="14"/>
        <v>Panthers</v>
      </c>
    </row>
    <row r="57" spans="1:43">
      <c r="A57" t="str">
        <f>Playoffs!A55&amp;" - "&amp;Playoffs!C55&amp;" - "&amp;Playoffs!F55</f>
        <v>Patriots - DIV - 2003</v>
      </c>
      <c r="B57" t="str">
        <f>Playoffs!B55</f>
        <v>Titans</v>
      </c>
      <c r="C57">
        <f>NORMDIST(Playoffs!CP55,Playoffs!CP$199,Playoffs!CP$200,1)</f>
        <v>0.58725254948172756</v>
      </c>
      <c r="D57">
        <f>1-NORMDIST(Playoffs!CQ55,Playoffs!CQ$199,Playoffs!CQ$200,1)</f>
        <v>0.39136030617035233</v>
      </c>
      <c r="E57">
        <f>NORMDIST(Playoffs!CR55,Playoffs!CR$199,Playoffs!CR$200,1)</f>
        <v>0.49281895573098811</v>
      </c>
      <c r="F57">
        <f>1-NORMDIST(Playoffs!CS55,Playoffs!CS$199,Playoffs!CS$200,1)</f>
        <v>0.49170498562823139</v>
      </c>
      <c r="G57">
        <f>1-NORMDIST(Playoffs!CT55,Playoffs!CT$199,Playoffs!CT$200,1)</f>
        <v>0.70389457286725732</v>
      </c>
      <c r="H57">
        <f>NORMDIST(Playoffs!CU55,Playoffs!CU$199,Playoffs!CU$200,1)</f>
        <v>0.29610542713274268</v>
      </c>
      <c r="I57">
        <f>NORMDIST(Playoffs!CV55,Playoffs!CV$199,Playoffs!CV$200,1)</f>
        <v>0.5535655615534627</v>
      </c>
      <c r="J57">
        <f>1-NORMDIST(Playoffs!CW55,Playoffs!CW$199,Playoffs!CW$200,1)</f>
        <v>0.36615641461437387</v>
      </c>
      <c r="K57">
        <f>NORMDIST(Playoffs!CX55,Playoffs!CX$199,Playoffs!CX$200,1)</f>
        <v>0.59798003116039544</v>
      </c>
      <c r="L57">
        <f>1-NORMDIST(Playoffs!CY55,Playoffs!CY$199,Playoffs!CY$200,1)</f>
        <v>6.6429311001067082E-2</v>
      </c>
      <c r="M57">
        <f>NORMDIST(Playoffs!CZ55,Playoffs!CZ$199,Playoffs!CZ$200,1)</f>
        <v>0.23933672487553026</v>
      </c>
      <c r="N57">
        <f>1-NORMDIST(Playoffs!DA55,Playoffs!DA$199,Playoffs!DA$200,1)</f>
        <v>0.50321922799232588</v>
      </c>
      <c r="O57">
        <f>NORMDIST(Playoffs!DB55,Playoffs!DB$199,Playoffs!DB$200,1)</f>
        <v>0.62289666459291304</v>
      </c>
      <c r="P57">
        <f>1-NORMDIST(Playoffs!DC55,Playoffs!DC$199,Playoffs!DC$200,1)</f>
        <v>0.39250152055356746</v>
      </c>
      <c r="Q57">
        <f>NORMDIST(Playoffs!DD55,Playoffs!DD$199,Playoffs!DD$200,1)</f>
        <v>0.73023400656506998</v>
      </c>
      <c r="R57">
        <f>1-NORMDIST(Playoffs!DE55,Playoffs!DE$199,Playoffs!DE$200,1)</f>
        <v>0.20915114912737431</v>
      </c>
      <c r="S57">
        <f>NORMDIST(Playoffs!DF55,Playoffs!DF$199,Playoffs!DF$200,1)</f>
        <v>0.60099617751645562</v>
      </c>
      <c r="T57">
        <f>1-NORMDIST(Playoffs!DG55,Playoffs!DG$199,Playoffs!DG$200,1)</f>
        <v>0.3854316506165768</v>
      </c>
      <c r="U57">
        <f>1-NORMDIST(Playoffs!DH55,Playoffs!DH$199,Playoffs!DH$200,1)</f>
        <v>0.92535534009237752</v>
      </c>
      <c r="V57">
        <f>NORMDIST(Playoffs!DI55,Playoffs!DI$199,Playoffs!DI$200,1)</f>
        <v>0.32547204131144669</v>
      </c>
      <c r="W57">
        <f>NORMDIST(Playoffs!DJ55,Playoffs!DJ$199,Playoffs!DJ$200,1)</f>
        <v>0.89563641511185188</v>
      </c>
      <c r="X57">
        <f>1-NORMDIST(Playoffs!DK55,Playoffs!DK$199,Playoffs!DK$200,1)</f>
        <v>0.71541109895773447</v>
      </c>
      <c r="Y57">
        <f>NORMDIST(Playoffs!DL55,Playoffs!DL$199,Playoffs!DL$200,1)</f>
        <v>0.902206539242012</v>
      </c>
      <c r="Z57">
        <f>1-NORMDIST(Playoffs!DM55,Playoffs!DM$199,Playoffs!DM$200,1)</f>
        <v>0.27297921750791587</v>
      </c>
      <c r="AA57">
        <f>1-NORMDIST(Playoffs!DN55,Playoffs!DN$199,Playoffs!DN$200,1)</f>
        <v>0.92027819203713157</v>
      </c>
      <c r="AB57">
        <f>NORMDIST(Playoffs!DO55,Playoffs!DO$199,Playoffs!DO$200,1)</f>
        <v>0.66383328050750556</v>
      </c>
      <c r="AC57">
        <f>NORMDIST(Playoffs!DP55,Playoffs!DP$199,Playoffs!DP$200,1)</f>
        <v>0.45669885436278312</v>
      </c>
      <c r="AD57">
        <f>1-NORMDIST(Playoffs!DQ55,Playoffs!DQ$199,Playoffs!DQ$200,1)</f>
        <v>0.79698324253500674</v>
      </c>
      <c r="AE57">
        <f>NORMDIST(Playoffs!DR55,Playoffs!DR$199,Playoffs!DR$200,1)</f>
        <v>0.32208156708123825</v>
      </c>
      <c r="AF57">
        <f>1-NORMDIST(Playoffs!DS55,Playoffs!DS$199,Playoffs!DS$200,1)</f>
        <v>0.61780607361884599</v>
      </c>
      <c r="AG57">
        <f>NORMDIST(Playoffs!DT55,Playoffs!DT$199,Playoffs!DT$200,1)</f>
        <v>4.4307172305342535E-2</v>
      </c>
      <c r="AH57">
        <f>1-NORMDIST(Playoffs!DU55,Playoffs!DU$199,Playoffs!DU$200,1)</f>
        <v>0.83525105715591907</v>
      </c>
      <c r="AI57">
        <f t="shared" si="8"/>
        <v>22.497062247813098</v>
      </c>
      <c r="AJ57">
        <f t="shared" si="9"/>
        <v>14.261254811999653</v>
      </c>
      <c r="AK57">
        <f t="shared" si="10"/>
        <v>36.758317059812747</v>
      </c>
      <c r="AM57">
        <f t="shared" ca="1" si="11"/>
        <v>68</v>
      </c>
      <c r="AN57">
        <f t="shared" ca="1" si="12"/>
        <v>120</v>
      </c>
      <c r="AO57">
        <f t="shared" ca="1" si="13"/>
        <v>95</v>
      </c>
      <c r="AQ57" t="str">
        <f t="shared" si="14"/>
        <v>Patriots</v>
      </c>
    </row>
    <row r="58" spans="1:43">
      <c r="A58" t="str">
        <f>Playoffs!A56&amp;" - "&amp;Playoffs!C56&amp;" - "&amp;Playoffs!F56</f>
        <v>Titans - DIV - 2003</v>
      </c>
      <c r="B58" t="str">
        <f>Playoffs!B56</f>
        <v>Patriots</v>
      </c>
      <c r="C58">
        <f>NORMDIST(Playoffs!CP56,Playoffs!CP$199,Playoffs!CP$200,1)</f>
        <v>0.60863969382964711</v>
      </c>
      <c r="D58">
        <f>1-NORMDIST(Playoffs!CQ56,Playoffs!CQ$199,Playoffs!CQ$200,1)</f>
        <v>0.412747450518272</v>
      </c>
      <c r="E58">
        <f>NORMDIST(Playoffs!CR56,Playoffs!CR$199,Playoffs!CR$200,1)</f>
        <v>0.50829501437176861</v>
      </c>
      <c r="F58">
        <f>1-NORMDIST(Playoffs!CS56,Playoffs!CS$199,Playoffs!CS$200,1)</f>
        <v>0.50718104426901189</v>
      </c>
      <c r="G58">
        <f>1-NORMDIST(Playoffs!CT56,Playoffs!CT$199,Playoffs!CT$200,1)</f>
        <v>0.70389457286725732</v>
      </c>
      <c r="H58">
        <f>NORMDIST(Playoffs!CU56,Playoffs!CU$199,Playoffs!CU$200,1)</f>
        <v>0.29610542713274268</v>
      </c>
      <c r="I58">
        <f>NORMDIST(Playoffs!CV56,Playoffs!CV$199,Playoffs!CV$200,1)</f>
        <v>0.63384358538562646</v>
      </c>
      <c r="J58">
        <f>1-NORMDIST(Playoffs!CW56,Playoffs!CW$199,Playoffs!CW$200,1)</f>
        <v>0.44643443844653741</v>
      </c>
      <c r="K58">
        <f>NORMDIST(Playoffs!CX56,Playoffs!CX$199,Playoffs!CX$200,1)</f>
        <v>0.93357068899893392</v>
      </c>
      <c r="L58">
        <f>1-NORMDIST(Playoffs!CY56,Playoffs!CY$199,Playoffs!CY$200,1)</f>
        <v>0.402019968839605</v>
      </c>
      <c r="M58">
        <f>NORMDIST(Playoffs!CZ56,Playoffs!CZ$199,Playoffs!CZ$200,1)</f>
        <v>0.49678077200767412</v>
      </c>
      <c r="N58">
        <f>1-NORMDIST(Playoffs!DA56,Playoffs!DA$199,Playoffs!DA$200,1)</f>
        <v>0.76066327512447063</v>
      </c>
      <c r="O58">
        <f>NORMDIST(Playoffs!DB56,Playoffs!DB$199,Playoffs!DB$200,1)</f>
        <v>0.60749847944643265</v>
      </c>
      <c r="P58">
        <f>1-NORMDIST(Playoffs!DC56,Playoffs!DC$199,Playoffs!DC$200,1)</f>
        <v>0.37710333540708718</v>
      </c>
      <c r="Q58">
        <f>NORMDIST(Playoffs!DD56,Playoffs!DD$199,Playoffs!DD$200,1)</f>
        <v>0.79084885087262535</v>
      </c>
      <c r="R58">
        <f>1-NORMDIST(Playoffs!DE56,Playoffs!DE$199,Playoffs!DE$200,1)</f>
        <v>0.26976599343492969</v>
      </c>
      <c r="S58">
        <f>NORMDIST(Playoffs!DF56,Playoffs!DF$199,Playoffs!DF$200,1)</f>
        <v>0.61456834938342342</v>
      </c>
      <c r="T58">
        <f>1-NORMDIST(Playoffs!DG56,Playoffs!DG$199,Playoffs!DG$200,1)</f>
        <v>0.3990038224835446</v>
      </c>
      <c r="U58">
        <f>1-NORMDIST(Playoffs!DH56,Playoffs!DH$199,Playoffs!DH$200,1)</f>
        <v>0.67452795868855331</v>
      </c>
      <c r="V58">
        <f>NORMDIST(Playoffs!DI56,Playoffs!DI$199,Playoffs!DI$200,1)</f>
        <v>7.4644659907622479E-2</v>
      </c>
      <c r="W58">
        <f>NORMDIST(Playoffs!DJ56,Playoffs!DJ$199,Playoffs!DJ$200,1)</f>
        <v>0.28458890104226531</v>
      </c>
      <c r="X58">
        <f>1-NORMDIST(Playoffs!DK56,Playoffs!DK$199,Playoffs!DK$200,1)</f>
        <v>0.10436358488814845</v>
      </c>
      <c r="Y58">
        <f>NORMDIST(Playoffs!DL56,Playoffs!DL$199,Playoffs!DL$200,1)</f>
        <v>0.72702078249208735</v>
      </c>
      <c r="Z58">
        <f>1-NORMDIST(Playoffs!DM56,Playoffs!DM$199,Playoffs!DM$200,1)</f>
        <v>9.7793460757991557E-2</v>
      </c>
      <c r="AA58">
        <f>1-NORMDIST(Playoffs!DN56,Playoffs!DN$199,Playoffs!DN$200,1)</f>
        <v>0.33616671949249444</v>
      </c>
      <c r="AB58">
        <f>NORMDIST(Playoffs!DO56,Playoffs!DO$199,Playoffs!DO$200,1)</f>
        <v>7.9721807962868318E-2</v>
      </c>
      <c r="AC58">
        <f>NORMDIST(Playoffs!DP56,Playoffs!DP$199,Playoffs!DP$200,1)</f>
        <v>0.20301675746499348</v>
      </c>
      <c r="AD58">
        <f>1-NORMDIST(Playoffs!DQ56,Playoffs!DQ$199,Playoffs!DQ$200,1)</f>
        <v>0.54330114563721699</v>
      </c>
      <c r="AE58">
        <f>NORMDIST(Playoffs!DR56,Playoffs!DR$199,Playoffs!DR$200,1)</f>
        <v>0.38219392638115368</v>
      </c>
      <c r="AF58">
        <f>1-NORMDIST(Playoffs!DS56,Playoffs!DS$199,Playoffs!DS$200,1)</f>
        <v>0.67791843291876142</v>
      </c>
      <c r="AG58">
        <f>NORMDIST(Playoffs!DT56,Playoffs!DT$199,Playoffs!DT$200,1)</f>
        <v>0.16474894284408037</v>
      </c>
      <c r="AH58">
        <f>1-NORMDIST(Playoffs!DU56,Playoffs!DU$199,Playoffs!DU$200,1)</f>
        <v>0.95569282769465702</v>
      </c>
      <c r="AI58">
        <f t="shared" si="8"/>
        <v>21.94513924097328</v>
      </c>
      <c r="AJ58">
        <f t="shared" si="9"/>
        <v>13.709331805159838</v>
      </c>
      <c r="AK58">
        <f t="shared" si="10"/>
        <v>35.654471046133111</v>
      </c>
      <c r="AM58">
        <f t="shared" ca="1" si="11"/>
        <v>79</v>
      </c>
      <c r="AN58">
        <f t="shared" ca="1" si="12"/>
        <v>131</v>
      </c>
      <c r="AO58">
        <f t="shared" ca="1" si="13"/>
        <v>104</v>
      </c>
      <c r="AQ58" t="str">
        <f t="shared" si="14"/>
        <v>Titans</v>
      </c>
    </row>
    <row r="59" spans="1:43">
      <c r="A59" t="str">
        <f>Playoffs!A57&amp;" - "&amp;Playoffs!C57&amp;" - "&amp;Playoffs!F57</f>
        <v>Chiefs - DIV - 2003</v>
      </c>
      <c r="B59" t="str">
        <f>Playoffs!B57</f>
        <v>Colts</v>
      </c>
      <c r="C59">
        <f>NORMDIST(Playoffs!CP57,Playoffs!CP$199,Playoffs!CP$200,1)</f>
        <v>0.95876757050512862</v>
      </c>
      <c r="D59">
        <f>1-NORMDIST(Playoffs!CQ57,Playoffs!CQ$199,Playoffs!CQ$200,1)</f>
        <v>1.5553130868527831E-2</v>
      </c>
      <c r="E59">
        <f>NORMDIST(Playoffs!CR57,Playoffs!CR$199,Playoffs!CR$200,1)</f>
        <v>0.79108865313909749</v>
      </c>
      <c r="F59">
        <f>1-NORMDIST(Playoffs!CS57,Playoffs!CS$199,Playoffs!CS$200,1)</f>
        <v>1.8295953560948597E-2</v>
      </c>
      <c r="G59">
        <f>1-NORMDIST(Playoffs!CT57,Playoffs!CT$199,Playoffs!CT$200,1)</f>
        <v>0.70389457286725732</v>
      </c>
      <c r="H59">
        <f>NORMDIST(Playoffs!CU57,Playoffs!CU$199,Playoffs!CU$200,1)</f>
        <v>0.10606181703469297</v>
      </c>
      <c r="I59">
        <f>NORMDIST(Playoffs!CV57,Playoffs!CV$199,Playoffs!CV$200,1)</f>
        <v>0.9995648254877525</v>
      </c>
      <c r="J59">
        <f>1-NORMDIST(Playoffs!CW57,Playoffs!CW$199,Playoffs!CW$200,1)</f>
        <v>1.9987038711155591E-3</v>
      </c>
      <c r="K59">
        <f>NORMDIST(Playoffs!CX57,Playoffs!CX$199,Playoffs!CX$200,1)</f>
        <v>0.9861780440277943</v>
      </c>
      <c r="L59">
        <f>1-NORMDIST(Playoffs!CY57,Playoffs!CY$199,Playoffs!CY$200,1)</f>
        <v>1.0735645740170829E-2</v>
      </c>
      <c r="M59">
        <f>NORMDIST(Playoffs!CZ57,Playoffs!CZ$199,Playoffs!CZ$200,1)</f>
        <v>0.92388803686309018</v>
      </c>
      <c r="N59">
        <f>1-NORMDIST(Playoffs!DA57,Playoffs!DA$199,Playoffs!DA$200,1)</f>
        <v>6.5530522227501775E-2</v>
      </c>
      <c r="O59">
        <f>NORMDIST(Playoffs!DB57,Playoffs!DB$199,Playoffs!DB$200,1)</f>
        <v>0.99945450658503465</v>
      </c>
      <c r="P59">
        <f>1-NORMDIST(Playoffs!DC57,Playoffs!DC$199,Playoffs!DC$200,1)</f>
        <v>7.6531223331011144E-4</v>
      </c>
      <c r="Q59">
        <f>NORMDIST(Playoffs!DD57,Playoffs!DD$199,Playoffs!DD$200,1)</f>
        <v>0.91003341740810839</v>
      </c>
      <c r="R59">
        <f>1-NORMDIST(Playoffs!DE57,Playoffs!DE$199,Playoffs!DE$200,1)</f>
        <v>2.0194489063830812E-2</v>
      </c>
      <c r="S59">
        <f>NORMDIST(Playoffs!DF57,Playoffs!DF$199,Playoffs!DF$200,1)</f>
        <v>0.35861498876862952</v>
      </c>
      <c r="T59">
        <f>1-NORMDIST(Playoffs!DG57,Playoffs!DG$199,Playoffs!DG$200,1)</f>
        <v>0.77622526248727763</v>
      </c>
      <c r="U59">
        <f>1-NORMDIST(Playoffs!DH57,Playoffs!DH$199,Playoffs!DH$200,1)</f>
        <v>0.82824395703982057</v>
      </c>
      <c r="V59">
        <f>NORMDIST(Playoffs!DI57,Playoffs!DI$199,Playoffs!DI$200,1)</f>
        <v>7.4644659907622479E-2</v>
      </c>
      <c r="W59">
        <f>NORMDIST(Playoffs!DJ57,Playoffs!DJ$199,Playoffs!DJ$200,1)</f>
        <v>0.54343465529618584</v>
      </c>
      <c r="X59">
        <f>1-NORMDIST(Playoffs!DK57,Playoffs!DK$199,Playoffs!DK$200,1)</f>
        <v>0.10436358488814845</v>
      </c>
      <c r="Y59">
        <f>NORMDIST(Playoffs!DL57,Playoffs!DL$199,Playoffs!DL$200,1)</f>
        <v>0.99892806169976633</v>
      </c>
      <c r="Z59">
        <f>1-NORMDIST(Playoffs!DM57,Playoffs!DM$199,Playoffs!DM$200,1)</f>
        <v>8.855979499227673E-3</v>
      </c>
      <c r="AA59">
        <f>1-NORMDIST(Playoffs!DN57,Playoffs!DN$199,Playoffs!DN$200,1)</f>
        <v>0.76706252025101107</v>
      </c>
      <c r="AB59">
        <f>NORMDIST(Playoffs!DO57,Playoffs!DO$199,Playoffs!DO$200,1)</f>
        <v>4.4708578430247115E-2</v>
      </c>
      <c r="AC59">
        <f>NORMDIST(Playoffs!DP57,Playoffs!DP$199,Playoffs!DP$200,1)</f>
        <v>0.88905242008497942</v>
      </c>
      <c r="AD59">
        <f>1-NORMDIST(Playoffs!DQ57,Playoffs!DQ$199,Playoffs!DQ$200,1)</f>
        <v>0.35705632315423241</v>
      </c>
      <c r="AE59">
        <f>NORMDIST(Playoffs!DR57,Playoffs!DR$199,Playoffs!DR$200,1)</f>
        <v>0.9712861137843779</v>
      </c>
      <c r="AF59">
        <f>1-NORMDIST(Playoffs!DS57,Playoffs!DS$199,Playoffs!DS$200,1)</f>
        <v>0.40607295010300382</v>
      </c>
      <c r="AG59">
        <f>NORMDIST(Playoffs!DT57,Playoffs!DT$199,Playoffs!DT$200,1)</f>
        <v>0.48672804556003191</v>
      </c>
      <c r="AH59">
        <f>1-NORMDIST(Playoffs!DU57,Playoffs!DU$199,Playoffs!DU$200,1)</f>
        <v>0.51327195443996809</v>
      </c>
      <c r="AI59">
        <f t="shared" si="8"/>
        <v>30.534134747331798</v>
      </c>
      <c r="AJ59">
        <f t="shared" si="9"/>
        <v>3.6107003605878414</v>
      </c>
      <c r="AK59">
        <f t="shared" si="10"/>
        <v>34.14483510791964</v>
      </c>
      <c r="AM59">
        <f t="shared" ca="1" si="11"/>
        <v>10</v>
      </c>
      <c r="AN59">
        <f t="shared" ca="1" si="12"/>
        <v>198</v>
      </c>
      <c r="AO59">
        <f t="shared" ca="1" si="13"/>
        <v>114</v>
      </c>
      <c r="AQ59" t="str">
        <f t="shared" si="14"/>
        <v>Chiefs</v>
      </c>
    </row>
    <row r="60" spans="1:43">
      <c r="A60" t="str">
        <f>Playoffs!A58&amp;" - "&amp;Playoffs!C58&amp;" - "&amp;Playoffs!F58</f>
        <v>Colts - DIV - 2003</v>
      </c>
      <c r="B60" t="str">
        <f>Playoffs!B58</f>
        <v>Chiefs</v>
      </c>
      <c r="C60">
        <f>NORMDIST(Playoffs!CP58,Playoffs!CP$199,Playoffs!CP$200,1)</f>
        <v>0.98444686913147184</v>
      </c>
      <c r="D60">
        <f>1-NORMDIST(Playoffs!CQ58,Playoffs!CQ$199,Playoffs!CQ$200,1)</f>
        <v>4.1232429494870493E-2</v>
      </c>
      <c r="E60">
        <f>NORMDIST(Playoffs!CR58,Playoffs!CR$199,Playoffs!CR$200,1)</f>
        <v>0.98170404643905129</v>
      </c>
      <c r="F60">
        <f>1-NORMDIST(Playoffs!CS58,Playoffs!CS$199,Playoffs!CS$200,1)</f>
        <v>0.20891134686090229</v>
      </c>
      <c r="G60">
        <f>1-NORMDIST(Playoffs!CT58,Playoffs!CT$199,Playoffs!CT$200,1)</f>
        <v>0.89393818296530703</v>
      </c>
      <c r="H60">
        <f>NORMDIST(Playoffs!CU58,Playoffs!CU$199,Playoffs!CU$200,1)</f>
        <v>0.29610542713274268</v>
      </c>
      <c r="I60">
        <f>NORMDIST(Playoffs!CV58,Playoffs!CV$199,Playoffs!CV$200,1)</f>
        <v>0.99800129612888422</v>
      </c>
      <c r="J60">
        <f>1-NORMDIST(Playoffs!CW58,Playoffs!CW$199,Playoffs!CW$200,1)</f>
        <v>4.351745122479489E-4</v>
      </c>
      <c r="K60">
        <f>NORMDIST(Playoffs!CX58,Playoffs!CX$199,Playoffs!CX$200,1)</f>
        <v>0.98926435425982939</v>
      </c>
      <c r="L60">
        <f>1-NORMDIST(Playoffs!CY58,Playoffs!CY$199,Playoffs!CY$200,1)</f>
        <v>1.3821955972206146E-2</v>
      </c>
      <c r="M60">
        <f>NORMDIST(Playoffs!CZ58,Playoffs!CZ$199,Playoffs!CZ$200,1)</f>
        <v>0.93446947777249756</v>
      </c>
      <c r="N60">
        <f>1-NORMDIST(Playoffs!DA58,Playoffs!DA$199,Playoffs!DA$200,1)</f>
        <v>7.6111963136908933E-2</v>
      </c>
      <c r="O60">
        <f>NORMDIST(Playoffs!DB58,Playoffs!DB$199,Playoffs!DB$200,1)</f>
        <v>0.99923468776669044</v>
      </c>
      <c r="P60">
        <f>1-NORMDIST(Playoffs!DC58,Playoffs!DC$199,Playoffs!DC$200,1)</f>
        <v>5.4549341496445969E-4</v>
      </c>
      <c r="Q60">
        <f>NORMDIST(Playoffs!DD58,Playoffs!DD$199,Playoffs!DD$200,1)</f>
        <v>0.97980551093616919</v>
      </c>
      <c r="R60">
        <f>1-NORMDIST(Playoffs!DE58,Playoffs!DE$199,Playoffs!DE$200,1)</f>
        <v>8.9966582591891164E-2</v>
      </c>
      <c r="S60">
        <f>NORMDIST(Playoffs!DF58,Playoffs!DF$199,Playoffs!DF$200,1)</f>
        <v>0.22377473751272192</v>
      </c>
      <c r="T60">
        <f>1-NORMDIST(Playoffs!DG58,Playoffs!DG$199,Playoffs!DG$200,1)</f>
        <v>0.64138501123137026</v>
      </c>
      <c r="U60">
        <f>1-NORMDIST(Playoffs!DH58,Playoffs!DH$199,Playoffs!DH$200,1)</f>
        <v>0.92535534009237752</v>
      </c>
      <c r="V60">
        <f>NORMDIST(Playoffs!DI58,Playoffs!DI$199,Playoffs!DI$200,1)</f>
        <v>0.17175604296017943</v>
      </c>
      <c r="W60">
        <f>NORMDIST(Playoffs!DJ58,Playoffs!DJ$199,Playoffs!DJ$200,1)</f>
        <v>0.89563641511185188</v>
      </c>
      <c r="X60">
        <f>1-NORMDIST(Playoffs!DK58,Playoffs!DK$199,Playoffs!DK$200,1)</f>
        <v>0.45656534470381427</v>
      </c>
      <c r="Y60">
        <f>NORMDIST(Playoffs!DL58,Playoffs!DL$199,Playoffs!DL$200,1)</f>
        <v>0.99114402050077333</v>
      </c>
      <c r="Z60">
        <f>1-NORMDIST(Playoffs!DM58,Playoffs!DM$199,Playoffs!DM$200,1)</f>
        <v>1.0719383002339988E-3</v>
      </c>
      <c r="AA60">
        <f>1-NORMDIST(Playoffs!DN58,Playoffs!DN$199,Playoffs!DN$200,1)</f>
        <v>0.95529142156975277</v>
      </c>
      <c r="AB60">
        <f>NORMDIST(Playoffs!DO58,Playoffs!DO$199,Playoffs!DO$200,1)</f>
        <v>0.23293747974898871</v>
      </c>
      <c r="AC60">
        <f>NORMDIST(Playoffs!DP58,Playoffs!DP$199,Playoffs!DP$200,1)</f>
        <v>0.64294367684576748</v>
      </c>
      <c r="AD60">
        <f>1-NORMDIST(Playoffs!DQ58,Playoffs!DQ$199,Playoffs!DQ$200,1)</f>
        <v>0.11094757991502036</v>
      </c>
      <c r="AE60">
        <f>NORMDIST(Playoffs!DR58,Playoffs!DR$199,Playoffs!DR$200,1)</f>
        <v>0.59392704989699641</v>
      </c>
      <c r="AF60">
        <f>1-NORMDIST(Playoffs!DS58,Playoffs!DS$199,Playoffs!DS$200,1)</f>
        <v>2.8713886215622431E-2</v>
      </c>
      <c r="AG60">
        <f>NORMDIST(Playoffs!DT58,Playoffs!DT$199,Playoffs!DT$200,1)</f>
        <v>0.48672804556003191</v>
      </c>
      <c r="AH60">
        <f>1-NORMDIST(Playoffs!DU58,Playoffs!DU$199,Playoffs!DU$200,1)</f>
        <v>0.51327195443996809</v>
      </c>
      <c r="AI60">
        <f t="shared" si="8"/>
        <v>32.595693692385083</v>
      </c>
      <c r="AJ60">
        <f t="shared" si="9"/>
        <v>5.6722593056411164</v>
      </c>
      <c r="AK60">
        <f t="shared" si="10"/>
        <v>38.267952998026203</v>
      </c>
      <c r="AM60">
        <f t="shared" ca="1" si="11"/>
        <v>1</v>
      </c>
      <c r="AN60">
        <f t="shared" ca="1" si="12"/>
        <v>189</v>
      </c>
      <c r="AO60">
        <f t="shared" ca="1" si="13"/>
        <v>85</v>
      </c>
      <c r="AQ60" t="str">
        <f t="shared" si="14"/>
        <v>Colts</v>
      </c>
    </row>
    <row r="61" spans="1:43">
      <c r="A61" t="str">
        <f>Playoffs!A59&amp;" - "&amp;Playoffs!C59&amp;" - "&amp;Playoffs!F59</f>
        <v>Eagles - DIV - 2003</v>
      </c>
      <c r="B61" t="str">
        <f>Playoffs!B59</f>
        <v>Packers</v>
      </c>
      <c r="C61">
        <f>NORMDIST(Playoffs!CP59,Playoffs!CP$199,Playoffs!CP$200,1)</f>
        <v>0.44581544752958924</v>
      </c>
      <c r="D61">
        <f>1-NORMDIST(Playoffs!CQ59,Playoffs!CQ$199,Playoffs!CQ$200,1)</f>
        <v>0.59494546537114035</v>
      </c>
      <c r="E61">
        <f>NORMDIST(Playoffs!CR59,Playoffs!CR$199,Playoffs!CR$200,1)</f>
        <v>0.44992242965200879</v>
      </c>
      <c r="F61">
        <f>1-NORMDIST(Playoffs!CS59,Playoffs!CS$199,Playoffs!CS$200,1)</f>
        <v>0.46016443959132713</v>
      </c>
      <c r="G61">
        <f>1-NORMDIST(Playoffs!CT59,Playoffs!CT$199,Playoffs!CT$200,1)</f>
        <v>0.70389457286725732</v>
      </c>
      <c r="H61">
        <f>NORMDIST(Playoffs!CU59,Playoffs!CU$199,Playoffs!CU$200,1)</f>
        <v>0.29610542713274268</v>
      </c>
      <c r="I61">
        <f>NORMDIST(Playoffs!CV59,Playoffs!CV$199,Playoffs!CV$200,1)</f>
        <v>0.57775071484117835</v>
      </c>
      <c r="J61">
        <f>1-NORMDIST(Playoffs!CW59,Playoffs!CW$199,Playoffs!CW$200,1)</f>
        <v>0.24624318984846427</v>
      </c>
      <c r="K61">
        <f>NORMDIST(Playoffs!CX59,Playoffs!CX$199,Playoffs!CX$200,1)</f>
        <v>0.53355499638123272</v>
      </c>
      <c r="L61">
        <f>1-NORMDIST(Playoffs!CY59,Playoffs!CY$199,Playoffs!CY$200,1)</f>
        <v>0.31696186426702866</v>
      </c>
      <c r="M61">
        <f>NORMDIST(Playoffs!CZ59,Playoffs!CZ$199,Playoffs!CZ$200,1)</f>
        <v>0.45406913191741993</v>
      </c>
      <c r="N61">
        <f>1-NORMDIST(Playoffs!DA59,Playoffs!DA$199,Playoffs!DA$200,1)</f>
        <v>0.29880095918570437</v>
      </c>
      <c r="O61">
        <f>NORMDIST(Playoffs!DB59,Playoffs!DB$199,Playoffs!DB$200,1)</f>
        <v>0.46821706060222068</v>
      </c>
      <c r="P61">
        <f>1-NORMDIST(Playoffs!DC59,Playoffs!DC$199,Playoffs!DC$200,1)</f>
        <v>0.62296019298310468</v>
      </c>
      <c r="Q61">
        <f>NORMDIST(Playoffs!DD59,Playoffs!DD$199,Playoffs!DD$200,1)</f>
        <v>0.28720298815866063</v>
      </c>
      <c r="R61">
        <f>1-NORMDIST(Playoffs!DE59,Playoffs!DE$199,Playoffs!DE$200,1)</f>
        <v>0.20915114912737431</v>
      </c>
      <c r="S61">
        <f>NORMDIST(Playoffs!DF59,Playoffs!DF$199,Playoffs!DF$200,1)</f>
        <v>0.19420024429823557</v>
      </c>
      <c r="T61">
        <f>1-NORMDIST(Playoffs!DG59,Playoffs!DG$199,Playoffs!DG$200,1)</f>
        <v>0.65330984397885317</v>
      </c>
      <c r="U61">
        <f>1-NORMDIST(Playoffs!DH59,Playoffs!DH$199,Playoffs!DH$200,1)</f>
        <v>0.29558400971538901</v>
      </c>
      <c r="V61">
        <f>NORMDIST(Playoffs!DI59,Playoffs!DI$199,Playoffs!DI$200,1)</f>
        <v>0.17175604296017943</v>
      </c>
      <c r="W61">
        <f>NORMDIST(Playoffs!DJ59,Playoffs!DJ$199,Playoffs!DJ$200,1)</f>
        <v>0.42939874657052679</v>
      </c>
      <c r="X61">
        <f>1-NORMDIST(Playoffs!DK59,Playoffs!DK$199,Playoffs!DK$200,1)</f>
        <v>0.7441623066228944</v>
      </c>
      <c r="Y61">
        <f>NORMDIST(Playoffs!DL59,Playoffs!DL$199,Playoffs!DL$200,1)</f>
        <v>0.68880732752576124</v>
      </c>
      <c r="Z61">
        <f>1-NORMDIST(Playoffs!DM59,Playoffs!DM$199,Playoffs!DM$200,1)</f>
        <v>0.31119267247424154</v>
      </c>
      <c r="AA61">
        <f>1-NORMDIST(Playoffs!DN59,Playoffs!DN$199,Playoffs!DN$200,1)</f>
        <v>0.86020802938880481</v>
      </c>
      <c r="AB61">
        <f>NORMDIST(Playoffs!DO59,Playoffs!DO$199,Playoffs!DO$200,1)</f>
        <v>0.37818855875211266</v>
      </c>
      <c r="AC61">
        <f>NORMDIST(Playoffs!DP59,Playoffs!DP$199,Playoffs!DP$200,1)</f>
        <v>0.47558218265885244</v>
      </c>
      <c r="AD61">
        <f>1-NORMDIST(Playoffs!DQ59,Playoffs!DQ$199,Playoffs!DQ$200,1)</f>
        <v>0.11994154500086573</v>
      </c>
      <c r="AE61">
        <f>NORMDIST(Playoffs!DR59,Playoffs!DR$199,Playoffs!DR$200,1)</f>
        <v>0.97264626760715767</v>
      </c>
      <c r="AF61">
        <f>1-NORMDIST(Playoffs!DS59,Playoffs!DS$199,Playoffs!DS$200,1)</f>
        <v>0.1112779087916318</v>
      </c>
      <c r="AG61">
        <f>NORMDIST(Playoffs!DT59,Playoffs!DT$199,Playoffs!DT$200,1)</f>
        <v>0.571121403857489</v>
      </c>
      <c r="AH61">
        <f>1-NORMDIST(Playoffs!DU59,Playoffs!DU$199,Playoffs!DU$200,1)</f>
        <v>0.56785132433416086</v>
      </c>
      <c r="AI61">
        <f t="shared" si="8"/>
        <v>17.599990571418235</v>
      </c>
      <c r="AJ61">
        <f t="shared" si="9"/>
        <v>14.479345094029318</v>
      </c>
      <c r="AK61">
        <f t="shared" si="10"/>
        <v>32.079335665447566</v>
      </c>
      <c r="AM61">
        <f t="shared" ca="1" si="11"/>
        <v>109</v>
      </c>
      <c r="AN61">
        <f t="shared" ca="1" si="12"/>
        <v>117</v>
      </c>
      <c r="AO61">
        <f t="shared" ca="1" si="13"/>
        <v>130</v>
      </c>
      <c r="AQ61" t="str">
        <f t="shared" si="14"/>
        <v>Eagles</v>
      </c>
    </row>
    <row r="62" spans="1:43">
      <c r="A62" t="str">
        <f>Playoffs!A60&amp;" - "&amp;Playoffs!C60&amp;" - "&amp;Playoffs!F60</f>
        <v>Packers - DIV - 2003</v>
      </c>
      <c r="B62" t="str">
        <f>Playoffs!B60</f>
        <v>Eagles</v>
      </c>
      <c r="C62">
        <f>NORMDIST(Playoffs!CP60,Playoffs!CP$199,Playoffs!CP$200,1)</f>
        <v>0.4050545346288601</v>
      </c>
      <c r="D62">
        <f>1-NORMDIST(Playoffs!CQ60,Playoffs!CQ$199,Playoffs!CQ$200,1)</f>
        <v>0.55418455247041098</v>
      </c>
      <c r="E62">
        <f>NORMDIST(Playoffs!CR60,Playoffs!CR$199,Playoffs!CR$200,1)</f>
        <v>0.53983556040867275</v>
      </c>
      <c r="F62">
        <f>1-NORMDIST(Playoffs!CS60,Playoffs!CS$199,Playoffs!CS$200,1)</f>
        <v>0.55007757034799132</v>
      </c>
      <c r="G62">
        <f>1-NORMDIST(Playoffs!CT60,Playoffs!CT$199,Playoffs!CT$200,1)</f>
        <v>0.70389457286725732</v>
      </c>
      <c r="H62">
        <f>NORMDIST(Playoffs!CU60,Playoffs!CU$199,Playoffs!CU$200,1)</f>
        <v>0.29610542713274268</v>
      </c>
      <c r="I62">
        <f>NORMDIST(Playoffs!CV60,Playoffs!CV$199,Playoffs!CV$200,1)</f>
        <v>0.75375681015153628</v>
      </c>
      <c r="J62">
        <f>1-NORMDIST(Playoffs!CW60,Playoffs!CW$199,Playoffs!CW$200,1)</f>
        <v>0.42224928515882176</v>
      </c>
      <c r="K62">
        <f>NORMDIST(Playoffs!CX60,Playoffs!CX$199,Playoffs!CX$200,1)</f>
        <v>0.68303813573297212</v>
      </c>
      <c r="L62">
        <f>1-NORMDIST(Playoffs!CY60,Playoffs!CY$199,Playoffs!CY$200,1)</f>
        <v>0.4664450036187674</v>
      </c>
      <c r="M62">
        <f>NORMDIST(Playoffs!CZ60,Playoffs!CZ$199,Playoffs!CZ$200,1)</f>
        <v>0.70119904081429485</v>
      </c>
      <c r="N62">
        <f>1-NORMDIST(Playoffs!DA60,Playoffs!DA$199,Playoffs!DA$200,1)</f>
        <v>0.54593086808258029</v>
      </c>
      <c r="O62">
        <f>NORMDIST(Playoffs!DB60,Playoffs!DB$199,Playoffs!DB$200,1)</f>
        <v>0.37703980701689521</v>
      </c>
      <c r="P62">
        <f>1-NORMDIST(Playoffs!DC60,Playoffs!DC$199,Playoffs!DC$200,1)</f>
        <v>0.53178293939777932</v>
      </c>
      <c r="Q62">
        <f>NORMDIST(Playoffs!DD60,Playoffs!DD$199,Playoffs!DD$200,1)</f>
        <v>0.79084885087262535</v>
      </c>
      <c r="R62">
        <f>1-NORMDIST(Playoffs!DE60,Playoffs!DE$199,Playoffs!DE$200,1)</f>
        <v>0.7127970118413397</v>
      </c>
      <c r="S62">
        <f>NORMDIST(Playoffs!DF60,Playoffs!DF$199,Playoffs!DF$200,1)</f>
        <v>0.34669015602114661</v>
      </c>
      <c r="T62">
        <f>1-NORMDIST(Playoffs!DG60,Playoffs!DG$199,Playoffs!DG$200,1)</f>
        <v>0.80579975570176399</v>
      </c>
      <c r="U62">
        <f>1-NORMDIST(Playoffs!DH60,Playoffs!DH$199,Playoffs!DH$200,1)</f>
        <v>0.82824395703982057</v>
      </c>
      <c r="V62">
        <f>NORMDIST(Playoffs!DI60,Playoffs!DI$199,Playoffs!DI$200,1)</f>
        <v>0.70441599028461099</v>
      </c>
      <c r="W62">
        <f>NORMDIST(Playoffs!DJ60,Playoffs!DJ$199,Playoffs!DJ$200,1)</f>
        <v>0.25583769337710538</v>
      </c>
      <c r="X62">
        <f>1-NORMDIST(Playoffs!DK60,Playoffs!DK$199,Playoffs!DK$200,1)</f>
        <v>0.5706012534294731</v>
      </c>
      <c r="Y62">
        <f>NORMDIST(Playoffs!DL60,Playoffs!DL$199,Playoffs!DL$200,1)</f>
        <v>0.68880732752576124</v>
      </c>
      <c r="Z62">
        <f>1-NORMDIST(Playoffs!DM60,Playoffs!DM$199,Playoffs!DM$200,1)</f>
        <v>0.31119267247424154</v>
      </c>
      <c r="AA62">
        <f>1-NORMDIST(Playoffs!DN60,Playoffs!DN$199,Playoffs!DN$200,1)</f>
        <v>0.62181144124788723</v>
      </c>
      <c r="AB62">
        <f>NORMDIST(Playoffs!DO60,Playoffs!DO$199,Playoffs!DO$200,1)</f>
        <v>0.13979197061119497</v>
      </c>
      <c r="AC62">
        <f>NORMDIST(Playoffs!DP60,Playoffs!DP$199,Playoffs!DP$200,1)</f>
        <v>0.88005845499913393</v>
      </c>
      <c r="AD62">
        <f>1-NORMDIST(Playoffs!DQ60,Playoffs!DQ$199,Playoffs!DQ$200,1)</f>
        <v>0.52441781734114767</v>
      </c>
      <c r="AE62">
        <f>NORMDIST(Playoffs!DR60,Playoffs!DR$199,Playoffs!DR$200,1)</f>
        <v>0.88872209120836887</v>
      </c>
      <c r="AF62">
        <f>1-NORMDIST(Playoffs!DS60,Playoffs!DS$199,Playoffs!DS$200,1)</f>
        <v>2.7353732392842556E-2</v>
      </c>
      <c r="AG62">
        <f>NORMDIST(Playoffs!DT60,Playoffs!DT$199,Playoffs!DT$200,1)</f>
        <v>0.43214867566583892</v>
      </c>
      <c r="AH62">
        <f>1-NORMDIST(Playoffs!DU60,Playoffs!DU$199,Playoffs!DU$200,1)</f>
        <v>0.42887859614251123</v>
      </c>
      <c r="AI62">
        <f t="shared" si="8"/>
        <v>21.727048958943612</v>
      </c>
      <c r="AJ62">
        <f t="shared" si="9"/>
        <v>18.606403481554693</v>
      </c>
      <c r="AK62">
        <f t="shared" si="10"/>
        <v>40.333452440498306</v>
      </c>
      <c r="AM62">
        <f t="shared" ca="1" si="11"/>
        <v>82</v>
      </c>
      <c r="AN62">
        <f t="shared" ca="1" si="12"/>
        <v>90</v>
      </c>
      <c r="AO62">
        <f t="shared" ca="1" si="13"/>
        <v>69</v>
      </c>
      <c r="AQ62" t="str">
        <f t="shared" si="14"/>
        <v>Packers</v>
      </c>
    </row>
    <row r="63" spans="1:43">
      <c r="A63" t="str">
        <f>Playoffs!A61&amp;" - "&amp;Playoffs!C61&amp;" - "&amp;Playoffs!F61</f>
        <v>Patriots - CC - 2003</v>
      </c>
      <c r="B63" t="str">
        <f>Playoffs!B61</f>
        <v>Colts</v>
      </c>
      <c r="C63">
        <f>NORMDIST(Playoffs!CP61,Playoffs!CP$199,Playoffs!CP$200,1)</f>
        <v>0.44581544752958924</v>
      </c>
      <c r="D63">
        <f>1-NORMDIST(Playoffs!CQ61,Playoffs!CQ$199,Playoffs!CQ$200,1)</f>
        <v>0.39601318284134801</v>
      </c>
      <c r="E63">
        <f>NORMDIST(Playoffs!CR61,Playoffs!CR$199,Playoffs!CR$200,1)</f>
        <v>0.54062006478098656</v>
      </c>
      <c r="F63">
        <f>1-NORMDIST(Playoffs!CS61,Playoffs!CS$199,Playoffs!CS$200,1)</f>
        <v>0.94415032819718625</v>
      </c>
      <c r="G63">
        <f>1-NORMDIST(Playoffs!CT61,Playoffs!CT$199,Playoffs!CT$200,1)</f>
        <v>0.42995949000555234</v>
      </c>
      <c r="H63">
        <f>NORMDIST(Playoffs!CU61,Playoffs!CU$199,Playoffs!CU$200,1)</f>
        <v>0.98963356939040548</v>
      </c>
      <c r="I63">
        <f>NORMDIST(Playoffs!CV61,Playoffs!CV$199,Playoffs!CV$200,1)</f>
        <v>0.64104056651950081</v>
      </c>
      <c r="J63">
        <f>1-NORMDIST(Playoffs!CW61,Playoffs!CW$199,Playoffs!CW$200,1)</f>
        <v>0.53014555900032723</v>
      </c>
      <c r="K63">
        <f>NORMDIST(Playoffs!CX61,Playoffs!CX$199,Playoffs!CX$200,1)</f>
        <v>0.67759052608184278</v>
      </c>
      <c r="L63">
        <f>1-NORMDIST(Playoffs!CY61,Playoffs!CY$199,Playoffs!CY$200,1)</f>
        <v>0.58696337310193558</v>
      </c>
      <c r="M63">
        <f>NORMDIST(Playoffs!CZ61,Playoffs!CZ$199,Playoffs!CZ$200,1)</f>
        <v>0.45975879012514109</v>
      </c>
      <c r="N63">
        <f>1-NORMDIST(Playoffs!DA61,Playoffs!DA$199,Playoffs!DA$200,1)</f>
        <v>0.84345642097766049</v>
      </c>
      <c r="O63">
        <f>NORMDIST(Playoffs!DB61,Playoffs!DB$199,Playoffs!DB$200,1)</f>
        <v>0.63535262134829362</v>
      </c>
      <c r="P63">
        <f>1-NORMDIST(Playoffs!DC61,Playoffs!DC$199,Playoffs!DC$200,1)</f>
        <v>0.30471196666123779</v>
      </c>
      <c r="Q63">
        <f>NORMDIST(Playoffs!DD61,Playoffs!DD$199,Playoffs!DD$200,1)</f>
        <v>0.5606822412536091</v>
      </c>
      <c r="R63">
        <f>1-NORMDIST(Playoffs!DE61,Playoffs!DE$199,Playoffs!DE$200,1)</f>
        <v>0.53053488428780793</v>
      </c>
      <c r="S63">
        <f>NORMDIST(Playoffs!DF61,Playoffs!DF$199,Playoffs!DF$200,1)</f>
        <v>0.96641864762175922</v>
      </c>
      <c r="T63">
        <f>1-NORMDIST(Playoffs!DG61,Playoffs!DG$199,Playoffs!DG$200,1)</f>
        <v>0.31822816754118044</v>
      </c>
      <c r="U63">
        <f>1-NORMDIST(Playoffs!DH61,Playoffs!DH$199,Playoffs!DH$200,1)</f>
        <v>0.48311120935848018</v>
      </c>
      <c r="V63">
        <f>NORMDIST(Playoffs!DI61,Playoffs!DI$199,Playoffs!DI$200,1)</f>
        <v>0.51688879064151982</v>
      </c>
      <c r="W63">
        <f>NORMDIST(Playoffs!DJ61,Playoffs!DJ$199,Playoffs!DJ$200,1)</f>
        <v>0.22493744661854942</v>
      </c>
      <c r="X63">
        <f>1-NORMDIST(Playoffs!DK61,Playoffs!DK$199,Playoffs!DK$200,1)</f>
        <v>0.48423956851575223</v>
      </c>
      <c r="Y63">
        <f>NORMDIST(Playoffs!DL61,Playoffs!DL$199,Playoffs!DL$200,1)</f>
        <v>0.77810175079740262</v>
      </c>
      <c r="Z63">
        <f>1-NORMDIST(Playoffs!DM61,Playoffs!DM$199,Playoffs!DM$200,1)</f>
        <v>8.0225330461947575E-2</v>
      </c>
      <c r="AA63">
        <f>1-NORMDIST(Playoffs!DN61,Playoffs!DN$199,Playoffs!DN$200,1)</f>
        <v>0.9162721003369112</v>
      </c>
      <c r="AB63">
        <f>NORMDIST(Playoffs!DO61,Playoffs!DO$199,Playoffs!DO$200,1)</f>
        <v>0.10116086923217682</v>
      </c>
      <c r="AC63">
        <f>NORMDIST(Playoffs!DP61,Playoffs!DP$199,Playoffs!DP$200,1)</f>
        <v>0.33164340212550736</v>
      </c>
      <c r="AD63">
        <f>1-NORMDIST(Playoffs!DQ61,Playoffs!DQ$199,Playoffs!DQ$200,1)</f>
        <v>0.35705632315423241</v>
      </c>
      <c r="AE63">
        <f>NORMDIST(Playoffs!DR61,Playoffs!DR$199,Playoffs!DR$200,1)</f>
        <v>0.30644527422367696</v>
      </c>
      <c r="AF63">
        <f>1-NORMDIST(Playoffs!DS61,Playoffs!DS$199,Playoffs!DS$200,1)</f>
        <v>0.56860129974869889</v>
      </c>
      <c r="AG63">
        <f>NORMDIST(Playoffs!DT61,Playoffs!DT$199,Playoffs!DT$200,1)</f>
        <v>0.43214867566583892</v>
      </c>
      <c r="AH63">
        <f>1-NORMDIST(Playoffs!DU61,Playoffs!DU$199,Playoffs!DU$200,1)</f>
        <v>0.44612296562104548</v>
      </c>
      <c r="AI63">
        <f t="shared" si="8"/>
        <v>20.38290420398701</v>
      </c>
      <c r="AJ63">
        <f t="shared" si="9"/>
        <v>20.295486806165314</v>
      </c>
      <c r="AK63">
        <f t="shared" si="10"/>
        <v>40.678391010152325</v>
      </c>
      <c r="AM63">
        <f t="shared" ca="1" si="11"/>
        <v>89</v>
      </c>
      <c r="AN63">
        <f t="shared" ca="1" si="12"/>
        <v>74</v>
      </c>
      <c r="AO63">
        <f t="shared" ca="1" si="13"/>
        <v>66</v>
      </c>
      <c r="AQ63" t="str">
        <f t="shared" si="14"/>
        <v>Patriots</v>
      </c>
    </row>
    <row r="64" spans="1:43">
      <c r="A64" t="str">
        <f>Playoffs!A62&amp;" - "&amp;Playoffs!C62&amp;" - "&amp;Playoffs!F62</f>
        <v>Colts - CC - 2003</v>
      </c>
      <c r="B64" t="str">
        <f>Playoffs!B62</f>
        <v>Patriots</v>
      </c>
      <c r="C64">
        <f>NORMDIST(Playoffs!CP62,Playoffs!CP$199,Playoffs!CP$200,1)</f>
        <v>0.60398681715865143</v>
      </c>
      <c r="D64">
        <f>1-NORMDIST(Playoffs!CQ62,Playoffs!CQ$199,Playoffs!CQ$200,1)</f>
        <v>0.55418455247041098</v>
      </c>
      <c r="E64">
        <f>NORMDIST(Playoffs!CR62,Playoffs!CR$199,Playoffs!CR$200,1)</f>
        <v>5.5849671802813861E-2</v>
      </c>
      <c r="F64">
        <f>1-NORMDIST(Playoffs!CS62,Playoffs!CS$199,Playoffs!CS$200,1)</f>
        <v>0.45937993521901344</v>
      </c>
      <c r="G64">
        <f>1-NORMDIST(Playoffs!CT62,Playoffs!CT$199,Playoffs!CT$200,1)</f>
        <v>1.0366430609594524E-2</v>
      </c>
      <c r="H64">
        <f>NORMDIST(Playoffs!CU62,Playoffs!CU$199,Playoffs!CU$200,1)</f>
        <v>0.57004050999444766</v>
      </c>
      <c r="I64">
        <f>NORMDIST(Playoffs!CV62,Playoffs!CV$199,Playoffs!CV$200,1)</f>
        <v>0.46985444099967277</v>
      </c>
      <c r="J64">
        <f>1-NORMDIST(Playoffs!CW62,Playoffs!CW$199,Playoffs!CW$200,1)</f>
        <v>0.35895943348049952</v>
      </c>
      <c r="K64">
        <f>NORMDIST(Playoffs!CX62,Playoffs!CX$199,Playoffs!CX$200,1)</f>
        <v>0.41303662689806409</v>
      </c>
      <c r="L64">
        <f>1-NORMDIST(Playoffs!CY62,Playoffs!CY$199,Playoffs!CY$200,1)</f>
        <v>0.322409473918158</v>
      </c>
      <c r="M64">
        <f>NORMDIST(Playoffs!CZ62,Playoffs!CZ$199,Playoffs!CZ$200,1)</f>
        <v>0.1565435790223404</v>
      </c>
      <c r="N64">
        <f>1-NORMDIST(Playoffs!DA62,Playoffs!DA$199,Playoffs!DA$200,1)</f>
        <v>0.54024120987485902</v>
      </c>
      <c r="O64">
        <f>NORMDIST(Playoffs!DB62,Playoffs!DB$199,Playoffs!DB$200,1)</f>
        <v>0.69528803333876232</v>
      </c>
      <c r="P64">
        <f>1-NORMDIST(Playoffs!DC62,Playoffs!DC$199,Playoffs!DC$200,1)</f>
        <v>0.36464737865170638</v>
      </c>
      <c r="Q64">
        <f>NORMDIST(Playoffs!DD62,Playoffs!DD$199,Playoffs!DD$200,1)</f>
        <v>0.46946511571219207</v>
      </c>
      <c r="R64">
        <f>1-NORMDIST(Playoffs!DE62,Playoffs!DE$199,Playoffs!DE$200,1)</f>
        <v>0.43931775874639079</v>
      </c>
      <c r="S64">
        <f>NORMDIST(Playoffs!DF62,Playoffs!DF$199,Playoffs!DF$200,1)</f>
        <v>0.68177183245881978</v>
      </c>
      <c r="T64">
        <f>1-NORMDIST(Playoffs!DG62,Playoffs!DG$199,Playoffs!DG$200,1)</f>
        <v>3.3581352378240892E-2</v>
      </c>
      <c r="U64">
        <f>1-NORMDIST(Playoffs!DH62,Playoffs!DH$199,Playoffs!DH$200,1)</f>
        <v>0.48311120935848018</v>
      </c>
      <c r="V64">
        <f>NORMDIST(Playoffs!DI62,Playoffs!DI$199,Playoffs!DI$200,1)</f>
        <v>0.51688879064151982</v>
      </c>
      <c r="W64">
        <f>NORMDIST(Playoffs!DJ62,Playoffs!DJ$199,Playoffs!DJ$200,1)</f>
        <v>0.51576043148424777</v>
      </c>
      <c r="X64">
        <f>1-NORMDIST(Playoffs!DK62,Playoffs!DK$199,Playoffs!DK$200,1)</f>
        <v>0.77506255338145036</v>
      </c>
      <c r="Y64">
        <f>NORMDIST(Playoffs!DL62,Playoffs!DL$199,Playoffs!DL$200,1)</f>
        <v>0.91977466953805576</v>
      </c>
      <c r="Z64">
        <f>1-NORMDIST(Playoffs!DM62,Playoffs!DM$199,Playoffs!DM$200,1)</f>
        <v>0.22189824920260115</v>
      </c>
      <c r="AA64">
        <f>1-NORMDIST(Playoffs!DN62,Playoffs!DN$199,Playoffs!DN$200,1)</f>
        <v>0.89883913076782318</v>
      </c>
      <c r="AB64">
        <f>NORMDIST(Playoffs!DO62,Playoffs!DO$199,Playoffs!DO$200,1)</f>
        <v>8.3727899663088579E-2</v>
      </c>
      <c r="AC64">
        <f>NORMDIST(Playoffs!DP62,Playoffs!DP$199,Playoffs!DP$200,1)</f>
        <v>0.64294367684576748</v>
      </c>
      <c r="AD64">
        <f>1-NORMDIST(Playoffs!DQ62,Playoffs!DQ$199,Playoffs!DQ$200,1)</f>
        <v>0.66835659787449286</v>
      </c>
      <c r="AE64">
        <f>NORMDIST(Playoffs!DR62,Playoffs!DR$199,Playoffs!DR$200,1)</f>
        <v>0.43139870025130089</v>
      </c>
      <c r="AF64">
        <f>1-NORMDIST(Playoffs!DS62,Playoffs!DS$199,Playoffs!DS$200,1)</f>
        <v>0.6935547257763226</v>
      </c>
      <c r="AG64">
        <f>NORMDIST(Playoffs!DT62,Playoffs!DT$199,Playoffs!DT$200,1)</f>
        <v>0.55387703437895475</v>
      </c>
      <c r="AH64">
        <f>1-NORMDIST(Playoffs!DU62,Playoffs!DU$199,Playoffs!DU$200,1)</f>
        <v>0.56785132433416086</v>
      </c>
      <c r="AI64">
        <f t="shared" si="8"/>
        <v>15.91090724680762</v>
      </c>
      <c r="AJ64">
        <f t="shared" si="9"/>
        <v>15.82348984898592</v>
      </c>
      <c r="AK64">
        <f t="shared" si="10"/>
        <v>31.734397095793543</v>
      </c>
      <c r="AM64">
        <f t="shared" ca="1" si="11"/>
        <v>125</v>
      </c>
      <c r="AN64">
        <f t="shared" ca="1" si="12"/>
        <v>110</v>
      </c>
      <c r="AO64">
        <f t="shared" ca="1" si="13"/>
        <v>133</v>
      </c>
      <c r="AQ64" t="str">
        <f t="shared" si="14"/>
        <v>Colts</v>
      </c>
    </row>
    <row r="65" spans="1:43">
      <c r="A65" t="str">
        <f>Playoffs!A63&amp;" - "&amp;Playoffs!C63&amp;" - "&amp;Playoffs!F63</f>
        <v>Eagles - CC - 2003</v>
      </c>
      <c r="B65" t="str">
        <f>Playoffs!B63</f>
        <v>Panthers</v>
      </c>
      <c r="C65">
        <f>NORMDIST(Playoffs!CP63,Playoffs!CP$199,Playoffs!CP$200,1)</f>
        <v>0.24661983200280058</v>
      </c>
      <c r="D65">
        <f>1-NORMDIST(Playoffs!CQ63,Playoffs!CQ$199,Playoffs!CQ$200,1)</f>
        <v>0.59494546537114035</v>
      </c>
      <c r="E65">
        <f>NORMDIST(Playoffs!CR63,Playoffs!CR$199,Playoffs!CR$200,1)</f>
        <v>1.520653156799745E-2</v>
      </c>
      <c r="F65">
        <f>1-NORMDIST(Playoffs!CS63,Playoffs!CS$199,Playoffs!CS$200,1)</f>
        <v>0.12888210010854761</v>
      </c>
      <c r="G65">
        <f>1-NORMDIST(Playoffs!CT63,Playoffs!CT$199,Playoffs!CT$200,1)</f>
        <v>5.4721486076111159E-2</v>
      </c>
      <c r="H65">
        <f>NORMDIST(Playoffs!CU63,Playoffs!CU$199,Playoffs!CU$200,1)</f>
        <v>0.10606181703469297</v>
      </c>
      <c r="I65">
        <f>NORMDIST(Playoffs!CV63,Playoffs!CV$199,Playoffs!CV$200,1)</f>
        <v>0.40192998541223601</v>
      </c>
      <c r="J65">
        <f>1-NORMDIST(Playoffs!CW63,Playoffs!CW$199,Playoffs!CW$200,1)</f>
        <v>0.6268561790465027</v>
      </c>
      <c r="K65">
        <f>NORMDIST(Playoffs!CX63,Playoffs!CX$199,Playoffs!CX$200,1)</f>
        <v>0.53691947435582754</v>
      </c>
      <c r="L65">
        <f>1-NORMDIST(Playoffs!CY63,Playoffs!CY$199,Playoffs!CY$200,1)</f>
        <v>0.27141338454077213</v>
      </c>
      <c r="M65">
        <f>NORMDIST(Playoffs!CZ63,Playoffs!CZ$199,Playoffs!CZ$200,1)</f>
        <v>0.22478283824269796</v>
      </c>
      <c r="N65">
        <f>1-NORMDIST(Playoffs!DA63,Playoffs!DA$199,Playoffs!DA$200,1)</f>
        <v>0.64808789304996783</v>
      </c>
      <c r="O65">
        <f>NORMDIST(Playoffs!DB63,Playoffs!DB$199,Playoffs!DB$200,1)</f>
        <v>0.50654219587279081</v>
      </c>
      <c r="P65">
        <f>1-NORMDIST(Playoffs!DC63,Playoffs!DC$199,Playoffs!DC$200,1)</f>
        <v>0.65989035446142963</v>
      </c>
      <c r="Q65">
        <f>NORMDIST(Playoffs!DD63,Playoffs!DD$199,Playoffs!DD$200,1)</f>
        <v>7.7323001176718531E-2</v>
      </c>
      <c r="R65">
        <f>1-NORMDIST(Playoffs!DE63,Playoffs!DE$199,Playoffs!DE$200,1)</f>
        <v>0.73297506952598301</v>
      </c>
      <c r="S65">
        <f>NORMDIST(Playoffs!DF63,Playoffs!DF$199,Playoffs!DF$200,1)</f>
        <v>0.24722478058297215</v>
      </c>
      <c r="T65">
        <f>1-NORMDIST(Playoffs!DG63,Playoffs!DG$199,Playoffs!DG$200,1)</f>
        <v>0.65330984397885317</v>
      </c>
      <c r="U65">
        <f>1-NORMDIST(Playoffs!DH63,Playoffs!DH$199,Playoffs!DH$200,1)</f>
        <v>0.29558400971538901</v>
      </c>
      <c r="V65">
        <f>NORMDIST(Playoffs!DI63,Playoffs!DI$199,Playoffs!DI$200,1)</f>
        <v>0.51688879064151982</v>
      </c>
      <c r="W65">
        <f>NORMDIST(Playoffs!DJ63,Playoffs!DJ$199,Playoffs!DJ$200,1)</f>
        <v>8.2966228572836087E-3</v>
      </c>
      <c r="X65">
        <f>1-NORMDIST(Playoffs!DK63,Playoffs!DK$199,Playoffs!DK$200,1)</f>
        <v>0.10436358488814845</v>
      </c>
      <c r="Y65">
        <f>NORMDIST(Playoffs!DL63,Playoffs!DL$199,Playoffs!DL$200,1)</f>
        <v>0.72024888208886995</v>
      </c>
      <c r="Z65">
        <f>1-NORMDIST(Playoffs!DM63,Playoffs!DM$199,Playoffs!DM$200,1)</f>
        <v>0.54333671493868374</v>
      </c>
      <c r="AA65">
        <f>1-NORMDIST(Playoffs!DN63,Playoffs!DN$199,Playoffs!DN$200,1)</f>
        <v>0.76177095812212481</v>
      </c>
      <c r="AB65">
        <f>NORMDIST(Playoffs!DO63,Playoffs!DO$199,Playoffs!DO$200,1)</f>
        <v>0.34907168321177995</v>
      </c>
      <c r="AC65">
        <f>NORMDIST(Playoffs!DP63,Playoffs!DP$199,Playoffs!DP$200,1)</f>
        <v>0.9119830835456203</v>
      </c>
      <c r="AD65">
        <f>1-NORMDIST(Playoffs!DQ63,Playoffs!DQ$199,Playoffs!DQ$200,1)</f>
        <v>0.28091354683054526</v>
      </c>
      <c r="AE65">
        <f>NORMDIST(Playoffs!DR63,Playoffs!DR$199,Playoffs!DR$200,1)</f>
        <v>0.8152404174227732</v>
      </c>
      <c r="AF65">
        <f>1-NORMDIST(Playoffs!DS63,Playoffs!DS$199,Playoffs!DS$200,1)</f>
        <v>0.58258367135197686</v>
      </c>
      <c r="AG65">
        <f>NORMDIST(Playoffs!DT63,Playoffs!DT$199,Playoffs!DT$200,1)</f>
        <v>0.4171450510600121</v>
      </c>
      <c r="AH65">
        <f>1-NORMDIST(Playoffs!DU63,Playoffs!DU$199,Playoffs!DU$200,1)</f>
        <v>0.59773886448635305</v>
      </c>
      <c r="AI65">
        <f t="shared" si="8"/>
        <v>10.853639875211059</v>
      </c>
      <c r="AJ65">
        <f t="shared" si="9"/>
        <v>16.281058539316511</v>
      </c>
      <c r="AK65">
        <f t="shared" si="10"/>
        <v>27.134698414527573</v>
      </c>
      <c r="AM65">
        <f t="shared" ca="1" si="11"/>
        <v>172</v>
      </c>
      <c r="AN65">
        <f t="shared" ca="1" si="12"/>
        <v>105</v>
      </c>
      <c r="AO65">
        <f t="shared" ca="1" si="13"/>
        <v>164</v>
      </c>
      <c r="AQ65" t="str">
        <f t="shared" si="14"/>
        <v>Eagles</v>
      </c>
    </row>
    <row r="66" spans="1:43">
      <c r="A66" t="str">
        <f>Playoffs!A64&amp;" - "&amp;Playoffs!C64&amp;" - "&amp;Playoffs!F64</f>
        <v>Panthers - CC - 2003</v>
      </c>
      <c r="B66" t="str">
        <f>Playoffs!B64</f>
        <v>Eagles</v>
      </c>
      <c r="C66">
        <f>NORMDIST(Playoffs!CP64,Playoffs!CP$199,Playoffs!CP$200,1)</f>
        <v>0.4050545346288601</v>
      </c>
      <c r="D66">
        <f>1-NORMDIST(Playoffs!CQ64,Playoffs!CQ$199,Playoffs!CQ$200,1)</f>
        <v>0.75338016799720064</v>
      </c>
      <c r="E66">
        <f>NORMDIST(Playoffs!CR64,Playoffs!CR$199,Playoffs!CR$200,1)</f>
        <v>0.87111789989145216</v>
      </c>
      <c r="F66">
        <f>1-NORMDIST(Playoffs!CS64,Playoffs!CS$199,Playoffs!CS$200,1)</f>
        <v>0.98479346843200288</v>
      </c>
      <c r="G66">
        <f>1-NORMDIST(Playoffs!CT64,Playoffs!CT$199,Playoffs!CT$200,1)</f>
        <v>0.89393818296530703</v>
      </c>
      <c r="H66">
        <f>NORMDIST(Playoffs!CU64,Playoffs!CU$199,Playoffs!CU$200,1)</f>
        <v>0.94527851392388884</v>
      </c>
      <c r="I66">
        <f>NORMDIST(Playoffs!CV64,Playoffs!CV$199,Playoffs!CV$200,1)</f>
        <v>0.37314382095349696</v>
      </c>
      <c r="J66">
        <f>1-NORMDIST(Playoffs!CW64,Playoffs!CW$199,Playoffs!CW$200,1)</f>
        <v>0.59807001458776377</v>
      </c>
      <c r="K66">
        <f>NORMDIST(Playoffs!CX64,Playoffs!CX$199,Playoffs!CX$200,1)</f>
        <v>0.72858661545922887</v>
      </c>
      <c r="L66">
        <f>1-NORMDIST(Playoffs!CY64,Playoffs!CY$199,Playoffs!CY$200,1)</f>
        <v>0.46308052564417257</v>
      </c>
      <c r="M66">
        <f>NORMDIST(Playoffs!CZ64,Playoffs!CZ$199,Playoffs!CZ$200,1)</f>
        <v>0.35191210695003272</v>
      </c>
      <c r="N66">
        <f>1-NORMDIST(Playoffs!DA64,Playoffs!DA$199,Playoffs!DA$200,1)</f>
        <v>0.77521716175730293</v>
      </c>
      <c r="O66">
        <f>NORMDIST(Playoffs!DB64,Playoffs!DB$199,Playoffs!DB$200,1)</f>
        <v>0.34010964553857026</v>
      </c>
      <c r="P66">
        <f>1-NORMDIST(Playoffs!DC64,Playoffs!DC$199,Playoffs!DC$200,1)</f>
        <v>0.49345780412720919</v>
      </c>
      <c r="Q66">
        <f>NORMDIST(Playoffs!DD64,Playoffs!DD$199,Playoffs!DD$200,1)</f>
        <v>0.26702493047401732</v>
      </c>
      <c r="R66">
        <f>1-NORMDIST(Playoffs!DE64,Playoffs!DE$199,Playoffs!DE$200,1)</f>
        <v>0.9226769988232818</v>
      </c>
      <c r="S66">
        <f>NORMDIST(Playoffs!DF64,Playoffs!DF$199,Playoffs!DF$200,1)</f>
        <v>0.34669015602114661</v>
      </c>
      <c r="T66">
        <f>1-NORMDIST(Playoffs!DG64,Playoffs!DG$199,Playoffs!DG$200,1)</f>
        <v>0.75277521941702741</v>
      </c>
      <c r="U66">
        <f>1-NORMDIST(Playoffs!DH64,Playoffs!DH$199,Playoffs!DH$200,1)</f>
        <v>0.48311120935848018</v>
      </c>
      <c r="V66">
        <f>NORMDIST(Playoffs!DI64,Playoffs!DI$199,Playoffs!DI$200,1)</f>
        <v>0.70441599028461099</v>
      </c>
      <c r="W66">
        <f>NORMDIST(Playoffs!DJ64,Playoffs!DJ$199,Playoffs!DJ$200,1)</f>
        <v>0.89563641511185188</v>
      </c>
      <c r="X66">
        <f>1-NORMDIST(Playoffs!DK64,Playoffs!DK$199,Playoffs!DK$200,1)</f>
        <v>0.99170337714271628</v>
      </c>
      <c r="Y66">
        <f>NORMDIST(Playoffs!DL64,Playoffs!DL$199,Playoffs!DL$200,1)</f>
        <v>0.45666328506131548</v>
      </c>
      <c r="Z66">
        <f>1-NORMDIST(Playoffs!DM64,Playoffs!DM$199,Playoffs!DM$200,1)</f>
        <v>0.27975111791113316</v>
      </c>
      <c r="AA66">
        <f>1-NORMDIST(Playoffs!DN64,Playoffs!DN$199,Playoffs!DN$200,1)</f>
        <v>0.65092831678821983</v>
      </c>
      <c r="AB66">
        <f>NORMDIST(Playoffs!DO64,Playoffs!DO$199,Playoffs!DO$200,1)</f>
        <v>0.23822904187787519</v>
      </c>
      <c r="AC66">
        <f>NORMDIST(Playoffs!DP64,Playoffs!DP$199,Playoffs!DP$200,1)</f>
        <v>0.71908645316945452</v>
      </c>
      <c r="AD66">
        <f>1-NORMDIST(Playoffs!DQ64,Playoffs!DQ$199,Playoffs!DQ$200,1)</f>
        <v>8.8016916454379479E-2</v>
      </c>
      <c r="AE66">
        <f>NORMDIST(Playoffs!DR64,Playoffs!DR$199,Playoffs!DR$200,1)</f>
        <v>0.41741632864802292</v>
      </c>
      <c r="AF66">
        <f>1-NORMDIST(Playoffs!DS64,Playoffs!DS$199,Playoffs!DS$200,1)</f>
        <v>0.18475958257722724</v>
      </c>
      <c r="AG66">
        <f>NORMDIST(Playoffs!DT64,Playoffs!DT$199,Playoffs!DT$200,1)</f>
        <v>0.40226113551364662</v>
      </c>
      <c r="AH66">
        <f>1-NORMDIST(Playoffs!DU64,Playoffs!DU$199,Playoffs!DU$200,1)</f>
        <v>0.58285494893998768</v>
      </c>
      <c r="AI66">
        <f t="shared" si="8"/>
        <v>19.925335513656417</v>
      </c>
      <c r="AJ66">
        <f t="shared" si="9"/>
        <v>25.352754177761881</v>
      </c>
      <c r="AK66">
        <f t="shared" si="10"/>
        <v>45.278089691418295</v>
      </c>
      <c r="AM66">
        <f t="shared" ca="1" si="11"/>
        <v>94</v>
      </c>
      <c r="AN66">
        <f t="shared" ca="1" si="12"/>
        <v>27</v>
      </c>
      <c r="AO66">
        <f t="shared" ca="1" si="13"/>
        <v>35</v>
      </c>
      <c r="AQ66" t="str">
        <f t="shared" si="14"/>
        <v>Panthers</v>
      </c>
    </row>
    <row r="67" spans="1:43">
      <c r="A67" t="str">
        <f>Playoffs!A65&amp;" - "&amp;Playoffs!C65&amp;" - "&amp;Playoffs!F65</f>
        <v>Patriots - SB - 2003</v>
      </c>
      <c r="B67" t="str">
        <f>Playoffs!B65</f>
        <v>Panthers</v>
      </c>
      <c r="C67">
        <f>NORMDIST(Playoffs!CP65,Playoffs!CP$199,Playoffs!CP$200,1)</f>
        <v>0.81901977608992849</v>
      </c>
      <c r="D67">
        <f>1-NORMDIST(Playoffs!CQ65,Playoffs!CQ$199,Playoffs!CQ$200,1)</f>
        <v>0.4672229229919046</v>
      </c>
      <c r="E67">
        <f>NORMDIST(Playoffs!CR65,Playoffs!CR$199,Playoffs!CR$200,1)</f>
        <v>0.78640340204576442</v>
      </c>
      <c r="F67">
        <f>1-NORMDIST(Playoffs!CS65,Playoffs!CS$199,Playoffs!CS$200,1)</f>
        <v>7.1038597503696455E-2</v>
      </c>
      <c r="G67">
        <f>1-NORMDIST(Playoffs!CT65,Playoffs!CT$199,Playoffs!CT$200,1)</f>
        <v>0.70389457286725732</v>
      </c>
      <c r="H67">
        <f>NORMDIST(Playoffs!CU65,Playoffs!CU$199,Playoffs!CU$200,1)</f>
        <v>0.29610542713274268</v>
      </c>
      <c r="I67">
        <f>NORMDIST(Playoffs!CV65,Playoffs!CV$199,Playoffs!CV$200,1)</f>
        <v>0.82907543900521252</v>
      </c>
      <c r="J67">
        <f>1-NORMDIST(Playoffs!CW65,Playoffs!CW$199,Playoffs!CW$200,1)</f>
        <v>0.44337723800188511</v>
      </c>
      <c r="K67">
        <f>NORMDIST(Playoffs!CX65,Playoffs!CX$199,Playoffs!CX$200,1)</f>
        <v>0.7168509237108539</v>
      </c>
      <c r="L67">
        <f>1-NORMDIST(Playoffs!CY65,Playoffs!CY$199,Playoffs!CY$200,1)</f>
        <v>0.95898558845731174</v>
      </c>
      <c r="M67">
        <f>NORMDIST(Playoffs!CZ65,Playoffs!CZ$199,Playoffs!CZ$200,1)</f>
        <v>0.70801957505857371</v>
      </c>
      <c r="N67">
        <f>1-NORMDIST(Playoffs!DA65,Playoffs!DA$199,Playoffs!DA$200,1)</f>
        <v>3.0512379861452055E-2</v>
      </c>
      <c r="O67">
        <f>NORMDIST(Playoffs!DB65,Playoffs!DB$199,Playoffs!DB$200,1)</f>
        <v>0.86305496746850907</v>
      </c>
      <c r="P67">
        <f>1-NORMDIST(Playoffs!DC65,Playoffs!DC$199,Playoffs!DC$200,1)</f>
        <v>0.71888483474131437</v>
      </c>
      <c r="Q67">
        <f>NORMDIST(Playoffs!DD65,Playoffs!DD$199,Playoffs!DD$200,1)</f>
        <v>0.79084885087262535</v>
      </c>
      <c r="R67">
        <f>1-NORMDIST(Playoffs!DE65,Playoffs!DE$199,Playoffs!DE$200,1)</f>
        <v>0.6667688410501974</v>
      </c>
      <c r="S67">
        <f>NORMDIST(Playoffs!DF65,Playoffs!DF$199,Playoffs!DF$200,1)</f>
        <v>0.79765179773670958</v>
      </c>
      <c r="T67">
        <f>1-NORMDIST(Playoffs!DG65,Playoffs!DG$199,Playoffs!DG$200,1)</f>
        <v>0.95350667081594043</v>
      </c>
      <c r="U67">
        <f>1-NORMDIST(Playoffs!DH65,Playoffs!DH$199,Playoffs!DH$200,1)</f>
        <v>0.67452795868855331</v>
      </c>
      <c r="V67">
        <f>NORMDIST(Playoffs!DI65,Playoffs!DI$199,Playoffs!DI$200,1)</f>
        <v>0.84895030967161345</v>
      </c>
      <c r="W67">
        <f>NORMDIST(Playoffs!DJ65,Playoffs!DJ$199,Playoffs!DJ$200,1)</f>
        <v>0.37890509020008745</v>
      </c>
      <c r="X67">
        <f>1-NORMDIST(Playoffs!DK65,Playoffs!DK$199,Playoffs!DK$200,1)</f>
        <v>0.10436358488814845</v>
      </c>
      <c r="Y67">
        <f>NORMDIST(Playoffs!DL65,Playoffs!DL$199,Playoffs!DL$200,1)</f>
        <v>0.81000956553088976</v>
      </c>
      <c r="Z67">
        <f>1-NORMDIST(Playoffs!DM65,Playoffs!DM$199,Playoffs!DM$200,1)</f>
        <v>0.92433117433557066</v>
      </c>
      <c r="AA67">
        <f>1-NORMDIST(Playoffs!DN65,Playoffs!DN$199,Playoffs!DN$200,1)</f>
        <v>0.58534864835035727</v>
      </c>
      <c r="AB67">
        <f>NORMDIST(Playoffs!DO65,Playoffs!DO$199,Playoffs!DO$200,1)</f>
        <v>0.90190771438263329</v>
      </c>
      <c r="AC67">
        <f>NORMDIST(Playoffs!DP65,Playoffs!DP$199,Playoffs!DP$200,1)</f>
        <v>0.76817137798755408</v>
      </c>
      <c r="AD67">
        <f>1-NORMDIST(Playoffs!DQ65,Playoffs!DQ$199,Playoffs!DQ$200,1)</f>
        <v>0.75885342418188895</v>
      </c>
      <c r="AE67">
        <f>NORMDIST(Playoffs!DR65,Playoffs!DR$199,Playoffs!DR$200,1)</f>
        <v>0.34311707004301595</v>
      </c>
      <c r="AF67">
        <f>1-NORMDIST(Playoffs!DS65,Playoffs!DS$199,Playoffs!DS$200,1)</f>
        <v>0.10049906571193534</v>
      </c>
      <c r="AG67">
        <f>NORMDIST(Playoffs!DT65,Playoffs!DT$199,Playoffs!DT$200,1)</f>
        <v>0.27431196972697425</v>
      </c>
      <c r="AH67">
        <f>1-NORMDIST(Playoffs!DU65,Playoffs!DU$199,Playoffs!DU$200,1)</f>
        <v>0.48961062008478529</v>
      </c>
      <c r="AI67">
        <f t="shared" ref="AI67:AI98" si="15">C$2*C67+E$2*E67+G$2*G67+I$2*I67+K$2*K67+M$2*M67+O$2*O67+Q$2*Q67+S$2*S67+U$2*U67+W$2*W67+Y$2*Y67+AA$2*AA67+AC$2*AC67+AE$2*AE67+AG$2*AG67</f>
        <v>26.735557518088292</v>
      </c>
      <c r="AJ67">
        <f t="shared" ref="AJ67:AJ98" si="16">D$2*D67+F$2*F67+H$2*H67+J$2*J67+L$2*L67+N$2*N67+P$2*P67+R$2*R67+T$2*T67+V$2*V67+X$2*X67+Z$2*Z67+AB$2*AB67+AD$2*AD67+AF$2*AF67+AH$2*AH67</f>
        <v>18.611779811723572</v>
      </c>
      <c r="AK67">
        <f t="shared" ref="AK67:AK98" si="17">SUMPRODUCT(C$2:AH$2,C67:AH67)</f>
        <v>45.347337329811864</v>
      </c>
      <c r="AM67">
        <f t="shared" ref="AM67:AM98" ca="1" si="18">RANK(AI67,INDIRECT("Ai3:Ai"&amp;$A$1),0)</f>
        <v>30</v>
      </c>
      <c r="AN67">
        <f t="shared" ref="AN67:AN98" ca="1" si="19">RANK(AJ67,INDIRECT("Aj3:Aj"&amp;$A$1),0)</f>
        <v>89</v>
      </c>
      <c r="AO67">
        <f t="shared" ref="AO67:AO98" ca="1" si="20">RANK(AK67,INDIRECT("Ak3:Ak"&amp;$A$1),0)</f>
        <v>33</v>
      </c>
      <c r="AQ67" t="str">
        <f t="shared" ref="AQ67:AQ98" si="21">LEFT(A67,SEARCH("-",A67)-2)</f>
        <v>Patriots</v>
      </c>
    </row>
    <row r="68" spans="1:43">
      <c r="A68" t="str">
        <f>Playoffs!A66&amp;" - "&amp;Playoffs!C66&amp;" - "&amp;Playoffs!F66</f>
        <v>Panthers - SB - 2003</v>
      </c>
      <c r="B68" t="str">
        <f>Playoffs!B66</f>
        <v>Patriots</v>
      </c>
      <c r="C68">
        <f>NORMDIST(Playoffs!CP66,Playoffs!CP$199,Playoffs!CP$200,1)</f>
        <v>0.53277707700809529</v>
      </c>
      <c r="D68">
        <f>1-NORMDIST(Playoffs!CQ66,Playoffs!CQ$199,Playoffs!CQ$200,1)</f>
        <v>0.18098022391007029</v>
      </c>
      <c r="E68">
        <f>NORMDIST(Playoffs!CR66,Playoffs!CR$199,Playoffs!CR$200,1)</f>
        <v>0.92896140249630332</v>
      </c>
      <c r="F68">
        <f>1-NORMDIST(Playoffs!CS66,Playoffs!CS$199,Playoffs!CS$200,1)</f>
        <v>0.21359659795423536</v>
      </c>
      <c r="G68">
        <f>1-NORMDIST(Playoffs!CT66,Playoffs!CT$199,Playoffs!CT$200,1)</f>
        <v>0.70389457286725732</v>
      </c>
      <c r="H68">
        <f>NORMDIST(Playoffs!CU66,Playoffs!CU$199,Playoffs!CU$200,1)</f>
        <v>0.29610542713274268</v>
      </c>
      <c r="I68">
        <f>NORMDIST(Playoffs!CV66,Playoffs!CV$199,Playoffs!CV$200,1)</f>
        <v>0.556622761998115</v>
      </c>
      <c r="J68">
        <f>1-NORMDIST(Playoffs!CW66,Playoffs!CW$199,Playoffs!CW$200,1)</f>
        <v>0.17092456099478803</v>
      </c>
      <c r="K68">
        <f>NORMDIST(Playoffs!CX66,Playoffs!CX$199,Playoffs!CX$200,1)</f>
        <v>4.1014411542687701E-2</v>
      </c>
      <c r="L68">
        <f>1-NORMDIST(Playoffs!CY66,Playoffs!CY$199,Playoffs!CY$200,1)</f>
        <v>0.28314907628914709</v>
      </c>
      <c r="M68">
        <f>NORMDIST(Playoffs!CZ66,Playoffs!CZ$199,Playoffs!CZ$200,1)</f>
        <v>0.96948762013854739</v>
      </c>
      <c r="N68">
        <f>1-NORMDIST(Playoffs!DA66,Playoffs!DA$199,Playoffs!DA$200,1)</f>
        <v>0.29198042494142551</v>
      </c>
      <c r="O68">
        <f>NORMDIST(Playoffs!DB66,Playoffs!DB$199,Playoffs!DB$200,1)</f>
        <v>0.28111516525868541</v>
      </c>
      <c r="P68">
        <f>1-NORMDIST(Playoffs!DC66,Playoffs!DC$199,Playoffs!DC$200,1)</f>
        <v>0.13694503253149115</v>
      </c>
      <c r="Q68">
        <f>NORMDIST(Playoffs!DD66,Playoffs!DD$199,Playoffs!DD$200,1)</f>
        <v>0.33323115894980282</v>
      </c>
      <c r="R68">
        <f>1-NORMDIST(Playoffs!DE66,Playoffs!DE$199,Playoffs!DE$200,1)</f>
        <v>0.20915114912737431</v>
      </c>
      <c r="S68">
        <f>NORMDIST(Playoffs!DF66,Playoffs!DF$199,Playoffs!DF$200,1)</f>
        <v>4.649332918405924E-2</v>
      </c>
      <c r="T68">
        <f>1-NORMDIST(Playoffs!DG66,Playoffs!DG$199,Playoffs!DG$200,1)</f>
        <v>0.20234820226329087</v>
      </c>
      <c r="U68">
        <f>1-NORMDIST(Playoffs!DH66,Playoffs!DH$199,Playoffs!DH$200,1)</f>
        <v>0.15104969032838655</v>
      </c>
      <c r="V68">
        <f>NORMDIST(Playoffs!DI66,Playoffs!DI$199,Playoffs!DI$200,1)</f>
        <v>0.32547204131144669</v>
      </c>
      <c r="W68">
        <f>NORMDIST(Playoffs!DJ66,Playoffs!DJ$199,Playoffs!DJ$200,1)</f>
        <v>0.89563641511185188</v>
      </c>
      <c r="X68">
        <f>1-NORMDIST(Playoffs!DK66,Playoffs!DK$199,Playoffs!DK$200,1)</f>
        <v>0.62109490979991244</v>
      </c>
      <c r="Y68">
        <f>NORMDIST(Playoffs!DL66,Playoffs!DL$199,Playoffs!DL$200,1)</f>
        <v>7.5668825664426009E-2</v>
      </c>
      <c r="Z68">
        <f>1-NORMDIST(Playoffs!DM66,Playoffs!DM$199,Playoffs!DM$200,1)</f>
        <v>0.18999043446911412</v>
      </c>
      <c r="AA68">
        <f>1-NORMDIST(Playoffs!DN66,Playoffs!DN$199,Playoffs!DN$200,1)</f>
        <v>9.8092285617366826E-2</v>
      </c>
      <c r="AB68">
        <f>NORMDIST(Playoffs!DO66,Playoffs!DO$199,Playoffs!DO$200,1)</f>
        <v>0.41465135164964273</v>
      </c>
      <c r="AC68">
        <f>NORMDIST(Playoffs!DP66,Playoffs!DP$199,Playoffs!DP$200,1)</f>
        <v>0.24114657581811128</v>
      </c>
      <c r="AD68">
        <f>1-NORMDIST(Playoffs!DQ66,Playoffs!DQ$199,Playoffs!DQ$200,1)</f>
        <v>0.2318286220124457</v>
      </c>
      <c r="AE68">
        <f>NORMDIST(Playoffs!DR66,Playoffs!DR$199,Playoffs!DR$200,1)</f>
        <v>0.8995009342880651</v>
      </c>
      <c r="AF68">
        <f>1-NORMDIST(Playoffs!DS66,Playoffs!DS$199,Playoffs!DS$200,1)</f>
        <v>0.65688292995698372</v>
      </c>
      <c r="AG68">
        <f>NORMDIST(Playoffs!DT66,Playoffs!DT$199,Playoffs!DT$200,1)</f>
        <v>0.51038937991521471</v>
      </c>
      <c r="AH68">
        <f>1-NORMDIST(Playoffs!DU66,Playoffs!DU$199,Playoffs!DU$200,1)</f>
        <v>0.7256880302730252</v>
      </c>
      <c r="AI68">
        <f t="shared" si="15"/>
        <v>17.594614241249335</v>
      </c>
      <c r="AJ68">
        <f t="shared" si="16"/>
        <v>9.4708365348846364</v>
      </c>
      <c r="AK68">
        <f t="shared" si="17"/>
        <v>27.065450776133972</v>
      </c>
      <c r="AM68">
        <f t="shared" ca="1" si="18"/>
        <v>110</v>
      </c>
      <c r="AN68">
        <f t="shared" ca="1" si="19"/>
        <v>169</v>
      </c>
      <c r="AO68">
        <f t="shared" ca="1" si="20"/>
        <v>166</v>
      </c>
      <c r="AQ68" t="str">
        <f t="shared" si="21"/>
        <v>Panthers</v>
      </c>
    </row>
    <row r="69" spans="1:43">
      <c r="A69" t="str">
        <f>Playoffs!A67&amp;" - "&amp;Playoffs!C67&amp;" - "&amp;Playoffs!F67</f>
        <v>Seahawks - WC - 2004</v>
      </c>
      <c r="B69" t="str">
        <f>Playoffs!B67</f>
        <v>Rams</v>
      </c>
      <c r="C69">
        <f>NORMDIST(Playoffs!CP67,Playoffs!CP$199,Playoffs!CP$200,1)</f>
        <v>0.76063778243671354</v>
      </c>
      <c r="D69">
        <f>1-NORMDIST(Playoffs!CQ67,Playoffs!CQ$199,Playoffs!CQ$200,1)</f>
        <v>0.19257708137590224</v>
      </c>
      <c r="E69">
        <f>NORMDIST(Playoffs!CR67,Playoffs!CR$199,Playoffs!CR$200,1)</f>
        <v>0.72220867650197429</v>
      </c>
      <c r="F69">
        <f>1-NORMDIST(Playoffs!CS67,Playoffs!CS$199,Playoffs!CS$200,1)</f>
        <v>0.20113045349856984</v>
      </c>
      <c r="G69">
        <f>1-NORMDIST(Playoffs!CT67,Playoffs!CT$199,Playoffs!CT$200,1)</f>
        <v>0.70389457286725732</v>
      </c>
      <c r="H69">
        <f>NORMDIST(Playoffs!CU67,Playoffs!CU$199,Playoffs!CU$200,1)</f>
        <v>0.29610542713274268</v>
      </c>
      <c r="I69">
        <f>NORMDIST(Playoffs!CV67,Playoffs!CV$199,Playoffs!CV$200,1)</f>
        <v>0.92379679295645034</v>
      </c>
      <c r="J69">
        <f>1-NORMDIST(Playoffs!CW67,Playoffs!CW$199,Playoffs!CW$200,1)</f>
        <v>0.10728584356838133</v>
      </c>
      <c r="K69">
        <f>NORMDIST(Playoffs!CX67,Playoffs!CX$199,Playoffs!CX$200,1)</f>
        <v>0.65299107582503846</v>
      </c>
      <c r="L69">
        <f>1-NORMDIST(Playoffs!CY67,Playoffs!CY$199,Playoffs!CY$200,1)</f>
        <v>0.22296669057360097</v>
      </c>
      <c r="M69">
        <f>NORMDIST(Playoffs!CZ67,Playoffs!CZ$199,Playoffs!CZ$200,1)</f>
        <v>0.83007370288101456</v>
      </c>
      <c r="N69">
        <f>1-NORMDIST(Playoffs!DA67,Playoffs!DA$199,Playoffs!DA$200,1)</f>
        <v>0.18598244067523428</v>
      </c>
      <c r="O69">
        <f>NORMDIST(Playoffs!DB67,Playoffs!DB$199,Playoffs!DB$200,1)</f>
        <v>0.91939136911213537</v>
      </c>
      <c r="P69">
        <f>1-NORMDIST(Playoffs!DC67,Playoffs!DC$199,Playoffs!DC$200,1)</f>
        <v>0.14955154751095012</v>
      </c>
      <c r="Q69">
        <f>NORMDIST(Playoffs!DD67,Playoffs!DD$199,Playoffs!DD$200,1)</f>
        <v>0.39982063018455638</v>
      </c>
      <c r="R69">
        <f>1-NORMDIST(Playoffs!DE67,Playoffs!DE$199,Playoffs!DE$200,1)</f>
        <v>3.0565165273417572E-2</v>
      </c>
      <c r="S69">
        <f>NORMDIST(Playoffs!DF67,Playoffs!DF$199,Playoffs!DF$200,1)</f>
        <v>5.6975250691656765E-2</v>
      </c>
      <c r="T69">
        <f>1-NORMDIST(Playoffs!DG67,Playoffs!DG$199,Playoffs!DG$200,1)</f>
        <v>0.62323966867133451</v>
      </c>
      <c r="U69">
        <f>1-NORMDIST(Playoffs!DH67,Playoffs!DH$199,Playoffs!DH$200,1)</f>
        <v>0.82824395703982057</v>
      </c>
      <c r="V69">
        <f>NORMDIST(Playoffs!DI67,Playoffs!DI$199,Playoffs!DI$200,1)</f>
        <v>0.17175604296017943</v>
      </c>
      <c r="W69">
        <f>NORMDIST(Playoffs!DJ67,Playoffs!DJ$199,Playoffs!DJ$200,1)</f>
        <v>0.25583769337710538</v>
      </c>
      <c r="X69">
        <f>1-NORMDIST(Playoffs!DK67,Playoffs!DK$199,Playoffs!DK$200,1)</f>
        <v>0.33644803079791996</v>
      </c>
      <c r="Y69">
        <f>NORMDIST(Playoffs!DL67,Playoffs!DL$199,Playoffs!DL$200,1)</f>
        <v>0.86297614753449592</v>
      </c>
      <c r="Z69">
        <f>1-NORMDIST(Playoffs!DM67,Playoffs!DM$199,Playoffs!DM$200,1)</f>
        <v>0.18583490994211238</v>
      </c>
      <c r="AA69">
        <f>1-NORMDIST(Playoffs!DN67,Playoffs!DN$199,Playoffs!DN$200,1)</f>
        <v>0.40192068245547286</v>
      </c>
      <c r="AB69">
        <f>NORMDIST(Playoffs!DO67,Playoffs!DO$199,Playoffs!DO$200,1)</f>
        <v>0.21150306648693229</v>
      </c>
      <c r="AC69">
        <f>NORMDIST(Playoffs!DP67,Playoffs!DP$199,Playoffs!DP$200,1)</f>
        <v>0.88905242008497942</v>
      </c>
      <c r="AD69">
        <f>1-NORMDIST(Playoffs!DQ67,Playoffs!DQ$199,Playoffs!DQ$200,1)</f>
        <v>0.66475732940993049</v>
      </c>
      <c r="AE69">
        <f>NORMDIST(Playoffs!DR67,Playoffs!DR$199,Playoffs!DR$200,1)</f>
        <v>0.47221608868950582</v>
      </c>
      <c r="AF69">
        <f>1-NORMDIST(Playoffs!DS67,Playoffs!DS$199,Playoffs!DS$200,1)</f>
        <v>0.61241645475969608</v>
      </c>
      <c r="AG69">
        <f>NORMDIST(Playoffs!DT67,Playoffs!DT$199,Playoffs!DT$200,1)</f>
        <v>0.59389887363242677</v>
      </c>
      <c r="AH69">
        <f>1-NORMDIST(Playoffs!DU67,Playoffs!DU$199,Playoffs!DU$200,1)</f>
        <v>0.96826875982427518</v>
      </c>
      <c r="AI69">
        <f t="shared" si="15"/>
        <v>24.337286183799108</v>
      </c>
      <c r="AJ69">
        <f t="shared" si="16"/>
        <v>8.6500350036959599</v>
      </c>
      <c r="AK69">
        <f t="shared" si="17"/>
        <v>32.987321187495063</v>
      </c>
      <c r="AM69">
        <f t="shared" ca="1" si="18"/>
        <v>52</v>
      </c>
      <c r="AN69">
        <f t="shared" ca="1" si="19"/>
        <v>177</v>
      </c>
      <c r="AO69">
        <f t="shared" ca="1" si="20"/>
        <v>120</v>
      </c>
      <c r="AQ69" t="str">
        <f t="shared" si="21"/>
        <v>Seahawks</v>
      </c>
    </row>
    <row r="70" spans="1:43">
      <c r="A70" t="str">
        <f>Playoffs!A68&amp;" - "&amp;Playoffs!C68&amp;" - "&amp;Playoffs!F68</f>
        <v>Rams - WC - 2004</v>
      </c>
      <c r="B70" t="str">
        <f>Playoffs!B68</f>
        <v>Seahawks</v>
      </c>
      <c r="C70">
        <f>NORMDIST(Playoffs!CP68,Playoffs!CP$199,Playoffs!CP$200,1)</f>
        <v>0.80742291862409643</v>
      </c>
      <c r="D70">
        <f>1-NORMDIST(Playoffs!CQ68,Playoffs!CQ$199,Playoffs!CQ$200,1)</f>
        <v>0.23936221756328546</v>
      </c>
      <c r="E70">
        <f>NORMDIST(Playoffs!CR68,Playoffs!CR$199,Playoffs!CR$200,1)</f>
        <v>0.79886954650142994</v>
      </c>
      <c r="F70">
        <f>1-NORMDIST(Playoffs!CS68,Playoffs!CS$199,Playoffs!CS$200,1)</f>
        <v>0.2777913234980256</v>
      </c>
      <c r="G70">
        <f>1-NORMDIST(Playoffs!CT68,Playoffs!CT$199,Playoffs!CT$200,1)</f>
        <v>0.70389457286725732</v>
      </c>
      <c r="H70">
        <f>NORMDIST(Playoffs!CU68,Playoffs!CU$199,Playoffs!CU$200,1)</f>
        <v>0.29610542713274268</v>
      </c>
      <c r="I70">
        <f>NORMDIST(Playoffs!CV68,Playoffs!CV$199,Playoffs!CV$200,1)</f>
        <v>0.89271415643161922</v>
      </c>
      <c r="J70">
        <f>1-NORMDIST(Playoffs!CW68,Playoffs!CW$199,Playoffs!CW$200,1)</f>
        <v>7.6203207043550103E-2</v>
      </c>
      <c r="K70">
        <f>NORMDIST(Playoffs!CX68,Playoffs!CX$199,Playoffs!CX$200,1)</f>
        <v>0.77703330942640014</v>
      </c>
      <c r="L70">
        <f>1-NORMDIST(Playoffs!CY68,Playoffs!CY$199,Playoffs!CY$200,1)</f>
        <v>0.34700892417496232</v>
      </c>
      <c r="M70">
        <f>NORMDIST(Playoffs!CZ68,Playoffs!CZ$199,Playoffs!CZ$200,1)</f>
        <v>0.81401755932476472</v>
      </c>
      <c r="N70">
        <f>1-NORMDIST(Playoffs!DA68,Playoffs!DA$199,Playoffs!DA$200,1)</f>
        <v>0.16992629711898433</v>
      </c>
      <c r="O70">
        <f>NORMDIST(Playoffs!DB68,Playoffs!DB$199,Playoffs!DB$200,1)</f>
        <v>0.8504484524890501</v>
      </c>
      <c r="P70">
        <f>1-NORMDIST(Playoffs!DC68,Playoffs!DC$199,Playoffs!DC$200,1)</f>
        <v>8.0608630887864741E-2</v>
      </c>
      <c r="Q70">
        <f>NORMDIST(Playoffs!DD68,Playoffs!DD$199,Playoffs!DD$200,1)</f>
        <v>0.9694348347265821</v>
      </c>
      <c r="R70">
        <f>1-NORMDIST(Playoffs!DE68,Playoffs!DE$199,Playoffs!DE$200,1)</f>
        <v>0.60017936981544373</v>
      </c>
      <c r="S70">
        <f>NORMDIST(Playoffs!DF68,Playoffs!DF$199,Playoffs!DF$200,1)</f>
        <v>0.37676033132866527</v>
      </c>
      <c r="T70">
        <f>1-NORMDIST(Playoffs!DG68,Playoffs!DG$199,Playoffs!DG$200,1)</f>
        <v>0.9430247493083429</v>
      </c>
      <c r="U70">
        <f>1-NORMDIST(Playoffs!DH68,Playoffs!DH$199,Playoffs!DH$200,1)</f>
        <v>0.82824395703982057</v>
      </c>
      <c r="V70">
        <f>NORMDIST(Playoffs!DI68,Playoffs!DI$199,Playoffs!DI$200,1)</f>
        <v>0.17175604296017943</v>
      </c>
      <c r="W70">
        <f>NORMDIST(Playoffs!DJ68,Playoffs!DJ$199,Playoffs!DJ$200,1)</f>
        <v>0.66355196920208026</v>
      </c>
      <c r="X70">
        <f>1-NORMDIST(Playoffs!DK68,Playoffs!DK$199,Playoffs!DK$200,1)</f>
        <v>0.7441623066228944</v>
      </c>
      <c r="Y70">
        <f>NORMDIST(Playoffs!DL68,Playoffs!DL$199,Playoffs!DL$200,1)</f>
        <v>0.81416509005789151</v>
      </c>
      <c r="Z70">
        <f>1-NORMDIST(Playoffs!DM68,Playoffs!DM$199,Playoffs!DM$200,1)</f>
        <v>0.13702385246550808</v>
      </c>
      <c r="AA70">
        <f>1-NORMDIST(Playoffs!DN68,Playoffs!DN$199,Playoffs!DN$200,1)</f>
        <v>0.78849693351306749</v>
      </c>
      <c r="AB70">
        <f>NORMDIST(Playoffs!DO68,Playoffs!DO$199,Playoffs!DO$200,1)</f>
        <v>0.59807931754452714</v>
      </c>
      <c r="AC70">
        <f>NORMDIST(Playoffs!DP68,Playoffs!DP$199,Playoffs!DP$200,1)</f>
        <v>0.33524267059006962</v>
      </c>
      <c r="AD70">
        <f>1-NORMDIST(Playoffs!DQ68,Playoffs!DQ$199,Playoffs!DQ$200,1)</f>
        <v>0.11094757991502036</v>
      </c>
      <c r="AE70">
        <f>NORMDIST(Playoffs!DR68,Playoffs!DR$199,Playoffs!DR$200,1)</f>
        <v>0.3875835452403037</v>
      </c>
      <c r="AF70">
        <f>1-NORMDIST(Playoffs!DS68,Playoffs!DS$199,Playoffs!DS$200,1)</f>
        <v>0.52778391131049407</v>
      </c>
      <c r="AG70">
        <f>NORMDIST(Playoffs!DT68,Playoffs!DT$199,Playoffs!DT$200,1)</f>
        <v>3.1731240175724595E-2</v>
      </c>
      <c r="AH70">
        <f>1-NORMDIST(Playoffs!DU68,Playoffs!DU$199,Playoffs!DU$200,1)</f>
        <v>0.40610112636757345</v>
      </c>
      <c r="AI70">
        <f t="shared" si="15"/>
        <v>27.55635904927696</v>
      </c>
      <c r="AJ70">
        <f t="shared" si="16"/>
        <v>11.869107869173821</v>
      </c>
      <c r="AK70">
        <f t="shared" si="17"/>
        <v>39.425466918450795</v>
      </c>
      <c r="AM70">
        <f t="shared" ca="1" si="18"/>
        <v>22</v>
      </c>
      <c r="AN70">
        <f t="shared" ca="1" si="19"/>
        <v>147</v>
      </c>
      <c r="AO70">
        <f t="shared" ca="1" si="20"/>
        <v>79</v>
      </c>
      <c r="AQ70" t="str">
        <f t="shared" si="21"/>
        <v>Rams</v>
      </c>
    </row>
    <row r="71" spans="1:43">
      <c r="A71" t="str">
        <f>Playoffs!A69&amp;" - "&amp;Playoffs!C69&amp;" - "&amp;Playoffs!F69</f>
        <v>Chargers - WC - 2004</v>
      </c>
      <c r="B71" t="str">
        <f>Playoffs!B69</f>
        <v>Jets</v>
      </c>
      <c r="C71">
        <f>NORMDIST(Playoffs!CP69,Playoffs!CP$199,Playoffs!CP$200,1)</f>
        <v>0.82448153295536875</v>
      </c>
      <c r="D71">
        <f>1-NORMDIST(Playoffs!CQ69,Playoffs!CQ$199,Playoffs!CQ$200,1)</f>
        <v>0.18098022391007029</v>
      </c>
      <c r="E71">
        <f>NORMDIST(Playoffs!CR69,Playoffs!CR$199,Playoffs!CR$200,1)</f>
        <v>0.69526435245887253</v>
      </c>
      <c r="F71">
        <f>1-NORMDIST(Playoffs!CS69,Playoffs!CS$199,Playoffs!CS$200,1)</f>
        <v>0.11363244737682632</v>
      </c>
      <c r="G71">
        <f>1-NORMDIST(Playoffs!CT69,Playoffs!CT$199,Playoffs!CT$200,1)</f>
        <v>0.70389457286725732</v>
      </c>
      <c r="H71">
        <f>NORMDIST(Playoffs!CU69,Playoffs!CU$199,Playoffs!CU$200,1)</f>
        <v>0.10606181703469297</v>
      </c>
      <c r="I71">
        <f>NORMDIST(Playoffs!CV69,Playoffs!CV$199,Playoffs!CV$200,1)</f>
        <v>0.97007151132920177</v>
      </c>
      <c r="J71">
        <f>1-NORMDIST(Playoffs!CW69,Playoffs!CW$199,Playoffs!CW$200,1)</f>
        <v>9.4496964711611176E-3</v>
      </c>
      <c r="K71">
        <f>NORMDIST(Playoffs!CX69,Playoffs!CX$199,Playoffs!CX$200,1)</f>
        <v>0.99789946191080603</v>
      </c>
      <c r="L71">
        <f>1-NORMDIST(Playoffs!CY69,Playoffs!CY$199,Playoffs!CY$200,1)</f>
        <v>1.2678866438495806E-3</v>
      </c>
      <c r="M71">
        <f>NORMDIST(Playoffs!CZ69,Playoffs!CZ$199,Playoffs!CZ$200,1)</f>
        <v>0.54410074531008679</v>
      </c>
      <c r="N71">
        <f>1-NORMDIST(Playoffs!DA69,Playoffs!DA$199,Playoffs!DA$200,1)</f>
        <v>0.16373691997030981</v>
      </c>
      <c r="O71">
        <f>NORMDIST(Playoffs!DB69,Playoffs!DB$199,Playoffs!DB$200,1)</f>
        <v>0.97025110098263956</v>
      </c>
      <c r="P71">
        <f>1-NORMDIST(Playoffs!DC69,Playoffs!DC$199,Playoffs!DC$200,1)</f>
        <v>5.6790018592403291E-2</v>
      </c>
      <c r="Q71">
        <f>NORMDIST(Playoffs!DD69,Playoffs!DD$199,Playoffs!DD$200,1)</f>
        <v>0.52596994530276986</v>
      </c>
      <c r="R71">
        <f>1-NORMDIST(Playoffs!DE69,Playoffs!DE$199,Playoffs!DE$200,1)</f>
        <v>0.51968117818265958</v>
      </c>
      <c r="S71">
        <f>NORMDIST(Playoffs!DF69,Playoffs!DF$199,Playoffs!DF$200,1)</f>
        <v>2.7919297390355036E-2</v>
      </c>
      <c r="T71">
        <f>1-NORMDIST(Playoffs!DG69,Playoffs!DG$199,Playoffs!DG$200,1)</f>
        <v>0.47228849081042568</v>
      </c>
      <c r="U71">
        <f>1-NORMDIST(Playoffs!DH69,Playoffs!DH$199,Playoffs!DH$200,1)</f>
        <v>0.67452795868855331</v>
      </c>
      <c r="V71">
        <f>NORMDIST(Playoffs!DI69,Playoffs!DI$199,Playoffs!DI$200,1)</f>
        <v>7.4644659907622479E-2</v>
      </c>
      <c r="W71">
        <f>NORMDIST(Playoffs!DJ69,Playoffs!DJ$199,Playoffs!DJ$200,1)</f>
        <v>0.5845130126921636</v>
      </c>
      <c r="X71">
        <f>1-NORMDIST(Playoffs!DK69,Playoffs!DK$199,Playoffs!DK$200,1)</f>
        <v>0.71541109895773447</v>
      </c>
      <c r="Y71">
        <f>NORMDIST(Playoffs!DL69,Playoffs!DL$199,Playoffs!DL$200,1)</f>
        <v>0.9988695598972408</v>
      </c>
      <c r="Z71">
        <f>1-NORMDIST(Playoffs!DM69,Playoffs!DM$199,Playoffs!DM$200,1)</f>
        <v>8.855979499227673E-3</v>
      </c>
      <c r="AA71">
        <f>1-NORMDIST(Playoffs!DN69,Playoffs!DN$199,Playoffs!DN$200,1)</f>
        <v>0.35826678235544551</v>
      </c>
      <c r="AB71">
        <f>NORMDIST(Playoffs!DO69,Playoffs!DO$199,Playoffs!DO$200,1)</f>
        <v>0.46449282006960946</v>
      </c>
      <c r="AC71">
        <f>NORMDIST(Playoffs!DP69,Playoffs!DP$199,Playoffs!DP$200,1)</f>
        <v>0.64294367684576748</v>
      </c>
      <c r="AD71">
        <f>1-NORMDIST(Playoffs!DQ69,Playoffs!DQ$199,Playoffs!DQ$200,1)</f>
        <v>0.71334720301981236</v>
      </c>
      <c r="AE71">
        <f>NORMDIST(Playoffs!DR69,Playoffs!DR$199,Playoffs!DR$200,1)</f>
        <v>0.18983405251238872</v>
      </c>
      <c r="AF71">
        <f>1-NORMDIST(Playoffs!DS69,Playoffs!DS$199,Playoffs!DS$200,1)</f>
        <v>0.38696710734151707</v>
      </c>
      <c r="AG71">
        <f>NORMDIST(Playoffs!DT69,Playoffs!DT$199,Playoffs!DT$200,1)</f>
        <v>0.39634573976508514</v>
      </c>
      <c r="AH71">
        <f>1-NORMDIST(Playoffs!DU69,Playoffs!DU$199,Playoffs!DU$200,1)</f>
        <v>0.53148195255239217</v>
      </c>
      <c r="AI71">
        <f t="shared" si="15"/>
        <v>25.30112866593873</v>
      </c>
      <c r="AJ71">
        <f t="shared" si="16"/>
        <v>7.6589914770071825</v>
      </c>
      <c r="AK71">
        <f t="shared" si="17"/>
        <v>32.960120142945911</v>
      </c>
      <c r="AM71">
        <f t="shared" ca="1" si="18"/>
        <v>43</v>
      </c>
      <c r="AN71">
        <f t="shared" ca="1" si="19"/>
        <v>184</v>
      </c>
      <c r="AO71">
        <f t="shared" ca="1" si="20"/>
        <v>121</v>
      </c>
      <c r="AQ71" t="str">
        <f t="shared" si="21"/>
        <v>Chargers</v>
      </c>
    </row>
    <row r="72" spans="1:43">
      <c r="A72" t="str">
        <f>Playoffs!A70&amp;" - "&amp;Playoffs!C70&amp;" - "&amp;Playoffs!F70</f>
        <v>Jets - WC - 2004</v>
      </c>
      <c r="B72" t="str">
        <f>Playoffs!B70</f>
        <v>Chargers</v>
      </c>
      <c r="C72">
        <f>NORMDIST(Playoffs!CP70,Playoffs!CP$199,Playoffs!CP$200,1)</f>
        <v>0.81901977608992849</v>
      </c>
      <c r="D72">
        <f>1-NORMDIST(Playoffs!CQ70,Playoffs!CQ$199,Playoffs!CQ$200,1)</f>
        <v>0.17551846704462992</v>
      </c>
      <c r="E72">
        <f>NORMDIST(Playoffs!CR70,Playoffs!CR$199,Playoffs!CR$200,1)</f>
        <v>0.88636755262317335</v>
      </c>
      <c r="F72">
        <f>1-NORMDIST(Playoffs!CS70,Playoffs!CS$199,Playoffs!CS$200,1)</f>
        <v>0.30473564754112736</v>
      </c>
      <c r="G72">
        <f>1-NORMDIST(Playoffs!CT70,Playoffs!CT$199,Playoffs!CT$200,1)</f>
        <v>0.89393818296530703</v>
      </c>
      <c r="H72">
        <f>NORMDIST(Playoffs!CU70,Playoffs!CU$199,Playoffs!CU$200,1)</f>
        <v>0.29610542713274268</v>
      </c>
      <c r="I72">
        <f>NORMDIST(Playoffs!CV70,Playoffs!CV$199,Playoffs!CV$200,1)</f>
        <v>0.99055030352883899</v>
      </c>
      <c r="J72">
        <f>1-NORMDIST(Playoffs!CW70,Playoffs!CW$199,Playoffs!CW$200,1)</f>
        <v>2.9928488670798448E-2</v>
      </c>
      <c r="K72">
        <f>NORMDIST(Playoffs!CX70,Playoffs!CX$199,Playoffs!CX$200,1)</f>
        <v>0.99873211335615086</v>
      </c>
      <c r="L72">
        <f>1-NORMDIST(Playoffs!CY70,Playoffs!CY$199,Playoffs!CY$200,1)</f>
        <v>2.1005380891945258E-3</v>
      </c>
      <c r="M72">
        <f>NORMDIST(Playoffs!CZ70,Playoffs!CZ$199,Playoffs!CZ$200,1)</f>
        <v>0.83626308002968908</v>
      </c>
      <c r="N72">
        <f>1-NORMDIST(Playoffs!DA70,Playoffs!DA$199,Playoffs!DA$200,1)</f>
        <v>0.45589925468991299</v>
      </c>
      <c r="O72">
        <f>NORMDIST(Playoffs!DB70,Playoffs!DB$199,Playoffs!DB$200,1)</f>
        <v>0.94320998140759693</v>
      </c>
      <c r="P72">
        <f>1-NORMDIST(Playoffs!DC70,Playoffs!DC$199,Playoffs!DC$200,1)</f>
        <v>2.9748899017360442E-2</v>
      </c>
      <c r="Q72">
        <f>NORMDIST(Playoffs!DD70,Playoffs!DD$199,Playoffs!DD$200,1)</f>
        <v>0.48031882181734054</v>
      </c>
      <c r="R72">
        <f>1-NORMDIST(Playoffs!DE70,Playoffs!DE$199,Playoffs!DE$200,1)</f>
        <v>0.47403005469723014</v>
      </c>
      <c r="S72">
        <f>NORMDIST(Playoffs!DF70,Playoffs!DF$199,Playoffs!DF$200,1)</f>
        <v>0.52771150918957443</v>
      </c>
      <c r="T72">
        <f>1-NORMDIST(Playoffs!DG70,Playoffs!DG$199,Playoffs!DG$200,1)</f>
        <v>0.97208070260964474</v>
      </c>
      <c r="U72">
        <f>1-NORMDIST(Playoffs!DH70,Playoffs!DH$199,Playoffs!DH$200,1)</f>
        <v>0.92535534009237752</v>
      </c>
      <c r="V72">
        <f>NORMDIST(Playoffs!DI70,Playoffs!DI$199,Playoffs!DI$200,1)</f>
        <v>0.32547204131144669</v>
      </c>
      <c r="W72">
        <f>NORMDIST(Playoffs!DJ70,Playoffs!DJ$199,Playoffs!DJ$200,1)</f>
        <v>0.28458890104226531</v>
      </c>
      <c r="X72">
        <f>1-NORMDIST(Playoffs!DK70,Playoffs!DK$199,Playoffs!DK$200,1)</f>
        <v>0.41548698730783651</v>
      </c>
      <c r="Y72">
        <f>NORMDIST(Playoffs!DL70,Playoffs!DL$199,Playoffs!DL$200,1)</f>
        <v>0.99114402050077333</v>
      </c>
      <c r="Z72">
        <f>1-NORMDIST(Playoffs!DM70,Playoffs!DM$199,Playoffs!DM$200,1)</f>
        <v>1.1304401027590893E-3</v>
      </c>
      <c r="AA72">
        <f>1-NORMDIST(Playoffs!DN70,Playoffs!DN$199,Playoffs!DN$200,1)</f>
        <v>0.53550717993039054</v>
      </c>
      <c r="AB72">
        <f>NORMDIST(Playoffs!DO70,Playoffs!DO$199,Playoffs!DO$200,1)</f>
        <v>0.64173321764455449</v>
      </c>
      <c r="AC72">
        <f>NORMDIST(Playoffs!DP70,Playoffs!DP$199,Playoffs!DP$200,1)</f>
        <v>0.28665279698018786</v>
      </c>
      <c r="AD72">
        <f>1-NORMDIST(Playoffs!DQ70,Playoffs!DQ$199,Playoffs!DQ$200,1)</f>
        <v>0.35705632315423241</v>
      </c>
      <c r="AE72">
        <f>NORMDIST(Playoffs!DR70,Playoffs!DR$199,Playoffs!DR$200,1)</f>
        <v>0.61303289265848315</v>
      </c>
      <c r="AF72">
        <f>1-NORMDIST(Playoffs!DS70,Playoffs!DS$199,Playoffs!DS$200,1)</f>
        <v>0.81016594748761084</v>
      </c>
      <c r="AG72">
        <f>NORMDIST(Playoffs!DT70,Playoffs!DT$199,Playoffs!DT$200,1)</f>
        <v>0.46851804744760783</v>
      </c>
      <c r="AH72">
        <f>1-NORMDIST(Playoffs!DU70,Playoffs!DU$199,Playoffs!DU$200,1)</f>
        <v>0.60365426023491453</v>
      </c>
      <c r="AI72">
        <f t="shared" si="15"/>
        <v>28.547402575965737</v>
      </c>
      <c r="AJ72">
        <f t="shared" si="16"/>
        <v>10.90526538703419</v>
      </c>
      <c r="AK72">
        <f t="shared" si="17"/>
        <v>39.452667962999932</v>
      </c>
      <c r="AM72">
        <f t="shared" ca="1" si="18"/>
        <v>15</v>
      </c>
      <c r="AN72">
        <f t="shared" ca="1" si="19"/>
        <v>156</v>
      </c>
      <c r="AO72">
        <f t="shared" ca="1" si="20"/>
        <v>78</v>
      </c>
      <c r="AQ72" t="str">
        <f t="shared" si="21"/>
        <v>Jets</v>
      </c>
    </row>
    <row r="73" spans="1:43">
      <c r="A73" t="str">
        <f>Playoffs!A71&amp;" - "&amp;Playoffs!C71&amp;" - "&amp;Playoffs!F71</f>
        <v>Colts - WC - 2004</v>
      </c>
      <c r="B73" t="str">
        <f>Playoffs!B71</f>
        <v>Broncos</v>
      </c>
      <c r="C73">
        <f>NORMDIST(Playoffs!CP71,Playoffs!CP$199,Playoffs!CP$200,1)</f>
        <v>0.98611577647027115</v>
      </c>
      <c r="D73">
        <f>1-NORMDIST(Playoffs!CQ71,Playoffs!CQ$199,Playoffs!CQ$200,1)</f>
        <v>0.28567666966695859</v>
      </c>
      <c r="E73">
        <f>NORMDIST(Playoffs!CR71,Playoffs!CR$199,Playoffs!CR$200,1)</f>
        <v>0.99921227921252886</v>
      </c>
      <c r="F73">
        <f>1-NORMDIST(Playoffs!CS71,Playoffs!CS$199,Playoffs!CS$200,1)</f>
        <v>0.30405178808132582</v>
      </c>
      <c r="G73">
        <f>1-NORMDIST(Playoffs!CT71,Playoffs!CT$199,Playoffs!CT$200,1)</f>
        <v>0.70389457286725732</v>
      </c>
      <c r="H73">
        <f>NORMDIST(Playoffs!CU71,Playoffs!CU$199,Playoffs!CU$200,1)</f>
        <v>0.29610542713274268</v>
      </c>
      <c r="I73">
        <f>NORMDIST(Playoffs!CV71,Playoffs!CV$199,Playoffs!CV$200,1)</f>
        <v>0.99691555969799861</v>
      </c>
      <c r="J73">
        <f>1-NORMDIST(Playoffs!CW71,Playoffs!CW$199,Playoffs!CW$200,1)</f>
        <v>0.27662800094256945</v>
      </c>
      <c r="K73">
        <f>NORMDIST(Playoffs!CX71,Playoffs!CX$199,Playoffs!CX$200,1)</f>
        <v>0.67740827213886756</v>
      </c>
      <c r="L73">
        <f>1-NORMDIST(Playoffs!CY71,Playoffs!CY$199,Playoffs!CY$200,1)</f>
        <v>0.24347847488778607</v>
      </c>
      <c r="M73">
        <f>NORMDIST(Playoffs!CZ71,Playoffs!CZ$199,Playoffs!CZ$200,1)</f>
        <v>0.9997574020133202</v>
      </c>
      <c r="N73">
        <f>1-NORMDIST(Playoffs!DA71,Playoffs!DA$199,Playoffs!DA$200,1)</f>
        <v>0.28226669315829556</v>
      </c>
      <c r="O73">
        <f>NORMDIST(Playoffs!DB71,Playoffs!DB$199,Playoffs!DB$200,1)</f>
        <v>0.97410861767217338</v>
      </c>
      <c r="P73">
        <f>1-NORMDIST(Playoffs!DC71,Playoffs!DC$199,Playoffs!DC$200,1)</f>
        <v>0.37710333540708718</v>
      </c>
      <c r="Q73">
        <f>NORMDIST(Playoffs!DD71,Playoffs!DD$199,Playoffs!DD$200,1)</f>
        <v>0.98921410152947731</v>
      </c>
      <c r="R73">
        <f>1-NORMDIST(Playoffs!DE71,Playoffs!DE$199,Playoffs!DE$200,1)</f>
        <v>0.60017936981544373</v>
      </c>
      <c r="S73">
        <f>NORMDIST(Playoffs!DF71,Playoffs!DF$199,Playoffs!DF$200,1)</f>
        <v>0.74604633772589846</v>
      </c>
      <c r="T73">
        <f>1-NORMDIST(Playoffs!DG71,Playoffs!DG$199,Playoffs!DG$200,1)</f>
        <v>0.62140929827394031</v>
      </c>
      <c r="U73">
        <f>1-NORMDIST(Playoffs!DH71,Playoffs!DH$199,Playoffs!DH$200,1)</f>
        <v>0.92535534009237752</v>
      </c>
      <c r="V73">
        <f>NORMDIST(Playoffs!DI71,Playoffs!DI$199,Playoffs!DI$200,1)</f>
        <v>0.32547204131144669</v>
      </c>
      <c r="W73">
        <f>NORMDIST(Playoffs!DJ71,Playoffs!DJ$199,Playoffs!DJ$200,1)</f>
        <v>0.74160274117333236</v>
      </c>
      <c r="X73">
        <f>1-NORMDIST(Playoffs!DK71,Playoffs!DK$199,Playoffs!DK$200,1)</f>
        <v>0.287287632168023</v>
      </c>
      <c r="Y73">
        <f>NORMDIST(Playoffs!DL71,Playoffs!DL$199,Playoffs!DL$200,1)</f>
        <v>0.61486961868706458</v>
      </c>
      <c r="Z73">
        <f>1-NORMDIST(Playoffs!DM71,Playoffs!DM$199,Playoffs!DM$200,1)</f>
        <v>0.3851303813129372</v>
      </c>
      <c r="AA73">
        <f>1-NORMDIST(Playoffs!DN71,Playoffs!DN$199,Playoffs!DN$200,1)</f>
        <v>0.80189114765773295</v>
      </c>
      <c r="AB73">
        <f>NORMDIST(Playoffs!DO71,Playoffs!DO$199,Playoffs!DO$200,1)</f>
        <v>0.17674151651214931</v>
      </c>
      <c r="AC73">
        <f>NORMDIST(Playoffs!DP71,Playoffs!DP$199,Playoffs!DP$200,1)</f>
        <v>0.92439857757620669</v>
      </c>
      <c r="AD73">
        <f>1-NORMDIST(Playoffs!DQ71,Playoffs!DQ$199,Playoffs!DQ$200,1)</f>
        <v>0.43536654674488895</v>
      </c>
      <c r="AE73">
        <f>NORMDIST(Playoffs!DR71,Playoffs!DR$199,Playoffs!DR$200,1)</f>
        <v>0.22054719347634688</v>
      </c>
      <c r="AF73">
        <f>1-NORMDIST(Playoffs!DS71,Playoffs!DS$199,Playoffs!DS$200,1)</f>
        <v>0.63155839907371081</v>
      </c>
      <c r="AG73">
        <f>NORMDIST(Playoffs!DT71,Playoffs!DT$199,Playoffs!DT$200,1)</f>
        <v>0.52347238723602618</v>
      </c>
      <c r="AH73">
        <f>1-NORMDIST(Playoffs!DU71,Playoffs!DU$199,Playoffs!DU$200,1)</f>
        <v>0.66966181511327716</v>
      </c>
      <c r="AI73">
        <f t="shared" si="15"/>
        <v>31.49374954751751</v>
      </c>
      <c r="AJ73">
        <f t="shared" si="16"/>
        <v>12.629919009267418</v>
      </c>
      <c r="AK73">
        <f t="shared" si="17"/>
        <v>44.123668556784942</v>
      </c>
      <c r="AM73">
        <f t="shared" ca="1" si="18"/>
        <v>5</v>
      </c>
      <c r="AN73">
        <f t="shared" ca="1" si="19"/>
        <v>143</v>
      </c>
      <c r="AO73">
        <f t="shared" ca="1" si="20"/>
        <v>42</v>
      </c>
      <c r="AQ73" t="str">
        <f t="shared" si="21"/>
        <v>Colts</v>
      </c>
    </row>
    <row r="74" spans="1:43">
      <c r="A74" t="str">
        <f>Playoffs!A72&amp;" - "&amp;Playoffs!C72&amp;" - "&amp;Playoffs!F72</f>
        <v>Broncos - WC - 2004</v>
      </c>
      <c r="B74" t="str">
        <f>Playoffs!B72</f>
        <v>Colts</v>
      </c>
      <c r="C74">
        <f>NORMDIST(Playoffs!CP72,Playoffs!CP$199,Playoffs!CP$200,1)</f>
        <v>0.71432333033304041</v>
      </c>
      <c r="D74">
        <f>1-NORMDIST(Playoffs!CQ72,Playoffs!CQ$199,Playoffs!CQ$200,1)</f>
        <v>1.3884223529728512E-2</v>
      </c>
      <c r="E74">
        <f>NORMDIST(Playoffs!CR72,Playoffs!CR$199,Playoffs!CR$200,1)</f>
        <v>0.69594821191867395</v>
      </c>
      <c r="F74">
        <f>1-NORMDIST(Playoffs!CS72,Playoffs!CS$199,Playoffs!CS$200,1)</f>
        <v>7.8772078747102459E-4</v>
      </c>
      <c r="G74">
        <f>1-NORMDIST(Playoffs!CT72,Playoffs!CT$199,Playoffs!CT$200,1)</f>
        <v>0.70389457286725732</v>
      </c>
      <c r="H74">
        <f>NORMDIST(Playoffs!CU72,Playoffs!CU$199,Playoffs!CU$200,1)</f>
        <v>0.29610542713274268</v>
      </c>
      <c r="I74">
        <f>NORMDIST(Playoffs!CV72,Playoffs!CV$199,Playoffs!CV$200,1)</f>
        <v>0.72337199905743099</v>
      </c>
      <c r="J74">
        <f>1-NORMDIST(Playoffs!CW72,Playoffs!CW$199,Playoffs!CW$200,1)</f>
        <v>3.0844403020011679E-3</v>
      </c>
      <c r="K74">
        <f>NORMDIST(Playoffs!CX72,Playoffs!CX$199,Playoffs!CX$200,1)</f>
        <v>0.75652152511221504</v>
      </c>
      <c r="L74">
        <f>1-NORMDIST(Playoffs!CY72,Playoffs!CY$199,Playoffs!CY$200,1)</f>
        <v>0.32259172786113322</v>
      </c>
      <c r="M74">
        <f>NORMDIST(Playoffs!CZ72,Playoffs!CZ$199,Playoffs!CZ$200,1)</f>
        <v>0.71773330684170367</v>
      </c>
      <c r="N74">
        <f>1-NORMDIST(Playoffs!DA72,Playoffs!DA$199,Playoffs!DA$200,1)</f>
        <v>2.4259798667980448E-4</v>
      </c>
      <c r="O74">
        <f>NORMDIST(Playoffs!DB72,Playoffs!DB$199,Playoffs!DB$200,1)</f>
        <v>0.62289666459291304</v>
      </c>
      <c r="P74">
        <f>1-NORMDIST(Playoffs!DC72,Playoffs!DC$199,Playoffs!DC$200,1)</f>
        <v>2.5891382327826618E-2</v>
      </c>
      <c r="Q74">
        <f>NORMDIST(Playoffs!DD72,Playoffs!DD$199,Playoffs!DD$200,1)</f>
        <v>0.39982063018455638</v>
      </c>
      <c r="R74">
        <f>1-NORMDIST(Playoffs!DE72,Playoffs!DE$199,Playoffs!DE$200,1)</f>
        <v>1.0785898470522914E-2</v>
      </c>
      <c r="S74">
        <f>NORMDIST(Playoffs!DF72,Playoffs!DF$199,Playoffs!DF$200,1)</f>
        <v>0.37859070172605946</v>
      </c>
      <c r="T74">
        <f>1-NORMDIST(Playoffs!DG72,Playoffs!DG$199,Playoffs!DG$200,1)</f>
        <v>0.25395366227410199</v>
      </c>
      <c r="U74">
        <f>1-NORMDIST(Playoffs!DH72,Playoffs!DH$199,Playoffs!DH$200,1)</f>
        <v>0.67452795868855331</v>
      </c>
      <c r="V74">
        <f>NORMDIST(Playoffs!DI72,Playoffs!DI$199,Playoffs!DI$200,1)</f>
        <v>7.4644659907622479E-2</v>
      </c>
      <c r="W74">
        <f>NORMDIST(Playoffs!DJ72,Playoffs!DJ$199,Playoffs!DJ$200,1)</f>
        <v>0.71271236783197722</v>
      </c>
      <c r="X74">
        <f>1-NORMDIST(Playoffs!DK72,Playoffs!DK$199,Playoffs!DK$200,1)</f>
        <v>0.25839725882666786</v>
      </c>
      <c r="Y74">
        <f>NORMDIST(Playoffs!DL72,Playoffs!DL$199,Playoffs!DL$200,1)</f>
        <v>0.61486961868706458</v>
      </c>
      <c r="Z74">
        <f>1-NORMDIST(Playoffs!DM72,Playoffs!DM$199,Playoffs!DM$200,1)</f>
        <v>0.3851303813129372</v>
      </c>
      <c r="AA74">
        <f>1-NORMDIST(Playoffs!DN72,Playoffs!DN$199,Playoffs!DN$200,1)</f>
        <v>0.82325848348785069</v>
      </c>
      <c r="AB74">
        <f>NORMDIST(Playoffs!DO72,Playoffs!DO$199,Playoffs!DO$200,1)</f>
        <v>0.19810885234226694</v>
      </c>
      <c r="AC74">
        <f>NORMDIST(Playoffs!DP72,Playoffs!DP$199,Playoffs!DP$200,1)</f>
        <v>0.56463345325511105</v>
      </c>
      <c r="AD74">
        <f>1-NORMDIST(Playoffs!DQ72,Playoffs!DQ$199,Playoffs!DQ$200,1)</f>
        <v>7.5601422423793085E-2</v>
      </c>
      <c r="AE74">
        <f>NORMDIST(Playoffs!DR72,Playoffs!DR$199,Playoffs!DR$200,1)</f>
        <v>0.36844160092628886</v>
      </c>
      <c r="AF74">
        <f>1-NORMDIST(Playoffs!DS72,Playoffs!DS$199,Playoffs!DS$200,1)</f>
        <v>0.77945280652365256</v>
      </c>
      <c r="AG74">
        <f>NORMDIST(Playoffs!DT72,Playoffs!DT$199,Playoffs!DT$200,1)</f>
        <v>0.3303381848867224</v>
      </c>
      <c r="AH74">
        <f>1-NORMDIST(Playoffs!DU72,Playoffs!DU$199,Playoffs!DU$200,1)</f>
        <v>0.47652761276397382</v>
      </c>
      <c r="AI74">
        <f t="shared" si="15"/>
        <v>23.576475043705507</v>
      </c>
      <c r="AJ74">
        <f t="shared" si="16"/>
        <v>4.7126445054554154</v>
      </c>
      <c r="AK74">
        <f t="shared" si="17"/>
        <v>28.28911954916093</v>
      </c>
      <c r="AM74">
        <f t="shared" ca="1" si="18"/>
        <v>56</v>
      </c>
      <c r="AN74">
        <f t="shared" ca="1" si="19"/>
        <v>194</v>
      </c>
      <c r="AO74">
        <f t="shared" ca="1" si="20"/>
        <v>157</v>
      </c>
      <c r="AQ74" t="str">
        <f t="shared" si="21"/>
        <v>Broncos</v>
      </c>
    </row>
    <row r="75" spans="1:43">
      <c r="A75" t="str">
        <f>Playoffs!A73&amp;" - "&amp;Playoffs!C73&amp;" - "&amp;Playoffs!F73</f>
        <v>Packers - WC - 2004</v>
      </c>
      <c r="B75" t="str">
        <f>Playoffs!B73</f>
        <v>Vikings</v>
      </c>
      <c r="C75">
        <f>NORMDIST(Playoffs!CP73,Playoffs!CP$199,Playoffs!CP$200,1)</f>
        <v>0.61687281811205441</v>
      </c>
      <c r="D75">
        <f>1-NORMDIST(Playoffs!CQ73,Playoffs!CQ$199,Playoffs!CQ$200,1)</f>
        <v>0.25801587054772923</v>
      </c>
      <c r="E75">
        <f>NORMDIST(Playoffs!CR73,Playoffs!CR$199,Playoffs!CR$200,1)</f>
        <v>6.5621969060041696E-2</v>
      </c>
      <c r="F75">
        <f>1-NORMDIST(Playoffs!CS73,Playoffs!CS$199,Playoffs!CS$200,1)</f>
        <v>2.7385967443390724E-2</v>
      </c>
      <c r="G75">
        <f>1-NORMDIST(Playoffs!CT73,Playoffs!CT$199,Playoffs!CT$200,1)</f>
        <v>5.4721486076111159E-2</v>
      </c>
      <c r="H75">
        <f>NORMDIST(Playoffs!CU73,Playoffs!CU$199,Playoffs!CU$200,1)</f>
        <v>0.10606181703469297</v>
      </c>
      <c r="I75">
        <f>NORMDIST(Playoffs!CV73,Playoffs!CV$199,Playoffs!CV$200,1)</f>
        <v>0.36892034988185995</v>
      </c>
      <c r="J75">
        <f>1-NORMDIST(Playoffs!CW73,Playoffs!CW$199,Playoffs!CW$200,1)</f>
        <v>0.23673659721308937</v>
      </c>
      <c r="K75">
        <f>NORMDIST(Playoffs!CX73,Playoffs!CX$199,Playoffs!CX$200,1)</f>
        <v>0.40809800108691041</v>
      </c>
      <c r="L75">
        <f>1-NORMDIST(Playoffs!CY73,Playoffs!CY$199,Playoffs!CY$200,1)</f>
        <v>0.46408960283148226</v>
      </c>
      <c r="M75">
        <f>NORMDIST(Playoffs!CZ73,Playoffs!CZ$199,Playoffs!CZ$200,1)</f>
        <v>0.36522750084719213</v>
      </c>
      <c r="N75">
        <f>1-NORMDIST(Playoffs!DA73,Playoffs!DA$199,Playoffs!DA$200,1)</f>
        <v>0.11995430415773223</v>
      </c>
      <c r="O75">
        <f>NORMDIST(Playoffs!DB73,Playoffs!DB$199,Playoffs!DB$200,1)</f>
        <v>0.75039333510110429</v>
      </c>
      <c r="P75">
        <f>1-NORMDIST(Playoffs!DC73,Playoffs!DC$199,Playoffs!DC$200,1)</f>
        <v>0.49345780412720919</v>
      </c>
      <c r="Q75">
        <f>NORMDIST(Playoffs!DD73,Playoffs!DD$199,Playoffs!DD$200,1)</f>
        <v>0.24854231732437926</v>
      </c>
      <c r="R75">
        <f>1-NORMDIST(Playoffs!DE73,Playoffs!DE$199,Playoffs!DE$200,1)</f>
        <v>0.47403005469723014</v>
      </c>
      <c r="S75">
        <f>NORMDIST(Playoffs!DF73,Playoffs!DF$199,Playoffs!DF$200,1)</f>
        <v>0.1361056324786275</v>
      </c>
      <c r="T75">
        <f>1-NORMDIST(Playoffs!DG73,Playoffs!DG$199,Playoffs!DG$200,1)</f>
        <v>0.10444143323338739</v>
      </c>
      <c r="U75">
        <f>1-NORMDIST(Playoffs!DH73,Playoffs!DH$199,Playoffs!DH$200,1)</f>
        <v>0.48311120935848018</v>
      </c>
      <c r="V75">
        <f>NORMDIST(Playoffs!DI73,Playoffs!DI$199,Playoffs!DI$200,1)</f>
        <v>0.17175604296017943</v>
      </c>
      <c r="W75">
        <f>NORMDIST(Playoffs!DJ73,Playoffs!DJ$199,Playoffs!DJ$200,1)</f>
        <v>0.51576043148424777</v>
      </c>
      <c r="X75">
        <f>1-NORMDIST(Playoffs!DK73,Playoffs!DK$199,Playoffs!DK$200,1)</f>
        <v>0.86237963336582446</v>
      </c>
      <c r="Y75">
        <f>NORMDIST(Playoffs!DL73,Playoffs!DL$199,Playoffs!DL$200,1)</f>
        <v>0.43028192089494766</v>
      </c>
      <c r="Z75">
        <f>1-NORMDIST(Playoffs!DM73,Playoffs!DM$199,Playoffs!DM$200,1)</f>
        <v>0.55775784613040724</v>
      </c>
      <c r="AA75">
        <f>1-NORMDIST(Playoffs!DN73,Playoffs!DN$199,Playoffs!DN$200,1)</f>
        <v>0.46060719485798896</v>
      </c>
      <c r="AB75">
        <f>NORMDIST(Playoffs!DO73,Playoffs!DO$199,Playoffs!DO$200,1)</f>
        <v>0.620113687843725</v>
      </c>
      <c r="AC75">
        <f>NORMDIST(Playoffs!DP73,Playoffs!DP$199,Playoffs!DP$200,1)</f>
        <v>0.79994659627422182</v>
      </c>
      <c r="AD75">
        <f>1-NORMDIST(Playoffs!DQ73,Playoffs!DQ$199,Playoffs!DQ$200,1)</f>
        <v>0.85518604772879714</v>
      </c>
      <c r="AE75">
        <f>NORMDIST(Playoffs!DR73,Playoffs!DR$199,Playoffs!DR$200,1)</f>
        <v>0.34082134314003609</v>
      </c>
      <c r="AF75">
        <f>1-NORMDIST(Playoffs!DS73,Playoffs!DS$199,Playoffs!DS$200,1)</f>
        <v>0.45000131284179357</v>
      </c>
      <c r="AG75">
        <f>NORMDIST(Playoffs!DT73,Playoffs!DT$199,Playoffs!DT$200,1)</f>
        <v>0.55387703437895475</v>
      </c>
      <c r="AH75">
        <f>1-NORMDIST(Playoffs!DU73,Playoffs!DU$199,Playoffs!DU$200,1)</f>
        <v>0.77196955626631825</v>
      </c>
      <c r="AI75">
        <f t="shared" si="15"/>
        <v>13.522643821908083</v>
      </c>
      <c r="AJ75">
        <f t="shared" si="16"/>
        <v>11.552781859745647</v>
      </c>
      <c r="AK75">
        <f t="shared" si="17"/>
        <v>25.075425681653734</v>
      </c>
      <c r="AM75">
        <f t="shared" ca="1" si="18"/>
        <v>148</v>
      </c>
      <c r="AN75">
        <f t="shared" ca="1" si="19"/>
        <v>152</v>
      </c>
      <c r="AO75">
        <f t="shared" ca="1" si="20"/>
        <v>176</v>
      </c>
      <c r="AQ75" t="str">
        <f t="shared" si="21"/>
        <v>Packers</v>
      </c>
    </row>
    <row r="76" spans="1:43">
      <c r="A76" t="str">
        <f>Playoffs!A74&amp;" - "&amp;Playoffs!C74&amp;" - "&amp;Playoffs!F74</f>
        <v>Vikings - WC - 2004</v>
      </c>
      <c r="B76" t="str">
        <f>Playoffs!B74</f>
        <v>Packers</v>
      </c>
      <c r="C76">
        <f>NORMDIST(Playoffs!CP74,Playoffs!CP$199,Playoffs!CP$200,1)</f>
        <v>0.74198412945226977</v>
      </c>
      <c r="D76">
        <f>1-NORMDIST(Playoffs!CQ74,Playoffs!CQ$199,Playoffs!CQ$200,1)</f>
        <v>0.38312718188794492</v>
      </c>
      <c r="E76">
        <f>NORMDIST(Playoffs!CR74,Playoffs!CR$199,Playoffs!CR$200,1)</f>
        <v>0.97261403255660928</v>
      </c>
      <c r="F76">
        <f>1-NORMDIST(Playoffs!CS74,Playoffs!CS$199,Playoffs!CS$200,1)</f>
        <v>0.93437803093995853</v>
      </c>
      <c r="G76">
        <f>1-NORMDIST(Playoffs!CT74,Playoffs!CT$199,Playoffs!CT$200,1)</f>
        <v>0.89393818296530703</v>
      </c>
      <c r="H76">
        <f>NORMDIST(Playoffs!CU74,Playoffs!CU$199,Playoffs!CU$200,1)</f>
        <v>0.94527851392388884</v>
      </c>
      <c r="I76">
        <f>NORMDIST(Playoffs!CV74,Playoffs!CV$199,Playoffs!CV$200,1)</f>
        <v>0.76326340278691118</v>
      </c>
      <c r="J76">
        <f>1-NORMDIST(Playoffs!CW74,Playoffs!CW$199,Playoffs!CW$200,1)</f>
        <v>0.63107965011813971</v>
      </c>
      <c r="K76">
        <f>NORMDIST(Playoffs!CX74,Playoffs!CX$199,Playoffs!CX$200,1)</f>
        <v>0.53591039716851785</v>
      </c>
      <c r="L76">
        <f>1-NORMDIST(Playoffs!CY74,Playoffs!CY$199,Playoffs!CY$200,1)</f>
        <v>0.59190199891308914</v>
      </c>
      <c r="M76">
        <f>NORMDIST(Playoffs!CZ74,Playoffs!CZ$199,Playoffs!CZ$200,1)</f>
        <v>0.88004569584226677</v>
      </c>
      <c r="N76">
        <f>1-NORMDIST(Playoffs!DA74,Playoffs!DA$199,Playoffs!DA$200,1)</f>
        <v>0.63477249915280831</v>
      </c>
      <c r="O76">
        <f>NORMDIST(Playoffs!DB74,Playoffs!DB$199,Playoffs!DB$200,1)</f>
        <v>0.50654219587279081</v>
      </c>
      <c r="P76">
        <f>1-NORMDIST(Playoffs!DC74,Playoffs!DC$199,Playoffs!DC$200,1)</f>
        <v>0.24960666489889594</v>
      </c>
      <c r="Q76">
        <f>NORMDIST(Playoffs!DD74,Playoffs!DD$199,Playoffs!DD$200,1)</f>
        <v>0.52596994530276986</v>
      </c>
      <c r="R76">
        <f>1-NORMDIST(Playoffs!DE74,Playoffs!DE$199,Playoffs!DE$200,1)</f>
        <v>0.75145768267562096</v>
      </c>
      <c r="S76">
        <f>NORMDIST(Playoffs!DF74,Playoffs!DF$199,Playoffs!DF$200,1)</f>
        <v>0.89555856676661305</v>
      </c>
      <c r="T76">
        <f>1-NORMDIST(Playoffs!DG74,Playoffs!DG$199,Playoffs!DG$200,1)</f>
        <v>0.86389436752137216</v>
      </c>
      <c r="U76">
        <f>1-NORMDIST(Playoffs!DH74,Playoffs!DH$199,Playoffs!DH$200,1)</f>
        <v>0.82824395703982057</v>
      </c>
      <c r="V76">
        <f>NORMDIST(Playoffs!DI74,Playoffs!DI$199,Playoffs!DI$200,1)</f>
        <v>0.51688879064151982</v>
      </c>
      <c r="W76">
        <f>NORMDIST(Playoffs!DJ74,Playoffs!DJ$199,Playoffs!DJ$200,1)</f>
        <v>0.13762036663417521</v>
      </c>
      <c r="X76">
        <f>1-NORMDIST(Playoffs!DK74,Playoffs!DK$199,Playoffs!DK$200,1)</f>
        <v>0.48423956851575223</v>
      </c>
      <c r="Y76">
        <f>NORMDIST(Playoffs!DL74,Playoffs!DL$199,Playoffs!DL$200,1)</f>
        <v>0.44224215386959176</v>
      </c>
      <c r="Z76">
        <f>1-NORMDIST(Playoffs!DM74,Playoffs!DM$199,Playoffs!DM$200,1)</f>
        <v>0.56971807910505112</v>
      </c>
      <c r="AA76">
        <f>1-NORMDIST(Playoffs!DN74,Playoffs!DN$199,Playoffs!DN$200,1)</f>
        <v>0.37988631215627511</v>
      </c>
      <c r="AB76">
        <f>NORMDIST(Playoffs!DO74,Playoffs!DO$199,Playoffs!DO$200,1)</f>
        <v>0.53939280514201104</v>
      </c>
      <c r="AC76">
        <f>NORMDIST(Playoffs!DP74,Playoffs!DP$199,Playoffs!DP$200,1)</f>
        <v>0.14481395227120319</v>
      </c>
      <c r="AD76">
        <f>1-NORMDIST(Playoffs!DQ74,Playoffs!DQ$199,Playoffs!DQ$200,1)</f>
        <v>0.20005340372577796</v>
      </c>
      <c r="AE76">
        <f>NORMDIST(Playoffs!DR74,Playoffs!DR$199,Playoffs!DR$200,1)</f>
        <v>0.54999868715820655</v>
      </c>
      <c r="AF76">
        <f>1-NORMDIST(Playoffs!DS74,Playoffs!DS$199,Playoffs!DS$200,1)</f>
        <v>0.65917865685996357</v>
      </c>
      <c r="AG76">
        <f>NORMDIST(Playoffs!DT74,Playoffs!DT$199,Playoffs!DT$200,1)</f>
        <v>0.22803044373368109</v>
      </c>
      <c r="AH76">
        <f>1-NORMDIST(Playoffs!DU74,Playoffs!DU$199,Playoffs!DU$200,1)</f>
        <v>0.44612296562104548</v>
      </c>
      <c r="AI76">
        <f t="shared" si="15"/>
        <v>24.653612193227275</v>
      </c>
      <c r="AJ76">
        <f t="shared" si="16"/>
        <v>22.683750231064828</v>
      </c>
      <c r="AK76">
        <f t="shared" si="17"/>
        <v>47.337362424292103</v>
      </c>
      <c r="AM76">
        <f t="shared" ca="1" si="18"/>
        <v>47</v>
      </c>
      <c r="AN76">
        <f t="shared" ca="1" si="19"/>
        <v>51</v>
      </c>
      <c r="AO76">
        <f t="shared" ca="1" si="20"/>
        <v>23</v>
      </c>
      <c r="AQ76" t="str">
        <f t="shared" si="21"/>
        <v>Vikings</v>
      </c>
    </row>
    <row r="77" spans="1:43">
      <c r="A77" t="str">
        <f>Playoffs!A75&amp;" - "&amp;Playoffs!C75&amp;" - "&amp;Playoffs!F75</f>
        <v>Steelers - DIV - 2004</v>
      </c>
      <c r="B77" t="str">
        <f>Playoffs!B75</f>
        <v>Jets</v>
      </c>
      <c r="C77">
        <f>NORMDIST(Playoffs!CP75,Playoffs!CP$199,Playoffs!CP$200,1)</f>
        <v>0.66413079435821976</v>
      </c>
      <c r="D77">
        <f>1-NORMDIST(Playoffs!CQ75,Playoffs!CQ$199,Playoffs!CQ$200,1)</f>
        <v>0.72530044927185877</v>
      </c>
      <c r="E77">
        <f>NORMDIST(Playoffs!CR75,Playoffs!CR$199,Playoffs!CR$200,1)</f>
        <v>0.22015881013303917</v>
      </c>
      <c r="F77">
        <f>1-NORMDIST(Playoffs!CS75,Playoffs!CS$199,Playoffs!CS$200,1)</f>
        <v>0.77187982877478634</v>
      </c>
      <c r="G77">
        <f>1-NORMDIST(Playoffs!CT75,Playoffs!CT$199,Playoffs!CT$200,1)</f>
        <v>0.18711184834929373</v>
      </c>
      <c r="H77">
        <f>NORMDIST(Playoffs!CU75,Playoffs!CU$199,Playoffs!CU$200,1)</f>
        <v>0.29610542713274268</v>
      </c>
      <c r="I77">
        <f>NORMDIST(Playoffs!CV75,Playoffs!CV$199,Playoffs!CV$200,1)</f>
        <v>0.69624837099325732</v>
      </c>
      <c r="J77">
        <f>1-NORMDIST(Playoffs!CW75,Playoffs!CW$199,Playoffs!CW$200,1)</f>
        <v>0.54426935893611628</v>
      </c>
      <c r="K77">
        <f>NORMDIST(Playoffs!CX75,Playoffs!CX$199,Playoffs!CX$200,1)</f>
        <v>0.94507620252957447</v>
      </c>
      <c r="L77">
        <f>1-NORMDIST(Playoffs!CY75,Playoffs!CY$199,Playoffs!CY$200,1)</f>
        <v>0.20985753818348607</v>
      </c>
      <c r="M77">
        <f>NORMDIST(Playoffs!CZ75,Playoffs!CZ$199,Playoffs!CZ$200,1)</f>
        <v>0.41161623103503231</v>
      </c>
      <c r="N77">
        <f>1-NORMDIST(Playoffs!DA75,Playoffs!DA$199,Playoffs!DA$200,1)</f>
        <v>0.7613639909125034</v>
      </c>
      <c r="O77">
        <f>NORMDIST(Playoffs!DB75,Playoffs!DB$199,Playoffs!DB$200,1)</f>
        <v>0.79970280519668058</v>
      </c>
      <c r="P77">
        <f>1-NORMDIST(Playoffs!DC75,Playoffs!DC$199,Playoffs!DC$200,1)</f>
        <v>0.4475783355348546</v>
      </c>
      <c r="Q77">
        <f>NORMDIST(Playoffs!DD75,Playoffs!DD$199,Playoffs!DD$200,1)</f>
        <v>0.85484590599866128</v>
      </c>
      <c r="R77">
        <f>1-NORMDIST(Playoffs!DE75,Playoffs!DE$199,Playoffs!DE$200,1)</f>
        <v>0.85341606217484955</v>
      </c>
      <c r="S77">
        <f>NORMDIST(Playoffs!DF75,Playoffs!DF$199,Playoffs!DF$200,1)</f>
        <v>0.72073930816049903</v>
      </c>
      <c r="T77">
        <f>1-NORMDIST(Playoffs!DG75,Playoffs!DG$199,Playoffs!DG$200,1)</f>
        <v>0.75175982223149007</v>
      </c>
      <c r="U77">
        <f>1-NORMDIST(Playoffs!DH75,Playoffs!DH$199,Playoffs!DH$200,1)</f>
        <v>0.67452795868855331</v>
      </c>
      <c r="V77">
        <f>NORMDIST(Playoffs!DI75,Playoffs!DI$199,Playoffs!DI$200,1)</f>
        <v>0.17175604296017943</v>
      </c>
      <c r="W77">
        <f>NORMDIST(Playoffs!DJ75,Playoffs!DJ$199,Playoffs!DJ$200,1)</f>
        <v>0.89563641511185188</v>
      </c>
      <c r="X77">
        <f>1-NORMDIST(Playoffs!DK75,Playoffs!DK$199,Playoffs!DK$200,1)</f>
        <v>0.79677807982740234</v>
      </c>
      <c r="Y77">
        <f>NORMDIST(Playoffs!DL75,Playoffs!DL$199,Playoffs!DL$200,1)</f>
        <v>0.889021436776253</v>
      </c>
      <c r="Z77">
        <f>1-NORMDIST(Playoffs!DM75,Playoffs!DM$199,Playoffs!DM$200,1)</f>
        <v>0.2138508799648422</v>
      </c>
      <c r="AA77">
        <f>1-NORMDIST(Playoffs!DN75,Playoffs!DN$199,Playoffs!DN$200,1)</f>
        <v>0.6844192221881753</v>
      </c>
      <c r="AB77">
        <f>NORMDIST(Playoffs!DO75,Playoffs!DO$199,Playoffs!DO$200,1)</f>
        <v>0.27385674023947293</v>
      </c>
      <c r="AC77">
        <f>NORMDIST(Playoffs!DP75,Playoffs!DP$199,Playoffs!DP$200,1)</f>
        <v>0.94780518807486047</v>
      </c>
      <c r="AD77">
        <f>1-NORMDIST(Playoffs!DQ75,Playoffs!DQ$199,Playoffs!DQ$200,1)</f>
        <v>0.35705632315423241</v>
      </c>
      <c r="AE77">
        <f>NORMDIST(Playoffs!DR75,Playoffs!DR$199,Playoffs!DR$200,1)</f>
        <v>0.60949748288982919</v>
      </c>
      <c r="AF77">
        <f>1-NORMDIST(Playoffs!DS75,Playoffs!DS$199,Playoffs!DS$200,1)</f>
        <v>0.52017992207724362</v>
      </c>
      <c r="AG77">
        <f>NORMDIST(Playoffs!DT75,Playoffs!DT$199,Playoffs!DT$200,1)</f>
        <v>1.029302969995638E-2</v>
      </c>
      <c r="AH77">
        <f>1-NORMDIST(Playoffs!DU75,Playoffs!DU$199,Playoffs!DU$200,1)</f>
        <v>0.71883993567944704</v>
      </c>
      <c r="AI77">
        <f t="shared" si="15"/>
        <v>22.868477411713325</v>
      </c>
      <c r="AJ77">
        <f t="shared" si="16"/>
        <v>19.928425651074036</v>
      </c>
      <c r="AK77">
        <f t="shared" si="17"/>
        <v>42.796903062787351</v>
      </c>
      <c r="AM77">
        <f t="shared" ca="1" si="18"/>
        <v>62</v>
      </c>
      <c r="AN77">
        <f t="shared" ca="1" si="19"/>
        <v>76</v>
      </c>
      <c r="AO77">
        <f t="shared" ca="1" si="20"/>
        <v>51</v>
      </c>
      <c r="AQ77" t="str">
        <f t="shared" si="21"/>
        <v>Steelers</v>
      </c>
    </row>
    <row r="78" spans="1:43">
      <c r="A78" t="str">
        <f>Playoffs!A76&amp;" - "&amp;Playoffs!C76&amp;" - "&amp;Playoffs!F76</f>
        <v>Jets - DIV - 2004</v>
      </c>
      <c r="B78" t="str">
        <f>Playoffs!B76</f>
        <v>Steelers</v>
      </c>
      <c r="C78">
        <f>NORMDIST(Playoffs!CP76,Playoffs!CP$199,Playoffs!CP$200,1)</f>
        <v>0.27469955072814223</v>
      </c>
      <c r="D78">
        <f>1-NORMDIST(Playoffs!CQ76,Playoffs!CQ$199,Playoffs!CQ$200,1)</f>
        <v>0.33586920564177936</v>
      </c>
      <c r="E78">
        <f>NORMDIST(Playoffs!CR76,Playoffs!CR$199,Playoffs!CR$200,1)</f>
        <v>0.22812017122521389</v>
      </c>
      <c r="F78">
        <f>1-NORMDIST(Playoffs!CS76,Playoffs!CS$199,Playoffs!CS$200,1)</f>
        <v>0.77984118986696105</v>
      </c>
      <c r="G78">
        <f>1-NORMDIST(Playoffs!CT76,Playoffs!CT$199,Playoffs!CT$200,1)</f>
        <v>0.70389457286725732</v>
      </c>
      <c r="H78">
        <f>NORMDIST(Playoffs!CU76,Playoffs!CU$199,Playoffs!CU$200,1)</f>
        <v>0.81288815165070627</v>
      </c>
      <c r="I78">
        <f>NORMDIST(Playoffs!CV76,Playoffs!CV$199,Playoffs!CV$200,1)</f>
        <v>0.45573064106388361</v>
      </c>
      <c r="J78">
        <f>1-NORMDIST(Playoffs!CW76,Playoffs!CW$199,Playoffs!CW$200,1)</f>
        <v>0.30375162900674313</v>
      </c>
      <c r="K78">
        <f>NORMDIST(Playoffs!CX76,Playoffs!CX$199,Playoffs!CX$200,1)</f>
        <v>0.79014246181651504</v>
      </c>
      <c r="L78">
        <f>1-NORMDIST(Playoffs!CY76,Playoffs!CY$199,Playoffs!CY$200,1)</f>
        <v>5.4923797470426416E-2</v>
      </c>
      <c r="M78">
        <f>NORMDIST(Playoffs!CZ76,Playoffs!CZ$199,Playoffs!CZ$200,1)</f>
        <v>0.23863600908749771</v>
      </c>
      <c r="N78">
        <f>1-NORMDIST(Playoffs!DA76,Playoffs!DA$199,Playoffs!DA$200,1)</f>
        <v>0.58838376896496802</v>
      </c>
      <c r="O78">
        <f>NORMDIST(Playoffs!DB76,Playoffs!DB$199,Playoffs!DB$200,1)</f>
        <v>0.5524216644651454</v>
      </c>
      <c r="P78">
        <f>1-NORMDIST(Playoffs!DC76,Playoffs!DC$199,Playoffs!DC$200,1)</f>
        <v>0.20029719480331964</v>
      </c>
      <c r="Q78">
        <f>NORMDIST(Playoffs!DD76,Playoffs!DD$199,Playoffs!DD$200,1)</f>
        <v>0.14658393782515089</v>
      </c>
      <c r="R78">
        <f>1-NORMDIST(Playoffs!DE76,Playoffs!DE$199,Playoffs!DE$200,1)</f>
        <v>0.14515409400133839</v>
      </c>
      <c r="S78">
        <f>NORMDIST(Playoffs!DF76,Playoffs!DF$199,Playoffs!DF$200,1)</f>
        <v>0.24824017776850971</v>
      </c>
      <c r="T78">
        <f>1-NORMDIST(Playoffs!DG76,Playoffs!DG$199,Playoffs!DG$200,1)</f>
        <v>0.27926069183950131</v>
      </c>
      <c r="U78">
        <f>1-NORMDIST(Playoffs!DH76,Playoffs!DH$199,Playoffs!DH$200,1)</f>
        <v>0.82824395703982057</v>
      </c>
      <c r="V78">
        <f>NORMDIST(Playoffs!DI76,Playoffs!DI$199,Playoffs!DI$200,1)</f>
        <v>0.32547204131144669</v>
      </c>
      <c r="W78">
        <f>NORMDIST(Playoffs!DJ76,Playoffs!DJ$199,Playoffs!DJ$200,1)</f>
        <v>0.20322192017259744</v>
      </c>
      <c r="X78">
        <f>1-NORMDIST(Playoffs!DK76,Playoffs!DK$199,Playoffs!DK$200,1)</f>
        <v>0.10436358488814845</v>
      </c>
      <c r="Y78">
        <f>NORMDIST(Playoffs!DL76,Playoffs!DL$199,Playoffs!DL$200,1)</f>
        <v>0.78614912003516157</v>
      </c>
      <c r="Z78">
        <f>1-NORMDIST(Playoffs!DM76,Playoffs!DM$199,Playoffs!DM$200,1)</f>
        <v>0.11097856322375077</v>
      </c>
      <c r="AA78">
        <f>1-NORMDIST(Playoffs!DN76,Playoffs!DN$199,Playoffs!DN$200,1)</f>
        <v>0.72614325976052696</v>
      </c>
      <c r="AB78">
        <f>NORMDIST(Playoffs!DO76,Playoffs!DO$199,Playoffs!DO$200,1)</f>
        <v>0.31558077781182459</v>
      </c>
      <c r="AC78">
        <f>NORMDIST(Playoffs!DP76,Playoffs!DP$199,Playoffs!DP$200,1)</f>
        <v>0.64294367684576748</v>
      </c>
      <c r="AD78">
        <f>1-NORMDIST(Playoffs!DQ76,Playoffs!DQ$199,Playoffs!DQ$200,1)</f>
        <v>5.2194811925139306E-2</v>
      </c>
      <c r="AE78">
        <f>NORMDIST(Playoffs!DR76,Playoffs!DR$199,Playoffs!DR$200,1)</f>
        <v>0.47982007792275638</v>
      </c>
      <c r="AF78">
        <f>1-NORMDIST(Playoffs!DS76,Playoffs!DS$199,Playoffs!DS$200,1)</f>
        <v>0.39050251711017103</v>
      </c>
      <c r="AG78">
        <f>NORMDIST(Playoffs!DT76,Playoffs!DT$199,Playoffs!DT$200,1)</f>
        <v>0.28116006432055252</v>
      </c>
      <c r="AH78">
        <f>1-NORMDIST(Playoffs!DU76,Playoffs!DU$199,Playoffs!DU$200,1)</f>
        <v>0.98970697030004362</v>
      </c>
      <c r="AI78">
        <f t="shared" si="15"/>
        <v>16.277968401898907</v>
      </c>
      <c r="AJ78">
        <f t="shared" si="16"/>
        <v>13.337916641259605</v>
      </c>
      <c r="AK78">
        <f t="shared" si="17"/>
        <v>29.615885043158517</v>
      </c>
      <c r="AM78">
        <f t="shared" ca="1" si="18"/>
        <v>123</v>
      </c>
      <c r="AN78">
        <f t="shared" ca="1" si="19"/>
        <v>137</v>
      </c>
      <c r="AO78">
        <f t="shared" ca="1" si="20"/>
        <v>148</v>
      </c>
      <c r="AQ78" t="str">
        <f t="shared" si="21"/>
        <v>Jets</v>
      </c>
    </row>
    <row r="79" spans="1:43">
      <c r="A79" t="str">
        <f>Playoffs!A77&amp;" - "&amp;Playoffs!C77&amp;" - "&amp;Playoffs!F77</f>
        <v>Falcons - DIV - 2004</v>
      </c>
      <c r="B79" t="str">
        <f>Playoffs!B77</f>
        <v>Rams</v>
      </c>
      <c r="C79">
        <f>NORMDIST(Playoffs!CP77,Playoffs!CP$199,Playoffs!CP$200,1)</f>
        <v>0.93962006640994034</v>
      </c>
      <c r="D79">
        <f>1-NORMDIST(Playoffs!CQ77,Playoffs!CQ$199,Playoffs!CQ$200,1)</f>
        <v>0.4672229229919046</v>
      </c>
      <c r="E79">
        <f>NORMDIST(Playoffs!CR77,Playoffs!CR$199,Playoffs!CR$200,1)</f>
        <v>0.59359473790942641</v>
      </c>
      <c r="F79">
        <f>1-NORMDIST(Playoffs!CS77,Playoffs!CS$199,Playoffs!CS$200,1)</f>
        <v>0.34237762184405662</v>
      </c>
      <c r="G79">
        <f>1-NORMDIST(Playoffs!CT77,Playoffs!CT$199,Playoffs!CT$200,1)</f>
        <v>0.70389457286725732</v>
      </c>
      <c r="H79">
        <f>NORMDIST(Playoffs!CU77,Playoffs!CU$199,Playoffs!CU$200,1)</f>
        <v>0.57004050999444766</v>
      </c>
      <c r="I79">
        <f>NORMDIST(Playoffs!CV77,Playoffs!CV$199,Playoffs!CV$200,1)</f>
        <v>0.95952939893114397</v>
      </c>
      <c r="J79">
        <f>1-NORMDIST(Playoffs!CW77,Playoffs!CW$199,Playoffs!CW$200,1)</f>
        <v>0.39756989386178132</v>
      </c>
      <c r="K79">
        <f>NORMDIST(Playoffs!CX77,Playoffs!CX$199,Playoffs!CX$200,1)</f>
        <v>0.98524406913848606</v>
      </c>
      <c r="L79">
        <f>1-NORMDIST(Playoffs!CY77,Playoffs!CY$199,Playoffs!CY$200,1)</f>
        <v>0.76738883243063882</v>
      </c>
      <c r="M79">
        <f>NORMDIST(Playoffs!CZ77,Playoffs!CZ$199,Playoffs!CZ$200,1)</f>
        <v>0.9293764346165917</v>
      </c>
      <c r="N79">
        <f>1-NORMDIST(Playoffs!DA77,Playoffs!DA$199,Playoffs!DA$200,1)</f>
        <v>0.24777316573115715</v>
      </c>
      <c r="O79">
        <f>NORMDIST(Playoffs!DB77,Playoffs!DB$199,Playoffs!DB$200,1)</f>
        <v>0.75039333510110429</v>
      </c>
      <c r="P79">
        <f>1-NORMDIST(Playoffs!DC77,Playoffs!DC$199,Playoffs!DC$200,1)</f>
        <v>0.42809285632802374</v>
      </c>
      <c r="Q79">
        <f>NORMDIST(Playoffs!DD77,Playoffs!DD$199,Playoffs!DD$200,1)</f>
        <v>0.9694348347265821</v>
      </c>
      <c r="R79">
        <f>1-NORMDIST(Playoffs!DE77,Playoffs!DE$199,Playoffs!DE$200,1)</f>
        <v>6.0140270185174538E-2</v>
      </c>
      <c r="S79">
        <f>NORMDIST(Playoffs!DF77,Playoffs!DF$199,Playoffs!DF$200,1)</f>
        <v>0.91380487865548288</v>
      </c>
      <c r="T79">
        <f>1-NORMDIST(Playoffs!DG77,Playoffs!DG$199,Playoffs!DG$200,1)</f>
        <v>0.93550180831348484</v>
      </c>
      <c r="U79">
        <f>1-NORMDIST(Playoffs!DH77,Playoffs!DH$199,Playoffs!DH$200,1)</f>
        <v>0.67452795868855331</v>
      </c>
      <c r="V79">
        <f>NORMDIST(Playoffs!DI77,Playoffs!DI$199,Playoffs!DI$200,1)</f>
        <v>0.51688879064151982</v>
      </c>
      <c r="W79">
        <f>NORMDIST(Playoffs!DJ77,Playoffs!DJ$199,Playoffs!DJ$200,1)</f>
        <v>0.79944062926186743</v>
      </c>
      <c r="X79">
        <f>1-NORMDIST(Playoffs!DK77,Playoffs!DK$199,Playoffs!DK$200,1)</f>
        <v>0.99170337714271628</v>
      </c>
      <c r="Y79">
        <f>NORMDIST(Playoffs!DL77,Playoffs!DL$199,Playoffs!DL$200,1)</f>
        <v>0.82585000102842154</v>
      </c>
      <c r="Z79">
        <f>1-NORMDIST(Playoffs!DM77,Playoffs!DM$199,Playoffs!DM$200,1)</f>
        <v>0.6283566248209429</v>
      </c>
      <c r="AA79">
        <f>1-NORMDIST(Playoffs!DN77,Playoffs!DN$199,Playoffs!DN$200,1)</f>
        <v>0.72907529588837761</v>
      </c>
      <c r="AB79">
        <f>NORMDIST(Playoffs!DO77,Playoffs!DO$199,Playoffs!DO$200,1)</f>
        <v>0.20319212314648272</v>
      </c>
      <c r="AC79">
        <f>NORMDIST(Playoffs!DP77,Playoffs!DP$199,Playoffs!DP$200,1)</f>
        <v>0.7863793688475671</v>
      </c>
      <c r="AD79">
        <f>1-NORMDIST(Playoffs!DQ77,Playoffs!DQ$199,Playoffs!DQ$200,1)</f>
        <v>9.3999335491914859E-2</v>
      </c>
      <c r="AE79">
        <f>NORMDIST(Playoffs!DR77,Playoffs!DR$199,Playoffs!DR$200,1)</f>
        <v>0.99931805316630617</v>
      </c>
      <c r="AF79">
        <f>1-NORMDIST(Playoffs!DS77,Playoffs!DS$199,Playoffs!DS$200,1)</f>
        <v>0.45582029363407928</v>
      </c>
      <c r="AG79">
        <f>NORMDIST(Playoffs!DT77,Playoffs!DT$199,Playoffs!DT$200,1)</f>
        <v>0.72408386640269307</v>
      </c>
      <c r="AH79">
        <f>1-NORMDIST(Playoffs!DU77,Playoffs!DU$199,Playoffs!DU$200,1)</f>
        <v>0.99999835280907878</v>
      </c>
      <c r="AI79">
        <f t="shared" si="15"/>
        <v>30.146737111292257</v>
      </c>
      <c r="AJ79">
        <f t="shared" si="16"/>
        <v>17.539033796107773</v>
      </c>
      <c r="AK79">
        <f t="shared" si="17"/>
        <v>47.685770907400041</v>
      </c>
      <c r="AM79">
        <f t="shared" ca="1" si="18"/>
        <v>11</v>
      </c>
      <c r="AN79">
        <f t="shared" ca="1" si="19"/>
        <v>96</v>
      </c>
      <c r="AO79">
        <f t="shared" ca="1" si="20"/>
        <v>20</v>
      </c>
      <c r="AQ79" t="str">
        <f t="shared" si="21"/>
        <v>Falcons</v>
      </c>
    </row>
    <row r="80" spans="1:43">
      <c r="A80" t="str">
        <f>Playoffs!A78&amp;" - "&amp;Playoffs!C78&amp;" - "&amp;Playoffs!F78</f>
        <v>Rams - DIV - 2004</v>
      </c>
      <c r="B80" t="str">
        <f>Playoffs!B78</f>
        <v>Falcons</v>
      </c>
      <c r="C80">
        <f>NORMDIST(Playoffs!CP78,Playoffs!CP$199,Playoffs!CP$200,1)</f>
        <v>0.53277707700809529</v>
      </c>
      <c r="D80">
        <f>1-NORMDIST(Playoffs!CQ78,Playoffs!CQ$199,Playoffs!CQ$200,1)</f>
        <v>6.0379933590058776E-2</v>
      </c>
      <c r="E80">
        <f>NORMDIST(Playoffs!CR78,Playoffs!CR$199,Playoffs!CR$200,1)</f>
        <v>0.65762237815594315</v>
      </c>
      <c r="F80">
        <f>1-NORMDIST(Playoffs!CS78,Playoffs!CS$199,Playoffs!CS$200,1)</f>
        <v>0.40640526209057348</v>
      </c>
      <c r="G80">
        <f>1-NORMDIST(Playoffs!CT78,Playoffs!CT$199,Playoffs!CT$200,1)</f>
        <v>0.42995949000555234</v>
      </c>
      <c r="H80">
        <f>NORMDIST(Playoffs!CU78,Playoffs!CU$199,Playoffs!CU$200,1)</f>
        <v>0.29610542713274268</v>
      </c>
      <c r="I80">
        <f>NORMDIST(Playoffs!CV78,Playoffs!CV$199,Playoffs!CV$200,1)</f>
        <v>0.6024301061382189</v>
      </c>
      <c r="J80">
        <f>1-NORMDIST(Playoffs!CW78,Playoffs!CW$199,Playoffs!CW$200,1)</f>
        <v>4.0470601068856249E-2</v>
      </c>
      <c r="K80">
        <f>NORMDIST(Playoffs!CX78,Playoffs!CX$199,Playoffs!CX$200,1)</f>
        <v>0.23261116756936007</v>
      </c>
      <c r="L80">
        <f>1-NORMDIST(Playoffs!CY78,Playoffs!CY$199,Playoffs!CY$200,1)</f>
        <v>1.4755930861514166E-2</v>
      </c>
      <c r="M80">
        <f>NORMDIST(Playoffs!CZ78,Playoffs!CZ$199,Playoffs!CZ$200,1)</f>
        <v>0.75222683426884196</v>
      </c>
      <c r="N80">
        <f>1-NORMDIST(Playoffs!DA78,Playoffs!DA$199,Playoffs!DA$200,1)</f>
        <v>7.0623565383407416E-2</v>
      </c>
      <c r="O80">
        <f>NORMDIST(Playoffs!DB78,Playoffs!DB$199,Playoffs!DB$200,1)</f>
        <v>0.57190714367197626</v>
      </c>
      <c r="P80">
        <f>1-NORMDIST(Playoffs!DC78,Playoffs!DC$199,Playoffs!DC$200,1)</f>
        <v>0.24960666489889594</v>
      </c>
      <c r="Q80">
        <f>NORMDIST(Playoffs!DD78,Playoffs!DD$199,Playoffs!DD$200,1)</f>
        <v>0.93985972981482524</v>
      </c>
      <c r="R80">
        <f>1-NORMDIST(Playoffs!DE78,Playoffs!DE$199,Playoffs!DE$200,1)</f>
        <v>3.0565165273417572E-2</v>
      </c>
      <c r="S80">
        <f>NORMDIST(Playoffs!DF78,Playoffs!DF$199,Playoffs!DF$200,1)</f>
        <v>6.4498191686514827E-2</v>
      </c>
      <c r="T80">
        <f>1-NORMDIST(Playoffs!DG78,Playoffs!DG$199,Playoffs!DG$200,1)</f>
        <v>8.6195121344517567E-2</v>
      </c>
      <c r="U80">
        <f>1-NORMDIST(Playoffs!DH78,Playoffs!DH$199,Playoffs!DH$200,1)</f>
        <v>0.48311120935848018</v>
      </c>
      <c r="V80">
        <f>NORMDIST(Playoffs!DI78,Playoffs!DI$199,Playoffs!DI$200,1)</f>
        <v>0.32547204131144669</v>
      </c>
      <c r="W80">
        <f>NORMDIST(Playoffs!DJ78,Playoffs!DJ$199,Playoffs!DJ$200,1)</f>
        <v>8.2966228572836087E-3</v>
      </c>
      <c r="X80">
        <f>1-NORMDIST(Playoffs!DK78,Playoffs!DK$199,Playoffs!DK$200,1)</f>
        <v>0.20055937073813279</v>
      </c>
      <c r="Y80">
        <f>NORMDIST(Playoffs!DL78,Playoffs!DL$199,Playoffs!DL$200,1)</f>
        <v>0.3716433751790551</v>
      </c>
      <c r="Z80">
        <f>1-NORMDIST(Playoffs!DM78,Playoffs!DM$199,Playoffs!DM$200,1)</f>
        <v>0.17414999897158223</v>
      </c>
      <c r="AA80">
        <f>1-NORMDIST(Playoffs!DN78,Playoffs!DN$199,Playoffs!DN$200,1)</f>
        <v>0.79680787685351706</v>
      </c>
      <c r="AB80">
        <f>NORMDIST(Playoffs!DO78,Playoffs!DO$199,Playoffs!DO$200,1)</f>
        <v>0.27092470411162217</v>
      </c>
      <c r="AC80">
        <f>NORMDIST(Playoffs!DP78,Playoffs!DP$199,Playoffs!DP$200,1)</f>
        <v>0.90600066450808492</v>
      </c>
      <c r="AD80">
        <f>1-NORMDIST(Playoffs!DQ78,Playoffs!DQ$199,Playoffs!DQ$200,1)</f>
        <v>0.21362063115243268</v>
      </c>
      <c r="AE80">
        <f>NORMDIST(Playoffs!DR78,Playoffs!DR$199,Playoffs!DR$200,1)</f>
        <v>0.54417970636592083</v>
      </c>
      <c r="AF80">
        <f>1-NORMDIST(Playoffs!DS78,Playoffs!DS$199,Playoffs!DS$200,1)</f>
        <v>6.8194683369404707E-4</v>
      </c>
      <c r="AG80">
        <f>NORMDIST(Playoffs!DT78,Playoffs!DT$199,Playoffs!DT$200,1)</f>
        <v>1.6471909427551168E-6</v>
      </c>
      <c r="AH80">
        <f>1-NORMDIST(Playoffs!DU78,Playoffs!DU$199,Playoffs!DU$200,1)</f>
        <v>0.27591613359730749</v>
      </c>
      <c r="AI80">
        <f t="shared" si="15"/>
        <v>18.667360256865145</v>
      </c>
      <c r="AJ80">
        <f t="shared" si="16"/>
        <v>6.0596569416806707</v>
      </c>
      <c r="AK80">
        <f t="shared" si="17"/>
        <v>24.72701719854582</v>
      </c>
      <c r="AM80">
        <f t="shared" ca="1" si="18"/>
        <v>103</v>
      </c>
      <c r="AN80">
        <f t="shared" ca="1" si="19"/>
        <v>188</v>
      </c>
      <c r="AO80">
        <f t="shared" ca="1" si="20"/>
        <v>179</v>
      </c>
      <c r="AQ80" t="str">
        <f t="shared" si="21"/>
        <v>Rams</v>
      </c>
    </row>
    <row r="81" spans="1:43">
      <c r="A81" t="str">
        <f>Playoffs!A79&amp;" - "&amp;Playoffs!C79&amp;" - "&amp;Playoffs!F79</f>
        <v>Eagles - DIV - 2004</v>
      </c>
      <c r="B81" t="str">
        <f>Playoffs!B79</f>
        <v>Vikings</v>
      </c>
      <c r="C81">
        <f>NORMDIST(Playoffs!CP79,Playoffs!CP$199,Playoffs!CP$200,1)</f>
        <v>0.66413079435821976</v>
      </c>
      <c r="D81">
        <f>1-NORMDIST(Playoffs!CQ79,Playoffs!CQ$199,Playoffs!CQ$200,1)</f>
        <v>0.31276566924736571</v>
      </c>
      <c r="E81">
        <f>NORMDIST(Playoffs!CR79,Playoffs!CR$199,Playoffs!CR$200,1)</f>
        <v>0.92865565411156981</v>
      </c>
      <c r="F81">
        <f>1-NORMDIST(Playoffs!CS79,Playoffs!CS$199,Playoffs!CS$200,1)</f>
        <v>0.64882819570738293</v>
      </c>
      <c r="G81">
        <f>1-NORMDIST(Playoffs!CT79,Playoffs!CT$199,Playoffs!CT$200,1)</f>
        <v>0.70389457286725732</v>
      </c>
      <c r="H81">
        <f>NORMDIST(Playoffs!CU79,Playoffs!CU$199,Playoffs!CU$200,1)</f>
        <v>0.57004050999444766</v>
      </c>
      <c r="I81">
        <f>NORMDIST(Playoffs!CV79,Playoffs!CV$199,Playoffs!CV$200,1)</f>
        <v>0.79633424481725745</v>
      </c>
      <c r="J81">
        <f>1-NORMDIST(Playoffs!CW79,Playoffs!CW$199,Playoffs!CW$200,1)</f>
        <v>0.13174998159636209</v>
      </c>
      <c r="K81">
        <f>NORMDIST(Playoffs!CX79,Playoffs!CX$199,Playoffs!CX$200,1)</f>
        <v>0.40219093128250527</v>
      </c>
      <c r="L81">
        <f>1-NORMDIST(Playoffs!CY79,Playoffs!CY$199,Playoffs!CY$200,1)</f>
        <v>0.16281956007642839</v>
      </c>
      <c r="M81">
        <f>NORMDIST(Playoffs!CZ79,Playoffs!CZ$199,Playoffs!CZ$200,1)</f>
        <v>0.90975682838750938</v>
      </c>
      <c r="N81">
        <f>1-NORMDIST(Playoffs!DA79,Playoffs!DA$199,Playoffs!DA$200,1)</f>
        <v>0.41304141673127881</v>
      </c>
      <c r="O81">
        <f>NORMDIST(Playoffs!DB79,Playoffs!DB$199,Playoffs!DB$200,1)</f>
        <v>0.79970280519668058</v>
      </c>
      <c r="P81">
        <f>1-NORMDIST(Playoffs!DC79,Playoffs!DC$199,Playoffs!DC$200,1)</f>
        <v>0.19571045974306145</v>
      </c>
      <c r="Q81">
        <f>NORMDIST(Playoffs!DD79,Playoffs!DD$199,Playoffs!DD$200,1)</f>
        <v>0.68121000739630577</v>
      </c>
      <c r="R81">
        <f>1-NORMDIST(Playoffs!DE79,Playoffs!DE$199,Playoffs!DE$200,1)</f>
        <v>0.31878999260369401</v>
      </c>
      <c r="S81">
        <f>NORMDIST(Playoffs!DF79,Playoffs!DF$199,Playoffs!DF$200,1)</f>
        <v>0.84956254339593618</v>
      </c>
      <c r="T81">
        <f>1-NORMDIST(Playoffs!DG79,Playoffs!DG$199,Playoffs!DG$200,1)</f>
        <v>0.80417672225167225</v>
      </c>
      <c r="U81">
        <f>1-NORMDIST(Playoffs!DH79,Playoffs!DH$199,Playoffs!DH$200,1)</f>
        <v>0.67452795868855331</v>
      </c>
      <c r="V81">
        <f>NORMDIST(Playoffs!DI79,Playoffs!DI$199,Playoffs!DI$200,1)</f>
        <v>0.32547204131144669</v>
      </c>
      <c r="W81">
        <f>NORMDIST(Playoffs!DJ79,Playoffs!DJ$199,Playoffs!DJ$200,1)</f>
        <v>0.48107627308180689</v>
      </c>
      <c r="X81">
        <f>1-NORMDIST(Playoffs!DK79,Playoffs!DK$199,Playoffs!DK$200,1)</f>
        <v>0.88060995746615423</v>
      </c>
      <c r="Y81">
        <f>NORMDIST(Playoffs!DL79,Playoffs!DL$199,Playoffs!DL$200,1)</f>
        <v>0.44224215386959176</v>
      </c>
      <c r="Z81">
        <f>1-NORMDIST(Playoffs!DM79,Playoffs!DM$199,Playoffs!DM$200,1)</f>
        <v>5.5368939752422408E-2</v>
      </c>
      <c r="AA81">
        <f>1-NORMDIST(Playoffs!DN79,Playoffs!DN$199,Playoffs!DN$200,1)</f>
        <v>0.86438622897787987</v>
      </c>
      <c r="AB81">
        <f>NORMDIST(Playoffs!DO79,Playoffs!DO$199,Playoffs!DO$200,1)</f>
        <v>0.9477891586841708</v>
      </c>
      <c r="AC81">
        <f>NORMDIST(Playoffs!DP79,Playoffs!DP$199,Playoffs!DP$200,1)</f>
        <v>0.70449448602043718</v>
      </c>
      <c r="AD81">
        <f>1-NORMDIST(Playoffs!DQ79,Playoffs!DQ$199,Playoffs!DQ$200,1)</f>
        <v>8.3119076656053448E-2</v>
      </c>
      <c r="AE81">
        <f>NORMDIST(Playoffs!DR79,Playoffs!DR$199,Playoffs!DR$200,1)</f>
        <v>0.56992640834890329</v>
      </c>
      <c r="AF81">
        <f>1-NORMDIST(Playoffs!DS79,Playoffs!DS$199,Playoffs!DS$200,1)</f>
        <v>0.35135703860634582</v>
      </c>
      <c r="AG81">
        <f>NORMDIST(Playoffs!DT79,Playoffs!DT$199,Playoffs!DT$200,1)</f>
        <v>0.31658291062800847</v>
      </c>
      <c r="AH81">
        <f>1-NORMDIST(Playoffs!DU79,Playoffs!DU$199,Playoffs!DU$200,1)</f>
        <v>0.78337576616273041</v>
      </c>
      <c r="AI81">
        <f t="shared" si="15"/>
        <v>25.888336412173089</v>
      </c>
      <c r="AJ81">
        <f t="shared" si="16"/>
        <v>14.948997703170015</v>
      </c>
      <c r="AK81">
        <f t="shared" si="17"/>
        <v>40.837334115343111</v>
      </c>
      <c r="AM81">
        <f t="shared" ca="1" si="18"/>
        <v>36</v>
      </c>
      <c r="AN81">
        <f t="shared" ca="1" si="19"/>
        <v>114</v>
      </c>
      <c r="AO81">
        <f t="shared" ca="1" si="20"/>
        <v>64</v>
      </c>
      <c r="AQ81" t="str">
        <f t="shared" si="21"/>
        <v>Eagles</v>
      </c>
    </row>
    <row r="82" spans="1:43">
      <c r="A82" t="str">
        <f>Playoffs!A80&amp;" - "&amp;Playoffs!C80&amp;" - "&amp;Playoffs!F80</f>
        <v>Vikings - DIV - 2004</v>
      </c>
      <c r="B82" t="str">
        <f>Playoffs!B80</f>
        <v>Eagles</v>
      </c>
      <c r="C82">
        <f>NORMDIST(Playoffs!CP80,Playoffs!CP$199,Playoffs!CP$200,1)</f>
        <v>0.6872343307526334</v>
      </c>
      <c r="D82">
        <f>1-NORMDIST(Playoffs!CQ80,Playoffs!CQ$199,Playoffs!CQ$200,1)</f>
        <v>0.33586920564177936</v>
      </c>
      <c r="E82">
        <f>NORMDIST(Playoffs!CR80,Playoffs!CR$199,Playoffs!CR$200,1)</f>
        <v>0.3511718042926173</v>
      </c>
      <c r="F82">
        <f>1-NORMDIST(Playoffs!CS80,Playoffs!CS$199,Playoffs!CS$200,1)</f>
        <v>7.1344345888430194E-2</v>
      </c>
      <c r="G82">
        <f>1-NORMDIST(Playoffs!CT80,Playoffs!CT$199,Playoffs!CT$200,1)</f>
        <v>0.42995949000555234</v>
      </c>
      <c r="H82">
        <f>NORMDIST(Playoffs!CU80,Playoffs!CU$199,Playoffs!CU$200,1)</f>
        <v>0.29610542713274268</v>
      </c>
      <c r="I82">
        <f>NORMDIST(Playoffs!CV80,Playoffs!CV$199,Playoffs!CV$200,1)</f>
        <v>0.86825001840363858</v>
      </c>
      <c r="J82">
        <f>1-NORMDIST(Playoffs!CW80,Playoffs!CW$199,Playoffs!CW$200,1)</f>
        <v>0.20366575518274299</v>
      </c>
      <c r="K82">
        <f>NORMDIST(Playoffs!CX80,Playoffs!CX$199,Playoffs!CX$200,1)</f>
        <v>0.83718043992357294</v>
      </c>
      <c r="L82">
        <f>1-NORMDIST(Playoffs!CY80,Playoffs!CY$199,Playoffs!CY$200,1)</f>
        <v>0.59780906871749429</v>
      </c>
      <c r="M82">
        <f>NORMDIST(Playoffs!CZ80,Playoffs!CZ$199,Playoffs!CZ$200,1)</f>
        <v>0.58695858326872086</v>
      </c>
      <c r="N82">
        <f>1-NORMDIST(Playoffs!DA80,Playoffs!DA$199,Playoffs!DA$200,1)</f>
        <v>9.0243171612489625E-2</v>
      </c>
      <c r="O82">
        <f>NORMDIST(Playoffs!DB80,Playoffs!DB$199,Playoffs!DB$200,1)</f>
        <v>0.80428954025693877</v>
      </c>
      <c r="P82">
        <f>1-NORMDIST(Playoffs!DC80,Playoffs!DC$199,Playoffs!DC$200,1)</f>
        <v>0.20029719480331964</v>
      </c>
      <c r="Q82">
        <f>NORMDIST(Playoffs!DD80,Playoffs!DD$199,Playoffs!DD$200,1)</f>
        <v>0.68121000739630577</v>
      </c>
      <c r="R82">
        <f>1-NORMDIST(Playoffs!DE80,Playoffs!DE$199,Playoffs!DE$200,1)</f>
        <v>0.31878999260369401</v>
      </c>
      <c r="S82">
        <f>NORMDIST(Playoffs!DF80,Playoffs!DF$199,Playoffs!DF$200,1)</f>
        <v>0.19582327774832753</v>
      </c>
      <c r="T82">
        <f>1-NORMDIST(Playoffs!DG80,Playoffs!DG$199,Playoffs!DG$200,1)</f>
        <v>0.15043745660406427</v>
      </c>
      <c r="U82">
        <f>1-NORMDIST(Playoffs!DH80,Playoffs!DH$199,Playoffs!DH$200,1)</f>
        <v>0.67452795868855331</v>
      </c>
      <c r="V82">
        <f>NORMDIST(Playoffs!DI80,Playoffs!DI$199,Playoffs!DI$200,1)</f>
        <v>0.32547204131144669</v>
      </c>
      <c r="W82">
        <f>NORMDIST(Playoffs!DJ80,Playoffs!DJ$199,Playoffs!DJ$200,1)</f>
        <v>0.11939004253384566</v>
      </c>
      <c r="X82">
        <f>1-NORMDIST(Playoffs!DK80,Playoffs!DK$199,Playoffs!DK$200,1)</f>
        <v>0.51892372691819311</v>
      </c>
      <c r="Y82">
        <f>NORMDIST(Playoffs!DL80,Playoffs!DL$199,Playoffs!DL$200,1)</f>
        <v>0.94463106024758048</v>
      </c>
      <c r="Z82">
        <f>1-NORMDIST(Playoffs!DM80,Playoffs!DM$199,Playoffs!DM$200,1)</f>
        <v>0.55775784613040724</v>
      </c>
      <c r="AA82">
        <f>1-NORMDIST(Playoffs!DN80,Playoffs!DN$199,Playoffs!DN$200,1)</f>
        <v>5.2210841315829315E-2</v>
      </c>
      <c r="AB82">
        <f>NORMDIST(Playoffs!DO80,Playoffs!DO$199,Playoffs!DO$200,1)</f>
        <v>0.13561377102212013</v>
      </c>
      <c r="AC82">
        <f>NORMDIST(Playoffs!DP80,Playoffs!DP$199,Playoffs!DP$200,1)</f>
        <v>0.91688092334394633</v>
      </c>
      <c r="AD82">
        <f>1-NORMDIST(Playoffs!DQ80,Playoffs!DQ$199,Playoffs!DQ$200,1)</f>
        <v>0.29550551397956271</v>
      </c>
      <c r="AE82">
        <f>NORMDIST(Playoffs!DR80,Playoffs!DR$199,Playoffs!DR$200,1)</f>
        <v>0.64864296139365463</v>
      </c>
      <c r="AF82">
        <f>1-NORMDIST(Playoffs!DS80,Playoffs!DS$199,Playoffs!DS$200,1)</f>
        <v>0.43007359165109682</v>
      </c>
      <c r="AG82">
        <f>NORMDIST(Playoffs!DT80,Playoffs!DT$199,Playoffs!DT$200,1)</f>
        <v>0.21662423383726903</v>
      </c>
      <c r="AH82">
        <f>1-NORMDIST(Playoffs!DU80,Playoffs!DU$199,Playoffs!DU$200,1)</f>
        <v>0.68341708937199108</v>
      </c>
      <c r="AI82">
        <f t="shared" si="15"/>
        <v>21.257396349802921</v>
      </c>
      <c r="AJ82">
        <f t="shared" si="16"/>
        <v>10.318057640799825</v>
      </c>
      <c r="AK82">
        <f t="shared" si="17"/>
        <v>31.57545399060275</v>
      </c>
      <c r="AM82">
        <f t="shared" ca="1" si="18"/>
        <v>85</v>
      </c>
      <c r="AN82">
        <f t="shared" ca="1" si="19"/>
        <v>163</v>
      </c>
      <c r="AO82">
        <f t="shared" ca="1" si="20"/>
        <v>135</v>
      </c>
      <c r="AQ82" t="str">
        <f t="shared" si="21"/>
        <v>Vikings</v>
      </c>
    </row>
    <row r="83" spans="1:43">
      <c r="A83" t="str">
        <f>Playoffs!A81&amp;" - "&amp;Playoffs!C81&amp;" - "&amp;Playoffs!F81</f>
        <v>Patriots - DIV - 2004</v>
      </c>
      <c r="B83" t="str">
        <f>Playoffs!B81</f>
        <v>Colts</v>
      </c>
      <c r="C83">
        <f>NORMDIST(Playoffs!CP81,Playoffs!CP$199,Playoffs!CP$200,1)</f>
        <v>0.76648761468462168</v>
      </c>
      <c r="D83">
        <f>1-NORMDIST(Playoffs!CQ81,Playoffs!CQ$199,Playoffs!CQ$200,1)</f>
        <v>0.68106163764314331</v>
      </c>
      <c r="E83">
        <f>NORMDIST(Playoffs!CR81,Playoffs!CR$199,Playoffs!CR$200,1)</f>
        <v>0.36969044096413872</v>
      </c>
      <c r="F83">
        <f>1-NORMDIST(Playoffs!CS81,Playoffs!CS$199,Playoffs!CS$200,1)</f>
        <v>0.6563584319702952</v>
      </c>
      <c r="G83">
        <f>1-NORMDIST(Playoffs!CT81,Playoffs!CT$199,Playoffs!CT$200,1)</f>
        <v>0.89393818296530703</v>
      </c>
      <c r="H83">
        <f>NORMDIST(Playoffs!CU81,Playoffs!CU$199,Playoffs!CU$200,1)</f>
        <v>0.81288815165070627</v>
      </c>
      <c r="I83">
        <f>NORMDIST(Playoffs!CV81,Playoffs!CV$199,Playoffs!CV$200,1)</f>
        <v>0.80266430478388395</v>
      </c>
      <c r="J83">
        <f>1-NORMDIST(Playoffs!CW81,Playoffs!CW$199,Playoffs!CW$200,1)</f>
        <v>0.53983562383593675</v>
      </c>
      <c r="K83">
        <f>NORMDIST(Playoffs!CX81,Playoffs!CX$199,Playoffs!CX$200,1)</f>
        <v>0.99497268830427343</v>
      </c>
      <c r="L83">
        <f>1-NORMDIST(Playoffs!CY81,Playoffs!CY$199,Playoffs!CY$200,1)</f>
        <v>0.76294158338874296</v>
      </c>
      <c r="M83">
        <f>NORMDIST(Playoffs!CZ81,Playoffs!CZ$199,Playoffs!CZ$200,1)</f>
        <v>0.34197327059000937</v>
      </c>
      <c r="N83">
        <f>1-NORMDIST(Playoffs!DA81,Playoffs!DA$199,Playoffs!DA$200,1)</f>
        <v>0.64223198886364563</v>
      </c>
      <c r="O83">
        <f>NORMDIST(Playoffs!DB81,Playoffs!DB$199,Playoffs!DB$200,1)</f>
        <v>0.89974720538534103</v>
      </c>
      <c r="P83">
        <f>1-NORMDIST(Playoffs!DC81,Playoffs!DC$199,Playoffs!DC$200,1)</f>
        <v>0.37710333540708718</v>
      </c>
      <c r="Q83">
        <f>NORMDIST(Playoffs!DD81,Playoffs!DD$199,Playoffs!DD$200,1)</f>
        <v>0.85484590599866128</v>
      </c>
      <c r="R83">
        <f>1-NORMDIST(Playoffs!DE81,Playoffs!DE$199,Playoffs!DE$200,1)</f>
        <v>0.20915114912737431</v>
      </c>
      <c r="S83">
        <f>NORMDIST(Playoffs!DF81,Playoffs!DF$199,Playoffs!DF$200,1)</f>
        <v>0.51755175981717949</v>
      </c>
      <c r="T83">
        <f>1-NORMDIST(Playoffs!DG81,Playoffs!DG$199,Playoffs!DG$200,1)</f>
        <v>0.91985339108448616</v>
      </c>
      <c r="U83">
        <f>1-NORMDIST(Playoffs!DH81,Playoffs!DH$199,Playoffs!DH$200,1)</f>
        <v>0.67452795868855331</v>
      </c>
      <c r="V83">
        <f>NORMDIST(Playoffs!DI81,Playoffs!DI$199,Playoffs!DI$200,1)</f>
        <v>0.51688879064151982</v>
      </c>
      <c r="W83">
        <f>NORMDIST(Playoffs!DJ81,Playoffs!DJ$199,Playoffs!DJ$200,1)</f>
        <v>0.5845130126921636</v>
      </c>
      <c r="X83">
        <f>1-NORMDIST(Playoffs!DK81,Playoffs!DK$199,Playoffs!DK$200,1)</f>
        <v>0.79677807982740234</v>
      </c>
      <c r="Y83">
        <f>NORMDIST(Playoffs!DL81,Playoffs!DL$199,Playoffs!DL$200,1)</f>
        <v>0.98472152361418974</v>
      </c>
      <c r="Z83">
        <f>1-NORMDIST(Playoffs!DM81,Playoffs!DM$199,Playoffs!DM$200,1)</f>
        <v>0.3851303813129372</v>
      </c>
      <c r="AA83">
        <f>1-NORMDIST(Playoffs!DN81,Playoffs!DN$199,Playoffs!DN$200,1)</f>
        <v>0.76192525782722997</v>
      </c>
      <c r="AB83">
        <f>NORMDIST(Playoffs!DO81,Playoffs!DO$199,Playoffs!DO$200,1)</f>
        <v>0.44699190375134179</v>
      </c>
      <c r="AC83">
        <f>NORMDIST(Playoffs!DP81,Playoffs!DP$199,Playoffs!DP$200,1)</f>
        <v>0.89733525681289961</v>
      </c>
      <c r="AD83">
        <f>1-NORMDIST(Playoffs!DQ81,Playoffs!DQ$199,Playoffs!DQ$200,1)</f>
        <v>0.68751813034364617</v>
      </c>
      <c r="AE83">
        <f>NORMDIST(Playoffs!DR81,Playoffs!DR$199,Playoffs!DR$200,1)</f>
        <v>0.83864290638358274</v>
      </c>
      <c r="AF83">
        <f>1-NORMDIST(Playoffs!DS81,Playoffs!DS$199,Playoffs!DS$200,1)</f>
        <v>0.80224429669591313</v>
      </c>
      <c r="AG83">
        <f>NORMDIST(Playoffs!DT81,Playoffs!DT$199,Playoffs!DT$200,1)</f>
        <v>0.55387703437895475</v>
      </c>
      <c r="AH83">
        <f>1-NORMDIST(Playoffs!DU81,Playoffs!DU$199,Playoffs!DU$200,1)</f>
        <v>0.62706544940774611</v>
      </c>
      <c r="AI83">
        <f t="shared" si="15"/>
        <v>26.053587894533539</v>
      </c>
      <c r="AJ83">
        <f t="shared" si="16"/>
        <v>22.368257827421463</v>
      </c>
      <c r="AK83">
        <f t="shared" si="17"/>
        <v>48.421845721955016</v>
      </c>
      <c r="AM83">
        <f t="shared" ca="1" si="18"/>
        <v>35</v>
      </c>
      <c r="AN83">
        <f t="shared" ca="1" si="19"/>
        <v>52</v>
      </c>
      <c r="AO83">
        <f t="shared" ca="1" si="20"/>
        <v>17</v>
      </c>
      <c r="AQ83" t="str">
        <f t="shared" si="21"/>
        <v>Patriots</v>
      </c>
    </row>
    <row r="84" spans="1:43">
      <c r="A84" t="str">
        <f>Playoffs!A82&amp;" - "&amp;Playoffs!C82&amp;" - "&amp;Playoffs!F82</f>
        <v>Colts - DIV - 2004</v>
      </c>
      <c r="B84" t="str">
        <f>Playoffs!B82</f>
        <v>Patriots</v>
      </c>
      <c r="C84">
        <f>NORMDIST(Playoffs!CP82,Playoffs!CP$199,Playoffs!CP$200,1)</f>
        <v>0.31893836235685757</v>
      </c>
      <c r="D84">
        <f>1-NORMDIST(Playoffs!CQ82,Playoffs!CQ$199,Playoffs!CQ$200,1)</f>
        <v>0.2335123853153771</v>
      </c>
      <c r="E84">
        <f>NORMDIST(Playoffs!CR82,Playoffs!CR$199,Playoffs!CR$200,1)</f>
        <v>0.34364156802970491</v>
      </c>
      <c r="F84">
        <f>1-NORMDIST(Playoffs!CS82,Playoffs!CS$199,Playoffs!CS$200,1)</f>
        <v>0.63030955903586139</v>
      </c>
      <c r="G84">
        <f>1-NORMDIST(Playoffs!CT82,Playoffs!CT$199,Playoffs!CT$200,1)</f>
        <v>0.18711184834929373</v>
      </c>
      <c r="H84">
        <f>NORMDIST(Playoffs!CU82,Playoffs!CU$199,Playoffs!CU$200,1)</f>
        <v>0.10606181703469297</v>
      </c>
      <c r="I84">
        <f>NORMDIST(Playoffs!CV82,Playoffs!CV$199,Playoffs!CV$200,1)</f>
        <v>0.46016437616406325</v>
      </c>
      <c r="J84">
        <f>1-NORMDIST(Playoffs!CW82,Playoffs!CW$199,Playoffs!CW$200,1)</f>
        <v>0.19733569521611671</v>
      </c>
      <c r="K84">
        <f>NORMDIST(Playoffs!CX82,Playoffs!CX$199,Playoffs!CX$200,1)</f>
        <v>0.23705841661125593</v>
      </c>
      <c r="L84">
        <f>1-NORMDIST(Playoffs!CY82,Playoffs!CY$199,Playoffs!CY$200,1)</f>
        <v>5.0273116957266772E-3</v>
      </c>
      <c r="M84">
        <f>NORMDIST(Playoffs!CZ82,Playoffs!CZ$199,Playoffs!CZ$200,1)</f>
        <v>0.35776801113635504</v>
      </c>
      <c r="N84">
        <f>1-NORMDIST(Playoffs!DA82,Playoffs!DA$199,Playoffs!DA$200,1)</f>
        <v>0.65802672940999118</v>
      </c>
      <c r="O84">
        <f>NORMDIST(Playoffs!DB82,Playoffs!DB$199,Playoffs!DB$200,1)</f>
        <v>0.62289666459291304</v>
      </c>
      <c r="P84">
        <f>1-NORMDIST(Playoffs!DC82,Playoffs!DC$199,Playoffs!DC$200,1)</f>
        <v>0.10025279461465908</v>
      </c>
      <c r="Q84">
        <f>NORMDIST(Playoffs!DD82,Playoffs!DD$199,Playoffs!DD$200,1)</f>
        <v>0.79084885087262535</v>
      </c>
      <c r="R84">
        <f>1-NORMDIST(Playoffs!DE82,Playoffs!DE$199,Playoffs!DE$200,1)</f>
        <v>0.14515409400133839</v>
      </c>
      <c r="S84">
        <f>NORMDIST(Playoffs!DF82,Playoffs!DF$199,Playoffs!DF$200,1)</f>
        <v>8.0146608915513395E-2</v>
      </c>
      <c r="T84">
        <f>1-NORMDIST(Playoffs!DG82,Playoffs!DG$199,Playoffs!DG$200,1)</f>
        <v>0.48244824018282051</v>
      </c>
      <c r="U84">
        <f>1-NORMDIST(Playoffs!DH82,Playoffs!DH$199,Playoffs!DH$200,1)</f>
        <v>0.48311120935848018</v>
      </c>
      <c r="V84">
        <f>NORMDIST(Playoffs!DI82,Playoffs!DI$199,Playoffs!DI$200,1)</f>
        <v>0.32547204131144669</v>
      </c>
      <c r="W84">
        <f>NORMDIST(Playoffs!DJ82,Playoffs!DJ$199,Playoffs!DJ$200,1)</f>
        <v>0.20322192017259744</v>
      </c>
      <c r="X84">
        <f>1-NORMDIST(Playoffs!DK82,Playoffs!DK$199,Playoffs!DK$200,1)</f>
        <v>0.41548698730783651</v>
      </c>
      <c r="Y84">
        <f>NORMDIST(Playoffs!DL82,Playoffs!DL$199,Playoffs!DL$200,1)</f>
        <v>0.61486961868706458</v>
      </c>
      <c r="Z84">
        <f>1-NORMDIST(Playoffs!DM82,Playoffs!DM$199,Playoffs!DM$200,1)</f>
        <v>1.5278476385811812E-2</v>
      </c>
      <c r="AA84">
        <f>1-NORMDIST(Playoffs!DN82,Playoffs!DN$199,Playoffs!DN$200,1)</f>
        <v>0.55300809624865821</v>
      </c>
      <c r="AB84">
        <f>NORMDIST(Playoffs!DO82,Playoffs!DO$199,Playoffs!DO$200,1)</f>
        <v>0.23807474217276992</v>
      </c>
      <c r="AC84">
        <f>NORMDIST(Playoffs!DP82,Playoffs!DP$199,Playoffs!DP$200,1)</f>
        <v>0.31248186965635405</v>
      </c>
      <c r="AD84">
        <f>1-NORMDIST(Playoffs!DQ82,Playoffs!DQ$199,Playoffs!DQ$200,1)</f>
        <v>0.10266474318710017</v>
      </c>
      <c r="AE84">
        <f>NORMDIST(Playoffs!DR82,Playoffs!DR$199,Playoffs!DR$200,1)</f>
        <v>0.19775570330408632</v>
      </c>
      <c r="AF84">
        <f>1-NORMDIST(Playoffs!DS82,Playoffs!DS$199,Playoffs!DS$200,1)</f>
        <v>0.16135709361641792</v>
      </c>
      <c r="AG84">
        <f>NORMDIST(Playoffs!DT82,Playoffs!DT$199,Playoffs!DT$200,1)</f>
        <v>0.37293455059225356</v>
      </c>
      <c r="AH84">
        <f>1-NORMDIST(Playoffs!DU82,Playoffs!DU$199,Playoffs!DU$200,1)</f>
        <v>0.44612296562104548</v>
      </c>
      <c r="AI84">
        <f t="shared" si="15"/>
        <v>13.838136225551461</v>
      </c>
      <c r="AJ84">
        <f t="shared" si="16"/>
        <v>10.152806158439388</v>
      </c>
      <c r="AK84">
        <f t="shared" si="17"/>
        <v>23.990942383990852</v>
      </c>
      <c r="AM84">
        <f t="shared" ca="1" si="18"/>
        <v>147</v>
      </c>
      <c r="AN84">
        <f t="shared" ca="1" si="19"/>
        <v>164</v>
      </c>
      <c r="AO84">
        <f t="shared" ca="1" si="20"/>
        <v>182</v>
      </c>
      <c r="AQ84" t="str">
        <f t="shared" si="21"/>
        <v>Colts</v>
      </c>
    </row>
    <row r="85" spans="1:43">
      <c r="A85" t="str">
        <f>Playoffs!A83&amp;" - "&amp;Playoffs!C83&amp;" - "&amp;Playoffs!F83</f>
        <v>Eagles - CC - 2004</v>
      </c>
      <c r="B85" t="str">
        <f>Playoffs!B83</f>
        <v>Falcons</v>
      </c>
      <c r="C85">
        <f>NORMDIST(Playoffs!CP83,Playoffs!CP$199,Playoffs!CP$200,1)</f>
        <v>0.86699392052550861</v>
      </c>
      <c r="D85">
        <f>1-NORMDIST(Playoffs!CQ83,Playoffs!CQ$199,Playoffs!CQ$200,1)</f>
        <v>0.74003643488885396</v>
      </c>
      <c r="E85">
        <f>NORMDIST(Playoffs!CR83,Playoffs!CR$199,Playoffs!CR$200,1)</f>
        <v>0.73771435116092055</v>
      </c>
      <c r="F85">
        <f>1-NORMDIST(Playoffs!CS83,Playoffs!CS$199,Playoffs!CS$200,1)</f>
        <v>0.8831916642582891</v>
      </c>
      <c r="G85">
        <f>1-NORMDIST(Playoffs!CT83,Playoffs!CT$199,Playoffs!CT$200,1)</f>
        <v>0.89393818296530703</v>
      </c>
      <c r="H85">
        <f>NORMDIST(Playoffs!CU83,Playoffs!CU$199,Playoffs!CU$200,1)</f>
        <v>0.29610542713274268</v>
      </c>
      <c r="I85">
        <f>NORMDIST(Playoffs!CV83,Playoffs!CV$199,Playoffs!CV$200,1)</f>
        <v>0.8060945374913564</v>
      </c>
      <c r="J85">
        <f>1-NORMDIST(Playoffs!CW83,Playoffs!CW$199,Playoffs!CW$200,1)</f>
        <v>0.82304674681933609</v>
      </c>
      <c r="K85">
        <f>NORMDIST(Playoffs!CX83,Playoffs!CX$199,Playoffs!CX$200,1)</f>
        <v>0.95924258873069945</v>
      </c>
      <c r="L85">
        <f>1-NORMDIST(Playoffs!CY83,Playoffs!CY$199,Playoffs!CY$200,1)</f>
        <v>0.4868426454260153</v>
      </c>
      <c r="M85">
        <f>NORMDIST(Playoffs!CZ83,Playoffs!CZ$199,Playoffs!CZ$200,1)</f>
        <v>0.52989866714472733</v>
      </c>
      <c r="N85">
        <f>1-NORMDIST(Playoffs!DA83,Playoffs!DA$199,Playoffs!DA$200,1)</f>
        <v>0.8961715836804135</v>
      </c>
      <c r="O85">
        <f>NORMDIST(Playoffs!DB83,Playoffs!DB$199,Playoffs!DB$200,1)</f>
        <v>0.93077314938415245</v>
      </c>
      <c r="P85">
        <f>1-NORMDIST(Playoffs!DC83,Playoffs!DC$199,Playoffs!DC$200,1)</f>
        <v>0.65989035446142963</v>
      </c>
      <c r="Q85">
        <f>NORMDIST(Playoffs!DD83,Playoffs!DD$199,Playoffs!DD$200,1)</f>
        <v>0.71270157457033334</v>
      </c>
      <c r="R85">
        <f>1-NORMDIST(Playoffs!DE83,Playoffs!DE$199,Playoffs!DE$200,1)</f>
        <v>0.78389109210492613</v>
      </c>
      <c r="S85">
        <f>NORMDIST(Playoffs!DF83,Playoffs!DF$199,Playoffs!DF$200,1)</f>
        <v>0.91442031353269948</v>
      </c>
      <c r="T85">
        <f>1-NORMDIST(Playoffs!DG83,Playoffs!DG$199,Playoffs!DG$200,1)</f>
        <v>0.79925845373005999</v>
      </c>
      <c r="U85">
        <f>1-NORMDIST(Playoffs!DH83,Playoffs!DH$199,Playoffs!DH$200,1)</f>
        <v>0.82824395703982057</v>
      </c>
      <c r="V85">
        <f>NORMDIST(Playoffs!DI83,Playoffs!DI$199,Playoffs!DI$200,1)</f>
        <v>0.51688879064151982</v>
      </c>
      <c r="W85">
        <f>NORMDIST(Playoffs!DJ83,Playoffs!DJ$199,Playoffs!DJ$200,1)</f>
        <v>0.66355196920208026</v>
      </c>
      <c r="X85">
        <f>1-NORMDIST(Playoffs!DK83,Playoffs!DK$199,Playoffs!DK$200,1)</f>
        <v>0.41548698730783651</v>
      </c>
      <c r="Y85">
        <f>NORMDIST(Playoffs!DL83,Playoffs!DL$199,Playoffs!DL$200,1)</f>
        <v>0.91671526097192957</v>
      </c>
      <c r="Z85">
        <f>1-NORMDIST(Playoffs!DM83,Playoffs!DM$199,Playoffs!DM$200,1)</f>
        <v>0.54333671493868374</v>
      </c>
      <c r="AA85">
        <f>1-NORMDIST(Playoffs!DN83,Playoffs!DN$199,Playoffs!DN$200,1)</f>
        <v>0.37772972257255844</v>
      </c>
      <c r="AB85">
        <f>NORMDIST(Playoffs!DO83,Playoffs!DO$199,Playoffs!DO$200,1)</f>
        <v>0.1956604537799691</v>
      </c>
      <c r="AC85">
        <f>NORMDIST(Playoffs!DP83,Playoffs!DP$199,Playoffs!DP$200,1)</f>
        <v>0.73682175936042082</v>
      </c>
      <c r="AD85">
        <f>1-NORMDIST(Playoffs!DQ83,Playoffs!DQ$199,Playoffs!DQ$200,1)</f>
        <v>0.61465850782358822</v>
      </c>
      <c r="AE85">
        <f>NORMDIST(Playoffs!DR83,Playoffs!DR$199,Playoffs!DR$200,1)</f>
        <v>0.67992954075899459</v>
      </c>
      <c r="AF85">
        <f>1-NORMDIST(Playoffs!DS83,Playoffs!DS$199,Playoffs!DS$200,1)</f>
        <v>0.6032988012514291</v>
      </c>
      <c r="AG85">
        <f>NORMDIST(Playoffs!DT83,Playoffs!DT$199,Playoffs!DT$200,1)</f>
        <v>0.16160298276450802</v>
      </c>
      <c r="AH85">
        <f>1-NORMDIST(Playoffs!DU83,Playoffs!DU$199,Playoffs!DU$200,1)</f>
        <v>0.9584867863370613</v>
      </c>
      <c r="AI85">
        <f t="shared" si="15"/>
        <v>28.625789900884058</v>
      </c>
      <c r="AJ85">
        <f t="shared" si="16"/>
        <v>23.780076691465666</v>
      </c>
      <c r="AK85">
        <f t="shared" si="17"/>
        <v>52.405866592349696</v>
      </c>
      <c r="AM85">
        <f t="shared" ca="1" si="18"/>
        <v>14</v>
      </c>
      <c r="AN85">
        <f t="shared" ca="1" si="19"/>
        <v>40</v>
      </c>
      <c r="AO85">
        <f t="shared" ca="1" si="20"/>
        <v>7</v>
      </c>
      <c r="AQ85" t="str">
        <f t="shared" si="21"/>
        <v>Eagles</v>
      </c>
    </row>
    <row r="86" spans="1:43">
      <c r="A86" t="str">
        <f>Playoffs!A84&amp;" - "&amp;Playoffs!C84&amp;" - "&amp;Playoffs!F84</f>
        <v>Falcons - CC - 2004</v>
      </c>
      <c r="B86" t="str">
        <f>Playoffs!B84</f>
        <v>Eagles</v>
      </c>
      <c r="C86">
        <f>NORMDIST(Playoffs!CP84,Playoffs!CP$199,Playoffs!CP$200,1)</f>
        <v>0.25996356511114715</v>
      </c>
      <c r="D86">
        <f>1-NORMDIST(Playoffs!CQ84,Playoffs!CQ$199,Playoffs!CQ$200,1)</f>
        <v>0.13300607947449028</v>
      </c>
      <c r="E86">
        <f>NORMDIST(Playoffs!CR84,Playoffs!CR$199,Playoffs!CR$200,1)</f>
        <v>0.11680833574171112</v>
      </c>
      <c r="F86">
        <f>1-NORMDIST(Playoffs!CS84,Playoffs!CS$199,Playoffs!CS$200,1)</f>
        <v>0.26228564883907923</v>
      </c>
      <c r="G86">
        <f>1-NORMDIST(Playoffs!CT84,Playoffs!CT$199,Playoffs!CT$200,1)</f>
        <v>0.70389457286725732</v>
      </c>
      <c r="H86">
        <f>NORMDIST(Playoffs!CU84,Playoffs!CU$199,Playoffs!CU$200,1)</f>
        <v>0.10606181703469297</v>
      </c>
      <c r="I86">
        <f>NORMDIST(Playoffs!CV84,Playoffs!CV$199,Playoffs!CV$200,1)</f>
        <v>0.17695325318066335</v>
      </c>
      <c r="J86">
        <f>1-NORMDIST(Playoffs!CW84,Playoffs!CW$199,Playoffs!CW$200,1)</f>
        <v>0.19390546250864427</v>
      </c>
      <c r="K86">
        <f>NORMDIST(Playoffs!CX84,Playoffs!CX$199,Playoffs!CX$200,1)</f>
        <v>0.51315735457398481</v>
      </c>
      <c r="L86">
        <f>1-NORMDIST(Playoffs!CY84,Playoffs!CY$199,Playoffs!CY$200,1)</f>
        <v>4.0757411269301325E-2</v>
      </c>
      <c r="M86">
        <f>NORMDIST(Playoffs!CZ84,Playoffs!CZ$199,Playoffs!CZ$200,1)</f>
        <v>0.1038284163195875</v>
      </c>
      <c r="N86">
        <f>1-NORMDIST(Playoffs!DA84,Playoffs!DA$199,Playoffs!DA$200,1)</f>
        <v>0.47010133285527256</v>
      </c>
      <c r="O86">
        <f>NORMDIST(Playoffs!DB84,Playoffs!DB$199,Playoffs!DB$200,1)</f>
        <v>0.34010964553857026</v>
      </c>
      <c r="P86">
        <f>1-NORMDIST(Playoffs!DC84,Playoffs!DC$199,Playoffs!DC$200,1)</f>
        <v>6.9226850615847879E-2</v>
      </c>
      <c r="Q86">
        <f>NORMDIST(Playoffs!DD84,Playoffs!DD$199,Playoffs!DD$200,1)</f>
        <v>0.2161089078950742</v>
      </c>
      <c r="R86">
        <f>1-NORMDIST(Playoffs!DE84,Playoffs!DE$199,Playoffs!DE$200,1)</f>
        <v>0.28729842542966633</v>
      </c>
      <c r="S86">
        <f>NORMDIST(Playoffs!DF84,Playoffs!DF$199,Playoffs!DF$200,1)</f>
        <v>0.20074154626993967</v>
      </c>
      <c r="T86">
        <f>1-NORMDIST(Playoffs!DG84,Playoffs!DG$199,Playoffs!DG$200,1)</f>
        <v>8.5579686467300964E-2</v>
      </c>
      <c r="U86">
        <f>1-NORMDIST(Playoffs!DH84,Playoffs!DH$199,Playoffs!DH$200,1)</f>
        <v>0.48311120935848018</v>
      </c>
      <c r="V86">
        <f>NORMDIST(Playoffs!DI84,Playoffs!DI$199,Playoffs!DI$200,1)</f>
        <v>0.17175604296017943</v>
      </c>
      <c r="W86">
        <f>NORMDIST(Playoffs!DJ84,Playoffs!DJ$199,Playoffs!DJ$200,1)</f>
        <v>0.5845130126921636</v>
      </c>
      <c r="X86">
        <f>1-NORMDIST(Playoffs!DK84,Playoffs!DK$199,Playoffs!DK$200,1)</f>
        <v>0.33644803079791996</v>
      </c>
      <c r="Y86">
        <f>NORMDIST(Playoffs!DL84,Playoffs!DL$199,Playoffs!DL$200,1)</f>
        <v>0.45666328506131548</v>
      </c>
      <c r="Z86">
        <f>1-NORMDIST(Playoffs!DM84,Playoffs!DM$199,Playoffs!DM$200,1)</f>
        <v>8.3284739028073873E-2</v>
      </c>
      <c r="AA86">
        <f>1-NORMDIST(Playoffs!DN84,Playoffs!DN$199,Playoffs!DN$200,1)</f>
        <v>0.80433954622003068</v>
      </c>
      <c r="AB86">
        <f>NORMDIST(Playoffs!DO84,Playoffs!DO$199,Playoffs!DO$200,1)</f>
        <v>0.62227027742744168</v>
      </c>
      <c r="AC86">
        <f>NORMDIST(Playoffs!DP84,Playoffs!DP$199,Playoffs!DP$200,1)</f>
        <v>0.38534149217641178</v>
      </c>
      <c r="AD86">
        <f>1-NORMDIST(Playoffs!DQ84,Playoffs!DQ$199,Playoffs!DQ$200,1)</f>
        <v>0.26317824063957895</v>
      </c>
      <c r="AE86">
        <f>NORMDIST(Playoffs!DR84,Playoffs!DR$199,Playoffs!DR$200,1)</f>
        <v>0.39670119874857057</v>
      </c>
      <c r="AF86">
        <f>1-NORMDIST(Playoffs!DS84,Playoffs!DS$199,Playoffs!DS$200,1)</f>
        <v>0.32007045924100574</v>
      </c>
      <c r="AG86">
        <f>NORMDIST(Playoffs!DT84,Playoffs!DT$199,Playoffs!DT$200,1)</f>
        <v>4.1513213662938364E-2</v>
      </c>
      <c r="AH86">
        <f>1-NORMDIST(Playoffs!DU84,Playoffs!DU$199,Playoffs!DU$200,1)</f>
        <v>0.83839701723549154</v>
      </c>
      <c r="AI86">
        <f t="shared" si="15"/>
        <v>12.426317361507262</v>
      </c>
      <c r="AJ86">
        <f t="shared" si="16"/>
        <v>7.5806041520888785</v>
      </c>
      <c r="AK86">
        <f t="shared" si="17"/>
        <v>20.006921513596147</v>
      </c>
      <c r="AM86">
        <f t="shared" ca="1" si="18"/>
        <v>159</v>
      </c>
      <c r="AN86">
        <f t="shared" ca="1" si="19"/>
        <v>185</v>
      </c>
      <c r="AO86">
        <f t="shared" ca="1" si="20"/>
        <v>192</v>
      </c>
      <c r="AQ86" t="str">
        <f t="shared" si="21"/>
        <v>Falcons</v>
      </c>
    </row>
    <row r="87" spans="1:43">
      <c r="A87" t="str">
        <f>Playoffs!A85&amp;" - "&amp;Playoffs!C85&amp;" - "&amp;Playoffs!F85</f>
        <v>Steelers - CC - 2004</v>
      </c>
      <c r="B87" t="str">
        <f>Playoffs!B85</f>
        <v>Patriots</v>
      </c>
      <c r="C87">
        <f>NORMDIST(Playoffs!CP85,Playoffs!CP$199,Playoffs!CP$200,1)</f>
        <v>0.56981085771901308</v>
      </c>
      <c r="D87">
        <f>1-NORMDIST(Playoffs!CQ85,Playoffs!CQ$199,Playoffs!CQ$200,1)</f>
        <v>0.25801587054772923</v>
      </c>
      <c r="E87">
        <f>NORMDIST(Playoffs!CR85,Playoffs!CR$199,Playoffs!CR$200,1)</f>
        <v>0.46603283556681296</v>
      </c>
      <c r="F87">
        <f>1-NORMDIST(Playoffs!CS85,Playoffs!CS$199,Playoffs!CS$200,1)</f>
        <v>4.4227364033254002E-2</v>
      </c>
      <c r="G87">
        <f>1-NORMDIST(Playoffs!CT85,Playoffs!CT$199,Playoffs!CT$200,1)</f>
        <v>5.4721486076111159E-2</v>
      </c>
      <c r="H87">
        <f>NORMDIST(Playoffs!CU85,Playoffs!CU$199,Playoffs!CU$200,1)</f>
        <v>0.10606181703469297</v>
      </c>
      <c r="I87">
        <f>NORMDIST(Playoffs!CV85,Playoffs!CV$199,Playoffs!CV$200,1)</f>
        <v>0.66602910639593582</v>
      </c>
      <c r="J87">
        <f>1-NORMDIST(Playoffs!CW85,Playoffs!CW$199,Playoffs!CW$200,1)</f>
        <v>0.46536626144404525</v>
      </c>
      <c r="K87">
        <f>NORMDIST(Playoffs!CX85,Playoffs!CX$199,Playoffs!CX$200,1)</f>
        <v>0.48065722882536521</v>
      </c>
      <c r="L87">
        <f>1-NORMDIST(Playoffs!CY85,Playoffs!CY$199,Playoffs!CY$200,1)</f>
        <v>0.54400220635346119</v>
      </c>
      <c r="M87">
        <f>NORMDIST(Playoffs!CZ85,Playoffs!CZ$199,Playoffs!CZ$200,1)</f>
        <v>0.83018247463809114</v>
      </c>
      <c r="N87">
        <f>1-NORMDIST(Playoffs!DA85,Playoffs!DA$199,Playoffs!DA$200,1)</f>
        <v>0.27430587314090016</v>
      </c>
      <c r="O87">
        <f>NORMDIST(Playoffs!DB85,Playoffs!DB$199,Playoffs!DB$200,1)</f>
        <v>0.46821706060222068</v>
      </c>
      <c r="P87">
        <f>1-NORMDIST(Playoffs!DC85,Playoffs!DC$199,Playoffs!DC$200,1)</f>
        <v>0.49345780412720919</v>
      </c>
      <c r="Q87">
        <f>NORMDIST(Playoffs!DD85,Playoffs!DD$199,Playoffs!DD$200,1)</f>
        <v>0.39982063018455638</v>
      </c>
      <c r="R87">
        <f>1-NORMDIST(Playoffs!DE85,Playoffs!DE$199,Playoffs!DE$200,1)</f>
        <v>0.30044227022231329</v>
      </c>
      <c r="S87">
        <f>NORMDIST(Playoffs!DF85,Playoffs!DF$199,Playoffs!DF$200,1)</f>
        <v>0.63466144710257932</v>
      </c>
      <c r="T87">
        <f>1-NORMDIST(Playoffs!DG85,Playoffs!DG$199,Playoffs!DG$200,1)</f>
        <v>0.25679116245184219</v>
      </c>
      <c r="U87">
        <f>1-NORMDIST(Playoffs!DH85,Playoffs!DH$199,Playoffs!DH$200,1)</f>
        <v>0.67452795868855331</v>
      </c>
      <c r="V87">
        <f>NORMDIST(Playoffs!DI85,Playoffs!DI$199,Playoffs!DI$200,1)</f>
        <v>0.51688879064151982</v>
      </c>
      <c r="W87">
        <f>NORMDIST(Playoffs!DJ85,Playoffs!DJ$199,Playoffs!DJ$200,1)</f>
        <v>0.42939874657052679</v>
      </c>
      <c r="X87">
        <f>1-NORMDIST(Playoffs!DK85,Playoffs!DK$199,Playoffs!DK$200,1)</f>
        <v>0.41548698730783651</v>
      </c>
      <c r="Y87">
        <f>NORMDIST(Playoffs!DL85,Playoffs!DL$199,Playoffs!DL$200,1)</f>
        <v>0.36591632974125954</v>
      </c>
      <c r="Z87">
        <f>1-NORMDIST(Playoffs!DM85,Playoffs!DM$199,Playoffs!DM$200,1)</f>
        <v>0.69487651385708304</v>
      </c>
      <c r="AA87">
        <f>1-NORMDIST(Playoffs!DN85,Playoffs!DN$199,Playoffs!DN$200,1)</f>
        <v>0.87244733291693732</v>
      </c>
      <c r="AB87">
        <f>NORMDIST(Playoffs!DO85,Playoffs!DO$199,Playoffs!DO$200,1)</f>
        <v>4.7274065216842076E-2</v>
      </c>
      <c r="AC87">
        <f>NORMDIST(Playoffs!DP85,Playoffs!DP$199,Playoffs!DP$200,1)</f>
        <v>0.59900609812780059</v>
      </c>
      <c r="AD87">
        <f>1-NORMDIST(Playoffs!DQ85,Playoffs!DQ$199,Playoffs!DQ$200,1)</f>
        <v>0.83394147624775727</v>
      </c>
      <c r="AE87">
        <f>NORMDIST(Playoffs!DR85,Playoffs!DR$199,Playoffs!DR$200,1)</f>
        <v>0.5840251461987479</v>
      </c>
      <c r="AF87">
        <f>1-NORMDIST(Playoffs!DS85,Playoffs!DS$199,Playoffs!DS$200,1)</f>
        <v>0.56313939371736454</v>
      </c>
      <c r="AG87">
        <f>NORMDIST(Playoffs!DT85,Playoffs!DT$199,Playoffs!DT$200,1)</f>
        <v>0.67069465520357507</v>
      </c>
      <c r="AH87">
        <f>1-NORMDIST(Playoffs!DU85,Playoffs!DU$199,Playoffs!DU$200,1)</f>
        <v>0.88587956807687918</v>
      </c>
      <c r="AI87">
        <f t="shared" si="15"/>
        <v>18.798358799617933</v>
      </c>
      <c r="AJ87">
        <f t="shared" si="16"/>
        <v>12.40959139203504</v>
      </c>
      <c r="AK87">
        <f t="shared" si="17"/>
        <v>31.20795019165298</v>
      </c>
      <c r="AM87">
        <f t="shared" ca="1" si="18"/>
        <v>99</v>
      </c>
      <c r="AN87">
        <f t="shared" ca="1" si="19"/>
        <v>146</v>
      </c>
      <c r="AO87">
        <f t="shared" ca="1" si="20"/>
        <v>137</v>
      </c>
      <c r="AQ87" t="str">
        <f t="shared" si="21"/>
        <v>Steelers</v>
      </c>
    </row>
    <row r="88" spans="1:43">
      <c r="A88" t="str">
        <f>Playoffs!A86&amp;" - "&amp;Playoffs!C86&amp;" - "&amp;Playoffs!F86</f>
        <v>Patriots - CC - 2004</v>
      </c>
      <c r="B88" t="str">
        <f>Playoffs!B86</f>
        <v>Steelers</v>
      </c>
      <c r="C88">
        <f>NORMDIST(Playoffs!CP86,Playoffs!CP$199,Playoffs!CP$200,1)</f>
        <v>0.74198412945226977</v>
      </c>
      <c r="D88">
        <f>1-NORMDIST(Playoffs!CQ86,Playoffs!CQ$199,Playoffs!CQ$200,1)</f>
        <v>0.43018914228098659</v>
      </c>
      <c r="E88">
        <f>NORMDIST(Playoffs!CR86,Playoffs!CR$199,Playoffs!CR$200,1)</f>
        <v>0.95577263596674578</v>
      </c>
      <c r="F88">
        <f>1-NORMDIST(Playoffs!CS86,Playoffs!CS$199,Playoffs!CS$200,1)</f>
        <v>0.53396716443318704</v>
      </c>
      <c r="G88">
        <f>1-NORMDIST(Playoffs!CT86,Playoffs!CT$199,Playoffs!CT$200,1)</f>
        <v>0.89393818296530703</v>
      </c>
      <c r="H88">
        <f>NORMDIST(Playoffs!CU86,Playoffs!CU$199,Playoffs!CU$200,1)</f>
        <v>0.94527851392388884</v>
      </c>
      <c r="I88">
        <f>NORMDIST(Playoffs!CV86,Playoffs!CV$199,Playoffs!CV$200,1)</f>
        <v>0.53463373855595486</v>
      </c>
      <c r="J88">
        <f>1-NORMDIST(Playoffs!CW86,Playoffs!CW$199,Playoffs!CW$200,1)</f>
        <v>0.33397089360406462</v>
      </c>
      <c r="K88">
        <f>NORMDIST(Playoffs!CX86,Playoffs!CX$199,Playoffs!CX$200,1)</f>
        <v>0.45599779364653859</v>
      </c>
      <c r="L88">
        <f>1-NORMDIST(Playoffs!CY86,Playoffs!CY$199,Playoffs!CY$200,1)</f>
        <v>0.51934277117463468</v>
      </c>
      <c r="M88">
        <f>NORMDIST(Playoffs!CZ86,Playoffs!CZ$199,Playoffs!CZ$200,1)</f>
        <v>0.72569412685909895</v>
      </c>
      <c r="N88">
        <f>1-NORMDIST(Playoffs!DA86,Playoffs!DA$199,Playoffs!DA$200,1)</f>
        <v>0.16981752536190786</v>
      </c>
      <c r="O88">
        <f>NORMDIST(Playoffs!DB86,Playoffs!DB$199,Playoffs!DB$200,1)</f>
        <v>0.50654219587279081</v>
      </c>
      <c r="P88">
        <f>1-NORMDIST(Playoffs!DC86,Playoffs!DC$199,Playoffs!DC$200,1)</f>
        <v>0.53178293939777932</v>
      </c>
      <c r="Q88">
        <f>NORMDIST(Playoffs!DD86,Playoffs!DD$199,Playoffs!DD$200,1)</f>
        <v>0.69955772977768649</v>
      </c>
      <c r="R88">
        <f>1-NORMDIST(Playoffs!DE86,Playoffs!DE$199,Playoffs!DE$200,1)</f>
        <v>0.60017936981544373</v>
      </c>
      <c r="S88">
        <f>NORMDIST(Playoffs!DF86,Playoffs!DF$199,Playoffs!DF$200,1)</f>
        <v>0.74320883754815825</v>
      </c>
      <c r="T88">
        <f>1-NORMDIST(Playoffs!DG86,Playoffs!DG$199,Playoffs!DG$200,1)</f>
        <v>0.3653385528974209</v>
      </c>
      <c r="U88">
        <f>1-NORMDIST(Playoffs!DH86,Playoffs!DH$199,Playoffs!DH$200,1)</f>
        <v>0.48311120935848018</v>
      </c>
      <c r="V88">
        <f>NORMDIST(Playoffs!DI86,Playoffs!DI$199,Playoffs!DI$200,1)</f>
        <v>0.32547204131144669</v>
      </c>
      <c r="W88">
        <f>NORMDIST(Playoffs!DJ86,Playoffs!DJ$199,Playoffs!DJ$200,1)</f>
        <v>0.5845130126921636</v>
      </c>
      <c r="X88">
        <f>1-NORMDIST(Playoffs!DK86,Playoffs!DK$199,Playoffs!DK$200,1)</f>
        <v>0.5706012534294731</v>
      </c>
      <c r="Y88">
        <f>NORMDIST(Playoffs!DL86,Playoffs!DL$199,Playoffs!DL$200,1)</f>
        <v>0.30512348614291407</v>
      </c>
      <c r="Z88">
        <f>1-NORMDIST(Playoffs!DM86,Playoffs!DM$199,Playoffs!DM$200,1)</f>
        <v>0.63408367025873846</v>
      </c>
      <c r="AA88">
        <f>1-NORMDIST(Playoffs!DN86,Playoffs!DN$199,Playoffs!DN$200,1)</f>
        <v>0.95272593478315781</v>
      </c>
      <c r="AB88">
        <f>NORMDIST(Playoffs!DO86,Playoffs!DO$199,Playoffs!DO$200,1)</f>
        <v>0.12755266708306245</v>
      </c>
      <c r="AC88">
        <f>NORMDIST(Playoffs!DP86,Playoffs!DP$199,Playoffs!DP$200,1)</f>
        <v>0.16605852375224295</v>
      </c>
      <c r="AD88">
        <f>1-NORMDIST(Playoffs!DQ86,Playoffs!DQ$199,Playoffs!DQ$200,1)</f>
        <v>0.4009939018721993</v>
      </c>
      <c r="AE88">
        <f>NORMDIST(Playoffs!DR86,Playoffs!DR$199,Playoffs!DR$200,1)</f>
        <v>0.43686060628263523</v>
      </c>
      <c r="AF88">
        <f>1-NORMDIST(Playoffs!DS86,Playoffs!DS$199,Playoffs!DS$200,1)</f>
        <v>0.41597485380125221</v>
      </c>
      <c r="AG88">
        <f>NORMDIST(Playoffs!DT86,Playoffs!DT$199,Playoffs!DT$200,1)</f>
        <v>0.11412043192312016</v>
      </c>
      <c r="AH88">
        <f>1-NORMDIST(Playoffs!DU86,Playoffs!DU$199,Playoffs!DU$200,1)</f>
        <v>0.32930534479642537</v>
      </c>
      <c r="AI88">
        <f t="shared" si="15"/>
        <v>23.796802660937868</v>
      </c>
      <c r="AJ88">
        <f t="shared" si="16"/>
        <v>17.408035253354985</v>
      </c>
      <c r="AK88">
        <f t="shared" si="17"/>
        <v>41.204837914292852</v>
      </c>
      <c r="AM88">
        <f t="shared" ca="1" si="18"/>
        <v>53</v>
      </c>
      <c r="AN88">
        <f t="shared" ca="1" si="19"/>
        <v>100</v>
      </c>
      <c r="AO88">
        <f t="shared" ca="1" si="20"/>
        <v>62</v>
      </c>
      <c r="AQ88" t="str">
        <f t="shared" si="21"/>
        <v>Patriots</v>
      </c>
    </row>
    <row r="89" spans="1:43">
      <c r="A89" t="str">
        <f>Playoffs!A87&amp;" - "&amp;Playoffs!C87&amp;" - "&amp;Playoffs!F87</f>
        <v>Eagles - SB - 2004</v>
      </c>
      <c r="B89" t="str">
        <f>Playoffs!B87</f>
        <v>Patriots</v>
      </c>
      <c r="C89">
        <f>NORMDIST(Playoffs!CP87,Playoffs!CP$199,Playoffs!CP$200,1)</f>
        <v>0.64427953271221128</v>
      </c>
      <c r="D89">
        <f>1-NORMDIST(Playoffs!CQ87,Playoffs!CQ$199,Playoffs!CQ$200,1)</f>
        <v>0.44465748904124247</v>
      </c>
      <c r="E89">
        <f>NORMDIST(Playoffs!CR87,Playoffs!CR$199,Playoffs!CR$200,1)</f>
        <v>0.37333500643766371</v>
      </c>
      <c r="F89">
        <f>1-NORMDIST(Playoffs!CS87,Playoffs!CS$199,Playoffs!CS$200,1)</f>
        <v>0.24434874045262434</v>
      </c>
      <c r="G89">
        <f>1-NORMDIST(Playoffs!CT87,Playoffs!CT$199,Playoffs!CT$200,1)</f>
        <v>5.4721486076111159E-2</v>
      </c>
      <c r="H89">
        <f>NORMDIST(Playoffs!CU87,Playoffs!CU$199,Playoffs!CU$200,1)</f>
        <v>0.29610542713274268</v>
      </c>
      <c r="I89">
        <f>NORMDIST(Playoffs!CV87,Playoffs!CV$199,Playoffs!CV$200,1)</f>
        <v>0.49508055399948636</v>
      </c>
      <c r="J89">
        <f>1-NORMDIST(Playoffs!CW87,Playoffs!CW$199,Playoffs!CW$200,1)</f>
        <v>0.6326998886653028</v>
      </c>
      <c r="K89">
        <f>NORMDIST(Playoffs!CX87,Playoffs!CX$199,Playoffs!CX$200,1)</f>
        <v>0.21440374957563479</v>
      </c>
      <c r="L89">
        <f>1-NORMDIST(Playoffs!CY87,Playoffs!CY$199,Playoffs!CY$200,1)</f>
        <v>0.64590495526569014</v>
      </c>
      <c r="M89">
        <f>NORMDIST(Playoffs!CZ87,Playoffs!CZ$199,Playoffs!CZ$200,1)</f>
        <v>0.48322362849674494</v>
      </c>
      <c r="N89">
        <f>1-NORMDIST(Playoffs!DA87,Playoffs!DA$199,Playoffs!DA$200,1)</f>
        <v>0.47153534510407558</v>
      </c>
      <c r="O89">
        <f>NORMDIST(Playoffs!DB87,Playoffs!DB$199,Playoffs!DB$200,1)</f>
        <v>0.65423566136979705</v>
      </c>
      <c r="P89">
        <f>1-NORMDIST(Playoffs!DC87,Playoffs!DC$199,Playoffs!DC$200,1)</f>
        <v>0.50863187549051669</v>
      </c>
      <c r="Q89">
        <f>NORMDIST(Playoffs!DD87,Playoffs!DD$199,Playoffs!DD$200,1)</f>
        <v>0.8987589891061234</v>
      </c>
      <c r="R89">
        <f>1-NORMDIST(Playoffs!DE87,Playoffs!DE$199,Playoffs!DE$200,1)</f>
        <v>0.6667688410501974</v>
      </c>
      <c r="S89">
        <f>NORMDIST(Playoffs!DF87,Playoffs!DF$199,Playoffs!DF$200,1)</f>
        <v>0.10653854540168251</v>
      </c>
      <c r="T89">
        <f>1-NORMDIST(Playoffs!DG87,Playoffs!DG$199,Playoffs!DG$200,1)</f>
        <v>0.20619966645534915</v>
      </c>
      <c r="U89">
        <f>1-NORMDIST(Playoffs!DH87,Playoffs!DH$199,Playoffs!DH$200,1)</f>
        <v>0.15104969032838655</v>
      </c>
      <c r="V89">
        <f>NORMDIST(Playoffs!DI87,Playoffs!DI$199,Playoffs!DI$200,1)</f>
        <v>0.93658708955694014</v>
      </c>
      <c r="W89">
        <f>NORMDIST(Playoffs!DJ87,Playoffs!DJ$199,Playoffs!DJ$200,1)</f>
        <v>0.51576043148424777</v>
      </c>
      <c r="X89">
        <f>1-NORMDIST(Playoffs!DK87,Playoffs!DK$199,Playoffs!DK$200,1)</f>
        <v>0.45656534470381427</v>
      </c>
      <c r="Y89">
        <f>NORMDIST(Playoffs!DL87,Playoffs!DL$199,Playoffs!DL$200,1)</f>
        <v>0.51193524462492501</v>
      </c>
      <c r="Z89">
        <f>1-NORMDIST(Playoffs!DM87,Playoffs!DM$199,Playoffs!DM$200,1)</f>
        <v>0.74662430208527886</v>
      </c>
      <c r="AA89">
        <f>1-NORMDIST(Playoffs!DN87,Playoffs!DN$199,Playoffs!DN$200,1)</f>
        <v>0.77673460937127836</v>
      </c>
      <c r="AB89">
        <f>NORMDIST(Playoffs!DO87,Playoffs!DO$199,Playoffs!DO$200,1)</f>
        <v>0.43554511380769734</v>
      </c>
      <c r="AC89">
        <f>NORMDIST(Playoffs!DP87,Playoffs!DP$199,Playoffs!DP$200,1)</f>
        <v>8.1613902413616657E-2</v>
      </c>
      <c r="AD89">
        <f>1-NORMDIST(Playoffs!DQ87,Playoffs!DQ$199,Playoffs!DQ$200,1)</f>
        <v>0.41762453738016481</v>
      </c>
      <c r="AE89">
        <f>NORMDIST(Playoffs!DR87,Playoffs!DR$199,Playoffs!DR$200,1)</f>
        <v>0.11850541058899799</v>
      </c>
      <c r="AF89">
        <f>1-NORMDIST(Playoffs!DS87,Playoffs!DS$199,Playoffs!DS$200,1)</f>
        <v>0.54354134158503131</v>
      </c>
      <c r="AG89">
        <f>NORMDIST(Playoffs!DT87,Playoffs!DT$199,Playoffs!DT$200,1)</f>
        <v>0.46851804744760783</v>
      </c>
      <c r="AH89">
        <f>1-NORMDIST(Playoffs!DU87,Playoffs!DU$199,Playoffs!DU$200,1)</f>
        <v>0.25441284326323554</v>
      </c>
      <c r="AI89">
        <f t="shared" si="15"/>
        <v>15.425210989997353</v>
      </c>
      <c r="AJ89">
        <f t="shared" si="16"/>
        <v>17.78001675627484</v>
      </c>
      <c r="AK89">
        <f t="shared" si="17"/>
        <v>33.2052277462722</v>
      </c>
      <c r="AM89">
        <f t="shared" ca="1" si="18"/>
        <v>131</v>
      </c>
      <c r="AN89">
        <f t="shared" ca="1" si="19"/>
        <v>94</v>
      </c>
      <c r="AO89">
        <f t="shared" ca="1" si="20"/>
        <v>119</v>
      </c>
      <c r="AQ89" t="str">
        <f t="shared" si="21"/>
        <v>Eagles</v>
      </c>
    </row>
    <row r="90" spans="1:43">
      <c r="A90" t="str">
        <f>Playoffs!A88&amp;" - "&amp;Playoffs!C88&amp;" - "&amp;Playoffs!F88</f>
        <v>Patriots - SB - 2004</v>
      </c>
      <c r="B90" t="str">
        <f>Playoffs!B88</f>
        <v>Eagles</v>
      </c>
      <c r="C90">
        <f>NORMDIST(Playoffs!CP88,Playoffs!CP$199,Playoffs!CP$200,1)</f>
        <v>0.5553425109587572</v>
      </c>
      <c r="D90">
        <f>1-NORMDIST(Playoffs!CQ88,Playoffs!CQ$199,Playoffs!CQ$200,1)</f>
        <v>0.35572046728778794</v>
      </c>
      <c r="E90">
        <f>NORMDIST(Playoffs!CR88,Playoffs!CR$199,Playoffs!CR$200,1)</f>
        <v>0.75565125954737544</v>
      </c>
      <c r="F90">
        <f>1-NORMDIST(Playoffs!CS88,Playoffs!CS$199,Playoffs!CS$200,1)</f>
        <v>0.62666499356233651</v>
      </c>
      <c r="G90">
        <f>1-NORMDIST(Playoffs!CT88,Playoffs!CT$199,Playoffs!CT$200,1)</f>
        <v>0.70389457286725732</v>
      </c>
      <c r="H90">
        <f>NORMDIST(Playoffs!CU88,Playoffs!CU$199,Playoffs!CU$200,1)</f>
        <v>0.94527851392388884</v>
      </c>
      <c r="I90">
        <f>NORMDIST(Playoffs!CV88,Playoffs!CV$199,Playoffs!CV$200,1)</f>
        <v>0.36730011133469687</v>
      </c>
      <c r="J90">
        <f>1-NORMDIST(Playoffs!CW88,Playoffs!CW$199,Playoffs!CW$200,1)</f>
        <v>0.50491944600051353</v>
      </c>
      <c r="K90">
        <f>NORMDIST(Playoffs!CX88,Playoffs!CX$199,Playoffs!CX$200,1)</f>
        <v>0.35409504473430919</v>
      </c>
      <c r="L90">
        <f>1-NORMDIST(Playoffs!CY88,Playoffs!CY$199,Playoffs!CY$200,1)</f>
        <v>0.7855962504243641</v>
      </c>
      <c r="M90">
        <f>NORMDIST(Playoffs!CZ88,Playoffs!CZ$199,Playoffs!CZ$200,1)</f>
        <v>0.52846465489592431</v>
      </c>
      <c r="N90">
        <f>1-NORMDIST(Playoffs!DA88,Playoffs!DA$199,Playoffs!DA$200,1)</f>
        <v>0.51677637150325506</v>
      </c>
      <c r="O90">
        <f>NORMDIST(Playoffs!DB88,Playoffs!DB$199,Playoffs!DB$200,1)</f>
        <v>0.49136812450948331</v>
      </c>
      <c r="P90">
        <f>1-NORMDIST(Playoffs!DC88,Playoffs!DC$199,Playoffs!DC$200,1)</f>
        <v>0.34576433863020317</v>
      </c>
      <c r="Q90">
        <f>NORMDIST(Playoffs!DD88,Playoffs!DD$199,Playoffs!DD$200,1)</f>
        <v>0.33323115894980282</v>
      </c>
      <c r="R90">
        <f>1-NORMDIST(Playoffs!DE88,Playoffs!DE$199,Playoffs!DE$200,1)</f>
        <v>0.10124101089387638</v>
      </c>
      <c r="S90">
        <f>NORMDIST(Playoffs!DF88,Playoffs!DF$199,Playoffs!DF$200,1)</f>
        <v>0.79380033354465129</v>
      </c>
      <c r="T90">
        <f>1-NORMDIST(Playoffs!DG88,Playoffs!DG$199,Playoffs!DG$200,1)</f>
        <v>0.89346145459831705</v>
      </c>
      <c r="U90">
        <f>1-NORMDIST(Playoffs!DH88,Playoffs!DH$199,Playoffs!DH$200,1)</f>
        <v>6.3412910443059856E-2</v>
      </c>
      <c r="V90">
        <f>NORMDIST(Playoffs!DI88,Playoffs!DI$199,Playoffs!DI$200,1)</f>
        <v>0.84895030967161345</v>
      </c>
      <c r="W90">
        <f>NORMDIST(Playoffs!DJ88,Playoffs!DJ$199,Playoffs!DJ$200,1)</f>
        <v>0.54343465529618584</v>
      </c>
      <c r="X90">
        <f>1-NORMDIST(Playoffs!DK88,Playoffs!DK$199,Playoffs!DK$200,1)</f>
        <v>0.48423956851575223</v>
      </c>
      <c r="Y90">
        <f>NORMDIST(Playoffs!DL88,Playoffs!DL$199,Playoffs!DL$200,1)</f>
        <v>0.2533756979147177</v>
      </c>
      <c r="Z90">
        <f>1-NORMDIST(Playoffs!DM88,Playoffs!DM$199,Playoffs!DM$200,1)</f>
        <v>0.4880647553750751</v>
      </c>
      <c r="AA90">
        <f>1-NORMDIST(Playoffs!DN88,Playoffs!DN$199,Playoffs!DN$200,1)</f>
        <v>0.56445488619230266</v>
      </c>
      <c r="AB90">
        <f>NORMDIST(Playoffs!DO88,Playoffs!DO$199,Playoffs!DO$200,1)</f>
        <v>0.22326539062872153</v>
      </c>
      <c r="AC90">
        <f>NORMDIST(Playoffs!DP88,Playoffs!DP$199,Playoffs!DP$200,1)</f>
        <v>0.58237546261983508</v>
      </c>
      <c r="AD90">
        <f>1-NORMDIST(Playoffs!DQ88,Playoffs!DQ$199,Playoffs!DQ$200,1)</f>
        <v>0.91838609758638357</v>
      </c>
      <c r="AE90">
        <f>NORMDIST(Playoffs!DR88,Playoffs!DR$199,Playoffs!DR$200,1)</f>
        <v>0.45645865841496858</v>
      </c>
      <c r="AF90">
        <f>1-NORMDIST(Playoffs!DS88,Playoffs!DS$199,Playoffs!DS$200,1)</f>
        <v>0.88149458941100145</v>
      </c>
      <c r="AG90">
        <f>NORMDIST(Playoffs!DT88,Playoffs!DT$199,Playoffs!DT$200,1)</f>
        <v>0.74558715673676501</v>
      </c>
      <c r="AH90">
        <f>1-NORMDIST(Playoffs!DU88,Playoffs!DU$199,Playoffs!DU$200,1)</f>
        <v>0.53148195255239217</v>
      </c>
      <c r="AI90">
        <f t="shared" si="15"/>
        <v>18.426377296698075</v>
      </c>
      <c r="AJ90">
        <f t="shared" si="16"/>
        <v>20.781183062975565</v>
      </c>
      <c r="AK90">
        <f t="shared" si="17"/>
        <v>39.207560359673636</v>
      </c>
      <c r="AM90">
        <f t="shared" ca="1" si="18"/>
        <v>105</v>
      </c>
      <c r="AN90">
        <f t="shared" ca="1" si="19"/>
        <v>68</v>
      </c>
      <c r="AO90">
        <f t="shared" ca="1" si="20"/>
        <v>80</v>
      </c>
      <c r="AQ90" t="str">
        <f t="shared" si="21"/>
        <v>Patriots</v>
      </c>
    </row>
    <row r="91" spans="1:43">
      <c r="A91" t="str">
        <f>Playoffs!A89&amp;" - "&amp;Playoffs!C89&amp;" - "&amp;Playoffs!F89</f>
        <v>Buccaneers - WC - 2005</v>
      </c>
      <c r="B91" t="str">
        <f>Playoffs!B89</f>
        <v>Redskins</v>
      </c>
      <c r="C91">
        <f>NORMDIST(Playoffs!CP89,Playoffs!CP$199,Playoffs!CP$200,1)</f>
        <v>0.24661983200280058</v>
      </c>
      <c r="D91">
        <f>1-NORMDIST(Playoffs!CQ89,Playoffs!CQ$199,Playoffs!CQ$200,1)</f>
        <v>0.94501630816026694</v>
      </c>
      <c r="E91">
        <f>NORMDIST(Playoffs!CR89,Playoffs!CR$199,Playoffs!CR$200,1)</f>
        <v>0.10549892471772448</v>
      </c>
      <c r="F91">
        <f>1-NORMDIST(Playoffs!CS89,Playoffs!CS$199,Playoffs!CS$200,1)</f>
        <v>0.98972135421433105</v>
      </c>
      <c r="G91">
        <f>1-NORMDIST(Playoffs!CT89,Playoffs!CT$199,Playoffs!CT$200,1)</f>
        <v>0.18711184834929373</v>
      </c>
      <c r="H91">
        <f>NORMDIST(Playoffs!CU89,Playoffs!CU$199,Playoffs!CU$200,1)</f>
        <v>0.29610542713274268</v>
      </c>
      <c r="I91">
        <f>NORMDIST(Playoffs!CV89,Playoffs!CV$199,Playoffs!CV$200,1)</f>
        <v>0.17840760830715907</v>
      </c>
      <c r="J91">
        <f>1-NORMDIST(Playoffs!CW89,Playoffs!CW$199,Playoffs!CW$200,1)</f>
        <v>0.96736942551994864</v>
      </c>
      <c r="K91">
        <f>NORMDIST(Playoffs!CX89,Playoffs!CX$199,Playoffs!CX$200,1)</f>
        <v>0.64279298968936061</v>
      </c>
      <c r="L91">
        <f>1-NORMDIST(Playoffs!CY89,Playoffs!CY$199,Playoffs!CY$200,1)</f>
        <v>0.56897572537304353</v>
      </c>
      <c r="M91">
        <f>NORMDIST(Playoffs!CZ89,Playoffs!CZ$199,Playoffs!CZ$200,1)</f>
        <v>9.4780480191010041E-2</v>
      </c>
      <c r="N91">
        <f>1-NORMDIST(Playoffs!DA89,Playoffs!DA$199,Playoffs!DA$200,1)</f>
        <v>0.99172642880913964</v>
      </c>
      <c r="O91">
        <f>NORMDIST(Playoffs!DB89,Playoffs!DB$199,Playoffs!DB$200,1)</f>
        <v>0.35125119737985322</v>
      </c>
      <c r="P91">
        <f>1-NORMDIST(Playoffs!DC89,Playoffs!DC$199,Playoffs!DC$200,1)</f>
        <v>0.90637206342543841</v>
      </c>
      <c r="Q91">
        <f>NORMDIST(Playoffs!DD89,Playoffs!DD$199,Playoffs!DD$200,1)</f>
        <v>0.27891906706693537</v>
      </c>
      <c r="R91">
        <f>1-NORMDIST(Playoffs!DE89,Playoffs!DE$199,Playoffs!DE$200,1)</f>
        <v>0.73297506952598301</v>
      </c>
      <c r="S91">
        <f>NORMDIST(Playoffs!DF89,Playoffs!DF$199,Playoffs!DF$200,1)</f>
        <v>0.61794029297607855</v>
      </c>
      <c r="T91">
        <f>1-NORMDIST(Playoffs!DG89,Playoffs!DG$199,Playoffs!DG$200,1)</f>
        <v>0.17544047732660939</v>
      </c>
      <c r="U91">
        <f>1-NORMDIST(Playoffs!DH89,Playoffs!DH$199,Playoffs!DH$200,1)</f>
        <v>0.15104969032838655</v>
      </c>
      <c r="V91">
        <f>NORMDIST(Playoffs!DI89,Playoffs!DI$199,Playoffs!DI$200,1)</f>
        <v>0.70441599028461099</v>
      </c>
      <c r="W91">
        <f>NORMDIST(Playoffs!DJ89,Playoffs!DJ$199,Playoffs!DJ$200,1)</f>
        <v>0.25583769337710538</v>
      </c>
      <c r="X91">
        <f>1-NORMDIST(Playoffs!DK89,Playoffs!DK$199,Playoffs!DK$200,1)</f>
        <v>0.10436358488814845</v>
      </c>
      <c r="Y91">
        <f>NORMDIST(Playoffs!DL89,Playoffs!DL$199,Playoffs!DL$200,1)</f>
        <v>0.49655947793037913</v>
      </c>
      <c r="Z91">
        <f>1-NORMDIST(Playoffs!DM89,Playoffs!DM$199,Playoffs!DM$200,1)</f>
        <v>0.72904932197376349</v>
      </c>
      <c r="AA91">
        <f>1-NORMDIST(Playoffs!DN89,Playoffs!DN$199,Playoffs!DN$200,1)</f>
        <v>0.79784499604496983</v>
      </c>
      <c r="AB91">
        <f>NORMDIST(Playoffs!DO89,Playoffs!DO$199,Playoffs!DO$200,1)</f>
        <v>0.31897743637709053</v>
      </c>
      <c r="AC91">
        <f>NORMDIST(Playoffs!DP89,Playoffs!DP$199,Playoffs!DP$200,1)</f>
        <v>0.70449448602043718</v>
      </c>
      <c r="AD91">
        <f>1-NORMDIST(Playoffs!DQ89,Playoffs!DQ$199,Playoffs!DQ$200,1)</f>
        <v>0.8751115773886351</v>
      </c>
      <c r="AE91">
        <f>NORMDIST(Playoffs!DR89,Playoffs!DR$199,Playoffs!DR$200,1)</f>
        <v>0.18338401244042091</v>
      </c>
      <c r="AF91">
        <f>1-NORMDIST(Playoffs!DS89,Playoffs!DS$199,Playoffs!DS$200,1)</f>
        <v>0.80271826700198057</v>
      </c>
      <c r="AG91">
        <f>NORMDIST(Playoffs!DT89,Playoffs!DT$199,Playoffs!DT$200,1)</f>
        <v>0.34998353971861262</v>
      </c>
      <c r="AH91">
        <f>1-NORMDIST(Playoffs!DU89,Playoffs!DU$199,Playoffs!DU$200,1)</f>
        <v>0.78337576616273041</v>
      </c>
      <c r="AI91">
        <f t="shared" si="15"/>
        <v>11.178321633244069</v>
      </c>
      <c r="AJ91">
        <f t="shared" si="16"/>
        <v>25.604563390377404</v>
      </c>
      <c r="AK91">
        <f t="shared" si="17"/>
        <v>36.782885023621461</v>
      </c>
      <c r="AM91">
        <f t="shared" ca="1" si="18"/>
        <v>170</v>
      </c>
      <c r="AN91">
        <f t="shared" ca="1" si="19"/>
        <v>26</v>
      </c>
      <c r="AO91">
        <f t="shared" ca="1" si="20"/>
        <v>94</v>
      </c>
      <c r="AQ91" t="str">
        <f t="shared" si="21"/>
        <v>Buccaneers</v>
      </c>
    </row>
    <row r="92" spans="1:43">
      <c r="A92" t="str">
        <f>Playoffs!A90&amp;" - "&amp;Playoffs!C90&amp;" - "&amp;Playoffs!F90</f>
        <v>Redskins - WC - 2005</v>
      </c>
      <c r="B92" t="str">
        <f>Playoffs!B90</f>
        <v>Buccaneers</v>
      </c>
      <c r="C92">
        <f>NORMDIST(Playoffs!CP90,Playoffs!CP$199,Playoffs!CP$200,1)</f>
        <v>5.498369183973395E-2</v>
      </c>
      <c r="D92">
        <f>1-NORMDIST(Playoffs!CQ90,Playoffs!CQ$199,Playoffs!CQ$200,1)</f>
        <v>0.75338016799720064</v>
      </c>
      <c r="E92">
        <f>NORMDIST(Playoffs!CR90,Playoffs!CR$199,Playoffs!CR$200,1)</f>
        <v>1.0278645785669172E-2</v>
      </c>
      <c r="F92">
        <f>1-NORMDIST(Playoffs!CS90,Playoffs!CS$199,Playoffs!CS$200,1)</f>
        <v>0.89450107528227574</v>
      </c>
      <c r="G92">
        <f>1-NORMDIST(Playoffs!CT90,Playoffs!CT$199,Playoffs!CT$200,1)</f>
        <v>0.70389457286725732</v>
      </c>
      <c r="H92">
        <f>NORMDIST(Playoffs!CU90,Playoffs!CU$199,Playoffs!CU$200,1)</f>
        <v>0.81288815165070627</v>
      </c>
      <c r="I92">
        <f>NORMDIST(Playoffs!CV90,Playoffs!CV$199,Playoffs!CV$200,1)</f>
        <v>3.2630574480051022E-2</v>
      </c>
      <c r="J92">
        <f>1-NORMDIST(Playoffs!CW90,Playoffs!CW$199,Playoffs!CW$200,1)</f>
        <v>0.82159239169284026</v>
      </c>
      <c r="K92">
        <f>NORMDIST(Playoffs!CX90,Playoffs!CX$199,Playoffs!CX$200,1)</f>
        <v>0.43102427462695614</v>
      </c>
      <c r="L92">
        <f>1-NORMDIST(Playoffs!CY90,Playoffs!CY$199,Playoffs!CY$200,1)</f>
        <v>0.35720701031064006</v>
      </c>
      <c r="M92">
        <f>NORMDIST(Playoffs!CZ90,Playoffs!CZ$199,Playoffs!CZ$200,1)</f>
        <v>8.2735711908605847E-3</v>
      </c>
      <c r="N92">
        <f>1-NORMDIST(Playoffs!DA90,Playoffs!DA$199,Playoffs!DA$200,1)</f>
        <v>0.90521951980899096</v>
      </c>
      <c r="O92">
        <f>NORMDIST(Playoffs!DB90,Playoffs!DB$199,Playoffs!DB$200,1)</f>
        <v>9.3627936574561366E-2</v>
      </c>
      <c r="P92">
        <f>1-NORMDIST(Playoffs!DC90,Playoffs!DC$199,Playoffs!DC$200,1)</f>
        <v>0.64874880262014667</v>
      </c>
      <c r="Q92">
        <f>NORMDIST(Playoffs!DD90,Playoffs!DD$199,Playoffs!DD$200,1)</f>
        <v>0.26702493047401732</v>
      </c>
      <c r="R92">
        <f>1-NORMDIST(Playoffs!DE90,Playoffs!DE$199,Playoffs!DE$200,1)</f>
        <v>0.72108093293306486</v>
      </c>
      <c r="S92">
        <f>NORMDIST(Playoffs!DF90,Playoffs!DF$199,Playoffs!DF$200,1)</f>
        <v>0.82455952267339105</v>
      </c>
      <c r="T92">
        <f>1-NORMDIST(Playoffs!DG90,Playoffs!DG$199,Playoffs!DG$200,1)</f>
        <v>0.38205970702392167</v>
      </c>
      <c r="U92">
        <f>1-NORMDIST(Playoffs!DH90,Playoffs!DH$199,Playoffs!DH$200,1)</f>
        <v>0.29558400971538901</v>
      </c>
      <c r="V92">
        <f>NORMDIST(Playoffs!DI90,Playoffs!DI$199,Playoffs!DI$200,1)</f>
        <v>0.84895030967161345</v>
      </c>
      <c r="W92">
        <f>NORMDIST(Playoffs!DJ90,Playoffs!DJ$199,Playoffs!DJ$200,1)</f>
        <v>0.89563641511185188</v>
      </c>
      <c r="X92">
        <f>1-NORMDIST(Playoffs!DK90,Playoffs!DK$199,Playoffs!DK$200,1)</f>
        <v>0.7441623066228944</v>
      </c>
      <c r="Y92">
        <f>NORMDIST(Playoffs!DL90,Playoffs!DL$199,Playoffs!DL$200,1)</f>
        <v>0.27095067802623318</v>
      </c>
      <c r="Z92">
        <f>1-NORMDIST(Playoffs!DM90,Playoffs!DM$199,Playoffs!DM$200,1)</f>
        <v>0.50344052206962087</v>
      </c>
      <c r="AA92">
        <f>1-NORMDIST(Playoffs!DN90,Playoffs!DN$199,Playoffs!DN$200,1)</f>
        <v>0.68102256362290936</v>
      </c>
      <c r="AB92">
        <f>NORMDIST(Playoffs!DO90,Playoffs!DO$199,Playoffs!DO$200,1)</f>
        <v>0.20215500395502994</v>
      </c>
      <c r="AC92">
        <f>NORMDIST(Playoffs!DP90,Playoffs!DP$199,Playoffs!DP$200,1)</f>
        <v>0.1248884226113649</v>
      </c>
      <c r="AD92">
        <f>1-NORMDIST(Playoffs!DQ90,Playoffs!DQ$199,Playoffs!DQ$200,1)</f>
        <v>0.29550551397956271</v>
      </c>
      <c r="AE92">
        <f>NORMDIST(Playoffs!DR90,Playoffs!DR$199,Playoffs!DR$200,1)</f>
        <v>0.19728173299801899</v>
      </c>
      <c r="AF92">
        <f>1-NORMDIST(Playoffs!DS90,Playoffs!DS$199,Playoffs!DS$200,1)</f>
        <v>0.81661598755957843</v>
      </c>
      <c r="AG92">
        <f>NORMDIST(Playoffs!DT90,Playoffs!DT$199,Playoffs!DT$200,1)</f>
        <v>0.21662423383726903</v>
      </c>
      <c r="AH92">
        <f>1-NORMDIST(Playoffs!DU90,Playoffs!DU$199,Playoffs!DU$200,1)</f>
        <v>0.65001646028138704</v>
      </c>
      <c r="AI92">
        <f t="shared" si="15"/>
        <v>10.601830662595519</v>
      </c>
      <c r="AJ92">
        <f t="shared" si="16"/>
        <v>25.028072419728861</v>
      </c>
      <c r="AK92">
        <f t="shared" si="17"/>
        <v>35.629903082324397</v>
      </c>
      <c r="AM92">
        <f t="shared" ca="1" si="18"/>
        <v>173</v>
      </c>
      <c r="AN92">
        <f t="shared" ca="1" si="19"/>
        <v>29</v>
      </c>
      <c r="AO92">
        <f t="shared" ca="1" si="20"/>
        <v>105</v>
      </c>
      <c r="AQ92" t="str">
        <f t="shared" si="21"/>
        <v>Redskins</v>
      </c>
    </row>
    <row r="93" spans="1:43">
      <c r="A93" t="str">
        <f>Playoffs!A91&amp;" - "&amp;Playoffs!C91&amp;" - "&amp;Playoffs!F91</f>
        <v>Patriots - WC - 2005</v>
      </c>
      <c r="B93" t="str">
        <f>Playoffs!B91</f>
        <v>Jaguars</v>
      </c>
      <c r="C93">
        <f>NORMDIST(Playoffs!CP91,Playoffs!CP$199,Playoffs!CP$200,1)</f>
        <v>0.58725254948172756</v>
      </c>
      <c r="D93">
        <f>1-NORMDIST(Playoffs!CQ91,Playoffs!CQ$199,Playoffs!CQ$200,1)</f>
        <v>0.86621083953059308</v>
      </c>
      <c r="E93">
        <f>NORMDIST(Playoffs!CR91,Playoffs!CR$199,Playoffs!CR$200,1)</f>
        <v>0.82013103120126185</v>
      </c>
      <c r="F93">
        <f>1-NORMDIST(Playoffs!CS91,Playoffs!CS$199,Playoffs!CS$200,1)</f>
        <v>0.74745536998478912</v>
      </c>
      <c r="G93">
        <f>1-NORMDIST(Playoffs!CT91,Playoffs!CT$199,Playoffs!CT$200,1)</f>
        <v>0.89393818296530703</v>
      </c>
      <c r="H93">
        <f>NORMDIST(Playoffs!CU91,Playoffs!CU$199,Playoffs!CU$200,1)</f>
        <v>0.57004050999444766</v>
      </c>
      <c r="I93">
        <f>NORMDIST(Playoffs!CV91,Playoffs!CV$199,Playoffs!CV$200,1)</f>
        <v>0.47389757637451746</v>
      </c>
      <c r="J93">
        <f>1-NORMDIST(Playoffs!CW91,Playoffs!CW$199,Playoffs!CW$200,1)</f>
        <v>0.5862367068932014</v>
      </c>
      <c r="K93">
        <f>NORMDIST(Playoffs!CX91,Playoffs!CX$199,Playoffs!CX$200,1)</f>
        <v>0.57403435409244685</v>
      </c>
      <c r="L93">
        <f>1-NORMDIST(Playoffs!CY91,Playoffs!CY$199,Playoffs!CY$200,1)</f>
        <v>0.47823799852178484</v>
      </c>
      <c r="M93">
        <f>NORMDIST(Playoffs!CZ91,Playoffs!CZ$199,Playoffs!CZ$200,1)</f>
        <v>0.51073362114696252</v>
      </c>
      <c r="N93">
        <f>1-NORMDIST(Playoffs!DA91,Playoffs!DA$199,Playoffs!DA$200,1)</f>
        <v>0.65817777119922227</v>
      </c>
      <c r="O93">
        <f>NORMDIST(Playoffs!DB91,Playoffs!DB$199,Playoffs!DB$200,1)</f>
        <v>0.44100071667636087</v>
      </c>
      <c r="P93">
        <f>1-NORMDIST(Playoffs!DC91,Playoffs!DC$199,Playoffs!DC$200,1)</f>
        <v>0.68370932763610304</v>
      </c>
      <c r="Q93">
        <f>NORMDIST(Playoffs!DD91,Playoffs!DD$199,Playoffs!DD$200,1)</f>
        <v>0.71270157457033334</v>
      </c>
      <c r="R93">
        <f>1-NORMDIST(Playoffs!DE91,Playoffs!DE$199,Playoffs!DE$200,1)</f>
        <v>0.97623134048639004</v>
      </c>
      <c r="S93">
        <f>NORMDIST(Playoffs!DF91,Playoffs!DF$199,Playoffs!DF$200,1)</f>
        <v>0.74191363073338135</v>
      </c>
      <c r="T93">
        <f>1-NORMDIST(Playoffs!DG91,Playoffs!DG$199,Playoffs!DG$200,1)</f>
        <v>0.7425220597189649</v>
      </c>
      <c r="U93">
        <f>1-NORMDIST(Playoffs!DH91,Playoffs!DH$199,Playoffs!DH$200,1)</f>
        <v>0.48311120935848018</v>
      </c>
      <c r="V93">
        <f>NORMDIST(Playoffs!DI91,Playoffs!DI$199,Playoffs!DI$200,1)</f>
        <v>0.70441599028461099</v>
      </c>
      <c r="W93">
        <f>NORMDIST(Playoffs!DJ91,Playoffs!DJ$199,Playoffs!DJ$200,1)</f>
        <v>0.89563641511185188</v>
      </c>
      <c r="X93">
        <f>1-NORMDIST(Playoffs!DK91,Playoffs!DK$199,Playoffs!DK$200,1)</f>
        <v>0.96952020564471852</v>
      </c>
      <c r="Y93">
        <f>NORMDIST(Playoffs!DL91,Playoffs!DL$199,Playoffs!DL$200,1)</f>
        <v>0.44224215386959176</v>
      </c>
      <c r="Z93">
        <f>1-NORMDIST(Playoffs!DM91,Playoffs!DM$199,Playoffs!DM$200,1)</f>
        <v>0.4490592410659161</v>
      </c>
      <c r="AA93">
        <f>1-NORMDIST(Playoffs!DN91,Playoffs!DN$199,Playoffs!DN$200,1)</f>
        <v>0.73616504229429125</v>
      </c>
      <c r="AB93">
        <f>NORMDIST(Playoffs!DO91,Playoffs!DO$199,Playoffs!DO$200,1)</f>
        <v>0.34652824435901608</v>
      </c>
      <c r="AC93">
        <f>NORMDIST(Playoffs!DP91,Playoffs!DP$199,Playoffs!DP$200,1)</f>
        <v>0.14481395227120319</v>
      </c>
      <c r="AD93">
        <f>1-NORMDIST(Playoffs!DQ91,Playoffs!DQ$199,Playoffs!DQ$200,1)</f>
        <v>0.56676358592041265</v>
      </c>
      <c r="AE93">
        <f>NORMDIST(Playoffs!DR91,Playoffs!DR$199,Playoffs!DR$200,1)</f>
        <v>0.52416450663475622</v>
      </c>
      <c r="AF93">
        <f>1-NORMDIST(Playoffs!DS91,Playoffs!DS$199,Playoffs!DS$200,1)</f>
        <v>0.21853791663679667</v>
      </c>
      <c r="AG93">
        <f>NORMDIST(Playoffs!DT91,Playoffs!DT$199,Playoffs!DT$200,1)</f>
        <v>0.42013687073012529</v>
      </c>
      <c r="AH93">
        <f>1-NORMDIST(Playoffs!DU91,Playoffs!DU$199,Playoffs!DU$200,1)</f>
        <v>0.65001646028138704</v>
      </c>
      <c r="AI93">
        <f t="shared" si="15"/>
        <v>22.696084052388418</v>
      </c>
      <c r="AJ93">
        <f t="shared" si="16"/>
        <v>24.754951632867655</v>
      </c>
      <c r="AK93">
        <f t="shared" si="17"/>
        <v>47.451035685256066</v>
      </c>
      <c r="AM93">
        <f t="shared" ca="1" si="18"/>
        <v>65</v>
      </c>
      <c r="AN93">
        <f t="shared" ca="1" si="19"/>
        <v>30</v>
      </c>
      <c r="AO93">
        <f t="shared" ca="1" si="20"/>
        <v>21</v>
      </c>
      <c r="AQ93" t="str">
        <f t="shared" si="21"/>
        <v>Patriots</v>
      </c>
    </row>
    <row r="94" spans="1:43">
      <c r="A94" t="str">
        <f>Playoffs!A92&amp;" - "&amp;Playoffs!C92&amp;" - "&amp;Playoffs!F92</f>
        <v>Jaguars - WC - 2005</v>
      </c>
      <c r="B94" t="str">
        <f>Playoffs!B92</f>
        <v>Patriots</v>
      </c>
      <c r="C94">
        <f>NORMDIST(Playoffs!CP92,Playoffs!CP$199,Playoffs!CP$200,1)</f>
        <v>0.13378916046940814</v>
      </c>
      <c r="D94">
        <f>1-NORMDIST(Playoffs!CQ92,Playoffs!CQ$199,Playoffs!CQ$200,1)</f>
        <v>0.412747450518272</v>
      </c>
      <c r="E94">
        <f>NORMDIST(Playoffs!CR92,Playoffs!CR$199,Playoffs!CR$200,1)</f>
        <v>0.2525446300152111</v>
      </c>
      <c r="F94">
        <f>1-NORMDIST(Playoffs!CS92,Playoffs!CS$199,Playoffs!CS$200,1)</f>
        <v>0.17986896879873782</v>
      </c>
      <c r="G94">
        <f>1-NORMDIST(Playoffs!CT92,Playoffs!CT$199,Playoffs!CT$200,1)</f>
        <v>0.42995949000555234</v>
      </c>
      <c r="H94">
        <f>NORMDIST(Playoffs!CU92,Playoffs!CU$199,Playoffs!CU$200,1)</f>
        <v>0.10606181703469297</v>
      </c>
      <c r="I94">
        <f>NORMDIST(Playoffs!CV92,Playoffs!CV$199,Playoffs!CV$200,1)</f>
        <v>0.41376329310679838</v>
      </c>
      <c r="J94">
        <f>1-NORMDIST(Playoffs!CW92,Playoffs!CW$199,Playoffs!CW$200,1)</f>
        <v>0.52610242362548254</v>
      </c>
      <c r="K94">
        <f>NORMDIST(Playoffs!CX92,Playoffs!CX$199,Playoffs!CX$200,1)</f>
        <v>0.52176200147821528</v>
      </c>
      <c r="L94">
        <f>1-NORMDIST(Playoffs!CY92,Playoffs!CY$199,Playoffs!CY$200,1)</f>
        <v>0.42596564590755348</v>
      </c>
      <c r="M94">
        <f>NORMDIST(Playoffs!CZ92,Playoffs!CZ$199,Playoffs!CZ$200,1)</f>
        <v>0.34182222880077828</v>
      </c>
      <c r="N94">
        <f>1-NORMDIST(Playoffs!DA92,Playoffs!DA$199,Playoffs!DA$200,1)</f>
        <v>0.48926637885303736</v>
      </c>
      <c r="O94">
        <f>NORMDIST(Playoffs!DB92,Playoffs!DB$199,Playoffs!DB$200,1)</f>
        <v>0.31629067236389685</v>
      </c>
      <c r="P94">
        <f>1-NORMDIST(Playoffs!DC92,Playoffs!DC$199,Playoffs!DC$200,1)</f>
        <v>0.55899928332363902</v>
      </c>
      <c r="Q94">
        <f>NORMDIST(Playoffs!DD92,Playoffs!DD$199,Playoffs!DD$200,1)</f>
        <v>2.376865951361018E-2</v>
      </c>
      <c r="R94">
        <f>1-NORMDIST(Playoffs!DE92,Playoffs!DE$199,Playoffs!DE$200,1)</f>
        <v>0.28729842542966633</v>
      </c>
      <c r="S94">
        <f>NORMDIST(Playoffs!DF92,Playoffs!DF$199,Playoffs!DF$200,1)</f>
        <v>0.25747794028103477</v>
      </c>
      <c r="T94">
        <f>1-NORMDIST(Playoffs!DG92,Playoffs!DG$199,Playoffs!DG$200,1)</f>
        <v>0.2580863692666191</v>
      </c>
      <c r="U94">
        <f>1-NORMDIST(Playoffs!DH92,Playoffs!DH$199,Playoffs!DH$200,1)</f>
        <v>0.29558400971538901</v>
      </c>
      <c r="V94">
        <f>NORMDIST(Playoffs!DI92,Playoffs!DI$199,Playoffs!DI$200,1)</f>
        <v>0.51688879064151982</v>
      </c>
      <c r="W94">
        <f>NORMDIST(Playoffs!DJ92,Playoffs!DJ$199,Playoffs!DJ$200,1)</f>
        <v>3.0479794355281475E-2</v>
      </c>
      <c r="X94">
        <f>1-NORMDIST(Playoffs!DK92,Playoffs!DK$199,Playoffs!DK$200,1)</f>
        <v>0.10436358488814845</v>
      </c>
      <c r="Y94">
        <f>NORMDIST(Playoffs!DL92,Playoffs!DL$199,Playoffs!DL$200,1)</f>
        <v>0.55094075893408467</v>
      </c>
      <c r="Z94">
        <f>1-NORMDIST(Playoffs!DM92,Playoffs!DM$199,Playoffs!DM$200,1)</f>
        <v>0.55775784613040724</v>
      </c>
      <c r="AA94">
        <f>1-NORMDIST(Playoffs!DN92,Playoffs!DN$199,Playoffs!DN$200,1)</f>
        <v>0.65347175564098381</v>
      </c>
      <c r="AB94">
        <f>NORMDIST(Playoffs!DO92,Playoffs!DO$199,Playoffs!DO$200,1)</f>
        <v>0.26383495770570864</v>
      </c>
      <c r="AC94">
        <f>NORMDIST(Playoffs!DP92,Playoffs!DP$199,Playoffs!DP$200,1)</f>
        <v>0.43323641407958735</v>
      </c>
      <c r="AD94">
        <f>1-NORMDIST(Playoffs!DQ92,Playoffs!DQ$199,Playoffs!DQ$200,1)</f>
        <v>0.85518604772879714</v>
      </c>
      <c r="AE94">
        <f>NORMDIST(Playoffs!DR92,Playoffs!DR$199,Playoffs!DR$200,1)</f>
        <v>0.781462083363204</v>
      </c>
      <c r="AF94">
        <f>1-NORMDIST(Playoffs!DS92,Playoffs!DS$199,Playoffs!DS$200,1)</f>
        <v>0.47583549336524378</v>
      </c>
      <c r="AG94">
        <f>NORMDIST(Playoffs!DT92,Playoffs!DT$199,Playoffs!DT$200,1)</f>
        <v>0.34998353971861262</v>
      </c>
      <c r="AH94">
        <f>1-NORMDIST(Playoffs!DU92,Playoffs!DU$199,Playoffs!DU$200,1)</f>
        <v>0.57986312926987449</v>
      </c>
      <c r="AI94">
        <f t="shared" si="15"/>
        <v>11.45144242010528</v>
      </c>
      <c r="AJ94">
        <f t="shared" si="16"/>
        <v>13.510310000584507</v>
      </c>
      <c r="AK94">
        <f t="shared" si="17"/>
        <v>24.961752420689791</v>
      </c>
      <c r="AM94">
        <f t="shared" ca="1" si="18"/>
        <v>169</v>
      </c>
      <c r="AN94">
        <f t="shared" ca="1" si="19"/>
        <v>134</v>
      </c>
      <c r="AO94">
        <f t="shared" ca="1" si="20"/>
        <v>178</v>
      </c>
      <c r="AQ94" t="str">
        <f t="shared" si="21"/>
        <v>Jaguars</v>
      </c>
    </row>
    <row r="95" spans="1:43">
      <c r="A95" t="str">
        <f>Playoffs!A93&amp;" - "&amp;Playoffs!C93&amp;" - "&amp;Playoffs!F93</f>
        <v>Giants - WC - 2005</v>
      </c>
      <c r="B95" t="str">
        <f>Playoffs!B93</f>
        <v>Panthers</v>
      </c>
      <c r="C95">
        <f>NORMDIST(Playoffs!CP93,Playoffs!CP$199,Playoffs!CP$200,1)</f>
        <v>3.1942973593040658E-2</v>
      </c>
      <c r="D95">
        <f>1-NORMDIST(Playoffs!CQ93,Playoffs!CQ$199,Playoffs!CQ$200,1)</f>
        <v>0.19257708137590224</v>
      </c>
      <c r="E95">
        <f>NORMDIST(Playoffs!CR93,Playoffs!CR$199,Playoffs!CR$200,1)</f>
        <v>4.2665931955171432E-3</v>
      </c>
      <c r="F95">
        <f>1-NORMDIST(Playoffs!CS93,Playoffs!CS$199,Playoffs!CS$200,1)</f>
        <v>0.55122221024580886</v>
      </c>
      <c r="G95">
        <f>1-NORMDIST(Playoffs!CT93,Playoffs!CT$199,Playoffs!CT$200,1)</f>
        <v>1.0366430609594524E-2</v>
      </c>
      <c r="H95">
        <f>NORMDIST(Playoffs!CU93,Playoffs!CU$199,Playoffs!CU$200,1)</f>
        <v>0.10606181703469297</v>
      </c>
      <c r="I95">
        <f>NORMDIST(Playoffs!CV93,Playoffs!CV$199,Playoffs!CV$200,1)</f>
        <v>6.1119918875540247E-2</v>
      </c>
      <c r="J95">
        <f>1-NORMDIST(Playoffs!CW93,Playoffs!CW$199,Playoffs!CW$200,1)</f>
        <v>0.16469249900912142</v>
      </c>
      <c r="K95">
        <f>NORMDIST(Playoffs!CX93,Playoffs!CX$199,Playoffs!CX$200,1)</f>
        <v>0.10780820952346826</v>
      </c>
      <c r="L95">
        <f>1-NORMDIST(Playoffs!CY93,Playoffs!CY$199,Playoffs!CY$200,1)</f>
        <v>2.228124375246443E-4</v>
      </c>
      <c r="M95">
        <f>NORMDIST(Playoffs!CZ93,Playoffs!CZ$199,Playoffs!CZ$200,1)</f>
        <v>0.10878165395554862</v>
      </c>
      <c r="N95">
        <f>1-NORMDIST(Playoffs!DA93,Playoffs!DA$199,Playoffs!DA$200,1)</f>
        <v>0.65538475686183684</v>
      </c>
      <c r="O95">
        <f>NORMDIST(Playoffs!DB93,Playoffs!DB$199,Playoffs!DB$200,1)</f>
        <v>0.12768028831475786</v>
      </c>
      <c r="P95">
        <f>1-NORMDIST(Playoffs!DC93,Playoffs!DC$199,Playoffs!DC$200,1)</f>
        <v>4.6184119656709655E-2</v>
      </c>
      <c r="Q95">
        <f>NORMDIST(Playoffs!DD93,Playoffs!DD$199,Playoffs!DD$200,1)</f>
        <v>3.2258976935577888E-2</v>
      </c>
      <c r="R95">
        <f>1-NORMDIST(Playoffs!DE93,Playoffs!DE$199,Playoffs!DE$200,1)</f>
        <v>0.28729842542966633</v>
      </c>
      <c r="S95">
        <f>NORMDIST(Playoffs!DF93,Playoffs!DF$199,Playoffs!DF$200,1)</f>
        <v>0.1516675195716729</v>
      </c>
      <c r="T95">
        <f>1-NORMDIST(Playoffs!DG93,Playoffs!DG$199,Playoffs!DG$200,1)</f>
        <v>0.12015121103843618</v>
      </c>
      <c r="U95">
        <f>1-NORMDIST(Playoffs!DH93,Playoffs!DH$199,Playoffs!DH$200,1)</f>
        <v>0.82824395703982057</v>
      </c>
      <c r="V95">
        <f>NORMDIST(Playoffs!DI93,Playoffs!DI$199,Playoffs!DI$200,1)</f>
        <v>7.4644659907622479E-2</v>
      </c>
      <c r="W95">
        <f>NORMDIST(Playoffs!DJ93,Playoffs!DJ$199,Playoffs!DJ$200,1)</f>
        <v>8.2966228572836087E-3</v>
      </c>
      <c r="X95">
        <f>1-NORMDIST(Playoffs!DK93,Playoffs!DK$199,Playoffs!DK$200,1)</f>
        <v>0.62109490979991244</v>
      </c>
      <c r="Y95">
        <f>NORMDIST(Playoffs!DL93,Playoffs!DL$199,Playoffs!DL$200,1)</f>
        <v>5.2265929752991047E-2</v>
      </c>
      <c r="Z95">
        <f>1-NORMDIST(Playoffs!DM93,Playoffs!DM$199,Playoffs!DM$200,1)</f>
        <v>8.5278538773404522E-3</v>
      </c>
      <c r="AA95">
        <f>1-NORMDIST(Playoffs!DN93,Playoffs!DN$199,Playoffs!DN$200,1)</f>
        <v>0.81428573104446278</v>
      </c>
      <c r="AB95">
        <f>NORMDIST(Playoffs!DO93,Playoffs!DO$199,Playoffs!DO$200,1)</f>
        <v>0.42320595622907964</v>
      </c>
      <c r="AC95">
        <f>NORMDIST(Playoffs!DP93,Playoffs!DP$199,Playoffs!DP$200,1)</f>
        <v>0.1005874201157283</v>
      </c>
      <c r="AD95">
        <f>1-NORMDIST(Playoffs!DQ93,Playoffs!DQ$199,Playoffs!DQ$200,1)</f>
        <v>0.25739621363519993</v>
      </c>
      <c r="AE95">
        <f>NORMDIST(Playoffs!DR93,Playoffs!DR$199,Playoffs!DR$200,1)</f>
        <v>0.21754374854645464</v>
      </c>
      <c r="AF95">
        <f>1-NORMDIST(Playoffs!DS93,Playoffs!DS$199,Playoffs!DS$200,1)</f>
        <v>0.25830748332345577</v>
      </c>
      <c r="AG95">
        <f>NORMDIST(Playoffs!DT93,Playoffs!DT$199,Playoffs!DT$200,1)</f>
        <v>0.53870299208655581</v>
      </c>
      <c r="AH95">
        <f>1-NORMDIST(Playoffs!DU93,Playoffs!DU$199,Playoffs!DU$200,1)</f>
        <v>0.59773886448635305</v>
      </c>
      <c r="AI95">
        <f t="shared" si="15"/>
        <v>4.8153411209769414</v>
      </c>
      <c r="AJ95">
        <f t="shared" si="16"/>
        <v>9.2407940130714952</v>
      </c>
      <c r="AK95">
        <f t="shared" si="17"/>
        <v>14.056135134048441</v>
      </c>
      <c r="AM95">
        <f t="shared" ca="1" si="18"/>
        <v>195</v>
      </c>
      <c r="AN95">
        <f t="shared" ca="1" si="19"/>
        <v>173</v>
      </c>
      <c r="AO95">
        <f t="shared" ca="1" si="20"/>
        <v>196</v>
      </c>
      <c r="AQ95" t="str">
        <f t="shared" si="21"/>
        <v>Giants</v>
      </c>
    </row>
    <row r="96" spans="1:43">
      <c r="A96" t="str">
        <f>Playoffs!A94&amp;" - "&amp;Playoffs!C94&amp;" - "&amp;Playoffs!F94</f>
        <v>Panthers - WC - 2005</v>
      </c>
      <c r="B96" t="str">
        <f>Playoffs!B94</f>
        <v>Giants</v>
      </c>
      <c r="C96">
        <f>NORMDIST(Playoffs!CP94,Playoffs!CP$199,Playoffs!CP$200,1)</f>
        <v>0.80742291862409643</v>
      </c>
      <c r="D96">
        <f>1-NORMDIST(Playoffs!CQ94,Playoffs!CQ$199,Playoffs!CQ$200,1)</f>
        <v>0.96805702640696001</v>
      </c>
      <c r="E96">
        <f>NORMDIST(Playoffs!CR94,Playoffs!CR$199,Playoffs!CR$200,1)</f>
        <v>0.44877778975419114</v>
      </c>
      <c r="F96">
        <f>1-NORMDIST(Playoffs!CS94,Playoffs!CS$199,Playoffs!CS$200,1)</f>
        <v>0.99573340680448286</v>
      </c>
      <c r="G96">
        <f>1-NORMDIST(Playoffs!CT94,Playoffs!CT$199,Playoffs!CT$200,1)</f>
        <v>0.89393818296530703</v>
      </c>
      <c r="H96">
        <f>NORMDIST(Playoffs!CU94,Playoffs!CU$199,Playoffs!CU$200,1)</f>
        <v>0.98963356939040548</v>
      </c>
      <c r="I96">
        <f>NORMDIST(Playoffs!CV94,Playoffs!CV$199,Playoffs!CV$200,1)</f>
        <v>0.83530750099087925</v>
      </c>
      <c r="J96">
        <f>1-NORMDIST(Playoffs!CW94,Playoffs!CW$199,Playoffs!CW$200,1)</f>
        <v>0.93888008112445931</v>
      </c>
      <c r="K96">
        <f>NORMDIST(Playoffs!CX94,Playoffs!CX$199,Playoffs!CX$200,1)</f>
        <v>0.9997771875624748</v>
      </c>
      <c r="L96">
        <f>1-NORMDIST(Playoffs!CY94,Playoffs!CY$199,Playoffs!CY$200,1)</f>
        <v>0.89219179047653052</v>
      </c>
      <c r="M96">
        <f>NORMDIST(Playoffs!CZ94,Playoffs!CZ$199,Playoffs!CZ$200,1)</f>
        <v>0.34461524313816383</v>
      </c>
      <c r="N96">
        <f>1-NORMDIST(Playoffs!DA94,Playoffs!DA$199,Playoffs!DA$200,1)</f>
        <v>0.89121834604445227</v>
      </c>
      <c r="O96">
        <f>NORMDIST(Playoffs!DB94,Playoffs!DB$199,Playoffs!DB$200,1)</f>
        <v>0.95381588034329035</v>
      </c>
      <c r="P96">
        <f>1-NORMDIST(Playoffs!DC94,Playoffs!DC$199,Playoffs!DC$200,1)</f>
        <v>0.87231971168524192</v>
      </c>
      <c r="Q96">
        <f>NORMDIST(Playoffs!DD94,Playoffs!DD$199,Playoffs!DD$200,1)</f>
        <v>0.71270157457033334</v>
      </c>
      <c r="R96">
        <f>1-NORMDIST(Playoffs!DE94,Playoffs!DE$199,Playoffs!DE$200,1)</f>
        <v>0.96774102306442222</v>
      </c>
      <c r="S96">
        <f>NORMDIST(Playoffs!DF94,Playoffs!DF$199,Playoffs!DF$200,1)</f>
        <v>0.87984878896156427</v>
      </c>
      <c r="T96">
        <f>1-NORMDIST(Playoffs!DG94,Playoffs!DG$199,Playoffs!DG$200,1)</f>
        <v>0.84833248042832665</v>
      </c>
      <c r="U96">
        <f>1-NORMDIST(Playoffs!DH94,Playoffs!DH$199,Playoffs!DH$200,1)</f>
        <v>0.92535534009237752</v>
      </c>
      <c r="V96">
        <f>NORMDIST(Playoffs!DI94,Playoffs!DI$199,Playoffs!DI$200,1)</f>
        <v>0.17175604296017943</v>
      </c>
      <c r="W96">
        <f>NORMDIST(Playoffs!DJ94,Playoffs!DJ$199,Playoffs!DJ$200,1)</f>
        <v>0.37890509020008745</v>
      </c>
      <c r="X96">
        <f>1-NORMDIST(Playoffs!DK94,Playoffs!DK$199,Playoffs!DK$200,1)</f>
        <v>0.99170337714271628</v>
      </c>
      <c r="Y96">
        <f>NORMDIST(Playoffs!DL94,Playoffs!DL$199,Playoffs!DL$200,1)</f>
        <v>0.99147214612266032</v>
      </c>
      <c r="Z96">
        <f>1-NORMDIST(Playoffs!DM94,Playoffs!DM$199,Playoffs!DM$200,1)</f>
        <v>0.94773407024700607</v>
      </c>
      <c r="AA96">
        <f>1-NORMDIST(Playoffs!DN94,Playoffs!DN$199,Playoffs!DN$200,1)</f>
        <v>0.57679404377092025</v>
      </c>
      <c r="AB96">
        <f>NORMDIST(Playoffs!DO94,Playoffs!DO$199,Playoffs!DO$200,1)</f>
        <v>0.18571426895553711</v>
      </c>
      <c r="AC96">
        <f>NORMDIST(Playoffs!DP94,Playoffs!DP$199,Playoffs!DP$200,1)</f>
        <v>0.74260378636479996</v>
      </c>
      <c r="AD96">
        <f>1-NORMDIST(Playoffs!DQ94,Playoffs!DQ$199,Playoffs!DQ$200,1)</f>
        <v>0.89941257988427203</v>
      </c>
      <c r="AE96">
        <f>NORMDIST(Playoffs!DR94,Playoffs!DR$199,Playoffs!DR$200,1)</f>
        <v>0.74169251667654479</v>
      </c>
      <c r="AF96">
        <f>1-NORMDIST(Playoffs!DS94,Playoffs!DS$199,Playoffs!DS$200,1)</f>
        <v>0.78245625145354492</v>
      </c>
      <c r="AG96">
        <f>NORMDIST(Playoffs!DT94,Playoffs!DT$199,Playoffs!DT$200,1)</f>
        <v>0.40226113551364662</v>
      </c>
      <c r="AH96">
        <f>1-NORMDIST(Playoffs!DU94,Playoffs!DU$199,Playoffs!DU$200,1)</f>
        <v>0.4612970079134443</v>
      </c>
      <c r="AI96">
        <f t="shared" si="15"/>
        <v>26.965600039901432</v>
      </c>
      <c r="AJ96">
        <f t="shared" si="16"/>
        <v>31.391052931995976</v>
      </c>
      <c r="AK96">
        <f t="shared" si="17"/>
        <v>58.356652971897411</v>
      </c>
      <c r="AM96">
        <f t="shared" ca="1" si="18"/>
        <v>26</v>
      </c>
      <c r="AN96">
        <f t="shared" ca="1" si="19"/>
        <v>4</v>
      </c>
      <c r="AO96">
        <f t="shared" ca="1" si="20"/>
        <v>3</v>
      </c>
      <c r="AQ96" t="str">
        <f t="shared" si="21"/>
        <v>Panthers</v>
      </c>
    </row>
    <row r="97" spans="1:43">
      <c r="A97" t="str">
        <f>Playoffs!A95&amp;" - "&amp;Playoffs!C95&amp;" - "&amp;Playoffs!F95</f>
        <v>Bengals - WC - 2005</v>
      </c>
      <c r="B97" t="str">
        <f>Playoffs!B95</f>
        <v>Steelers</v>
      </c>
      <c r="C97">
        <f>NORMDIST(Playoffs!CP95,Playoffs!CP$199,Playoffs!CP$200,1)</f>
        <v>0.71432333033304041</v>
      </c>
      <c r="D97">
        <f>1-NORMDIST(Playoffs!CQ95,Playoffs!CQ$199,Playoffs!CQ$200,1)</f>
        <v>0.16277064840890254</v>
      </c>
      <c r="E97">
        <f>NORMDIST(Playoffs!CR95,Playoffs!CR$199,Playoffs!CR$200,1)</f>
        <v>0.28624409392837458</v>
      </c>
      <c r="F97">
        <f>1-NORMDIST(Playoffs!CS95,Playoffs!CS$199,Playoffs!CS$200,1)</f>
        <v>1.1121327658859981E-2</v>
      </c>
      <c r="G97">
        <f>1-NORMDIST(Playoffs!CT95,Playoffs!CT$199,Playoffs!CT$200,1)</f>
        <v>0.42995949000555234</v>
      </c>
      <c r="H97">
        <f>NORMDIST(Playoffs!CU95,Playoffs!CU$199,Playoffs!CU$200,1)</f>
        <v>0.10606181703469297</v>
      </c>
      <c r="I97">
        <f>NORMDIST(Playoffs!CV95,Playoffs!CV$199,Playoffs!CV$200,1)</f>
        <v>0.80948818188928462</v>
      </c>
      <c r="J97">
        <f>1-NORMDIST(Playoffs!CW95,Playoffs!CW$199,Playoffs!CW$200,1)</f>
        <v>0.24752602242263699</v>
      </c>
      <c r="K97">
        <f>NORMDIST(Playoffs!CX95,Playoffs!CX$199,Playoffs!CX$200,1)</f>
        <v>0.90859974029589574</v>
      </c>
      <c r="L97">
        <f>1-NORMDIST(Playoffs!CY95,Playoffs!CY$199,Playoffs!CY$200,1)</f>
        <v>0.343919170424132</v>
      </c>
      <c r="M97">
        <f>NORMDIST(Playoffs!CZ95,Playoffs!CZ$199,Playoffs!CZ$200,1)</f>
        <v>0.45027147612333396</v>
      </c>
      <c r="N97">
        <f>1-NORMDIST(Playoffs!DA95,Playoffs!DA$199,Playoffs!DA$200,1)</f>
        <v>0.18809371591627055</v>
      </c>
      <c r="O97">
        <f>NORMDIST(Playoffs!DB95,Playoffs!DB$199,Playoffs!DB$200,1)</f>
        <v>0.80980814394699308</v>
      </c>
      <c r="P97">
        <f>1-NORMDIST(Playoffs!DC95,Playoffs!DC$199,Playoffs!DC$200,1)</f>
        <v>0.31050736775752619</v>
      </c>
      <c r="Q97">
        <f>NORMDIST(Playoffs!DD95,Playoffs!DD$199,Playoffs!DD$200,1)</f>
        <v>0.84808632435968834</v>
      </c>
      <c r="R97">
        <f>1-NORMDIST(Playoffs!DE95,Playoffs!DE$199,Playoffs!DE$200,1)</f>
        <v>0.12555548301660291</v>
      </c>
      <c r="S97">
        <f>NORMDIST(Playoffs!DF95,Playoffs!DF$199,Playoffs!DF$200,1)</f>
        <v>0.24329721691907036</v>
      </c>
      <c r="T97">
        <f>1-NORMDIST(Playoffs!DG95,Playoffs!DG$199,Playoffs!DG$200,1)</f>
        <v>0.23185895778327281</v>
      </c>
      <c r="U97">
        <f>1-NORMDIST(Playoffs!DH95,Playoffs!DH$199,Playoffs!DH$200,1)</f>
        <v>0.82824395703982057</v>
      </c>
      <c r="V97">
        <f>NORMDIST(Playoffs!DI95,Playoffs!DI$199,Playoffs!DI$200,1)</f>
        <v>7.4644659907622479E-2</v>
      </c>
      <c r="W97">
        <f>NORMDIST(Playoffs!DJ95,Playoffs!DJ$199,Playoffs!DJ$200,1)</f>
        <v>0.25583769337710538</v>
      </c>
      <c r="X97">
        <f>1-NORMDIST(Playoffs!DK95,Playoffs!DK$199,Playoffs!DK$200,1)</f>
        <v>0.45656534470381427</v>
      </c>
      <c r="Y97">
        <f>NORMDIST(Playoffs!DL95,Playoffs!DL$199,Playoffs!DL$200,1)</f>
        <v>0.95704472096329085</v>
      </c>
      <c r="Z97">
        <f>1-NORMDIST(Playoffs!DM95,Playoffs!DM$199,Playoffs!DM$200,1)</f>
        <v>0.46350986035824826</v>
      </c>
      <c r="AA97">
        <f>1-NORMDIST(Playoffs!DN95,Playoffs!DN$199,Playoffs!DN$200,1)</f>
        <v>9.5229815875005119E-2</v>
      </c>
      <c r="AB97">
        <f>NORMDIST(Playoffs!DO95,Playoffs!DO$199,Playoffs!DO$200,1)</f>
        <v>0.39105327131277345</v>
      </c>
      <c r="AC97">
        <f>NORMDIST(Playoffs!DP95,Playoffs!DP$199,Playoffs!DP$200,1)</f>
        <v>0.22396216477308406</v>
      </c>
      <c r="AD97">
        <f>1-NORMDIST(Playoffs!DQ95,Playoffs!DQ$199,Playoffs!DQ$200,1)</f>
        <v>0.35705632315423241</v>
      </c>
      <c r="AE97">
        <f>NORMDIST(Playoffs!DR95,Playoffs!DR$199,Playoffs!DR$200,1)</f>
        <v>0.51965085199489647</v>
      </c>
      <c r="AF97">
        <f>1-NORMDIST(Playoffs!DS95,Playoffs!DS$199,Playoffs!DS$200,1)</f>
        <v>0.46920355949136217</v>
      </c>
      <c r="AG97">
        <f>NORMDIST(Playoffs!DT95,Playoffs!DT$199,Playoffs!DT$200,1)</f>
        <v>0.41216941207958691</v>
      </c>
      <c r="AH97">
        <f>1-NORMDIST(Playoffs!DU95,Playoffs!DU$199,Playoffs!DU$200,1)</f>
        <v>0.27591613359730749</v>
      </c>
      <c r="AI97">
        <f t="shared" si="15"/>
        <v>21.266089460145434</v>
      </c>
      <c r="AJ97">
        <f t="shared" si="16"/>
        <v>7.9331523840129003</v>
      </c>
      <c r="AK97">
        <f t="shared" si="17"/>
        <v>29.199241844158326</v>
      </c>
      <c r="AM97">
        <f t="shared" ca="1" si="18"/>
        <v>84</v>
      </c>
      <c r="AN97">
        <f t="shared" ca="1" si="19"/>
        <v>182</v>
      </c>
      <c r="AO97">
        <f t="shared" ca="1" si="20"/>
        <v>152</v>
      </c>
      <c r="AQ97" t="str">
        <f t="shared" si="21"/>
        <v>Bengals</v>
      </c>
    </row>
    <row r="98" spans="1:43">
      <c r="A98" t="str">
        <f>Playoffs!A96&amp;" - "&amp;Playoffs!C96&amp;" - "&amp;Playoffs!F96</f>
        <v>Steelers - WC - 2005</v>
      </c>
      <c r="B98" t="str">
        <f>Playoffs!B96</f>
        <v>Bengals</v>
      </c>
      <c r="C98">
        <f>NORMDIST(Playoffs!CP96,Playoffs!CP$199,Playoffs!CP$200,1)</f>
        <v>0.83722935159109624</v>
      </c>
      <c r="D98">
        <f>1-NORMDIST(Playoffs!CQ96,Playoffs!CQ$199,Playoffs!CQ$200,1)</f>
        <v>0.28567666966695859</v>
      </c>
      <c r="E98">
        <f>NORMDIST(Playoffs!CR96,Playoffs!CR$199,Playoffs!CR$200,1)</f>
        <v>0.9888786723411398</v>
      </c>
      <c r="F98">
        <f>1-NORMDIST(Playoffs!CS96,Playoffs!CS$199,Playoffs!CS$200,1)</f>
        <v>0.71375590607162565</v>
      </c>
      <c r="G98">
        <f>1-NORMDIST(Playoffs!CT96,Playoffs!CT$199,Playoffs!CT$200,1)</f>
        <v>0.89393818296530703</v>
      </c>
      <c r="H98">
        <f>NORMDIST(Playoffs!CU96,Playoffs!CU$199,Playoffs!CU$200,1)</f>
        <v>0.57004050999444766</v>
      </c>
      <c r="I98">
        <f>NORMDIST(Playoffs!CV96,Playoffs!CV$199,Playoffs!CV$200,1)</f>
        <v>0.75247397757736345</v>
      </c>
      <c r="J98">
        <f>1-NORMDIST(Playoffs!CW96,Playoffs!CW$199,Playoffs!CW$200,1)</f>
        <v>0.19051181811071594</v>
      </c>
      <c r="K98">
        <f>NORMDIST(Playoffs!CX96,Playoffs!CX$199,Playoffs!CX$200,1)</f>
        <v>0.65608082957586866</v>
      </c>
      <c r="L98">
        <f>1-NORMDIST(Playoffs!CY96,Playoffs!CY$199,Playoffs!CY$200,1)</f>
        <v>9.1400259704105258E-2</v>
      </c>
      <c r="M98">
        <f>NORMDIST(Playoffs!CZ96,Playoffs!CZ$199,Playoffs!CZ$200,1)</f>
        <v>0.81190628408372856</v>
      </c>
      <c r="N98">
        <f>1-NORMDIST(Playoffs!DA96,Playoffs!DA$199,Playoffs!DA$200,1)</f>
        <v>0.54972852387666626</v>
      </c>
      <c r="O98">
        <f>NORMDIST(Playoffs!DB96,Playoffs!DB$199,Playoffs!DB$200,1)</f>
        <v>0.68949263224247392</v>
      </c>
      <c r="P98">
        <f>1-NORMDIST(Playoffs!DC96,Playoffs!DC$199,Playoffs!DC$200,1)</f>
        <v>0.19019185605300715</v>
      </c>
      <c r="Q98">
        <f>NORMDIST(Playoffs!DD96,Playoffs!DD$199,Playoffs!DD$200,1)</f>
        <v>0.87444451698339676</v>
      </c>
      <c r="R98">
        <f>1-NORMDIST(Playoffs!DE96,Playoffs!DE$199,Playoffs!DE$200,1)</f>
        <v>0.15191367564031122</v>
      </c>
      <c r="S98">
        <f>NORMDIST(Playoffs!DF96,Playoffs!DF$199,Playoffs!DF$200,1)</f>
        <v>0.76814104221672763</v>
      </c>
      <c r="T98">
        <f>1-NORMDIST(Playoffs!DG96,Playoffs!DG$199,Playoffs!DG$200,1)</f>
        <v>0.75670278308092931</v>
      </c>
      <c r="U98">
        <f>1-NORMDIST(Playoffs!DH96,Playoffs!DH$199,Playoffs!DH$200,1)</f>
        <v>0.92535534009237752</v>
      </c>
      <c r="V98">
        <f>NORMDIST(Playoffs!DI96,Playoffs!DI$199,Playoffs!DI$200,1)</f>
        <v>0.17175604296017943</v>
      </c>
      <c r="W98">
        <f>NORMDIST(Playoffs!DJ96,Playoffs!DJ$199,Playoffs!DJ$200,1)</f>
        <v>0.54343465529618584</v>
      </c>
      <c r="X98">
        <f>1-NORMDIST(Playoffs!DK96,Playoffs!DK$199,Playoffs!DK$200,1)</f>
        <v>0.7441623066228944</v>
      </c>
      <c r="Y98">
        <f>NORMDIST(Playoffs!DL96,Playoffs!DL$199,Playoffs!DL$200,1)</f>
        <v>0.53649013964175229</v>
      </c>
      <c r="Z98">
        <f>1-NORMDIST(Playoffs!DM96,Playoffs!DM$199,Playoffs!DM$200,1)</f>
        <v>4.2955279036711591E-2</v>
      </c>
      <c r="AA98">
        <f>1-NORMDIST(Playoffs!DN96,Playoffs!DN$199,Playoffs!DN$200,1)</f>
        <v>0.60894672868722655</v>
      </c>
      <c r="AB98">
        <f>NORMDIST(Playoffs!DO96,Playoffs!DO$199,Playoffs!DO$200,1)</f>
        <v>0.9047701841249951</v>
      </c>
      <c r="AC98">
        <f>NORMDIST(Playoffs!DP96,Playoffs!DP$199,Playoffs!DP$200,1)</f>
        <v>0.64294367684576748</v>
      </c>
      <c r="AD98">
        <f>1-NORMDIST(Playoffs!DQ96,Playoffs!DQ$199,Playoffs!DQ$200,1)</f>
        <v>0.77603783522691627</v>
      </c>
      <c r="AE98">
        <f>NORMDIST(Playoffs!DR96,Playoffs!DR$199,Playoffs!DR$200,1)</f>
        <v>0.53079644050863783</v>
      </c>
      <c r="AF98">
        <f>1-NORMDIST(Playoffs!DS96,Playoffs!DS$199,Playoffs!DS$200,1)</f>
        <v>0.48034914800510353</v>
      </c>
      <c r="AG98">
        <f>NORMDIST(Playoffs!DT96,Playoffs!DT$199,Playoffs!DT$200,1)</f>
        <v>0.72408386640269307</v>
      </c>
      <c r="AH98">
        <f>1-NORMDIST(Playoffs!DU96,Playoffs!DU$199,Playoffs!DU$200,1)</f>
        <v>0.58783058792041287</v>
      </c>
      <c r="AI98">
        <f t="shared" si="15"/>
        <v>28.273241668960022</v>
      </c>
      <c r="AJ98">
        <f t="shared" si="16"/>
        <v>14.940304592827502</v>
      </c>
      <c r="AK98">
        <f t="shared" si="17"/>
        <v>43.213546261787521</v>
      </c>
      <c r="AM98">
        <f t="shared" ca="1" si="18"/>
        <v>17</v>
      </c>
      <c r="AN98">
        <f t="shared" ca="1" si="19"/>
        <v>115</v>
      </c>
      <c r="AO98">
        <f t="shared" ca="1" si="20"/>
        <v>47</v>
      </c>
      <c r="AQ98" t="str">
        <f t="shared" si="21"/>
        <v>Steelers</v>
      </c>
    </row>
    <row r="99" spans="1:43">
      <c r="A99" t="str">
        <f>Playoffs!A97&amp;" - "&amp;Playoffs!C97&amp;" - "&amp;Playoffs!F97</f>
        <v>Seahawks - DIV - 2005</v>
      </c>
      <c r="B99" t="str">
        <f>Playoffs!B97</f>
        <v>Redskins</v>
      </c>
      <c r="C99">
        <f>NORMDIST(Playoffs!CP97,Playoffs!CP$199,Playoffs!CP$200,1)</f>
        <v>0.45570106025048074</v>
      </c>
      <c r="D99">
        <f>1-NORMDIST(Playoffs!CQ97,Playoffs!CQ$199,Playoffs!CQ$200,1)</f>
        <v>0.96805702640696001</v>
      </c>
      <c r="E99">
        <f>NORMDIST(Playoffs!CR97,Playoffs!CR$199,Playoffs!CR$200,1)</f>
        <v>0.89822896495754478</v>
      </c>
      <c r="F99">
        <f>1-NORMDIST(Playoffs!CS97,Playoffs!CS$199,Playoffs!CS$200,1)</f>
        <v>0.38747945283114471</v>
      </c>
      <c r="G99">
        <f>1-NORMDIST(Playoffs!CT97,Playoffs!CT$199,Playoffs!CT$200,1)</f>
        <v>0.18711184834929373</v>
      </c>
      <c r="H99">
        <f>NORMDIST(Playoffs!CU97,Playoffs!CU$199,Playoffs!CU$200,1)</f>
        <v>0.29610542713274268</v>
      </c>
      <c r="I99">
        <f>NORMDIST(Playoffs!CV97,Playoffs!CV$199,Playoffs!CV$200,1)</f>
        <v>0.70821736506495614</v>
      </c>
      <c r="J99">
        <f>1-NORMDIST(Playoffs!CW97,Playoffs!CW$199,Playoffs!CW$200,1)</f>
        <v>0.75806169865119832</v>
      </c>
      <c r="K99">
        <f>NORMDIST(Playoffs!CX97,Playoffs!CX$199,Playoffs!CX$200,1)</f>
        <v>0.57950395753663653</v>
      </c>
      <c r="L99">
        <f>1-NORMDIST(Playoffs!CY97,Playoffs!CY$199,Playoffs!CY$200,1)</f>
        <v>0.61509297319933998</v>
      </c>
      <c r="M99">
        <f>NORMDIST(Playoffs!CZ97,Playoffs!CZ$199,Playoffs!CZ$200,1)</f>
        <v>0.66624266963367262</v>
      </c>
      <c r="N99">
        <f>1-NORMDIST(Playoffs!DA97,Playoffs!DA$199,Playoffs!DA$200,1)</f>
        <v>0.73870622925993634</v>
      </c>
      <c r="O99">
        <f>NORMDIST(Playoffs!DB97,Playoffs!DB$199,Playoffs!DB$200,1)</f>
        <v>0.40871621902296451</v>
      </c>
      <c r="P99">
        <f>1-NORMDIST(Playoffs!DC97,Playoffs!DC$199,Playoffs!DC$200,1)</f>
        <v>0.92166667008061787</v>
      </c>
      <c r="Q99">
        <f>NORMDIST(Playoffs!DD97,Playoffs!DD$199,Playoffs!DD$200,1)</f>
        <v>0.79084885087262535</v>
      </c>
      <c r="R99">
        <f>1-NORMDIST(Playoffs!DE97,Playoffs!DE$199,Playoffs!DE$200,1)</f>
        <v>0.74109545400601029</v>
      </c>
      <c r="S99">
        <f>NORMDIST(Playoffs!DF97,Playoffs!DF$199,Playoffs!DF$200,1)</f>
        <v>0.63466144710257932</v>
      </c>
      <c r="T99">
        <f>1-NORMDIST(Playoffs!DG97,Playoffs!DG$199,Playoffs!DG$200,1)</f>
        <v>0.78326848238012758</v>
      </c>
      <c r="U99">
        <f>1-NORMDIST(Playoffs!DH97,Playoffs!DH$199,Playoffs!DH$200,1)</f>
        <v>0.29558400971538901</v>
      </c>
      <c r="V99">
        <f>NORMDIST(Playoffs!DI97,Playoffs!DI$199,Playoffs!DI$200,1)</f>
        <v>0.93658708955694014</v>
      </c>
      <c r="W99">
        <f>NORMDIST(Playoffs!DJ97,Playoffs!DJ$199,Playoffs!DJ$200,1)</f>
        <v>0.2420525369644082</v>
      </c>
      <c r="X99">
        <f>1-NORMDIST(Playoffs!DK97,Playoffs!DK$199,Playoffs!DK$200,1)</f>
        <v>0.94661507051432814</v>
      </c>
      <c r="Y99">
        <f>NORMDIST(Playoffs!DL97,Playoffs!DL$199,Playoffs!DL$200,1)</f>
        <v>0.65256441970780699</v>
      </c>
      <c r="Z99">
        <f>1-NORMDIST(Playoffs!DM97,Playoffs!DM$199,Playoffs!DM$200,1)</f>
        <v>0.69487651385708304</v>
      </c>
      <c r="AA99">
        <f>1-NORMDIST(Playoffs!DN97,Playoffs!DN$199,Playoffs!DN$200,1)</f>
        <v>0.9319931271131251</v>
      </c>
      <c r="AB99">
        <f>NORMDIST(Playoffs!DO97,Playoffs!DO$199,Playoffs!DO$200,1)</f>
        <v>0.45667418073358035</v>
      </c>
      <c r="AC99">
        <f>NORMDIST(Playoffs!DP97,Playoffs!DP$199,Playoffs!DP$200,1)</f>
        <v>0.29437240314320667</v>
      </c>
      <c r="AD99">
        <f>1-NORMDIST(Playoffs!DQ97,Playoffs!DQ$199,Playoffs!DQ$200,1)</f>
        <v>0.96835104641826786</v>
      </c>
      <c r="AE99">
        <f>NORMDIST(Playoffs!DR97,Playoffs!DR$199,Playoffs!DR$200,1)</f>
        <v>0.33657597610099976</v>
      </c>
      <c r="AF99">
        <f>1-NORMDIST(Playoffs!DS97,Playoffs!DS$199,Playoffs!DS$200,1)</f>
        <v>0.9207570025352505</v>
      </c>
      <c r="AG99">
        <f>NORMDIST(Playoffs!DT97,Playoffs!DT$199,Playoffs!DT$200,1)</f>
        <v>0.71375216998895619</v>
      </c>
      <c r="AH99">
        <f>1-NORMDIST(Playoffs!DU97,Playoffs!DU$199,Playoffs!DU$200,1)</f>
        <v>0.23382196120103371</v>
      </c>
      <c r="AI99">
        <f t="shared" ref="AI99:AI130" si="22">C$2*C99+E$2*E99+G$2*G99+I$2*I99+K$2*K99+M$2*M99+O$2*O99+Q$2*Q99+S$2*S99+U$2*U99+W$2*W99+Y$2*Y99+AA$2*AA99+AC$2*AC99+AE$2*AE99+AG$2*AG99</f>
        <v>20.325158521119469</v>
      </c>
      <c r="AJ99">
        <f t="shared" ref="AJ99:AJ130" si="23">D$2*D99+F$2*F99+H$2*H99+J$2*J99+L$2*L99+N$2*N99+P$2*P99+R$2*R99+T$2*T99+V$2*V99+X$2*X99+Z$2*Z99+AB$2*AB99+AD$2*AD99+AF$2*AF99+AH$2*AH99</f>
        <v>25.71228855675756</v>
      </c>
      <c r="AK99">
        <f t="shared" ref="AK99:AK130" si="24">SUMPRODUCT(C$2:AH$2,C99:AH99)</f>
        <v>46.037447077877019</v>
      </c>
      <c r="AM99">
        <f t="shared" ref="AM99:AM130" ca="1" si="25">RANK(AI99,INDIRECT("Ai3:Ai"&amp;$A$1),0)</f>
        <v>90</v>
      </c>
      <c r="AN99">
        <f t="shared" ref="AN99:AN130" ca="1" si="26">RANK(AJ99,INDIRECT("Aj3:Aj"&amp;$A$1),0)</f>
        <v>24</v>
      </c>
      <c r="AO99">
        <f t="shared" ref="AO99:AO130" ca="1" si="27">RANK(AK99,INDIRECT("Ak3:Ak"&amp;$A$1),0)</f>
        <v>30</v>
      </c>
      <c r="AQ99" t="str">
        <f t="shared" ref="AQ99:AQ130" si="28">LEFT(A99,SEARCH("-",A99)-2)</f>
        <v>Seahawks</v>
      </c>
    </row>
    <row r="100" spans="1:43">
      <c r="A100" t="str">
        <f>Playoffs!A98&amp;" - "&amp;Playoffs!C98&amp;" - "&amp;Playoffs!F98</f>
        <v>Redskins - DIV - 2005</v>
      </c>
      <c r="B100" t="str">
        <f>Playoffs!B98</f>
        <v>Seahawks</v>
      </c>
      <c r="C100">
        <f>NORMDIST(Playoffs!CP98,Playoffs!CP$199,Playoffs!CP$200,1)</f>
        <v>3.1942973593040658E-2</v>
      </c>
      <c r="D100">
        <f>1-NORMDIST(Playoffs!CQ98,Playoffs!CQ$199,Playoffs!CQ$200,1)</f>
        <v>0.54429893974951948</v>
      </c>
      <c r="E100">
        <f>NORMDIST(Playoffs!CR98,Playoffs!CR$199,Playoffs!CR$200,1)</f>
        <v>0.61252054716885507</v>
      </c>
      <c r="F100">
        <f>1-NORMDIST(Playoffs!CS98,Playoffs!CS$199,Playoffs!CS$200,1)</f>
        <v>0.10177103504245499</v>
      </c>
      <c r="G100">
        <f>1-NORMDIST(Playoffs!CT98,Playoffs!CT$199,Playoffs!CT$200,1)</f>
        <v>0.70389457286725732</v>
      </c>
      <c r="H100">
        <f>NORMDIST(Playoffs!CU98,Playoffs!CU$199,Playoffs!CU$200,1)</f>
        <v>0.81288815165070627</v>
      </c>
      <c r="I100">
        <f>NORMDIST(Playoffs!CV98,Playoffs!CV$199,Playoffs!CV$200,1)</f>
        <v>0.24193830134880123</v>
      </c>
      <c r="J100">
        <f>1-NORMDIST(Playoffs!CW98,Playoffs!CW$199,Playoffs!CW$200,1)</f>
        <v>0.2917826349350443</v>
      </c>
      <c r="K100">
        <f>NORMDIST(Playoffs!CX98,Playoffs!CX$199,Playoffs!CX$200,1)</f>
        <v>0.38490702680065947</v>
      </c>
      <c r="L100">
        <f>1-NORMDIST(Playoffs!CY98,Playoffs!CY$199,Playoffs!CY$200,1)</f>
        <v>0.42049604246336381</v>
      </c>
      <c r="M100">
        <f>NORMDIST(Playoffs!CZ98,Playoffs!CZ$199,Playoffs!CZ$200,1)</f>
        <v>0.26129377074006443</v>
      </c>
      <c r="N100">
        <f>1-NORMDIST(Playoffs!DA98,Playoffs!DA$199,Playoffs!DA$200,1)</f>
        <v>0.33375733036632671</v>
      </c>
      <c r="O100">
        <f>NORMDIST(Playoffs!DB98,Playoffs!DB$199,Playoffs!DB$200,1)</f>
        <v>7.8333329919382022E-2</v>
      </c>
      <c r="P100">
        <f>1-NORMDIST(Playoffs!DC98,Playoffs!DC$199,Playoffs!DC$200,1)</f>
        <v>0.59128378097703538</v>
      </c>
      <c r="Q100">
        <f>NORMDIST(Playoffs!DD98,Playoffs!DD$199,Playoffs!DD$200,1)</f>
        <v>0.25890454599398993</v>
      </c>
      <c r="R100">
        <f>1-NORMDIST(Playoffs!DE98,Playoffs!DE$199,Playoffs!DE$200,1)</f>
        <v>0.20915114912737431</v>
      </c>
      <c r="S100">
        <f>NORMDIST(Playoffs!DF98,Playoffs!DF$199,Playoffs!DF$200,1)</f>
        <v>0.21673151761987197</v>
      </c>
      <c r="T100">
        <f>1-NORMDIST(Playoffs!DG98,Playoffs!DG$199,Playoffs!DG$200,1)</f>
        <v>0.3653385528974209</v>
      </c>
      <c r="U100">
        <f>1-NORMDIST(Playoffs!DH98,Playoffs!DH$199,Playoffs!DH$200,1)</f>
        <v>6.3412910443059856E-2</v>
      </c>
      <c r="V100">
        <f>NORMDIST(Playoffs!DI98,Playoffs!DI$199,Playoffs!DI$200,1)</f>
        <v>0.70441599028461099</v>
      </c>
      <c r="W100">
        <f>NORMDIST(Playoffs!DJ98,Playoffs!DJ$199,Playoffs!DJ$200,1)</f>
        <v>5.3384929485671639E-2</v>
      </c>
      <c r="X100">
        <f>1-NORMDIST(Playoffs!DK98,Playoffs!DK$199,Playoffs!DK$200,1)</f>
        <v>0.75794746303559157</v>
      </c>
      <c r="Y100">
        <f>NORMDIST(Playoffs!DL98,Playoffs!DL$199,Playoffs!DL$200,1)</f>
        <v>0.30512348614291407</v>
      </c>
      <c r="Z100">
        <f>1-NORMDIST(Playoffs!DM98,Playoffs!DM$199,Playoffs!DM$200,1)</f>
        <v>0.34743558029219535</v>
      </c>
      <c r="AA100">
        <f>1-NORMDIST(Playoffs!DN98,Playoffs!DN$199,Playoffs!DN$200,1)</f>
        <v>0.54332581926641965</v>
      </c>
      <c r="AB100">
        <f>NORMDIST(Playoffs!DO98,Playoffs!DO$199,Playoffs!DO$200,1)</f>
        <v>6.8006872886874681E-2</v>
      </c>
      <c r="AC100">
        <f>NORMDIST(Playoffs!DP98,Playoffs!DP$199,Playoffs!DP$200,1)</f>
        <v>3.1648953581732364E-2</v>
      </c>
      <c r="AD100">
        <f>1-NORMDIST(Playoffs!DQ98,Playoffs!DQ$199,Playoffs!DQ$200,1)</f>
        <v>0.70562759685679355</v>
      </c>
      <c r="AE100">
        <f>NORMDIST(Playoffs!DR98,Playoffs!DR$199,Playoffs!DR$200,1)</f>
        <v>7.9242997464749054E-2</v>
      </c>
      <c r="AF100">
        <f>1-NORMDIST(Playoffs!DS98,Playoffs!DS$199,Playoffs!DS$200,1)</f>
        <v>0.6634240238989999</v>
      </c>
      <c r="AG100">
        <f>NORMDIST(Playoffs!DT98,Playoffs!DT$199,Playoffs!DT$200,1)</f>
        <v>0.76617803879896695</v>
      </c>
      <c r="AH100">
        <f>1-NORMDIST(Playoffs!DU98,Playoffs!DU$199,Playoffs!DU$200,1)</f>
        <v>0.28624783001104426</v>
      </c>
      <c r="AI100">
        <f t="shared" si="22"/>
        <v>10.49410549621536</v>
      </c>
      <c r="AJ100">
        <f t="shared" si="23"/>
        <v>15.881235531853461</v>
      </c>
      <c r="AK100">
        <f t="shared" si="24"/>
        <v>26.375341028068828</v>
      </c>
      <c r="AM100">
        <f t="shared" ca="1" si="25"/>
        <v>175</v>
      </c>
      <c r="AN100">
        <f t="shared" ca="1" si="26"/>
        <v>109</v>
      </c>
      <c r="AO100">
        <f t="shared" ca="1" si="27"/>
        <v>169</v>
      </c>
      <c r="AQ100" t="str">
        <f t="shared" si="28"/>
        <v>Redskins</v>
      </c>
    </row>
    <row r="101" spans="1:43">
      <c r="A101" t="str">
        <f>Playoffs!A99&amp;" - "&amp;Playoffs!C99&amp;" - "&amp;Playoffs!F99</f>
        <v>Broncos - DIV - 2005</v>
      </c>
      <c r="B101" t="str">
        <f>Playoffs!B99</f>
        <v>Patriots</v>
      </c>
      <c r="C101">
        <f>NORMDIST(Playoffs!CP99,Playoffs!CP$199,Playoffs!CP$200,1)</f>
        <v>0.28677762187193845</v>
      </c>
      <c r="D101">
        <f>1-NORMDIST(Playoffs!CQ99,Playoffs!CQ$199,Playoffs!CQ$200,1)</f>
        <v>0.76928601275867492</v>
      </c>
      <c r="E101">
        <f>NORMDIST(Playoffs!CR99,Playoffs!CR$199,Playoffs!CR$200,1)</f>
        <v>0.56342404267725776</v>
      </c>
      <c r="F101">
        <f>1-NORMDIST(Playoffs!CS99,Playoffs!CS$199,Playoffs!CS$200,1)</f>
        <v>0.23039481033429321</v>
      </c>
      <c r="G101">
        <f>1-NORMDIST(Playoffs!CT99,Playoffs!CT$199,Playoffs!CT$200,1)</f>
        <v>0.70389457286725732</v>
      </c>
      <c r="H101">
        <f>NORMDIST(Playoffs!CU99,Playoffs!CU$199,Playoffs!CU$200,1)</f>
        <v>0.98963356939040548</v>
      </c>
      <c r="I101">
        <f>NORMDIST(Playoffs!CV99,Playoffs!CV$199,Playoffs!CV$200,1)</f>
        <v>0.18366297082528182</v>
      </c>
      <c r="J101">
        <f>1-NORMDIST(Playoffs!CW99,Playoffs!CW$199,Playoffs!CW$200,1)</f>
        <v>0.13949363074461152</v>
      </c>
      <c r="K101">
        <f>NORMDIST(Playoffs!CX99,Playoffs!CX$199,Playoffs!CX$200,1)</f>
        <v>0.2599327432760431</v>
      </c>
      <c r="L101">
        <f>1-NORMDIST(Playoffs!CY99,Playoffs!CY$199,Playoffs!CY$200,1)</f>
        <v>0.56107735844820927</v>
      </c>
      <c r="M101">
        <f>NORMDIST(Playoffs!CZ99,Playoffs!CZ$199,Playoffs!CZ$200,1)</f>
        <v>0.36041422811810797</v>
      </c>
      <c r="N101">
        <f>1-NORMDIST(Playoffs!DA99,Playoffs!DA$199,Playoffs!DA$200,1)</f>
        <v>2.6688541507224883E-2</v>
      </c>
      <c r="O101">
        <f>NORMDIST(Playoffs!DB99,Playoffs!DB$199,Playoffs!DB$200,1)</f>
        <v>0.18986244421123</v>
      </c>
      <c r="P101">
        <f>1-NORMDIST(Playoffs!DC99,Playoffs!DC$199,Playoffs!DC$200,1)</f>
        <v>0.68370932763610304</v>
      </c>
      <c r="Q101">
        <f>NORMDIST(Playoffs!DD99,Playoffs!DD$199,Playoffs!DD$200,1)</f>
        <v>0.17692181378686489</v>
      </c>
      <c r="R101">
        <f>1-NORMDIST(Playoffs!DE99,Playoffs!DE$199,Playoffs!DE$200,1)</f>
        <v>0.85341606217484955</v>
      </c>
      <c r="S101">
        <f>NORMDIST(Playoffs!DF99,Playoffs!DF$199,Playoffs!DF$200,1)</f>
        <v>0.99122769600974547</v>
      </c>
      <c r="T101">
        <f>1-NORMDIST(Playoffs!DG99,Playoffs!DG$199,Playoffs!DG$200,1)</f>
        <v>0.99197433074857977</v>
      </c>
      <c r="U101">
        <f>1-NORMDIST(Playoffs!DH99,Playoffs!DH$199,Playoffs!DH$200,1)</f>
        <v>0.48311120935848018</v>
      </c>
      <c r="V101">
        <f>NORMDIST(Playoffs!DI99,Playoffs!DI$199,Playoffs!DI$200,1)</f>
        <v>0.32547204131144669</v>
      </c>
      <c r="W101">
        <f>NORMDIST(Playoffs!DJ99,Playoffs!DJ$199,Playoffs!DJ$200,1)</f>
        <v>0.54343465529618584</v>
      </c>
      <c r="X101">
        <f>1-NORMDIST(Playoffs!DK99,Playoffs!DK$199,Playoffs!DK$200,1)</f>
        <v>0.7441623066228944</v>
      </c>
      <c r="Y101">
        <f>NORMDIST(Playoffs!DL99,Playoffs!DL$199,Playoffs!DL$200,1)</f>
        <v>0.11017962069422937</v>
      </c>
      <c r="Z101">
        <f>1-NORMDIST(Playoffs!DM99,Playoffs!DM$199,Playoffs!DM$200,1)</f>
        <v>0.6283566248209429</v>
      </c>
      <c r="AA101">
        <f>1-NORMDIST(Playoffs!DN99,Playoffs!DN$199,Playoffs!DN$200,1)</f>
        <v>0.83138130969245028</v>
      </c>
      <c r="AB101">
        <f>NORMDIST(Playoffs!DO99,Playoffs!DO$199,Playoffs!DO$200,1)</f>
        <v>0.92415817700275182</v>
      </c>
      <c r="AC101">
        <f>NORMDIST(Playoffs!DP99,Playoffs!DP$199,Playoffs!DP$200,1)</f>
        <v>0.43323641407958735</v>
      </c>
      <c r="AD101">
        <f>1-NORMDIST(Playoffs!DQ99,Playoffs!DQ$199,Playoffs!DQ$200,1)</f>
        <v>0.92869766480436033</v>
      </c>
      <c r="AE101">
        <f>NORMDIST(Playoffs!DR99,Playoffs!DR$199,Playoffs!DR$200,1)</f>
        <v>0.18338401244042091</v>
      </c>
      <c r="AF101">
        <f>1-NORMDIST(Playoffs!DS99,Playoffs!DS$199,Playoffs!DS$200,1)</f>
        <v>0.6172296844976074</v>
      </c>
      <c r="AG101">
        <f>NORMDIST(Playoffs!DT99,Playoffs!DT$199,Playoffs!DT$200,1)</f>
        <v>0.58396800418945072</v>
      </c>
      <c r="AH101">
        <f>1-NORMDIST(Playoffs!DU99,Playoffs!DU$199,Playoffs!DU$200,1)</f>
        <v>0.13444287061800553</v>
      </c>
      <c r="AI101">
        <f t="shared" si="22"/>
        <v>15.115609080859251</v>
      </c>
      <c r="AJ101">
        <f t="shared" si="23"/>
        <v>21.040646861669188</v>
      </c>
      <c r="AK101">
        <f t="shared" si="24"/>
        <v>36.156255942528439</v>
      </c>
      <c r="AM101">
        <f t="shared" ca="1" si="25"/>
        <v>138</v>
      </c>
      <c r="AN101">
        <f t="shared" ca="1" si="26"/>
        <v>63</v>
      </c>
      <c r="AO101">
        <f t="shared" ca="1" si="27"/>
        <v>100</v>
      </c>
      <c r="AQ101" t="str">
        <f t="shared" si="28"/>
        <v>Broncos</v>
      </c>
    </row>
    <row r="102" spans="1:43">
      <c r="A102" t="str">
        <f>Playoffs!A100&amp;" - "&amp;Playoffs!C100&amp;" - "&amp;Playoffs!F100</f>
        <v>Patriots - DIV - 2005</v>
      </c>
      <c r="B102" t="str">
        <f>Playoffs!B100</f>
        <v>Broncos</v>
      </c>
      <c r="C102">
        <f>NORMDIST(Playoffs!CP100,Playoffs!CP$199,Playoffs!CP$200,1)</f>
        <v>0.23071398724132619</v>
      </c>
      <c r="D102">
        <f>1-NORMDIST(Playoffs!CQ100,Playoffs!CQ$199,Playoffs!CQ$200,1)</f>
        <v>0.71322237812806255</v>
      </c>
      <c r="E102">
        <f>NORMDIST(Playoffs!CR100,Playoffs!CR$199,Playoffs!CR$200,1)</f>
        <v>0.76960518966570657</v>
      </c>
      <c r="F102">
        <f>1-NORMDIST(Playoffs!CS100,Playoffs!CS$199,Playoffs!CS$200,1)</f>
        <v>0.43657595732274224</v>
      </c>
      <c r="G102">
        <f>1-NORMDIST(Playoffs!CT100,Playoffs!CT$199,Playoffs!CT$200,1)</f>
        <v>1.0366430609594524E-2</v>
      </c>
      <c r="H102">
        <f>NORMDIST(Playoffs!CU100,Playoffs!CU$199,Playoffs!CU$200,1)</f>
        <v>0.29610542713274268</v>
      </c>
      <c r="I102">
        <f>NORMDIST(Playoffs!CV100,Playoffs!CV$199,Playoffs!CV$200,1)</f>
        <v>0.86050636925538893</v>
      </c>
      <c r="J102">
        <f>1-NORMDIST(Playoffs!CW100,Playoffs!CW$199,Playoffs!CW$200,1)</f>
        <v>0.81633702917471762</v>
      </c>
      <c r="K102">
        <f>NORMDIST(Playoffs!CX100,Playoffs!CX$199,Playoffs!CX$200,1)</f>
        <v>0.43892264155179039</v>
      </c>
      <c r="L102">
        <f>1-NORMDIST(Playoffs!CY100,Playoffs!CY$199,Playoffs!CY$200,1)</f>
        <v>0.7400672567239559</v>
      </c>
      <c r="M102">
        <f>NORMDIST(Playoffs!CZ100,Playoffs!CZ$199,Playoffs!CZ$200,1)</f>
        <v>0.97331145849277456</v>
      </c>
      <c r="N102">
        <f>1-NORMDIST(Playoffs!DA100,Playoffs!DA$199,Playoffs!DA$200,1)</f>
        <v>0.63958577188189247</v>
      </c>
      <c r="O102">
        <f>NORMDIST(Playoffs!DB100,Playoffs!DB$199,Playoffs!DB$200,1)</f>
        <v>0.31629067236389685</v>
      </c>
      <c r="P102">
        <f>1-NORMDIST(Playoffs!DC100,Playoffs!DC$199,Playoffs!DC$200,1)</f>
        <v>0.81013755578876978</v>
      </c>
      <c r="Q102">
        <f>NORMDIST(Playoffs!DD100,Playoffs!DD$199,Playoffs!DD$200,1)</f>
        <v>0.14658393782515089</v>
      </c>
      <c r="R102">
        <f>1-NORMDIST(Playoffs!DE100,Playoffs!DE$199,Playoffs!DE$200,1)</f>
        <v>0.82307818621313555</v>
      </c>
      <c r="S102">
        <f>NORMDIST(Playoffs!DF100,Playoffs!DF$199,Playoffs!DF$200,1)</f>
        <v>8.025669251420009E-3</v>
      </c>
      <c r="T102">
        <f>1-NORMDIST(Playoffs!DG100,Playoffs!DG$199,Playoffs!DG$200,1)</f>
        <v>8.7723039902546374E-3</v>
      </c>
      <c r="U102">
        <f>1-NORMDIST(Playoffs!DH100,Playoffs!DH$199,Playoffs!DH$200,1)</f>
        <v>0.67452795868855331</v>
      </c>
      <c r="V102">
        <f>NORMDIST(Playoffs!DI100,Playoffs!DI$199,Playoffs!DI$200,1)</f>
        <v>0.51688879064151982</v>
      </c>
      <c r="W102">
        <f>NORMDIST(Playoffs!DJ100,Playoffs!DJ$199,Playoffs!DJ$200,1)</f>
        <v>0.25583769337710538</v>
      </c>
      <c r="X102">
        <f>1-NORMDIST(Playoffs!DK100,Playoffs!DK$199,Playoffs!DK$200,1)</f>
        <v>0.45656534470381427</v>
      </c>
      <c r="Y102">
        <f>NORMDIST(Playoffs!DL100,Playoffs!DL$199,Playoffs!DL$200,1)</f>
        <v>0.3716433751790551</v>
      </c>
      <c r="Z102">
        <f>1-NORMDIST(Playoffs!DM100,Playoffs!DM$199,Playoffs!DM$200,1)</f>
        <v>0.88982037930576685</v>
      </c>
      <c r="AA102">
        <f>1-NORMDIST(Playoffs!DN100,Playoffs!DN$199,Playoffs!DN$200,1)</f>
        <v>7.5841822997248398E-2</v>
      </c>
      <c r="AB102">
        <f>NORMDIST(Playoffs!DO100,Playoffs!DO$199,Playoffs!DO$200,1)</f>
        <v>0.16861869030754972</v>
      </c>
      <c r="AC102">
        <f>NORMDIST(Playoffs!DP100,Playoffs!DP$199,Playoffs!DP$200,1)</f>
        <v>7.1302335195639888E-2</v>
      </c>
      <c r="AD102">
        <f>1-NORMDIST(Playoffs!DQ100,Playoffs!DQ$199,Playoffs!DQ$200,1)</f>
        <v>0.56676358592041265</v>
      </c>
      <c r="AE102">
        <f>NORMDIST(Playoffs!DR100,Playoffs!DR$199,Playoffs!DR$200,1)</f>
        <v>0.38277031550239238</v>
      </c>
      <c r="AF102">
        <f>1-NORMDIST(Playoffs!DS100,Playoffs!DS$199,Playoffs!DS$200,1)</f>
        <v>0.81661598755957843</v>
      </c>
      <c r="AG102">
        <f>NORMDIST(Playoffs!DT100,Playoffs!DT$199,Playoffs!DT$200,1)</f>
        <v>0.86555712938199514</v>
      </c>
      <c r="AH102">
        <f>1-NORMDIST(Playoffs!DU100,Playoffs!DU$199,Playoffs!DU$200,1)</f>
        <v>0.4160319958105495</v>
      </c>
      <c r="AI102">
        <f t="shared" si="22"/>
        <v>15.165747191303737</v>
      </c>
      <c r="AJ102">
        <f t="shared" si="23"/>
        <v>21.090784972113667</v>
      </c>
      <c r="AK102">
        <f t="shared" si="24"/>
        <v>36.256532163417411</v>
      </c>
      <c r="AM102">
        <f t="shared" ca="1" si="25"/>
        <v>136</v>
      </c>
      <c r="AN102">
        <f t="shared" ca="1" si="26"/>
        <v>61</v>
      </c>
      <c r="AO102">
        <f t="shared" ca="1" si="27"/>
        <v>99</v>
      </c>
      <c r="AQ102" t="str">
        <f t="shared" si="28"/>
        <v>Patriots</v>
      </c>
    </row>
    <row r="103" spans="1:43">
      <c r="A103" t="str">
        <f>Playoffs!A101&amp;" - "&amp;Playoffs!C101&amp;" - "&amp;Playoffs!F101</f>
        <v>Colts - DIV - 2005</v>
      </c>
      <c r="B103" t="str">
        <f>Playoffs!B101</f>
        <v>Steelers</v>
      </c>
      <c r="C103">
        <f>NORMDIST(Playoffs!CP101,Playoffs!CP$199,Playoffs!CP$200,1)</f>
        <v>0.3578026731922429</v>
      </c>
      <c r="D103">
        <f>1-NORMDIST(Playoffs!CQ101,Playoffs!CQ$199,Playoffs!CQ$200,1)</f>
        <v>0.28567666966695859</v>
      </c>
      <c r="E103">
        <f>NORMDIST(Playoffs!CR101,Playoffs!CR$199,Playoffs!CR$200,1)</f>
        <v>0.60700029836902247</v>
      </c>
      <c r="F103">
        <f>1-NORMDIST(Playoffs!CS101,Playoffs!CS$199,Playoffs!CS$200,1)</f>
        <v>0.30973012933875044</v>
      </c>
      <c r="G103">
        <f>1-NORMDIST(Playoffs!CT101,Playoffs!CT$199,Playoffs!CT$200,1)</f>
        <v>0.89393818296530703</v>
      </c>
      <c r="H103">
        <f>NORMDIST(Playoffs!CU101,Playoffs!CU$199,Playoffs!CU$200,1)</f>
        <v>0.57004050999444766</v>
      </c>
      <c r="I103">
        <f>NORMDIST(Playoffs!CV101,Playoffs!CV$199,Playoffs!CV$200,1)</f>
        <v>0.46581441137096058</v>
      </c>
      <c r="J103">
        <f>1-NORMDIST(Playoffs!CW101,Playoffs!CW$199,Playoffs!CW$200,1)</f>
        <v>0.57432456135068466</v>
      </c>
      <c r="K103">
        <f>NORMDIST(Playoffs!CX101,Playoffs!CX$199,Playoffs!CX$200,1)</f>
        <v>0.26728142707591029</v>
      </c>
      <c r="L103">
        <f>1-NORMDIST(Playoffs!CY101,Playoffs!CY$199,Playoffs!CY$200,1)</f>
        <v>0.19426479654579021</v>
      </c>
      <c r="M103">
        <f>NORMDIST(Playoffs!CZ101,Playoffs!CZ$199,Playoffs!CZ$200,1)</f>
        <v>0.56225083063057335</v>
      </c>
      <c r="N103">
        <f>1-NORMDIST(Playoffs!DA101,Playoffs!DA$199,Playoffs!DA$200,1)</f>
        <v>0.76862201719946333</v>
      </c>
      <c r="O103">
        <f>NORMDIST(Playoffs!DB101,Playoffs!DB$199,Playoffs!DB$200,1)</f>
        <v>0.31629067236389685</v>
      </c>
      <c r="P103">
        <f>1-NORMDIST(Playoffs!DC101,Playoffs!DC$199,Playoffs!DC$200,1)</f>
        <v>0.30471196666123779</v>
      </c>
      <c r="Q103">
        <f>NORMDIST(Playoffs!DD101,Playoffs!DD$199,Playoffs!DD$200,1)</f>
        <v>0.17692181378686489</v>
      </c>
      <c r="R103">
        <f>1-NORMDIST(Playoffs!DE101,Playoffs!DE$199,Playoffs!DE$200,1)</f>
        <v>0.20915114912737431</v>
      </c>
      <c r="S103">
        <f>NORMDIST(Playoffs!DF101,Playoffs!DF$199,Playoffs!DF$200,1)</f>
        <v>3.2946044288156395E-2</v>
      </c>
      <c r="T103">
        <f>1-NORMDIST(Playoffs!DG101,Playoffs!DG$199,Playoffs!DG$200,1)</f>
        <v>9.9208262594052243E-2</v>
      </c>
      <c r="U103">
        <f>1-NORMDIST(Playoffs!DH101,Playoffs!DH$199,Playoffs!DH$200,1)</f>
        <v>0.29558400971538901</v>
      </c>
      <c r="V103">
        <f>NORMDIST(Playoffs!DI101,Playoffs!DI$199,Playoffs!DI$200,1)</f>
        <v>0.32547204131144669</v>
      </c>
      <c r="W103">
        <f>NORMDIST(Playoffs!DJ101,Playoffs!DJ$199,Playoffs!DJ$200,1)</f>
        <v>0.5845130126921636</v>
      </c>
      <c r="X103">
        <f>1-NORMDIST(Playoffs!DK101,Playoffs!DK$199,Playoffs!DK$200,1)</f>
        <v>0.3654588125459447</v>
      </c>
      <c r="Y103">
        <f>NORMDIST(Playoffs!DL101,Playoffs!DL$199,Playoffs!DL$200,1)</f>
        <v>0.3716433751790551</v>
      </c>
      <c r="Z103">
        <f>1-NORMDIST(Playoffs!DM101,Playoffs!DM$199,Playoffs!DM$200,1)</f>
        <v>0.24993652438872549</v>
      </c>
      <c r="AA103">
        <f>1-NORMDIST(Playoffs!DN101,Playoffs!DN$199,Playoffs!DN$200,1)</f>
        <v>0.20405830739730491</v>
      </c>
      <c r="AB103">
        <f>NORMDIST(Playoffs!DO101,Playoffs!DO$199,Playoffs!DO$200,1)</f>
        <v>5.3669820942540691E-2</v>
      </c>
      <c r="AC103">
        <f>NORMDIST(Playoffs!DP101,Playoffs!DP$199,Playoffs!DP$200,1)</f>
        <v>0.40342393057248482</v>
      </c>
      <c r="AD103">
        <f>1-NORMDIST(Playoffs!DQ101,Playoffs!DQ$199,Playoffs!DQ$200,1)</f>
        <v>0.5163056394758283</v>
      </c>
      <c r="AE103">
        <f>NORMDIST(Playoffs!DR101,Playoffs!DR$199,Playoffs!DR$200,1)</f>
        <v>0.5015768145500753</v>
      </c>
      <c r="AF103">
        <f>1-NORMDIST(Playoffs!DS101,Playoffs!DS$199,Playoffs!DS$200,1)</f>
        <v>0.87838242737771699</v>
      </c>
      <c r="AG103">
        <f>NORMDIST(Playoffs!DT101,Playoffs!DT$199,Playoffs!DT$200,1)</f>
        <v>0.43214867566583892</v>
      </c>
      <c r="AH103">
        <f>1-NORMDIST(Playoffs!DU101,Playoffs!DU$199,Playoffs!DU$200,1)</f>
        <v>0.27591613359730749</v>
      </c>
      <c r="AI103">
        <f t="shared" si="22"/>
        <v>15.320036765369707</v>
      </c>
      <c r="AJ103">
        <f t="shared" si="23"/>
        <v>13.248049864637736</v>
      </c>
      <c r="AK103">
        <f t="shared" si="24"/>
        <v>28.568086630007436</v>
      </c>
      <c r="AM103">
        <f t="shared" ca="1" si="25"/>
        <v>133</v>
      </c>
      <c r="AN103">
        <f t="shared" ca="1" si="26"/>
        <v>140</v>
      </c>
      <c r="AO103">
        <f t="shared" ca="1" si="27"/>
        <v>155</v>
      </c>
      <c r="AQ103" t="str">
        <f t="shared" si="28"/>
        <v>Colts</v>
      </c>
    </row>
    <row r="104" spans="1:43">
      <c r="A104" t="str">
        <f>Playoffs!A102&amp;" - "&amp;Playoffs!C102&amp;" - "&amp;Playoffs!F102</f>
        <v>Steelers - DIV - 2005</v>
      </c>
      <c r="B104" t="str">
        <f>Playoffs!B102</f>
        <v>Colts</v>
      </c>
      <c r="C104">
        <f>NORMDIST(Playoffs!CP102,Playoffs!CP$199,Playoffs!CP$200,1)</f>
        <v>0.71432333033304041</v>
      </c>
      <c r="D104">
        <f>1-NORMDIST(Playoffs!CQ102,Playoffs!CQ$199,Playoffs!CQ$200,1)</f>
        <v>0.64219732680775787</v>
      </c>
      <c r="E104">
        <f>NORMDIST(Playoffs!CR102,Playoffs!CR$199,Playoffs!CR$200,1)</f>
        <v>0.69026987066124934</v>
      </c>
      <c r="F104">
        <f>1-NORMDIST(Playoffs!CS102,Playoffs!CS$199,Playoffs!CS$200,1)</f>
        <v>0.39299970163097742</v>
      </c>
      <c r="G104">
        <f>1-NORMDIST(Playoffs!CT102,Playoffs!CT$199,Playoffs!CT$200,1)</f>
        <v>0.42995949000555234</v>
      </c>
      <c r="H104">
        <f>NORMDIST(Playoffs!CU102,Playoffs!CU$199,Playoffs!CU$200,1)</f>
        <v>0.10606181703469297</v>
      </c>
      <c r="I104">
        <f>NORMDIST(Playoffs!CV102,Playoffs!CV$199,Playoffs!CV$200,1)</f>
        <v>0.42567543864931512</v>
      </c>
      <c r="J104">
        <f>1-NORMDIST(Playoffs!CW102,Playoffs!CW$199,Playoffs!CW$200,1)</f>
        <v>0.53418558862903931</v>
      </c>
      <c r="K104">
        <f>NORMDIST(Playoffs!CX102,Playoffs!CX$199,Playoffs!CX$200,1)</f>
        <v>0.8057352034542109</v>
      </c>
      <c r="L104">
        <f>1-NORMDIST(Playoffs!CY102,Playoffs!CY$199,Playoffs!CY$200,1)</f>
        <v>0.73271857292408871</v>
      </c>
      <c r="M104">
        <f>NORMDIST(Playoffs!CZ102,Playoffs!CZ$199,Playoffs!CZ$200,1)</f>
        <v>0.23137798280053756</v>
      </c>
      <c r="N104">
        <f>1-NORMDIST(Playoffs!DA102,Playoffs!DA$199,Playoffs!DA$200,1)</f>
        <v>0.43774916936942643</v>
      </c>
      <c r="O104">
        <f>NORMDIST(Playoffs!DB102,Playoffs!DB$199,Playoffs!DB$200,1)</f>
        <v>0.69528803333876232</v>
      </c>
      <c r="P104">
        <f>1-NORMDIST(Playoffs!DC102,Playoffs!DC$199,Playoffs!DC$200,1)</f>
        <v>0.68370932763610304</v>
      </c>
      <c r="Q104">
        <f>NORMDIST(Playoffs!DD102,Playoffs!DD$199,Playoffs!DD$200,1)</f>
        <v>0.79084885087262535</v>
      </c>
      <c r="R104">
        <f>1-NORMDIST(Playoffs!DE102,Playoffs!DE$199,Playoffs!DE$200,1)</f>
        <v>0.82307818621313555</v>
      </c>
      <c r="S104">
        <f>NORMDIST(Playoffs!DF102,Playoffs!DF$199,Playoffs!DF$200,1)</f>
        <v>0.9007917374059482</v>
      </c>
      <c r="T104">
        <f>1-NORMDIST(Playoffs!DG102,Playoffs!DG$199,Playoffs!DG$200,1)</f>
        <v>0.96705395571184338</v>
      </c>
      <c r="U104">
        <f>1-NORMDIST(Playoffs!DH102,Playoffs!DH$199,Playoffs!DH$200,1)</f>
        <v>0.67452795868855331</v>
      </c>
      <c r="V104">
        <f>NORMDIST(Playoffs!DI102,Playoffs!DI$199,Playoffs!DI$200,1)</f>
        <v>0.70441599028461099</v>
      </c>
      <c r="W104">
        <f>NORMDIST(Playoffs!DJ102,Playoffs!DJ$199,Playoffs!DJ$200,1)</f>
        <v>0.63454118745405541</v>
      </c>
      <c r="X104">
        <f>1-NORMDIST(Playoffs!DK102,Playoffs!DK$199,Playoffs!DK$200,1)</f>
        <v>0.41548698730783651</v>
      </c>
      <c r="Y104">
        <f>NORMDIST(Playoffs!DL102,Playoffs!DL$199,Playoffs!DL$200,1)</f>
        <v>0.75006347561127795</v>
      </c>
      <c r="Z104">
        <f>1-NORMDIST(Playoffs!DM102,Playoffs!DM$199,Playoffs!DM$200,1)</f>
        <v>0.6283566248209429</v>
      </c>
      <c r="AA104">
        <f>1-NORMDIST(Playoffs!DN102,Playoffs!DN$199,Playoffs!DN$200,1)</f>
        <v>0.9463301790574592</v>
      </c>
      <c r="AB104">
        <f>NORMDIST(Playoffs!DO102,Playoffs!DO$199,Playoffs!DO$200,1)</f>
        <v>0.79594169260269521</v>
      </c>
      <c r="AC104">
        <f>NORMDIST(Playoffs!DP102,Playoffs!DP$199,Playoffs!DP$200,1)</f>
        <v>0.4836943605241717</v>
      </c>
      <c r="AD104">
        <f>1-NORMDIST(Playoffs!DQ102,Playoffs!DQ$199,Playoffs!DQ$200,1)</f>
        <v>0.59657606942751529</v>
      </c>
      <c r="AE104">
        <f>NORMDIST(Playoffs!DR102,Playoffs!DR$199,Playoffs!DR$200,1)</f>
        <v>0.12161757262228245</v>
      </c>
      <c r="AF104">
        <f>1-NORMDIST(Playoffs!DS102,Playoffs!DS$199,Playoffs!DS$200,1)</f>
        <v>0.4984231854499247</v>
      </c>
      <c r="AG104">
        <f>NORMDIST(Playoffs!DT102,Playoffs!DT$199,Playoffs!DT$200,1)</f>
        <v>0.72408386640269307</v>
      </c>
      <c r="AH104">
        <f>1-NORMDIST(Playoffs!DU102,Playoffs!DU$199,Playoffs!DU$200,1)</f>
        <v>0.56785132433416086</v>
      </c>
      <c r="AI104">
        <f t="shared" si="22"/>
        <v>22.958344188335193</v>
      </c>
      <c r="AJ104">
        <f t="shared" si="23"/>
        <v>20.886357287603222</v>
      </c>
      <c r="AK104">
        <f t="shared" si="24"/>
        <v>43.844701475938407</v>
      </c>
      <c r="AM104">
        <f t="shared" ca="1" si="25"/>
        <v>59</v>
      </c>
      <c r="AN104">
        <f t="shared" ca="1" si="26"/>
        <v>66</v>
      </c>
      <c r="AO104">
        <f t="shared" ca="1" si="27"/>
        <v>44</v>
      </c>
      <c r="AQ104" t="str">
        <f t="shared" si="28"/>
        <v>Steelers</v>
      </c>
    </row>
    <row r="105" spans="1:43">
      <c r="A105" t="str">
        <f>Playoffs!A103&amp;" - "&amp;Playoffs!C103&amp;" - "&amp;Playoffs!F103</f>
        <v>Bears - DIV - 2005</v>
      </c>
      <c r="B105" t="str">
        <f>Playoffs!B103</f>
        <v>Panthers</v>
      </c>
      <c r="C105">
        <f>NORMDIST(Playoffs!CP103,Playoffs!CP$199,Playoffs!CP$200,1)</f>
        <v>0.690385806971202</v>
      </c>
      <c r="D105">
        <f>1-NORMDIST(Playoffs!CQ103,Playoffs!CQ$199,Playoffs!CQ$200,1)</f>
        <v>0.36461602077511701</v>
      </c>
      <c r="E105">
        <f>NORMDIST(Playoffs!CR103,Playoffs!CR$199,Playoffs!CR$200,1)</f>
        <v>0.28205953975839382</v>
      </c>
      <c r="F105">
        <f>1-NORMDIST(Playoffs!CS103,Playoffs!CS$199,Playoffs!CS$200,1)</f>
        <v>7.1344345888430194E-2</v>
      </c>
      <c r="G105">
        <f>1-NORMDIST(Playoffs!CT103,Playoffs!CT$199,Playoffs!CT$200,1)</f>
        <v>0.70389457286725732</v>
      </c>
      <c r="H105">
        <f>NORMDIST(Playoffs!CU103,Playoffs!CU$199,Playoffs!CU$200,1)</f>
        <v>0.29610542713274268</v>
      </c>
      <c r="I105">
        <f>NORMDIST(Playoffs!CV103,Playoffs!CV$199,Playoffs!CV$200,1)</f>
        <v>0.28834270516338101</v>
      </c>
      <c r="J105">
        <f>1-NORMDIST(Playoffs!CW103,Playoffs!CW$199,Playoffs!CW$200,1)</f>
        <v>0.19561601378227655</v>
      </c>
      <c r="K105">
        <f>NORMDIST(Playoffs!CX103,Playoffs!CX$199,Playoffs!CX$200,1)</f>
        <v>0.23035359087710128</v>
      </c>
      <c r="L105">
        <f>1-NORMDIST(Playoffs!CY103,Playoffs!CY$199,Playoffs!CY$200,1)</f>
        <v>0.41413425759727696</v>
      </c>
      <c r="M105">
        <f>NORMDIST(Playoffs!CZ103,Playoffs!CZ$199,Playoffs!CZ$200,1)</f>
        <v>0.16968536335680751</v>
      </c>
      <c r="N105">
        <f>1-NORMDIST(Playoffs!DA103,Playoffs!DA$199,Playoffs!DA$200,1)</f>
        <v>9.2846495744923541E-2</v>
      </c>
      <c r="O105">
        <f>NORMDIST(Playoffs!DB103,Playoffs!DB$199,Playoffs!DB$200,1)</f>
        <v>0.70008045944414588</v>
      </c>
      <c r="P105">
        <f>1-NORMDIST(Playoffs!DC103,Playoffs!DC$199,Playoffs!DC$200,1)</f>
        <v>0.4119857934121689</v>
      </c>
      <c r="Q105">
        <f>NORMDIST(Playoffs!DD103,Playoffs!DD$199,Playoffs!DD$200,1)</f>
        <v>0.17692181378686489</v>
      </c>
      <c r="R105">
        <f>1-NORMDIST(Playoffs!DE103,Playoffs!DE$199,Playoffs!DE$200,1)</f>
        <v>0.42497552416677964</v>
      </c>
      <c r="S105">
        <f>NORMDIST(Playoffs!DF103,Playoffs!DF$199,Playoffs!DF$200,1)</f>
        <v>6.0069122355556726E-2</v>
      </c>
      <c r="T105">
        <f>1-NORMDIST(Playoffs!DG103,Playoffs!DG$199,Playoffs!DG$200,1)</f>
        <v>9.0793355161320921E-2</v>
      </c>
      <c r="U105">
        <f>1-NORMDIST(Playoffs!DH103,Playoffs!DH$199,Playoffs!DH$200,1)</f>
        <v>0.15104969032838655</v>
      </c>
      <c r="V105">
        <f>NORMDIST(Playoffs!DI103,Playoffs!DI$199,Playoffs!DI$200,1)</f>
        <v>0.32547204131144669</v>
      </c>
      <c r="W105">
        <f>NORMDIST(Playoffs!DJ103,Playoffs!DJ$199,Playoffs!DJ$200,1)</f>
        <v>0.89563641511185188</v>
      </c>
      <c r="X105">
        <f>1-NORMDIST(Playoffs!DK103,Playoffs!DK$199,Playoffs!DK$200,1)</f>
        <v>0.55346513303333356</v>
      </c>
      <c r="Y105">
        <f>NORMDIST(Playoffs!DL103,Playoffs!DL$199,Playoffs!DL$200,1)</f>
        <v>0.59558053184619331</v>
      </c>
      <c r="Z105">
        <f>1-NORMDIST(Playoffs!DM103,Playoffs!DM$199,Playoffs!DM$200,1)</f>
        <v>0.53670673069327934</v>
      </c>
      <c r="AA105">
        <f>1-NORMDIST(Playoffs!DN103,Playoffs!DN$199,Playoffs!DN$200,1)</f>
        <v>0.89377226734568804</v>
      </c>
      <c r="AB105">
        <f>NORMDIST(Playoffs!DO103,Playoffs!DO$199,Playoffs!DO$200,1)</f>
        <v>0.45667418073358035</v>
      </c>
      <c r="AC105">
        <f>NORMDIST(Playoffs!DP103,Playoffs!DP$199,Playoffs!DP$200,1)</f>
        <v>0.33524267059006962</v>
      </c>
      <c r="AD105">
        <f>1-NORMDIST(Playoffs!DQ103,Playoffs!DQ$199,Playoffs!DQ$200,1)</f>
        <v>0.72547077552723638</v>
      </c>
      <c r="AE105">
        <f>NORMDIST(Playoffs!DR103,Playoffs!DR$199,Playoffs!DR$200,1)</f>
        <v>0.33268585829503594</v>
      </c>
      <c r="AF105">
        <f>1-NORMDIST(Playoffs!DS103,Playoffs!DS$199,Playoffs!DS$200,1)</f>
        <v>0.55367277054810593</v>
      </c>
      <c r="AG105">
        <f>NORMDIST(Playoffs!DT103,Playoffs!DT$199,Playoffs!DT$200,1)</f>
        <v>0.33232264214701746</v>
      </c>
      <c r="AH105">
        <f>1-NORMDIST(Playoffs!DU103,Playoffs!DU$199,Playoffs!DU$200,1)</f>
        <v>0.32930534479642537</v>
      </c>
      <c r="AI105">
        <f t="shared" si="22"/>
        <v>15.274469389424473</v>
      </c>
      <c r="AJ105">
        <f t="shared" si="23"/>
        <v>11.356982831804629</v>
      </c>
      <c r="AK105">
        <f t="shared" si="24"/>
        <v>26.631452221229107</v>
      </c>
      <c r="AM105">
        <f t="shared" ca="1" si="25"/>
        <v>134</v>
      </c>
      <c r="AN105">
        <f t="shared" ca="1" si="26"/>
        <v>154</v>
      </c>
      <c r="AO105">
        <f t="shared" ca="1" si="27"/>
        <v>168</v>
      </c>
      <c r="AQ105" t="str">
        <f t="shared" si="28"/>
        <v>Bears</v>
      </c>
    </row>
    <row r="106" spans="1:43">
      <c r="A106" t="str">
        <f>Playoffs!A104&amp;" - "&amp;Playoffs!C104&amp;" - "&amp;Playoffs!F104</f>
        <v>Panthers - DIV - 2005</v>
      </c>
      <c r="B106" t="str">
        <f>Playoffs!B104</f>
        <v>Bears</v>
      </c>
      <c r="C106">
        <f>NORMDIST(Playoffs!CP104,Playoffs!CP$199,Playoffs!CP$200,1)</f>
        <v>0.63538397922488232</v>
      </c>
      <c r="D106">
        <f>1-NORMDIST(Playoffs!CQ104,Playoffs!CQ$199,Playoffs!CQ$200,1)</f>
        <v>0.30961419302879711</v>
      </c>
      <c r="E106">
        <f>NORMDIST(Playoffs!CR104,Playoffs!CR$199,Playoffs!CR$200,1)</f>
        <v>0.92865565411156981</v>
      </c>
      <c r="F106">
        <f>1-NORMDIST(Playoffs!CS104,Playoffs!CS$199,Playoffs!CS$200,1)</f>
        <v>0.7179404602416064</v>
      </c>
      <c r="G106">
        <f>1-NORMDIST(Playoffs!CT104,Playoffs!CT$199,Playoffs!CT$200,1)</f>
        <v>0.70389457286725732</v>
      </c>
      <c r="H106">
        <f>NORMDIST(Playoffs!CU104,Playoffs!CU$199,Playoffs!CU$200,1)</f>
        <v>0.29610542713274268</v>
      </c>
      <c r="I106">
        <f>NORMDIST(Playoffs!CV104,Playoffs!CV$199,Playoffs!CV$200,1)</f>
        <v>0.804383986217724</v>
      </c>
      <c r="J106">
        <f>1-NORMDIST(Playoffs!CW104,Playoffs!CW$199,Playoffs!CW$200,1)</f>
        <v>0.71165729483661855</v>
      </c>
      <c r="K106">
        <f>NORMDIST(Playoffs!CX104,Playoffs!CX$199,Playoffs!CX$200,1)</f>
        <v>0.58586574240272349</v>
      </c>
      <c r="L106">
        <f>1-NORMDIST(Playoffs!CY104,Playoffs!CY$199,Playoffs!CY$200,1)</f>
        <v>0.76964640912289761</v>
      </c>
      <c r="M106">
        <f>NORMDIST(Playoffs!CZ104,Playoffs!CZ$199,Playoffs!CZ$200,1)</f>
        <v>0.90715350425507568</v>
      </c>
      <c r="N106">
        <f>1-NORMDIST(Playoffs!DA104,Playoffs!DA$199,Playoffs!DA$200,1)</f>
        <v>0.83031463664319349</v>
      </c>
      <c r="O106">
        <f>NORMDIST(Playoffs!DB104,Playoffs!DB$199,Playoffs!DB$200,1)</f>
        <v>0.5880142065878311</v>
      </c>
      <c r="P106">
        <f>1-NORMDIST(Playoffs!DC104,Playoffs!DC$199,Playoffs!DC$200,1)</f>
        <v>0.29991954055585424</v>
      </c>
      <c r="Q106">
        <f>NORMDIST(Playoffs!DD104,Playoffs!DD$199,Playoffs!DD$200,1)</f>
        <v>0.57502447583322036</v>
      </c>
      <c r="R106">
        <f>1-NORMDIST(Playoffs!DE104,Playoffs!DE$199,Playoffs!DE$200,1)</f>
        <v>0.82307818621313555</v>
      </c>
      <c r="S106">
        <f>NORMDIST(Playoffs!DF104,Playoffs!DF$199,Playoffs!DF$200,1)</f>
        <v>0.90920664483867952</v>
      </c>
      <c r="T106">
        <f>1-NORMDIST(Playoffs!DG104,Playoffs!DG$199,Playoffs!DG$200,1)</f>
        <v>0.93993087764444294</v>
      </c>
      <c r="U106">
        <f>1-NORMDIST(Playoffs!DH104,Playoffs!DH$199,Playoffs!DH$200,1)</f>
        <v>0.67452795868855331</v>
      </c>
      <c r="V106">
        <f>NORMDIST(Playoffs!DI104,Playoffs!DI$199,Playoffs!DI$200,1)</f>
        <v>0.84895030967161345</v>
      </c>
      <c r="W106">
        <f>NORMDIST(Playoffs!DJ104,Playoffs!DJ$199,Playoffs!DJ$200,1)</f>
        <v>0.44653486696666644</v>
      </c>
      <c r="X106">
        <f>1-NORMDIST(Playoffs!DK104,Playoffs!DK$199,Playoffs!DK$200,1)</f>
        <v>0.10436358488814845</v>
      </c>
      <c r="Y106">
        <f>NORMDIST(Playoffs!DL104,Playoffs!DL$199,Playoffs!DL$200,1)</f>
        <v>0.4632932693067201</v>
      </c>
      <c r="Z106">
        <f>1-NORMDIST(Playoffs!DM104,Playoffs!DM$199,Playoffs!DM$200,1)</f>
        <v>0.40441946815380825</v>
      </c>
      <c r="AA106">
        <f>1-NORMDIST(Playoffs!DN104,Playoffs!DN$199,Playoffs!DN$200,1)</f>
        <v>0.54332581926641965</v>
      </c>
      <c r="AB106">
        <f>NORMDIST(Playoffs!DO104,Playoffs!DO$199,Playoffs!DO$200,1)</f>
        <v>0.10622773265431174</v>
      </c>
      <c r="AC106">
        <f>NORMDIST(Playoffs!DP104,Playoffs!DP$199,Playoffs!DP$200,1)</f>
        <v>0.27452922447276384</v>
      </c>
      <c r="AD106">
        <f>1-NORMDIST(Playoffs!DQ104,Playoffs!DQ$199,Playoffs!DQ$200,1)</f>
        <v>0.66475732940993049</v>
      </c>
      <c r="AE106">
        <f>NORMDIST(Playoffs!DR104,Playoffs!DR$199,Playoffs!DR$200,1)</f>
        <v>0.44632722945189396</v>
      </c>
      <c r="AF106">
        <f>1-NORMDIST(Playoffs!DS104,Playoffs!DS$199,Playoffs!DS$200,1)</f>
        <v>0.66731414170496373</v>
      </c>
      <c r="AG106">
        <f>NORMDIST(Playoffs!DT104,Playoffs!DT$199,Playoffs!DT$200,1)</f>
        <v>0.67069465520357507</v>
      </c>
      <c r="AH106">
        <f>1-NORMDIST(Playoffs!DU104,Playoffs!DU$199,Playoffs!DU$200,1)</f>
        <v>0.66767735785298221</v>
      </c>
      <c r="AI106">
        <f t="shared" si="22"/>
        <v>24.849411221168296</v>
      </c>
      <c r="AJ106">
        <f t="shared" si="23"/>
        <v>20.931924663548447</v>
      </c>
      <c r="AK106">
        <f t="shared" si="24"/>
        <v>45.781335884716754</v>
      </c>
      <c r="AM106">
        <f t="shared" ca="1" si="25"/>
        <v>45</v>
      </c>
      <c r="AN106">
        <f t="shared" ca="1" si="26"/>
        <v>65</v>
      </c>
      <c r="AO106">
        <f t="shared" ca="1" si="27"/>
        <v>31</v>
      </c>
      <c r="AQ106" t="str">
        <f t="shared" si="28"/>
        <v>Panthers</v>
      </c>
    </row>
    <row r="107" spans="1:43">
      <c r="A107" t="str">
        <f>Playoffs!A105&amp;" - "&amp;Playoffs!C105&amp;" - "&amp;Playoffs!F105</f>
        <v>Broncos - CC - 2005</v>
      </c>
      <c r="B107" t="str">
        <f>Playoffs!B105</f>
        <v>Steelers</v>
      </c>
      <c r="C107">
        <f>NORMDIST(Playoffs!CP105,Playoffs!CP$199,Playoffs!CP$200,1)</f>
        <v>0.4050545346288601</v>
      </c>
      <c r="D107">
        <f>1-NORMDIST(Playoffs!CQ105,Playoffs!CQ$199,Playoffs!CQ$200,1)</f>
        <v>0.14688977476283438</v>
      </c>
      <c r="E107">
        <f>NORMDIST(Playoffs!CR105,Playoffs!CR$199,Playoffs!CR$200,1)</f>
        <v>0.33980080840226967</v>
      </c>
      <c r="F107">
        <f>1-NORMDIST(Playoffs!CS105,Playoffs!CS$199,Playoffs!CS$200,1)</f>
        <v>5.607618446758611E-2</v>
      </c>
      <c r="G107">
        <f>1-NORMDIST(Playoffs!CT105,Playoffs!CT$199,Playoffs!CT$200,1)</f>
        <v>5.4721486076111159E-2</v>
      </c>
      <c r="H107">
        <f>NORMDIST(Playoffs!CU105,Playoffs!CU$199,Playoffs!CU$200,1)</f>
        <v>0.10606181703469297</v>
      </c>
      <c r="I107">
        <f>NORMDIST(Playoffs!CV105,Playoffs!CV$199,Playoffs!CV$200,1)</f>
        <v>0.47794340223734255</v>
      </c>
      <c r="J107">
        <f>1-NORMDIST(Playoffs!CW105,Playoffs!CW$199,Playoffs!CW$200,1)</f>
        <v>0.20713375487755159</v>
      </c>
      <c r="K107">
        <f>NORMDIST(Playoffs!CX105,Playoffs!CX$199,Playoffs!CX$200,1)</f>
        <v>0.2085238869776207</v>
      </c>
      <c r="L107">
        <f>1-NORMDIST(Playoffs!CY105,Playoffs!CY$199,Playoffs!CY$200,1)</f>
        <v>5.444564090675863E-2</v>
      </c>
      <c r="M107">
        <f>NORMDIST(Playoffs!CZ105,Playoffs!CZ$199,Playoffs!CZ$200,1)</f>
        <v>0.67979310847378205</v>
      </c>
      <c r="N107">
        <f>1-NORMDIST(Playoffs!DA105,Playoffs!DA$199,Playoffs!DA$200,1)</f>
        <v>0.35555146942102223</v>
      </c>
      <c r="O107">
        <f>NORMDIST(Playoffs!DB105,Playoffs!DB$199,Playoffs!DB$200,1)</f>
        <v>0.37703980701689521</v>
      </c>
      <c r="P107">
        <f>1-NORMDIST(Playoffs!DC105,Playoffs!DC$199,Playoffs!DC$200,1)</f>
        <v>0.24960666489889594</v>
      </c>
      <c r="Q107">
        <f>NORMDIST(Playoffs!DD105,Playoffs!DD$199,Playoffs!DD$200,1)</f>
        <v>0.79084885087262535</v>
      </c>
      <c r="R107">
        <f>1-NORMDIST(Playoffs!DE105,Playoffs!DE$199,Playoffs!DE$200,1)</f>
        <v>4.0959903515044305E-2</v>
      </c>
      <c r="S107">
        <f>NORMDIST(Playoffs!DF105,Playoffs!DF$199,Playoffs!DF$200,1)</f>
        <v>0.20848672888167541</v>
      </c>
      <c r="T107">
        <f>1-NORMDIST(Playoffs!DG105,Playoffs!DG$199,Playoffs!DG$200,1)</f>
        <v>1.5263866941315873E-2</v>
      </c>
      <c r="U107">
        <f>1-NORMDIST(Playoffs!DH105,Playoffs!DH$199,Playoffs!DH$200,1)</f>
        <v>0.29558400971538901</v>
      </c>
      <c r="V107">
        <f>NORMDIST(Playoffs!DI105,Playoffs!DI$199,Playoffs!DI$200,1)</f>
        <v>0.32547204131144669</v>
      </c>
      <c r="W107">
        <f>NORMDIST(Playoffs!DJ105,Playoffs!DJ$199,Playoffs!DJ$200,1)</f>
        <v>0.5845130126921636</v>
      </c>
      <c r="X107">
        <f>1-NORMDIST(Playoffs!DK105,Playoffs!DK$199,Playoffs!DK$200,1)</f>
        <v>0.20055937073813279</v>
      </c>
      <c r="Y107">
        <f>NORMDIST(Playoffs!DL105,Playoffs!DL$199,Playoffs!DL$200,1)</f>
        <v>0.27397679367818251</v>
      </c>
      <c r="Z107">
        <f>1-NORMDIST(Playoffs!DM105,Playoffs!DM$199,Playoffs!DM$200,1)</f>
        <v>0.18583490994211238</v>
      </c>
      <c r="AA107">
        <f>1-NORMDIST(Playoffs!DN105,Playoffs!DN$199,Playoffs!DN$200,1)</f>
        <v>0.84800484734325299</v>
      </c>
      <c r="AB107">
        <f>NORMDIST(Playoffs!DO105,Playoffs!DO$199,Playoffs!DO$200,1)</f>
        <v>0.62359379777925361</v>
      </c>
      <c r="AC107">
        <f>NORMDIST(Playoffs!DP105,Playoffs!DP$199,Playoffs!DP$200,1)</f>
        <v>0.88905242008497942</v>
      </c>
      <c r="AD107">
        <f>1-NORMDIST(Playoffs!DQ105,Playoffs!DQ$199,Playoffs!DQ$200,1)</f>
        <v>0.85518604772879714</v>
      </c>
      <c r="AE107">
        <f>NORMDIST(Playoffs!DR105,Playoffs!DR$199,Playoffs!DR$200,1)</f>
        <v>0.64864296139365463</v>
      </c>
      <c r="AF107">
        <f>1-NORMDIST(Playoffs!DS105,Playoffs!DS$199,Playoffs!DS$200,1)</f>
        <v>0.86840153166250589</v>
      </c>
      <c r="AG107">
        <f>NORMDIST(Playoffs!DT105,Playoffs!DT$199,Playoffs!DT$200,1)</f>
        <v>0.43214867566583892</v>
      </c>
      <c r="AH107">
        <f>1-NORMDIST(Playoffs!DU105,Playoffs!DU$199,Playoffs!DU$200,1)</f>
        <v>0.56785132433416086</v>
      </c>
      <c r="AI107">
        <f t="shared" si="22"/>
        <v>15.181078708876269</v>
      </c>
      <c r="AJ107">
        <f t="shared" si="23"/>
        <v>7.2117069917981409</v>
      </c>
      <c r="AK107">
        <f t="shared" si="24"/>
        <v>22.392785700674409</v>
      </c>
      <c r="AM107">
        <f t="shared" ca="1" si="25"/>
        <v>135</v>
      </c>
      <c r="AN107">
        <f t="shared" ca="1" si="26"/>
        <v>186</v>
      </c>
      <c r="AO107">
        <f t="shared" ca="1" si="27"/>
        <v>185</v>
      </c>
      <c r="AQ107" t="str">
        <f t="shared" si="28"/>
        <v>Broncos</v>
      </c>
    </row>
    <row r="108" spans="1:43">
      <c r="A108" t="str">
        <f>Playoffs!A106&amp;" - "&amp;Playoffs!C106&amp;" - "&amp;Playoffs!F106</f>
        <v>Steelers - CC - 2005</v>
      </c>
      <c r="B108" t="str">
        <f>Playoffs!B106</f>
        <v>Broncos</v>
      </c>
      <c r="C108">
        <f>NORMDIST(Playoffs!CP106,Playoffs!CP$199,Playoffs!CP$200,1)</f>
        <v>0.85311022523716429</v>
      </c>
      <c r="D108">
        <f>1-NORMDIST(Playoffs!CQ106,Playoffs!CQ$199,Playoffs!CQ$200,1)</f>
        <v>0.59494546537114035</v>
      </c>
      <c r="E108">
        <f>NORMDIST(Playoffs!CR106,Playoffs!CR$199,Playoffs!CR$200,1)</f>
        <v>0.94392381553241367</v>
      </c>
      <c r="F108">
        <f>1-NORMDIST(Playoffs!CS106,Playoffs!CS$199,Playoffs!CS$200,1)</f>
        <v>0.66019919159773055</v>
      </c>
      <c r="G108">
        <f>1-NORMDIST(Playoffs!CT106,Playoffs!CT$199,Playoffs!CT$200,1)</f>
        <v>0.89393818296530703</v>
      </c>
      <c r="H108">
        <f>NORMDIST(Playoffs!CU106,Playoffs!CU$199,Playoffs!CU$200,1)</f>
        <v>0.94527851392388884</v>
      </c>
      <c r="I108">
        <f>NORMDIST(Playoffs!CV106,Playoffs!CV$199,Playoffs!CV$200,1)</f>
        <v>0.79286624512244908</v>
      </c>
      <c r="J108">
        <f>1-NORMDIST(Playoffs!CW106,Playoffs!CW$199,Playoffs!CW$200,1)</f>
        <v>0.52205659776265734</v>
      </c>
      <c r="K108">
        <f>NORMDIST(Playoffs!CX106,Playoffs!CX$199,Playoffs!CX$200,1)</f>
        <v>0.94555435909324226</v>
      </c>
      <c r="L108">
        <f>1-NORMDIST(Playoffs!CY106,Playoffs!CY$199,Playoffs!CY$200,1)</f>
        <v>0.79147611302237819</v>
      </c>
      <c r="M108">
        <f>NORMDIST(Playoffs!CZ106,Playoffs!CZ$199,Playoffs!CZ$200,1)</f>
        <v>0.64444853057897722</v>
      </c>
      <c r="N108">
        <f>1-NORMDIST(Playoffs!DA106,Playoffs!DA$199,Playoffs!DA$200,1)</f>
        <v>0.32020689152621729</v>
      </c>
      <c r="O108">
        <f>NORMDIST(Playoffs!DB106,Playoffs!DB$199,Playoffs!DB$200,1)</f>
        <v>0.75039333510110429</v>
      </c>
      <c r="P108">
        <f>1-NORMDIST(Playoffs!DC106,Playoffs!DC$199,Playoffs!DC$200,1)</f>
        <v>0.62296019298310468</v>
      </c>
      <c r="Q108">
        <f>NORMDIST(Playoffs!DD106,Playoffs!DD$199,Playoffs!DD$200,1)</f>
        <v>0.95904009648495536</v>
      </c>
      <c r="R108">
        <f>1-NORMDIST(Playoffs!DE106,Playoffs!DE$199,Playoffs!DE$200,1)</f>
        <v>0.20915114912737431</v>
      </c>
      <c r="S108">
        <f>NORMDIST(Playoffs!DF106,Playoffs!DF$199,Playoffs!DF$200,1)</f>
        <v>0.98473613305868402</v>
      </c>
      <c r="T108">
        <f>1-NORMDIST(Playoffs!DG106,Playoffs!DG$199,Playoffs!DG$200,1)</f>
        <v>0.79151327111832426</v>
      </c>
      <c r="U108">
        <f>1-NORMDIST(Playoffs!DH106,Playoffs!DH$199,Playoffs!DH$200,1)</f>
        <v>0.67452795868855331</v>
      </c>
      <c r="V108">
        <f>NORMDIST(Playoffs!DI106,Playoffs!DI$199,Playoffs!DI$200,1)</f>
        <v>0.70441599028461099</v>
      </c>
      <c r="W108">
        <f>NORMDIST(Playoffs!DJ106,Playoffs!DJ$199,Playoffs!DJ$200,1)</f>
        <v>0.79944062926186743</v>
      </c>
      <c r="X108">
        <f>1-NORMDIST(Playoffs!DK106,Playoffs!DK$199,Playoffs!DK$200,1)</f>
        <v>0.41548698730783651</v>
      </c>
      <c r="Y108">
        <f>NORMDIST(Playoffs!DL106,Playoffs!DL$199,Playoffs!DL$200,1)</f>
        <v>0.81416509005789151</v>
      </c>
      <c r="Z108">
        <f>1-NORMDIST(Playoffs!DM106,Playoffs!DM$199,Playoffs!DM$200,1)</f>
        <v>0.72602320632181416</v>
      </c>
      <c r="AA108">
        <f>1-NORMDIST(Playoffs!DN106,Playoffs!DN$199,Playoffs!DN$200,1)</f>
        <v>0.3764062022207465</v>
      </c>
      <c r="AB108">
        <f>NORMDIST(Playoffs!DO106,Playoffs!DO$199,Playoffs!DO$200,1)</f>
        <v>0.1519951526567469</v>
      </c>
      <c r="AC108">
        <f>NORMDIST(Playoffs!DP106,Playoffs!DP$199,Playoffs!DP$200,1)</f>
        <v>0.14481395227120319</v>
      </c>
      <c r="AD108">
        <f>1-NORMDIST(Playoffs!DQ106,Playoffs!DQ$199,Playoffs!DQ$200,1)</f>
        <v>0.11094757991502036</v>
      </c>
      <c r="AE108">
        <f>NORMDIST(Playoffs!DR106,Playoffs!DR$199,Playoffs!DR$200,1)</f>
        <v>0.13159846833749356</v>
      </c>
      <c r="AF108">
        <f>1-NORMDIST(Playoffs!DS106,Playoffs!DS$199,Playoffs!DS$200,1)</f>
        <v>0.35135703860634582</v>
      </c>
      <c r="AG108">
        <f>NORMDIST(Playoffs!DT106,Playoffs!DT$199,Playoffs!DT$200,1)</f>
        <v>0.43214867566583892</v>
      </c>
      <c r="AH108">
        <f>1-NORMDIST(Playoffs!DU106,Playoffs!DU$199,Playoffs!DU$200,1)</f>
        <v>0.56785132433416086</v>
      </c>
      <c r="AI108">
        <f t="shared" si="22"/>
        <v>28.994687061174783</v>
      </c>
      <c r="AJ108">
        <f t="shared" si="23"/>
        <v>21.025315344096651</v>
      </c>
      <c r="AK108">
        <f t="shared" si="24"/>
        <v>50.020002405271441</v>
      </c>
      <c r="AM108">
        <f t="shared" ca="1" si="25"/>
        <v>13</v>
      </c>
      <c r="AN108">
        <f t="shared" ca="1" si="26"/>
        <v>64</v>
      </c>
      <c r="AO108">
        <f t="shared" ca="1" si="27"/>
        <v>14</v>
      </c>
      <c r="AQ108" t="str">
        <f t="shared" si="28"/>
        <v>Steelers</v>
      </c>
    </row>
    <row r="109" spans="1:43">
      <c r="A109" t="str">
        <f>Playoffs!A107&amp;" - "&amp;Playoffs!C107&amp;" - "&amp;Playoffs!F107</f>
        <v>Seahawks - CC - 2005</v>
      </c>
      <c r="B109" t="str">
        <f>Playoffs!B107</f>
        <v>Panthers</v>
      </c>
      <c r="C109">
        <f>NORMDIST(Playoffs!CP107,Playoffs!CP$199,Playoffs!CP$200,1)</f>
        <v>0.79044404080879427</v>
      </c>
      <c r="D109">
        <f>1-NORMDIST(Playoffs!CQ107,Playoffs!CQ$199,Playoffs!CQ$200,1)</f>
        <v>0.96805702640696001</v>
      </c>
      <c r="E109">
        <f>NORMDIST(Playoffs!CR107,Playoffs!CR$199,Playoffs!CR$200,1)</f>
        <v>0.82634226028343327</v>
      </c>
      <c r="F109">
        <f>1-NORMDIST(Playoffs!CS107,Playoffs!CS$199,Playoffs!CS$200,1)</f>
        <v>0.90996392750854282</v>
      </c>
      <c r="G109">
        <f>1-NORMDIST(Playoffs!CT107,Playoffs!CT$199,Playoffs!CT$200,1)</f>
        <v>0.89393818296530703</v>
      </c>
      <c r="H109">
        <f>NORMDIST(Playoffs!CU107,Playoffs!CU$199,Playoffs!CU$200,1)</f>
        <v>0.94527851392388884</v>
      </c>
      <c r="I109">
        <f>NORMDIST(Playoffs!CV107,Playoffs!CV$199,Playoffs!CV$200,1)</f>
        <v>0.57690945994154386</v>
      </c>
      <c r="J109">
        <f>1-NORMDIST(Playoffs!CW107,Playoffs!CW$199,Playoffs!CW$200,1)</f>
        <v>0.91340740551651123</v>
      </c>
      <c r="K109">
        <f>NORMDIST(Playoffs!CX107,Playoffs!CX$199,Playoffs!CX$200,1)</f>
        <v>0.82775338949669242</v>
      </c>
      <c r="L109">
        <f>1-NORMDIST(Playoffs!CY107,Playoffs!CY$199,Playoffs!CY$200,1)</f>
        <v>0.98260724212746076</v>
      </c>
      <c r="M109">
        <f>NORMDIST(Playoffs!CZ107,Playoffs!CZ$199,Playoffs!CZ$200,1)</f>
        <v>0.38881848928246354</v>
      </c>
      <c r="N109">
        <f>1-NORMDIST(Playoffs!DA107,Playoffs!DA$199,Playoffs!DA$200,1)</f>
        <v>0.77174773580222666</v>
      </c>
      <c r="O109">
        <f>NORMDIST(Playoffs!DB107,Playoffs!DB$199,Playoffs!DB$200,1)</f>
        <v>0.79252147203961254</v>
      </c>
      <c r="P109">
        <f>1-NORMDIST(Playoffs!DC107,Playoffs!DC$199,Playoffs!DC$200,1)</f>
        <v>0.92166667008061787</v>
      </c>
      <c r="Q109">
        <f>NORMDIST(Playoffs!DD107,Playoffs!DD$199,Playoffs!DD$200,1)</f>
        <v>0.58777393830879099</v>
      </c>
      <c r="R109">
        <f>1-NORMDIST(Playoffs!DE107,Playoffs!DE$199,Playoffs!DE$200,1)</f>
        <v>0.98145836898926708</v>
      </c>
      <c r="S109">
        <f>NORMDIST(Playoffs!DF107,Playoffs!DF$199,Playoffs!DF$200,1)</f>
        <v>0.98028827061502344</v>
      </c>
      <c r="T109">
        <f>1-NORMDIST(Playoffs!DG107,Playoffs!DG$199,Playoffs!DG$200,1)</f>
        <v>0.877715513463871</v>
      </c>
      <c r="U109">
        <f>1-NORMDIST(Playoffs!DH107,Playoffs!DH$199,Playoffs!DH$200,1)</f>
        <v>0.82824395703982057</v>
      </c>
      <c r="V109">
        <f>NORMDIST(Playoffs!DI107,Playoffs!DI$199,Playoffs!DI$200,1)</f>
        <v>0.84895030967161345</v>
      </c>
      <c r="W109">
        <f>NORMDIST(Playoffs!DJ107,Playoffs!DJ$199,Playoffs!DJ$200,1)</f>
        <v>0.76891028095676139</v>
      </c>
      <c r="X109">
        <f>1-NORMDIST(Playoffs!DK107,Playoffs!DK$199,Playoffs!DK$200,1)</f>
        <v>0.99170337714271628</v>
      </c>
      <c r="Y109">
        <f>NORMDIST(Playoffs!DL107,Playoffs!DL$199,Playoffs!DL$200,1)</f>
        <v>0.76538975048978641</v>
      </c>
      <c r="Z109">
        <f>1-NORMDIST(Playoffs!DM107,Playoffs!DM$199,Playoffs!DM$200,1)</f>
        <v>0.9593497700469984</v>
      </c>
      <c r="AA109">
        <f>1-NORMDIST(Playoffs!DN107,Playoffs!DN$199,Playoffs!DN$200,1)</f>
        <v>0.53550717993039054</v>
      </c>
      <c r="AB109">
        <f>NORMDIST(Playoffs!DO107,Playoffs!DO$199,Playoffs!DO$200,1)</f>
        <v>0.78790161149461257</v>
      </c>
      <c r="AC109">
        <f>NORMDIST(Playoffs!DP107,Playoffs!DP$199,Playoffs!DP$200,1)</f>
        <v>0.41272520587066253</v>
      </c>
      <c r="AD109">
        <f>1-NORMDIST(Playoffs!DQ107,Playoffs!DQ$199,Playoffs!DQ$200,1)</f>
        <v>0.96176756029814037</v>
      </c>
      <c r="AE109">
        <f>NORMDIST(Playoffs!DR107,Playoffs!DR$199,Playoffs!DR$200,1)</f>
        <v>0.37179747866837365</v>
      </c>
      <c r="AF109">
        <f>1-NORMDIST(Playoffs!DS107,Playoffs!DS$199,Playoffs!DS$200,1)</f>
        <v>0.81661598755957843</v>
      </c>
      <c r="AG109">
        <f>NORMDIST(Playoffs!DT107,Playoffs!DT$199,Playoffs!DT$200,1)</f>
        <v>4.4307172305342535E-2</v>
      </c>
      <c r="AH109">
        <f>1-NORMDIST(Playoffs!DU107,Playoffs!DU$199,Playoffs!DU$200,1)</f>
        <v>0.74991661168332224</v>
      </c>
      <c r="AI109">
        <f t="shared" si="22"/>
        <v>26.271561995574412</v>
      </c>
      <c r="AJ109">
        <f t="shared" si="23"/>
        <v>33.200701511537495</v>
      </c>
      <c r="AK109">
        <f t="shared" si="24"/>
        <v>59.472263507111897</v>
      </c>
      <c r="AM109">
        <f t="shared" ca="1" si="25"/>
        <v>34</v>
      </c>
      <c r="AN109">
        <f t="shared" ca="1" si="26"/>
        <v>2</v>
      </c>
      <c r="AO109">
        <f t="shared" ca="1" si="27"/>
        <v>2</v>
      </c>
      <c r="AQ109" t="str">
        <f t="shared" si="28"/>
        <v>Seahawks</v>
      </c>
    </row>
    <row r="110" spans="1:43">
      <c r="A110" t="str">
        <f>Playoffs!A108&amp;" - "&amp;Playoffs!C108&amp;" - "&amp;Playoffs!F108</f>
        <v>Panthers - CC - 2005</v>
      </c>
      <c r="B110" t="str">
        <f>Playoffs!B108</f>
        <v>Seahawks</v>
      </c>
      <c r="C110">
        <f>NORMDIST(Playoffs!CP108,Playoffs!CP$199,Playoffs!CP$200,1)</f>
        <v>3.1942973593040658E-2</v>
      </c>
      <c r="D110">
        <f>1-NORMDIST(Playoffs!CQ108,Playoffs!CQ$199,Playoffs!CQ$200,1)</f>
        <v>0.2095559591912044</v>
      </c>
      <c r="E110">
        <f>NORMDIST(Playoffs!CR108,Playoffs!CR$199,Playoffs!CR$200,1)</f>
        <v>9.0036072491457286E-2</v>
      </c>
      <c r="F110">
        <f>1-NORMDIST(Playoffs!CS108,Playoffs!CS$199,Playoffs!CS$200,1)</f>
        <v>0.17365773971656639</v>
      </c>
      <c r="G110">
        <f>1-NORMDIST(Playoffs!CT108,Playoffs!CT$199,Playoffs!CT$200,1)</f>
        <v>5.4721486076111159E-2</v>
      </c>
      <c r="H110">
        <f>NORMDIST(Playoffs!CU108,Playoffs!CU$199,Playoffs!CU$200,1)</f>
        <v>0.10606181703469297</v>
      </c>
      <c r="I110">
        <f>NORMDIST(Playoffs!CV108,Playoffs!CV$199,Playoffs!CV$200,1)</f>
        <v>8.6592594483488328E-2</v>
      </c>
      <c r="J110">
        <f>1-NORMDIST(Playoffs!CW108,Playoffs!CW$199,Playoffs!CW$200,1)</f>
        <v>0.42309054005845637</v>
      </c>
      <c r="K110">
        <f>NORMDIST(Playoffs!CX108,Playoffs!CX$199,Playoffs!CX$200,1)</f>
        <v>1.7392757872538689E-2</v>
      </c>
      <c r="L110">
        <f>1-NORMDIST(Playoffs!CY108,Playoffs!CY$199,Playoffs!CY$200,1)</f>
        <v>0.17224661050330869</v>
      </c>
      <c r="M110">
        <f>NORMDIST(Playoffs!CZ108,Playoffs!CZ$199,Playoffs!CZ$200,1)</f>
        <v>0.22825226419777422</v>
      </c>
      <c r="N110">
        <f>1-NORMDIST(Playoffs!DA108,Playoffs!DA$199,Playoffs!DA$200,1)</f>
        <v>0.6111815107175369</v>
      </c>
      <c r="O110">
        <f>NORMDIST(Playoffs!DB108,Playoffs!DB$199,Playoffs!DB$200,1)</f>
        <v>7.8333329919382022E-2</v>
      </c>
      <c r="P110">
        <f>1-NORMDIST(Playoffs!DC108,Playoffs!DC$199,Playoffs!DC$200,1)</f>
        <v>0.20747852796038768</v>
      </c>
      <c r="Q110">
        <f>NORMDIST(Playoffs!DD108,Playoffs!DD$199,Playoffs!DD$200,1)</f>
        <v>1.8541631010732917E-2</v>
      </c>
      <c r="R110">
        <f>1-NORMDIST(Playoffs!DE108,Playoffs!DE$199,Playoffs!DE$200,1)</f>
        <v>0.4122260616912089</v>
      </c>
      <c r="S110">
        <f>NORMDIST(Playoffs!DF108,Playoffs!DF$199,Playoffs!DF$200,1)</f>
        <v>0.12228448653612844</v>
      </c>
      <c r="T110">
        <f>1-NORMDIST(Playoffs!DG108,Playoffs!DG$199,Playoffs!DG$200,1)</f>
        <v>1.9711729384976673E-2</v>
      </c>
      <c r="U110">
        <f>1-NORMDIST(Playoffs!DH108,Playoffs!DH$199,Playoffs!DH$200,1)</f>
        <v>0.15104969032838655</v>
      </c>
      <c r="V110">
        <f>NORMDIST(Playoffs!DI108,Playoffs!DI$199,Playoffs!DI$200,1)</f>
        <v>0.17175604296017943</v>
      </c>
      <c r="W110">
        <f>NORMDIST(Playoffs!DJ108,Playoffs!DJ$199,Playoffs!DJ$200,1)</f>
        <v>8.2966228572836087E-3</v>
      </c>
      <c r="X110">
        <f>1-NORMDIST(Playoffs!DK108,Playoffs!DK$199,Playoffs!DK$200,1)</f>
        <v>0.23108971904323872</v>
      </c>
      <c r="Y110">
        <f>NORMDIST(Playoffs!DL108,Playoffs!DL$199,Playoffs!DL$200,1)</f>
        <v>4.0650229952999162E-2</v>
      </c>
      <c r="Z110">
        <f>1-NORMDIST(Playoffs!DM108,Playoffs!DM$199,Playoffs!DM$200,1)</f>
        <v>0.23461024951021725</v>
      </c>
      <c r="AA110">
        <f>1-NORMDIST(Playoffs!DN108,Playoffs!DN$199,Playoffs!DN$200,1)</f>
        <v>0.21209838850538754</v>
      </c>
      <c r="AB110">
        <f>NORMDIST(Playoffs!DO108,Playoffs!DO$199,Playoffs!DO$200,1)</f>
        <v>0.46449282006960946</v>
      </c>
      <c r="AC110">
        <f>NORMDIST(Playoffs!DP108,Playoffs!DP$199,Playoffs!DP$200,1)</f>
        <v>3.8232439701859966E-2</v>
      </c>
      <c r="AD110">
        <f>1-NORMDIST(Playoffs!DQ108,Playoffs!DQ$199,Playoffs!DQ$200,1)</f>
        <v>0.58727479412933759</v>
      </c>
      <c r="AE110">
        <f>NORMDIST(Playoffs!DR108,Playoffs!DR$199,Playoffs!DR$200,1)</f>
        <v>0.18338401244042091</v>
      </c>
      <c r="AF110">
        <f>1-NORMDIST(Playoffs!DS108,Playoffs!DS$199,Playoffs!DS$200,1)</f>
        <v>0.62820252133162613</v>
      </c>
      <c r="AG110">
        <f>NORMDIST(Playoffs!DT108,Playoffs!DT$199,Playoffs!DT$200,1)</f>
        <v>0.25008338831667709</v>
      </c>
      <c r="AH110">
        <f>1-NORMDIST(Playoffs!DU108,Playoffs!DU$199,Playoffs!DU$200,1)</f>
        <v>0.95569282769465702</v>
      </c>
      <c r="AI110">
        <f t="shared" si="22"/>
        <v>3.0056925414354332</v>
      </c>
      <c r="AJ110">
        <f t="shared" si="23"/>
        <v>9.9348320573985127</v>
      </c>
      <c r="AK110">
        <f t="shared" si="24"/>
        <v>12.940524598833942</v>
      </c>
      <c r="AM110">
        <f t="shared" ca="1" si="25"/>
        <v>197</v>
      </c>
      <c r="AN110">
        <f t="shared" ca="1" si="26"/>
        <v>165</v>
      </c>
      <c r="AO110">
        <f t="shared" ca="1" si="27"/>
        <v>197</v>
      </c>
      <c r="AQ110" t="str">
        <f t="shared" si="28"/>
        <v>Panthers</v>
      </c>
    </row>
    <row r="111" spans="1:43">
      <c r="A111" t="str">
        <f>Playoffs!A109&amp;" - "&amp;Playoffs!C109&amp;" - "&amp;Playoffs!F109</f>
        <v>Steelers - SB - 2005</v>
      </c>
      <c r="B111" t="str">
        <f>Playoffs!B109</f>
        <v>Seahawks</v>
      </c>
      <c r="C111">
        <f>NORMDIST(Playoffs!CP109,Playoffs!CP$199,Playoffs!CP$200,1)</f>
        <v>0.45570106025048074</v>
      </c>
      <c r="D111">
        <f>1-NORMDIST(Playoffs!CQ109,Playoffs!CQ$199,Playoffs!CQ$200,1)</f>
        <v>0.63347773021043685</v>
      </c>
      <c r="E111">
        <f>NORMDIST(Playoffs!CR109,Playoffs!CR$199,Playoffs!CR$200,1)</f>
        <v>0.28404063403592272</v>
      </c>
      <c r="F111">
        <f>1-NORMDIST(Playoffs!CS109,Playoffs!CS$199,Playoffs!CS$200,1)</f>
        <v>0.63030955903586139</v>
      </c>
      <c r="G111">
        <f>1-NORMDIST(Playoffs!CT109,Playoffs!CT$199,Playoffs!CT$200,1)</f>
        <v>0.42995949000555234</v>
      </c>
      <c r="H111">
        <f>NORMDIST(Playoffs!CU109,Playoffs!CU$199,Playoffs!CU$200,1)</f>
        <v>0.29610542713274268</v>
      </c>
      <c r="I111">
        <f>NORMDIST(Playoffs!CV109,Playoffs!CV$199,Playoffs!CV$200,1)</f>
        <v>0.6024301061382189</v>
      </c>
      <c r="J111">
        <f>1-NORMDIST(Playoffs!CW109,Playoffs!CW$199,Playoffs!CW$200,1)</f>
        <v>0.30731317117746915</v>
      </c>
      <c r="K111">
        <f>NORMDIST(Playoffs!CX109,Playoffs!CX$199,Playoffs!CX$200,1)</f>
        <v>0.36630372601246053</v>
      </c>
      <c r="L111">
        <f>1-NORMDIST(Playoffs!CY109,Playoffs!CY$199,Playoffs!CY$200,1)</f>
        <v>0.43511287517275976</v>
      </c>
      <c r="M111">
        <f>NORMDIST(Playoffs!CZ109,Playoffs!CZ$199,Playoffs!CZ$200,1)</f>
        <v>0.78081804542968802</v>
      </c>
      <c r="N111">
        <f>1-NORMDIST(Playoffs!DA109,Playoffs!DA$199,Playoffs!DA$200,1)</f>
        <v>0.51051192516947352</v>
      </c>
      <c r="O111">
        <f>NORMDIST(Playoffs!DB109,Playoffs!DB$199,Playoffs!DB$200,1)</f>
        <v>0.26013512979232767</v>
      </c>
      <c r="P111">
        <f>1-NORMDIST(Playoffs!DC109,Playoffs!DC$199,Playoffs!DC$200,1)</f>
        <v>0.47156213762049171</v>
      </c>
      <c r="Q111">
        <f>NORMDIST(Playoffs!DD109,Playoffs!DD$199,Playoffs!DD$200,1)</f>
        <v>0.85484590599866128</v>
      </c>
      <c r="R111">
        <f>1-NORMDIST(Playoffs!DE109,Playoffs!DE$199,Playoffs!DE$200,1)</f>
        <v>0.7127970118413397</v>
      </c>
      <c r="S111">
        <f>NORMDIST(Playoffs!DF109,Playoffs!DF$199,Playoffs!DF$200,1)</f>
        <v>0.33852175599425915</v>
      </c>
      <c r="T111">
        <f>1-NORMDIST(Playoffs!DG109,Playoffs!DG$199,Playoffs!DG$200,1)</f>
        <v>0.65232169457720601</v>
      </c>
      <c r="U111">
        <f>1-NORMDIST(Playoffs!DH109,Playoffs!DH$199,Playoffs!DH$200,1)</f>
        <v>0.29558400971538901</v>
      </c>
      <c r="V111">
        <f>NORMDIST(Playoffs!DI109,Playoffs!DI$199,Playoffs!DI$200,1)</f>
        <v>0.17175604296017943</v>
      </c>
      <c r="W111">
        <f>NORMDIST(Playoffs!DJ109,Playoffs!DJ$199,Playoffs!DJ$200,1)</f>
        <v>0.28458890104226531</v>
      </c>
      <c r="X111">
        <f>1-NORMDIST(Playoffs!DK109,Playoffs!DK$199,Playoffs!DK$200,1)</f>
        <v>0.7441623066228944</v>
      </c>
      <c r="Y111">
        <f>NORMDIST(Playoffs!DL109,Playoffs!DL$199,Playoffs!DL$200,1)</f>
        <v>0.33774969293737733</v>
      </c>
      <c r="Z111">
        <f>1-NORMDIST(Playoffs!DM109,Playoffs!DM$199,Playoffs!DM$200,1)</f>
        <v>0.18139724526650269</v>
      </c>
      <c r="AA111">
        <f>1-NORMDIST(Playoffs!DN109,Playoffs!DN$199,Playoffs!DN$200,1)</f>
        <v>0.85506212776160095</v>
      </c>
      <c r="AB111">
        <f>NORMDIST(Playoffs!DO109,Playoffs!DO$199,Playoffs!DO$200,1)</f>
        <v>0.58451784874828905</v>
      </c>
      <c r="AC111">
        <f>NORMDIST(Playoffs!DP109,Playoffs!DP$199,Playoffs!DP$200,1)</f>
        <v>0.38915783882113431</v>
      </c>
      <c r="AD111">
        <f>1-NORMDIST(Playoffs!DQ109,Playoffs!DQ$199,Playoffs!DQ$200,1)</f>
        <v>0.29550551397956271</v>
      </c>
      <c r="AE111">
        <f>NORMDIST(Playoffs!DR109,Playoffs!DR$199,Playoffs!DR$200,1)</f>
        <v>0.85732971567308569</v>
      </c>
      <c r="AF111">
        <f>1-NORMDIST(Playoffs!DS109,Playoffs!DS$199,Playoffs!DS$200,1)</f>
        <v>0.14353907114638398</v>
      </c>
      <c r="AG111">
        <f>NORMDIST(Playoffs!DT109,Playoffs!DT$199,Playoffs!DT$200,1)</f>
        <v>0.82301513430234452</v>
      </c>
      <c r="AH111">
        <f>1-NORMDIST(Playoffs!DU109,Playoffs!DU$199,Playoffs!DU$200,1)</f>
        <v>0.15173046406739221</v>
      </c>
      <c r="AI111">
        <f t="shared" si="22"/>
        <v>16.924540163160689</v>
      </c>
      <c r="AJ111">
        <f t="shared" si="23"/>
        <v>17.484496881447949</v>
      </c>
      <c r="AK111">
        <f t="shared" si="24"/>
        <v>34.409037044608645</v>
      </c>
      <c r="AM111">
        <f t="shared" ca="1" si="25"/>
        <v>117</v>
      </c>
      <c r="AN111">
        <f t="shared" ca="1" si="26"/>
        <v>98</v>
      </c>
      <c r="AO111">
        <f t="shared" ca="1" si="27"/>
        <v>112</v>
      </c>
      <c r="AQ111" t="str">
        <f t="shared" si="28"/>
        <v>Steelers</v>
      </c>
    </row>
    <row r="112" spans="1:43">
      <c r="A112" t="str">
        <f>Playoffs!A110&amp;" - "&amp;Playoffs!C110&amp;" - "&amp;Playoffs!F110</f>
        <v>Seahawks - SB - 2005</v>
      </c>
      <c r="B112" t="str">
        <f>Playoffs!B110</f>
        <v>Steelers</v>
      </c>
      <c r="C112">
        <f>NORMDIST(Playoffs!CP110,Playoffs!CP$199,Playoffs!CP$200,1)</f>
        <v>0.36652226978956381</v>
      </c>
      <c r="D112">
        <f>1-NORMDIST(Playoffs!CQ110,Playoffs!CQ$199,Playoffs!CQ$200,1)</f>
        <v>0.54429893974951948</v>
      </c>
      <c r="E112">
        <f>NORMDIST(Playoffs!CR110,Playoffs!CR$199,Playoffs!CR$200,1)</f>
        <v>0.36969044096413872</v>
      </c>
      <c r="F112">
        <f>1-NORMDIST(Playoffs!CS110,Playoffs!CS$199,Playoffs!CS$200,1)</f>
        <v>0.7159593659640775</v>
      </c>
      <c r="G112">
        <f>1-NORMDIST(Playoffs!CT110,Playoffs!CT$199,Playoffs!CT$200,1)</f>
        <v>0.70389457286725732</v>
      </c>
      <c r="H112">
        <f>NORMDIST(Playoffs!CU110,Playoffs!CU$199,Playoffs!CU$200,1)</f>
        <v>0.57004050999444766</v>
      </c>
      <c r="I112">
        <f>NORMDIST(Playoffs!CV110,Playoffs!CV$199,Playoffs!CV$200,1)</f>
        <v>0.6926868288225313</v>
      </c>
      <c r="J112">
        <f>1-NORMDIST(Playoffs!CW110,Playoffs!CW$199,Playoffs!CW$200,1)</f>
        <v>0.39756989386178132</v>
      </c>
      <c r="K112">
        <f>NORMDIST(Playoffs!CX110,Playoffs!CX$199,Playoffs!CX$200,1)</f>
        <v>0.56488712482724057</v>
      </c>
      <c r="L112">
        <f>1-NORMDIST(Playoffs!CY110,Playoffs!CY$199,Playoffs!CY$200,1)</f>
        <v>0.63369627398753892</v>
      </c>
      <c r="M112">
        <f>NORMDIST(Playoffs!CZ110,Playoffs!CZ$199,Playoffs!CZ$200,1)</f>
        <v>0.48948807483052648</v>
      </c>
      <c r="N112">
        <f>1-NORMDIST(Playoffs!DA110,Playoffs!DA$199,Playoffs!DA$200,1)</f>
        <v>0.21918195457031098</v>
      </c>
      <c r="O112">
        <f>NORMDIST(Playoffs!DB110,Playoffs!DB$199,Playoffs!DB$200,1)</f>
        <v>0.52843786237950829</v>
      </c>
      <c r="P112">
        <f>1-NORMDIST(Playoffs!DC110,Playoffs!DC$199,Playoffs!DC$200,1)</f>
        <v>0.73986487020767211</v>
      </c>
      <c r="Q112">
        <f>NORMDIST(Playoffs!DD110,Playoffs!DD$199,Playoffs!DD$200,1)</f>
        <v>0.28720298815866063</v>
      </c>
      <c r="R112">
        <f>1-NORMDIST(Playoffs!DE110,Playoffs!DE$199,Playoffs!DE$200,1)</f>
        <v>0.14515409400133839</v>
      </c>
      <c r="S112">
        <f>NORMDIST(Playoffs!DF110,Playoffs!DF$199,Playoffs!DF$200,1)</f>
        <v>0.34767830542279377</v>
      </c>
      <c r="T112">
        <f>1-NORMDIST(Playoffs!DG110,Playoffs!DG$199,Playoffs!DG$200,1)</f>
        <v>0.66147824400574051</v>
      </c>
      <c r="U112">
        <f>1-NORMDIST(Playoffs!DH110,Playoffs!DH$199,Playoffs!DH$200,1)</f>
        <v>0.82824395703982057</v>
      </c>
      <c r="V112">
        <f>NORMDIST(Playoffs!DI110,Playoffs!DI$199,Playoffs!DI$200,1)</f>
        <v>0.70441599028461099</v>
      </c>
      <c r="W112">
        <f>NORMDIST(Playoffs!DJ110,Playoffs!DJ$199,Playoffs!DJ$200,1)</f>
        <v>0.25583769337710538</v>
      </c>
      <c r="X112">
        <f>1-NORMDIST(Playoffs!DK110,Playoffs!DK$199,Playoffs!DK$200,1)</f>
        <v>0.71541109895773447</v>
      </c>
      <c r="Y112">
        <f>NORMDIST(Playoffs!DL110,Playoffs!DL$199,Playoffs!DL$200,1)</f>
        <v>0.8186027547335013</v>
      </c>
      <c r="Z112">
        <f>1-NORMDIST(Playoffs!DM110,Playoffs!DM$199,Playoffs!DM$200,1)</f>
        <v>0.66225030706262022</v>
      </c>
      <c r="AA112">
        <f>1-NORMDIST(Playoffs!DN110,Playoffs!DN$199,Playoffs!DN$200,1)</f>
        <v>0.41548215125171106</v>
      </c>
      <c r="AB112">
        <f>NORMDIST(Playoffs!DO110,Playoffs!DO$199,Playoffs!DO$200,1)</f>
        <v>0.14493787223839882</v>
      </c>
      <c r="AC112">
        <f>NORMDIST(Playoffs!DP110,Playoffs!DP$199,Playoffs!DP$200,1)</f>
        <v>0.70449448602043718</v>
      </c>
      <c r="AD112">
        <f>1-NORMDIST(Playoffs!DQ110,Playoffs!DQ$199,Playoffs!DQ$200,1)</f>
        <v>0.61084216117886581</v>
      </c>
      <c r="AE112">
        <f>NORMDIST(Playoffs!DR110,Playoffs!DR$199,Playoffs!DR$200,1)</f>
        <v>0.85646092885361647</v>
      </c>
      <c r="AF112">
        <f>1-NORMDIST(Playoffs!DS110,Playoffs!DS$199,Playoffs!DS$200,1)</f>
        <v>0.14267028432691486</v>
      </c>
      <c r="AG112">
        <f>NORMDIST(Playoffs!DT110,Playoffs!DT$199,Playoffs!DT$200,1)</f>
        <v>0.84826953593260823</v>
      </c>
      <c r="AH112">
        <f>1-NORMDIST(Playoffs!DU110,Playoffs!DU$199,Playoffs!DU$200,1)</f>
        <v>0.17698486569765604</v>
      </c>
      <c r="AI112">
        <f t="shared" si="22"/>
        <v>18.72189717152499</v>
      </c>
      <c r="AJ112">
        <f t="shared" si="23"/>
        <v>19.281853889812229</v>
      </c>
      <c r="AK112">
        <f t="shared" si="24"/>
        <v>38.003751061337205</v>
      </c>
      <c r="AM112">
        <f t="shared" ca="1" si="25"/>
        <v>101</v>
      </c>
      <c r="AN112">
        <f t="shared" ca="1" si="26"/>
        <v>82</v>
      </c>
      <c r="AO112">
        <f t="shared" ca="1" si="27"/>
        <v>87</v>
      </c>
      <c r="AQ112" t="str">
        <f t="shared" si="28"/>
        <v>Seahawks</v>
      </c>
    </row>
    <row r="113" spans="1:43">
      <c r="A113" t="str">
        <f>Playoffs!A111&amp;" - "&amp;Playoffs!C111&amp;" - "&amp;Playoffs!F111</f>
        <v>Colts - WC - 2006</v>
      </c>
      <c r="B113" t="str">
        <f>Playoffs!B111</f>
        <v>Chiefs</v>
      </c>
      <c r="C113">
        <f>NORMDIST(Playoffs!CP111,Playoffs!CP$199,Playoffs!CP$200,1)</f>
        <v>0.77401628326968364</v>
      </c>
      <c r="D113">
        <f>1-NORMDIST(Playoffs!CQ111,Playoffs!CQ$199,Playoffs!CQ$200,1)</f>
        <v>0.99158815000521028</v>
      </c>
      <c r="E113">
        <f>NORMDIST(Playoffs!CR111,Playoffs!CR$199,Playoffs!CR$200,1)</f>
        <v>0.22457461532158896</v>
      </c>
      <c r="F113">
        <f>1-NORMDIST(Playoffs!CS111,Playoffs!CS$199,Playoffs!CS$200,1)</f>
        <v>0.9617853209789371</v>
      </c>
      <c r="G113">
        <f>1-NORMDIST(Playoffs!CT111,Playoffs!CT$199,Playoffs!CT$200,1)</f>
        <v>0.18711184834929373</v>
      </c>
      <c r="H113">
        <f>NORMDIST(Playoffs!CU111,Playoffs!CU$199,Playoffs!CU$200,1)</f>
        <v>0.81288815165070627</v>
      </c>
      <c r="I113">
        <f>NORMDIST(Playoffs!CV111,Playoffs!CV$199,Playoffs!CV$200,1)</f>
        <v>0.89158404949852421</v>
      </c>
      <c r="J113">
        <f>1-NORMDIST(Playoffs!CW111,Playoffs!CW$199,Playoffs!CW$200,1)</f>
        <v>0.97157254717941965</v>
      </c>
      <c r="K113">
        <f>NORMDIST(Playoffs!CX111,Playoffs!CX$199,Playoffs!CX$200,1)</f>
        <v>0.93950350255178305</v>
      </c>
      <c r="L113">
        <f>1-NORMDIST(Playoffs!CY111,Playoffs!CY$199,Playoffs!CY$200,1)</f>
        <v>0.90479851473023609</v>
      </c>
      <c r="M113">
        <f>NORMDIST(Playoffs!CZ111,Playoffs!CZ$199,Playoffs!CZ$200,1)</f>
        <v>0.5920786459036651</v>
      </c>
      <c r="N113">
        <f>1-NORMDIST(Playoffs!DA111,Playoffs!DA$199,Playoffs!DA$200,1)</f>
        <v>0.98159051046698687</v>
      </c>
      <c r="O113">
        <f>NORMDIST(Playoffs!DB111,Playoffs!DB$199,Playoffs!DB$200,1)</f>
        <v>0.95201575615630851</v>
      </c>
      <c r="P113">
        <f>1-NORMDIST(Playoffs!DC111,Playoffs!DC$199,Playoffs!DC$200,1)</f>
        <v>0.96381263152292906</v>
      </c>
      <c r="Q113">
        <f>NORMDIST(Playoffs!DD111,Playoffs!DD$199,Playoffs!DD$200,1)</f>
        <v>0.69955772977768649</v>
      </c>
      <c r="R113">
        <f>1-NORMDIST(Playoffs!DE111,Playoffs!DE$199,Playoffs!DE$200,1)</f>
        <v>0.96136917483033602</v>
      </c>
      <c r="S113">
        <f>NORMDIST(Playoffs!DF111,Playoffs!DF$199,Playoffs!DF$200,1)</f>
        <v>0.56656198699838567</v>
      </c>
      <c r="T113">
        <f>1-NORMDIST(Playoffs!DG111,Playoffs!DG$199,Playoffs!DG$200,1)</f>
        <v>0.45245346211352966</v>
      </c>
      <c r="U113">
        <f>1-NORMDIST(Playoffs!DH111,Playoffs!DH$199,Playoffs!DH$200,1)</f>
        <v>0.82824395703982057</v>
      </c>
      <c r="V113">
        <f>NORMDIST(Playoffs!DI111,Playoffs!DI$199,Playoffs!DI$200,1)</f>
        <v>0.97838789875573462</v>
      </c>
      <c r="W113">
        <f>NORMDIST(Playoffs!DJ111,Playoffs!DJ$199,Playoffs!DJ$200,1)</f>
        <v>0.42939874657052679</v>
      </c>
      <c r="X113">
        <f>1-NORMDIST(Playoffs!DK111,Playoffs!DK$199,Playoffs!DK$200,1)</f>
        <v>0.71541109895773447</v>
      </c>
      <c r="Y113">
        <f>NORMDIST(Playoffs!DL111,Playoffs!DL$199,Playoffs!DL$200,1)</f>
        <v>0.96146883601434163</v>
      </c>
      <c r="Z113">
        <f>1-NORMDIST(Playoffs!DM111,Playoffs!DM$199,Playoffs!DM$200,1)</f>
        <v>0.92231340609197598</v>
      </c>
      <c r="AA113">
        <f>1-NORMDIST(Playoffs!DN111,Playoffs!DN$199,Playoffs!DN$200,1)</f>
        <v>0.76706252025101107</v>
      </c>
      <c r="AB113">
        <f>NORMDIST(Playoffs!DO111,Playoffs!DO$199,Playoffs!DO$200,1)</f>
        <v>0.11205484875175797</v>
      </c>
      <c r="AC113">
        <f>NORMDIST(Playoffs!DP111,Playoffs!DP$199,Playoffs!DP$200,1)</f>
        <v>0.7863793688475671</v>
      </c>
      <c r="AD113">
        <f>1-NORMDIST(Playoffs!DQ111,Playoffs!DQ$199,Playoffs!DQ$200,1)</f>
        <v>0.96176756029814037</v>
      </c>
      <c r="AE113">
        <f>NORMDIST(Playoffs!DR111,Playoffs!DR$199,Playoffs!DR$200,1)</f>
        <v>0.67215423554232523</v>
      </c>
      <c r="AF113">
        <f>1-NORMDIST(Playoffs!DS111,Playoffs!DS$199,Playoffs!DS$200,1)</f>
        <v>0.89049206196368724</v>
      </c>
      <c r="AG113">
        <f>NORMDIST(Playoffs!DT111,Playoffs!DT$199,Playoffs!DT$200,1)</f>
        <v>0.26419672714829134</v>
      </c>
      <c r="AH113">
        <f>1-NORMDIST(Playoffs!DU111,Playoffs!DU$199,Playoffs!DU$200,1)</f>
        <v>7.1725066543571803E-2</v>
      </c>
      <c r="AI113">
        <f t="shared" si="22"/>
        <v>23.654837114291123</v>
      </c>
      <c r="AJ113">
        <f t="shared" si="23"/>
        <v>31.506821523394141</v>
      </c>
      <c r="AK113">
        <f t="shared" si="24"/>
        <v>55.161658637685278</v>
      </c>
      <c r="AM113">
        <f t="shared" ca="1" si="25"/>
        <v>55</v>
      </c>
      <c r="AN113">
        <f t="shared" ca="1" si="26"/>
        <v>3</v>
      </c>
      <c r="AO113">
        <f t="shared" ca="1" si="27"/>
        <v>6</v>
      </c>
      <c r="AQ113" t="str">
        <f t="shared" si="28"/>
        <v>Colts</v>
      </c>
    </row>
    <row r="114" spans="1:43">
      <c r="A114" t="str">
        <f>Playoffs!A112&amp;" - "&amp;Playoffs!C112&amp;" - "&amp;Playoffs!F112</f>
        <v>Chiefs - WC - 2006</v>
      </c>
      <c r="B114" t="str">
        <f>Playoffs!B112</f>
        <v>Colts</v>
      </c>
      <c r="C114">
        <f>NORMDIST(Playoffs!CP112,Playoffs!CP$199,Playoffs!CP$200,1)</f>
        <v>8.4118499947898329E-3</v>
      </c>
      <c r="D114">
        <f>1-NORMDIST(Playoffs!CQ112,Playoffs!CQ$199,Playoffs!CQ$200,1)</f>
        <v>0.22598371673031514</v>
      </c>
      <c r="E114">
        <f>NORMDIST(Playoffs!CR112,Playoffs!CR$199,Playoffs!CR$200,1)</f>
        <v>3.8214679021063014E-2</v>
      </c>
      <c r="F114">
        <f>1-NORMDIST(Playoffs!CS112,Playoffs!CS$199,Playoffs!CS$200,1)</f>
        <v>0.77542538467841138</v>
      </c>
      <c r="G114">
        <f>1-NORMDIST(Playoffs!CT112,Playoffs!CT$199,Playoffs!CT$200,1)</f>
        <v>0.18711184834929373</v>
      </c>
      <c r="H114">
        <f>NORMDIST(Playoffs!CU112,Playoffs!CU$199,Playoffs!CU$200,1)</f>
        <v>0.81288815165070627</v>
      </c>
      <c r="I114">
        <f>NORMDIST(Playoffs!CV112,Playoffs!CV$199,Playoffs!CV$200,1)</f>
        <v>2.8427452820579902E-2</v>
      </c>
      <c r="J114">
        <f>1-NORMDIST(Playoffs!CW112,Playoffs!CW$199,Playoffs!CW$200,1)</f>
        <v>0.10841595050147634</v>
      </c>
      <c r="K114">
        <f>NORMDIST(Playoffs!CX112,Playoffs!CX$199,Playoffs!CX$200,1)</f>
        <v>9.5201485269762798E-2</v>
      </c>
      <c r="L114">
        <f>1-NORMDIST(Playoffs!CY112,Playoffs!CY$199,Playoffs!CY$200,1)</f>
        <v>6.0496497448217723E-2</v>
      </c>
      <c r="M114">
        <f>NORMDIST(Playoffs!CZ112,Playoffs!CZ$199,Playoffs!CZ$200,1)</f>
        <v>1.8409489533013801E-2</v>
      </c>
      <c r="N114">
        <f>1-NORMDIST(Playoffs!DA112,Playoffs!DA$199,Playoffs!DA$200,1)</f>
        <v>0.40792135409633457</v>
      </c>
      <c r="O114">
        <f>NORMDIST(Playoffs!DB112,Playoffs!DB$199,Playoffs!DB$200,1)</f>
        <v>3.6187368477070825E-2</v>
      </c>
      <c r="P114">
        <f>1-NORMDIST(Playoffs!DC112,Playoffs!DC$199,Playoffs!DC$200,1)</f>
        <v>4.798424384369171E-2</v>
      </c>
      <c r="Q114">
        <f>NORMDIST(Playoffs!DD112,Playoffs!DD$199,Playoffs!DD$200,1)</f>
        <v>3.8630825169664096E-2</v>
      </c>
      <c r="R114">
        <f>1-NORMDIST(Playoffs!DE112,Playoffs!DE$199,Playoffs!DE$200,1)</f>
        <v>0.30044227022231329</v>
      </c>
      <c r="S114">
        <f>NORMDIST(Playoffs!DF112,Playoffs!DF$199,Playoffs!DF$200,1)</f>
        <v>0.54754653788647045</v>
      </c>
      <c r="T114">
        <f>1-NORMDIST(Playoffs!DG112,Playoffs!DG$199,Playoffs!DG$200,1)</f>
        <v>0.43343801300161444</v>
      </c>
      <c r="U114">
        <f>1-NORMDIST(Playoffs!DH112,Playoffs!DH$199,Playoffs!DH$200,1)</f>
        <v>2.161210124426538E-2</v>
      </c>
      <c r="V114">
        <f>NORMDIST(Playoffs!DI112,Playoffs!DI$199,Playoffs!DI$200,1)</f>
        <v>0.17175604296017943</v>
      </c>
      <c r="W114">
        <f>NORMDIST(Playoffs!DJ112,Playoffs!DJ$199,Playoffs!DJ$200,1)</f>
        <v>0.28458890104226531</v>
      </c>
      <c r="X114">
        <f>1-NORMDIST(Playoffs!DK112,Playoffs!DK$199,Playoffs!DK$200,1)</f>
        <v>0.5706012534294731</v>
      </c>
      <c r="Y114">
        <f>NORMDIST(Playoffs!DL112,Playoffs!DL$199,Playoffs!DL$200,1)</f>
        <v>7.7686593908020463E-2</v>
      </c>
      <c r="Z114">
        <f>1-NORMDIST(Playoffs!DM112,Playoffs!DM$199,Playoffs!DM$200,1)</f>
        <v>3.8531163985660699E-2</v>
      </c>
      <c r="AA114">
        <f>1-NORMDIST(Playoffs!DN112,Playoffs!DN$199,Playoffs!DN$200,1)</f>
        <v>0.88794515124824192</v>
      </c>
      <c r="AB114">
        <f>NORMDIST(Playoffs!DO112,Playoffs!DO$199,Playoffs!DO$200,1)</f>
        <v>0.23293747974898871</v>
      </c>
      <c r="AC114">
        <f>NORMDIST(Playoffs!DP112,Playoffs!DP$199,Playoffs!DP$200,1)</f>
        <v>3.8232439701859966E-2</v>
      </c>
      <c r="AD114">
        <f>1-NORMDIST(Playoffs!DQ112,Playoffs!DQ$199,Playoffs!DQ$200,1)</f>
        <v>0.21362063115243268</v>
      </c>
      <c r="AE114">
        <f>NORMDIST(Playoffs!DR112,Playoffs!DR$199,Playoffs!DR$200,1)</f>
        <v>0.1095079380363122</v>
      </c>
      <c r="AF114">
        <f>1-NORMDIST(Playoffs!DS112,Playoffs!DS$199,Playoffs!DS$200,1)</f>
        <v>0.3278457644576751</v>
      </c>
      <c r="AG114">
        <f>NORMDIST(Playoffs!DT112,Playoffs!DT$199,Playoffs!DT$200,1)</f>
        <v>0.92827493345642864</v>
      </c>
      <c r="AH114">
        <f>1-NORMDIST(Playoffs!DU112,Playoffs!DU$199,Playoffs!DU$200,1)</f>
        <v>0.73580327285170821</v>
      </c>
      <c r="AI114">
        <f t="shared" si="22"/>
        <v>4.6995725295787754</v>
      </c>
      <c r="AJ114">
        <f t="shared" si="23"/>
        <v>12.551556938681799</v>
      </c>
      <c r="AK114">
        <f t="shared" si="24"/>
        <v>17.251129468260576</v>
      </c>
      <c r="AM114">
        <f t="shared" ca="1" si="25"/>
        <v>196</v>
      </c>
      <c r="AN114">
        <f t="shared" ca="1" si="26"/>
        <v>144</v>
      </c>
      <c r="AO114">
        <f t="shared" ca="1" si="27"/>
        <v>193</v>
      </c>
      <c r="AQ114" t="str">
        <f t="shared" si="28"/>
        <v>Chiefs</v>
      </c>
    </row>
    <row r="115" spans="1:43">
      <c r="A115" t="str">
        <f>Playoffs!A113&amp;" - "&amp;Playoffs!C113&amp;" - "&amp;Playoffs!F113</f>
        <v>Seahawks - WC - 2006</v>
      </c>
      <c r="B115" t="str">
        <f>Playoffs!B113</f>
        <v>Cowboys</v>
      </c>
      <c r="C115">
        <f>NORMDIST(Playoffs!CP113,Playoffs!CP$199,Playoffs!CP$200,1)</f>
        <v>0.44581544752958924</v>
      </c>
      <c r="D115">
        <f>1-NORMDIST(Playoffs!CQ113,Playoffs!CQ$199,Playoffs!CQ$200,1)</f>
        <v>0.86621083953059308</v>
      </c>
      <c r="E115">
        <f>NORMDIST(Playoffs!CR113,Playoffs!CR$199,Playoffs!CR$200,1)</f>
        <v>0.47697217688608973</v>
      </c>
      <c r="F115">
        <f>1-NORMDIST(Playoffs!CS113,Playoffs!CS$199,Playoffs!CS$200,1)</f>
        <v>0.41280628637350947</v>
      </c>
      <c r="G115">
        <f>1-NORMDIST(Playoffs!CT113,Playoffs!CT$199,Playoffs!CT$200,1)</f>
        <v>0.42995949000555234</v>
      </c>
      <c r="H115">
        <f>NORMDIST(Playoffs!CU113,Playoffs!CU$199,Playoffs!CU$200,1)</f>
        <v>0.29610542713274268</v>
      </c>
      <c r="I115">
        <f>NORMDIST(Playoffs!CV113,Playoffs!CV$199,Playoffs!CV$200,1)</f>
        <v>0.4631229883347634</v>
      </c>
      <c r="J115">
        <f>1-NORMDIST(Playoffs!CW113,Playoffs!CW$199,Playoffs!CW$200,1)</f>
        <v>0.70526570407637967</v>
      </c>
      <c r="K115">
        <f>NORMDIST(Playoffs!CX113,Playoffs!CX$199,Playoffs!CX$200,1)</f>
        <v>0.48622554148888542</v>
      </c>
      <c r="L115">
        <f>1-NORMDIST(Playoffs!CY113,Playoffs!CY$199,Playoffs!CY$200,1)</f>
        <v>0.6865964494828849</v>
      </c>
      <c r="M115">
        <f>NORMDIST(Playoffs!CZ113,Playoffs!CZ$199,Playoffs!CZ$200,1)</f>
        <v>0.39914424270641169</v>
      </c>
      <c r="N115">
        <f>1-NORMDIST(Playoffs!DA113,Playoffs!DA$199,Playoffs!DA$200,1)</f>
        <v>0.56650569743153512</v>
      </c>
      <c r="O115">
        <f>NORMDIST(Playoffs!DB113,Playoffs!DB$199,Playoffs!DB$200,1)</f>
        <v>0.46821706060222068</v>
      </c>
      <c r="P115">
        <f>1-NORMDIST(Playoffs!DC113,Playoffs!DC$199,Playoffs!DC$200,1)</f>
        <v>0.79820673231239514</v>
      </c>
      <c r="Q115">
        <f>NORMDIST(Playoffs!DD113,Playoffs!DD$199,Playoffs!DD$200,1)</f>
        <v>0.33323115894980282</v>
      </c>
      <c r="R115">
        <f>1-NORMDIST(Playoffs!DE113,Playoffs!DE$199,Playoffs!DE$200,1)</f>
        <v>0.82307818621313555</v>
      </c>
      <c r="S115">
        <f>NORMDIST(Playoffs!DF113,Playoffs!DF$199,Playoffs!DF$200,1)</f>
        <v>0.52350513653891728</v>
      </c>
      <c r="T115">
        <f>1-NORMDIST(Playoffs!DG113,Playoffs!DG$199,Playoffs!DG$200,1)</f>
        <v>0.72495527807566762</v>
      </c>
      <c r="U115">
        <f>1-NORMDIST(Playoffs!DH113,Playoffs!DH$199,Playoffs!DH$200,1)</f>
        <v>0.48311120935848018</v>
      </c>
      <c r="V115">
        <f>NORMDIST(Playoffs!DI113,Playoffs!DI$199,Playoffs!DI$200,1)</f>
        <v>0.84895030967161345</v>
      </c>
      <c r="W115">
        <f>NORMDIST(Playoffs!DJ113,Playoffs!DJ$199,Playoffs!DJ$200,1)</f>
        <v>0.2420525369644082</v>
      </c>
      <c r="X115">
        <f>1-NORMDIST(Playoffs!DK113,Playoffs!DK$199,Playoffs!DK$200,1)</f>
        <v>0.7441623066228944</v>
      </c>
      <c r="Y115">
        <f>NORMDIST(Playoffs!DL113,Playoffs!DL$199,Playoffs!DL$200,1)</f>
        <v>0.56293235597566038</v>
      </c>
      <c r="Z115">
        <f>1-NORMDIST(Playoffs!DM113,Playoffs!DM$199,Playoffs!DM$200,1)</f>
        <v>0.77645319146563441</v>
      </c>
      <c r="AA115">
        <f>1-NORMDIST(Playoffs!DN113,Playoffs!DN$199,Playoffs!DN$200,1)</f>
        <v>0.91513289950467414</v>
      </c>
      <c r="AB115">
        <f>NORMDIST(Playoffs!DO113,Playoffs!DO$199,Playoffs!DO$200,1)</f>
        <v>0.86654312509875009</v>
      </c>
      <c r="AC115">
        <f>NORMDIST(Playoffs!DP113,Playoffs!DP$199,Playoffs!DP$200,1)</f>
        <v>0.37322962101732127</v>
      </c>
      <c r="AD115">
        <f>1-NORMDIST(Playoffs!DQ113,Playoffs!DQ$199,Playoffs!DQ$200,1)</f>
        <v>0.68751813034364617</v>
      </c>
      <c r="AE115">
        <f>NORMDIST(Playoffs!DR113,Playoffs!DR$199,Playoffs!DR$200,1)</f>
        <v>0.15824620586961458</v>
      </c>
      <c r="AF115">
        <f>1-NORMDIST(Playoffs!DS113,Playoffs!DS$199,Playoffs!DS$200,1)</f>
        <v>0.39869533257742451</v>
      </c>
      <c r="AG115">
        <f>NORMDIST(Playoffs!DT113,Playoffs!DT$199,Playoffs!DT$200,1)</f>
        <v>0.1591145991365186</v>
      </c>
      <c r="AH115">
        <f>1-NORMDIST(Playoffs!DU113,Playoffs!DU$199,Playoffs!DU$200,1)</f>
        <v>0.11957413077368351</v>
      </c>
      <c r="AI115">
        <f t="shared" si="22"/>
        <v>16.346568179313774</v>
      </c>
      <c r="AJ115">
        <f t="shared" si="23"/>
        <v>24.197511821295059</v>
      </c>
      <c r="AK115">
        <f t="shared" si="24"/>
        <v>40.544080000608822</v>
      </c>
      <c r="AM115">
        <f t="shared" ca="1" si="25"/>
        <v>121</v>
      </c>
      <c r="AN115">
        <f t="shared" ca="1" si="26"/>
        <v>37</v>
      </c>
      <c r="AO115">
        <f t="shared" ca="1" si="27"/>
        <v>68</v>
      </c>
      <c r="AQ115" t="str">
        <f t="shared" si="28"/>
        <v>Seahawks</v>
      </c>
    </row>
    <row r="116" spans="1:43">
      <c r="A116" t="str">
        <f>Playoffs!A114&amp;" - "&amp;Playoffs!C114&amp;" - "&amp;Playoffs!F114</f>
        <v>Cowboys - WC - 2006</v>
      </c>
      <c r="B116" t="str">
        <f>Playoffs!B114</f>
        <v>Seahawks</v>
      </c>
      <c r="C116">
        <f>NORMDIST(Playoffs!CP114,Playoffs!CP$199,Playoffs!CP$200,1)</f>
        <v>0.13378916046940814</v>
      </c>
      <c r="D116">
        <f>1-NORMDIST(Playoffs!CQ114,Playoffs!CQ$199,Playoffs!CQ$200,1)</f>
        <v>0.55418455247041098</v>
      </c>
      <c r="E116">
        <f>NORMDIST(Playoffs!CR114,Playoffs!CR$199,Playoffs!CR$200,1)</f>
        <v>0.58719371362649042</v>
      </c>
      <c r="F116">
        <f>1-NORMDIST(Playoffs!CS114,Playoffs!CS$199,Playoffs!CS$200,1)</f>
        <v>0.52302782311391027</v>
      </c>
      <c r="G116">
        <f>1-NORMDIST(Playoffs!CT114,Playoffs!CT$199,Playoffs!CT$200,1)</f>
        <v>0.70389457286725732</v>
      </c>
      <c r="H116">
        <f>NORMDIST(Playoffs!CU114,Playoffs!CU$199,Playoffs!CU$200,1)</f>
        <v>0.57004050999444766</v>
      </c>
      <c r="I116">
        <f>NORMDIST(Playoffs!CV114,Playoffs!CV$199,Playoffs!CV$200,1)</f>
        <v>0.29473429592361988</v>
      </c>
      <c r="J116">
        <f>1-NORMDIST(Playoffs!CW114,Playoffs!CW$199,Playoffs!CW$200,1)</f>
        <v>0.53687701166523649</v>
      </c>
      <c r="K116">
        <f>NORMDIST(Playoffs!CX114,Playoffs!CX$199,Playoffs!CX$200,1)</f>
        <v>0.31340355051711422</v>
      </c>
      <c r="L116">
        <f>1-NORMDIST(Playoffs!CY114,Playoffs!CY$199,Playoffs!CY$200,1)</f>
        <v>0.51377445851111447</v>
      </c>
      <c r="M116">
        <f>NORMDIST(Playoffs!CZ114,Playoffs!CZ$199,Playoffs!CZ$200,1)</f>
        <v>0.43349430256846522</v>
      </c>
      <c r="N116">
        <f>1-NORMDIST(Playoffs!DA114,Playoffs!DA$199,Playoffs!DA$200,1)</f>
        <v>0.60085575729358875</v>
      </c>
      <c r="O116">
        <f>NORMDIST(Playoffs!DB114,Playoffs!DB$199,Playoffs!DB$200,1)</f>
        <v>0.20179326768760464</v>
      </c>
      <c r="P116">
        <f>1-NORMDIST(Playoffs!DC114,Playoffs!DC$199,Playoffs!DC$200,1)</f>
        <v>0.53178293939777932</v>
      </c>
      <c r="Q116">
        <f>NORMDIST(Playoffs!DD114,Playoffs!DD$199,Playoffs!DD$200,1)</f>
        <v>0.17692181378686489</v>
      </c>
      <c r="R116">
        <f>1-NORMDIST(Playoffs!DE114,Playoffs!DE$199,Playoffs!DE$200,1)</f>
        <v>0.6667688410501974</v>
      </c>
      <c r="S116">
        <f>NORMDIST(Playoffs!DF114,Playoffs!DF$199,Playoffs!DF$200,1)</f>
        <v>0.27504472192433205</v>
      </c>
      <c r="T116">
        <f>1-NORMDIST(Playoffs!DG114,Playoffs!DG$199,Playoffs!DG$200,1)</f>
        <v>0.47649486346108272</v>
      </c>
      <c r="U116">
        <f>1-NORMDIST(Playoffs!DH114,Playoffs!DH$199,Playoffs!DH$200,1)</f>
        <v>0.15104969032838655</v>
      </c>
      <c r="V116">
        <f>NORMDIST(Playoffs!DI114,Playoffs!DI$199,Playoffs!DI$200,1)</f>
        <v>0.51688879064151982</v>
      </c>
      <c r="W116">
        <f>NORMDIST(Playoffs!DJ114,Playoffs!DJ$199,Playoffs!DJ$200,1)</f>
        <v>0.25583769337710538</v>
      </c>
      <c r="X116">
        <f>1-NORMDIST(Playoffs!DK114,Playoffs!DK$199,Playoffs!DK$200,1)</f>
        <v>0.75794746303559157</v>
      </c>
      <c r="Y116">
        <f>NORMDIST(Playoffs!DL114,Playoffs!DL$199,Playoffs!DL$200,1)</f>
        <v>0.22354680853436193</v>
      </c>
      <c r="Z116">
        <f>1-NORMDIST(Playoffs!DM114,Playoffs!DM$199,Playoffs!DM$200,1)</f>
        <v>0.43706764402434062</v>
      </c>
      <c r="AA116">
        <f>1-NORMDIST(Playoffs!DN114,Playoffs!DN$199,Playoffs!DN$200,1)</f>
        <v>0.13345687490125002</v>
      </c>
      <c r="AB116">
        <f>NORMDIST(Playoffs!DO114,Playoffs!DO$199,Playoffs!DO$200,1)</f>
        <v>8.4867100495325865E-2</v>
      </c>
      <c r="AC116">
        <f>NORMDIST(Playoffs!DP114,Playoffs!DP$199,Playoffs!DP$200,1)</f>
        <v>0.31248186965635405</v>
      </c>
      <c r="AD116">
        <f>1-NORMDIST(Playoffs!DQ114,Playoffs!DQ$199,Playoffs!DQ$200,1)</f>
        <v>0.62677037898267884</v>
      </c>
      <c r="AE116">
        <f>NORMDIST(Playoffs!DR114,Playoffs!DR$199,Playoffs!DR$200,1)</f>
        <v>0.60130466742257571</v>
      </c>
      <c r="AF116">
        <f>1-NORMDIST(Playoffs!DS114,Playoffs!DS$199,Playoffs!DS$200,1)</f>
        <v>0.84175379413038487</v>
      </c>
      <c r="AG116">
        <f>NORMDIST(Playoffs!DT114,Playoffs!DT$199,Playoffs!DT$200,1)</f>
        <v>0.88042586922631716</v>
      </c>
      <c r="AH116">
        <f>1-NORMDIST(Playoffs!DU114,Playoffs!DU$199,Playoffs!DU$200,1)</f>
        <v>0.84088540086348074</v>
      </c>
      <c r="AI116">
        <f t="shared" si="22"/>
        <v>12.008882231677866</v>
      </c>
      <c r="AJ116">
        <f t="shared" si="23"/>
        <v>19.859825873659158</v>
      </c>
      <c r="AK116">
        <f t="shared" si="24"/>
        <v>31.868708105337031</v>
      </c>
      <c r="AM116">
        <f t="shared" ca="1" si="25"/>
        <v>162</v>
      </c>
      <c r="AN116">
        <f t="shared" ca="1" si="26"/>
        <v>78</v>
      </c>
      <c r="AO116">
        <f t="shared" ca="1" si="27"/>
        <v>131</v>
      </c>
      <c r="AQ116" t="str">
        <f t="shared" si="28"/>
        <v>Cowboys</v>
      </c>
    </row>
    <row r="117" spans="1:43">
      <c r="A117" t="str">
        <f>Playoffs!A115&amp;" - "&amp;Playoffs!C115&amp;" - "&amp;Playoffs!F115</f>
        <v>Patriots - WC - 2006</v>
      </c>
      <c r="B117" t="str">
        <f>Playoffs!B115</f>
        <v>Jets</v>
      </c>
      <c r="C117">
        <f>NORMDIST(Playoffs!CP115,Playoffs!CP$199,Playoffs!CP$200,1)</f>
        <v>0.86512158085828617</v>
      </c>
      <c r="D117">
        <f>1-NORMDIST(Playoffs!CQ115,Playoffs!CQ$199,Playoffs!CQ$200,1)</f>
        <v>0.63739535220044108</v>
      </c>
      <c r="E117">
        <f>NORMDIST(Playoffs!CR115,Playoffs!CR$199,Playoffs!CR$200,1)</f>
        <v>0.69163836727345673</v>
      </c>
      <c r="F117">
        <f>1-NORMDIST(Playoffs!CS115,Playoffs!CS$199,Playoffs!CS$200,1)</f>
        <v>0.45972462238807332</v>
      </c>
      <c r="G117">
        <f>1-NORMDIST(Playoffs!CT115,Playoffs!CT$199,Playoffs!CT$200,1)</f>
        <v>0.70389457286725732</v>
      </c>
      <c r="H117">
        <f>NORMDIST(Playoffs!CU115,Playoffs!CU$199,Playoffs!CU$200,1)</f>
        <v>0.57004050999444766</v>
      </c>
      <c r="I117">
        <f>NORMDIST(Playoffs!CV115,Playoffs!CV$199,Playoffs!CV$200,1)</f>
        <v>0.79286624512244908</v>
      </c>
      <c r="J117">
        <f>1-NORMDIST(Playoffs!CW115,Playoffs!CW$199,Playoffs!CW$200,1)</f>
        <v>0.36658126542662339</v>
      </c>
      <c r="K117">
        <f>NORMDIST(Playoffs!CX115,Playoffs!CX$199,Playoffs!CX$200,1)</f>
        <v>0.87214803709749966</v>
      </c>
      <c r="L117">
        <f>1-NORMDIST(Playoffs!CY115,Playoffs!CY$199,Playoffs!CY$200,1)</f>
        <v>0.65076201951673318</v>
      </c>
      <c r="M117">
        <f>NORMDIST(Playoffs!CZ115,Playoffs!CZ$199,Playoffs!CZ$200,1)</f>
        <v>0.40655350724413908</v>
      </c>
      <c r="N117">
        <f>1-NORMDIST(Playoffs!DA115,Playoffs!DA$199,Playoffs!DA$200,1)</f>
        <v>0.29557019988081401</v>
      </c>
      <c r="O117">
        <f>NORMDIST(Playoffs!DB115,Playoffs!DB$199,Playoffs!DB$200,1)</f>
        <v>0.96110200968452086</v>
      </c>
      <c r="P117">
        <f>1-NORMDIST(Playoffs!DC115,Playoffs!DC$199,Playoffs!DC$200,1)</f>
        <v>0.49345780412720919</v>
      </c>
      <c r="Q117">
        <f>NORMDIST(Playoffs!DD115,Playoffs!DD$199,Playoffs!DD$200,1)</f>
        <v>0.98626578713103341</v>
      </c>
      <c r="R117">
        <f>1-NORMDIST(Playoffs!DE115,Playoffs!DE$199,Playoffs!DE$200,1)</f>
        <v>0.73297506952598301</v>
      </c>
      <c r="S117">
        <f>NORMDIST(Playoffs!DF115,Playoffs!DF$199,Playoffs!DF$200,1)</f>
        <v>0.71694882073139587</v>
      </c>
      <c r="T117">
        <f>1-NORMDIST(Playoffs!DG115,Playoffs!DG$199,Playoffs!DG$200,1)</f>
        <v>0.35931915797571023</v>
      </c>
      <c r="U117">
        <f>1-NORMDIST(Playoffs!DH115,Playoffs!DH$199,Playoffs!DH$200,1)</f>
        <v>0.82824395703982057</v>
      </c>
      <c r="V117">
        <f>NORMDIST(Playoffs!DI115,Playoffs!DI$199,Playoffs!DI$200,1)</f>
        <v>0.51688879064151982</v>
      </c>
      <c r="W117">
        <f>NORMDIST(Playoffs!DJ115,Playoffs!DJ$199,Playoffs!DJ$200,1)</f>
        <v>0.5845130126921636</v>
      </c>
      <c r="X117">
        <f>1-NORMDIST(Playoffs!DK115,Playoffs!DK$199,Playoffs!DK$200,1)</f>
        <v>0.79677807982740234</v>
      </c>
      <c r="Y117">
        <f>NORMDIST(Playoffs!DL115,Playoffs!DL$199,Playoffs!DL$200,1)</f>
        <v>0.96369895565890373</v>
      </c>
      <c r="Z117">
        <f>1-NORMDIST(Playoffs!DM115,Playoffs!DM$199,Playoffs!DM$200,1)</f>
        <v>0.52160351121820259</v>
      </c>
      <c r="AA117">
        <f>1-NORMDIST(Playoffs!DN115,Playoffs!DN$199,Playoffs!DN$200,1)</f>
        <v>0.50756936533828245</v>
      </c>
      <c r="AB117">
        <f>NORMDIST(Playoffs!DO115,Playoffs!DO$199,Playoffs!DO$200,1)</f>
        <v>0.46958248967800098</v>
      </c>
      <c r="AC117">
        <f>NORMDIST(Playoffs!DP115,Playoffs!DP$199,Playoffs!DP$200,1)</f>
        <v>0.92019804974185648</v>
      </c>
      <c r="AD117">
        <f>1-NORMDIST(Playoffs!DQ115,Playoffs!DQ$199,Playoffs!DQ$200,1)</f>
        <v>0.73250000383303582</v>
      </c>
      <c r="AE117">
        <f>NORMDIST(Playoffs!DR115,Playoffs!DR$199,Playoffs!DR$200,1)</f>
        <v>0.50633496990875215</v>
      </c>
      <c r="AF117">
        <f>1-NORMDIST(Playoffs!DS115,Playoffs!DS$199,Playoffs!DS$200,1)</f>
        <v>0.42540517662516197</v>
      </c>
      <c r="AG117">
        <f>NORMDIST(Playoffs!DT115,Playoffs!DT$199,Playoffs!DT$200,1)</f>
        <v>0.23976688268854485</v>
      </c>
      <c r="AH117">
        <f>1-NORMDIST(Playoffs!DU115,Playoffs!DU$199,Playoffs!DU$200,1)</f>
        <v>0.71883993567944704</v>
      </c>
      <c r="AI117">
        <f t="shared" si="22"/>
        <v>27.670771324363056</v>
      </c>
      <c r="AJ117">
        <f t="shared" si="23"/>
        <v>19.229198070487527</v>
      </c>
      <c r="AK117">
        <f t="shared" si="24"/>
        <v>46.899969394850586</v>
      </c>
      <c r="AM117">
        <f t="shared" ca="1" si="25"/>
        <v>20</v>
      </c>
      <c r="AN117">
        <f t="shared" ca="1" si="26"/>
        <v>83</v>
      </c>
      <c r="AO117">
        <f t="shared" ca="1" si="27"/>
        <v>27</v>
      </c>
      <c r="AQ117" t="str">
        <f t="shared" si="28"/>
        <v>Patriots</v>
      </c>
    </row>
    <row r="118" spans="1:43">
      <c r="A118" t="str">
        <f>Playoffs!A116&amp;" - "&amp;Playoffs!C116&amp;" - "&amp;Playoffs!F116</f>
        <v>Jets - WC - 2006</v>
      </c>
      <c r="B118" t="str">
        <f>Playoffs!B116</f>
        <v>Patriots</v>
      </c>
      <c r="C118">
        <f>NORMDIST(Playoffs!CP116,Playoffs!CP$199,Playoffs!CP$200,1)</f>
        <v>0.36260464779955959</v>
      </c>
      <c r="D118">
        <f>1-NORMDIST(Playoffs!CQ116,Playoffs!CQ$199,Playoffs!CQ$200,1)</f>
        <v>0.13487841914171261</v>
      </c>
      <c r="E118">
        <f>NORMDIST(Playoffs!CR116,Playoffs!CR$199,Playoffs!CR$200,1)</f>
        <v>0.54027537761192657</v>
      </c>
      <c r="F118">
        <f>1-NORMDIST(Playoffs!CS116,Playoffs!CS$199,Playoffs!CS$200,1)</f>
        <v>0.30836163272654316</v>
      </c>
      <c r="G118">
        <f>1-NORMDIST(Playoffs!CT116,Playoffs!CT$199,Playoffs!CT$200,1)</f>
        <v>0.42995949000555234</v>
      </c>
      <c r="H118">
        <f>NORMDIST(Playoffs!CU116,Playoffs!CU$199,Playoffs!CU$200,1)</f>
        <v>0.29610542713274268</v>
      </c>
      <c r="I118">
        <f>NORMDIST(Playoffs!CV116,Playoffs!CV$199,Playoffs!CV$200,1)</f>
        <v>0.63341873457337683</v>
      </c>
      <c r="J118">
        <f>1-NORMDIST(Playoffs!CW116,Playoffs!CW$199,Playoffs!CW$200,1)</f>
        <v>0.20713375487755159</v>
      </c>
      <c r="K118">
        <f>NORMDIST(Playoffs!CX116,Playoffs!CX$199,Playoffs!CX$200,1)</f>
        <v>0.34923798048326615</v>
      </c>
      <c r="L118">
        <f>1-NORMDIST(Playoffs!CY116,Playoffs!CY$199,Playoffs!CY$200,1)</f>
        <v>0.12785196290250167</v>
      </c>
      <c r="M118">
        <f>NORMDIST(Playoffs!CZ116,Playoffs!CZ$199,Playoffs!CZ$200,1)</f>
        <v>0.70442980011918521</v>
      </c>
      <c r="N118">
        <f>1-NORMDIST(Playoffs!DA116,Playoffs!DA$199,Playoffs!DA$200,1)</f>
        <v>0.59344649275586125</v>
      </c>
      <c r="O118">
        <f>NORMDIST(Playoffs!DB116,Playoffs!DB$199,Playoffs!DB$200,1)</f>
        <v>0.50654219587279081</v>
      </c>
      <c r="P118">
        <f>1-NORMDIST(Playoffs!DC116,Playoffs!DC$199,Playoffs!DC$200,1)</f>
        <v>3.8897990315479136E-2</v>
      </c>
      <c r="Q118">
        <f>NORMDIST(Playoffs!DD116,Playoffs!DD$199,Playoffs!DD$200,1)</f>
        <v>0.26702493047401732</v>
      </c>
      <c r="R118">
        <f>1-NORMDIST(Playoffs!DE116,Playoffs!DE$199,Playoffs!DE$200,1)</f>
        <v>1.3734212868966589E-2</v>
      </c>
      <c r="S118">
        <f>NORMDIST(Playoffs!DF116,Playoffs!DF$199,Playoffs!DF$200,1)</f>
        <v>0.64068084202428999</v>
      </c>
      <c r="T118">
        <f>1-NORMDIST(Playoffs!DG116,Playoffs!DG$199,Playoffs!DG$200,1)</f>
        <v>0.28305117926860446</v>
      </c>
      <c r="U118">
        <f>1-NORMDIST(Playoffs!DH116,Playoffs!DH$199,Playoffs!DH$200,1)</f>
        <v>0.48311120935848018</v>
      </c>
      <c r="V118">
        <f>NORMDIST(Playoffs!DI116,Playoffs!DI$199,Playoffs!DI$200,1)</f>
        <v>0.17175604296017943</v>
      </c>
      <c r="W118">
        <f>NORMDIST(Playoffs!DJ116,Playoffs!DJ$199,Playoffs!DJ$200,1)</f>
        <v>0.20322192017259744</v>
      </c>
      <c r="X118">
        <f>1-NORMDIST(Playoffs!DK116,Playoffs!DK$199,Playoffs!DK$200,1)</f>
        <v>0.41548698730783651</v>
      </c>
      <c r="Y118">
        <f>NORMDIST(Playoffs!DL116,Playoffs!DL$199,Playoffs!DL$200,1)</f>
        <v>0.47839648878179708</v>
      </c>
      <c r="Z118">
        <f>1-NORMDIST(Playoffs!DM116,Playoffs!DM$199,Playoffs!DM$200,1)</f>
        <v>3.6301044341098598E-2</v>
      </c>
      <c r="AA118">
        <f>1-NORMDIST(Playoffs!DN116,Playoffs!DN$199,Playoffs!DN$200,1)</f>
        <v>0.53041751032199902</v>
      </c>
      <c r="AB118">
        <f>NORMDIST(Playoffs!DO116,Playoffs!DO$199,Playoffs!DO$200,1)</f>
        <v>0.49243063466171755</v>
      </c>
      <c r="AC118">
        <f>NORMDIST(Playoffs!DP116,Playoffs!DP$199,Playoffs!DP$200,1)</f>
        <v>0.2674999961669644</v>
      </c>
      <c r="AD118">
        <f>1-NORMDIST(Playoffs!DQ116,Playoffs!DQ$199,Playoffs!DQ$200,1)</f>
        <v>7.9801950258143295E-2</v>
      </c>
      <c r="AE118">
        <f>NORMDIST(Playoffs!DR116,Playoffs!DR$199,Playoffs!DR$200,1)</f>
        <v>0.57459482337483814</v>
      </c>
      <c r="AF118">
        <f>1-NORMDIST(Playoffs!DS116,Playoffs!DS$199,Playoffs!DS$200,1)</f>
        <v>0.49366503009124785</v>
      </c>
      <c r="AG118">
        <f>NORMDIST(Playoffs!DT116,Playoffs!DT$199,Playoffs!DT$200,1)</f>
        <v>0.28116006432055252</v>
      </c>
      <c r="AH118">
        <f>1-NORMDIST(Playoffs!DU116,Playoffs!DU$199,Playoffs!DU$200,1)</f>
        <v>0.76023311731145449</v>
      </c>
      <c r="AI118">
        <f t="shared" si="22"/>
        <v>16.977195982485398</v>
      </c>
      <c r="AJ118">
        <f t="shared" si="23"/>
        <v>8.5356227286098765</v>
      </c>
      <c r="AK118">
        <f t="shared" si="24"/>
        <v>25.512818711095274</v>
      </c>
      <c r="AM118">
        <f t="shared" ca="1" si="25"/>
        <v>116</v>
      </c>
      <c r="AN118">
        <f t="shared" ca="1" si="26"/>
        <v>179</v>
      </c>
      <c r="AO118">
        <f t="shared" ca="1" si="27"/>
        <v>172</v>
      </c>
      <c r="AQ118" t="str">
        <f t="shared" si="28"/>
        <v>Jets</v>
      </c>
    </row>
    <row r="119" spans="1:43">
      <c r="A119" t="str">
        <f>Playoffs!A117&amp;" - "&amp;Playoffs!C117&amp;" - "&amp;Playoffs!F117</f>
        <v>Eagles - WC - 2006</v>
      </c>
      <c r="B119" t="str">
        <f>Playoffs!B117</f>
        <v>Giants</v>
      </c>
      <c r="C119">
        <f>NORMDIST(Playoffs!CP117,Playoffs!CP$199,Playoffs!CP$200,1)</f>
        <v>0.44581544752958924</v>
      </c>
      <c r="D119">
        <f>1-NORMDIST(Playoffs!CQ117,Playoffs!CQ$199,Playoffs!CQ$200,1)</f>
        <v>0.54977512064814615</v>
      </c>
      <c r="E119">
        <f>NORMDIST(Playoffs!CR117,Playoffs!CR$199,Playoffs!CR$200,1)</f>
        <v>0.40868941632208056</v>
      </c>
      <c r="F119">
        <f>1-NORMDIST(Playoffs!CS117,Playoffs!CS$199,Playoffs!CS$200,1)</f>
        <v>0.51688025309598706</v>
      </c>
      <c r="G119">
        <f>1-NORMDIST(Playoffs!CT117,Playoffs!CT$199,Playoffs!CT$200,1)</f>
        <v>0.89393818296530703</v>
      </c>
      <c r="H119">
        <f>NORMDIST(Playoffs!CU117,Playoffs!CU$199,Playoffs!CU$200,1)</f>
        <v>0.29610542713274268</v>
      </c>
      <c r="I119">
        <f>NORMDIST(Playoffs!CV117,Playoffs!CV$199,Playoffs!CV$200,1)</f>
        <v>0.42999437574841437</v>
      </c>
      <c r="J119">
        <f>1-NORMDIST(Playoffs!CW117,Playoffs!CW$199,Playoffs!CW$200,1)</f>
        <v>0.53418558862903931</v>
      </c>
      <c r="K119">
        <f>NORMDIST(Playoffs!CX117,Playoffs!CX$199,Playoffs!CX$200,1)</f>
        <v>0.41898112841332702</v>
      </c>
      <c r="L119">
        <f>1-NORMDIST(Playoffs!CY117,Playoffs!CY$199,Playoffs!CY$200,1)</f>
        <v>0.47621470023204981</v>
      </c>
      <c r="M119">
        <f>NORMDIST(Playoffs!CZ117,Playoffs!CZ$199,Playoffs!CZ$200,1)</f>
        <v>0.45588569394474765</v>
      </c>
      <c r="N119">
        <f>1-NORMDIST(Playoffs!DA117,Playoffs!DA$199,Playoffs!DA$200,1)</f>
        <v>0.50116399454540939</v>
      </c>
      <c r="O119">
        <f>NORMDIST(Playoffs!DB117,Playoffs!DB$199,Playoffs!DB$200,1)</f>
        <v>0.46821706060222068</v>
      </c>
      <c r="P119">
        <f>1-NORMDIST(Playoffs!DC117,Playoffs!DC$199,Playoffs!DC$200,1)</f>
        <v>0.55899928332363902</v>
      </c>
      <c r="Q119">
        <f>NORMDIST(Playoffs!DD117,Playoffs!DD$199,Playoffs!DD$200,1)</f>
        <v>0.26702493047401732</v>
      </c>
      <c r="R119">
        <f>1-NORMDIST(Playoffs!DE117,Playoffs!DE$199,Playoffs!DE$200,1)</f>
        <v>0.47403005469723014</v>
      </c>
      <c r="S119">
        <f>NORMDIST(Playoffs!DF117,Playoffs!DF$199,Playoffs!DF$200,1)</f>
        <v>0.27504472192433205</v>
      </c>
      <c r="T119">
        <f>1-NORMDIST(Playoffs!DG117,Playoffs!DG$199,Playoffs!DG$200,1)</f>
        <v>0.69941061420033568</v>
      </c>
      <c r="U119">
        <f>1-NORMDIST(Playoffs!DH117,Playoffs!DH$199,Playoffs!DH$200,1)</f>
        <v>0.29558400971538901</v>
      </c>
      <c r="V119">
        <f>NORMDIST(Playoffs!DI117,Playoffs!DI$199,Playoffs!DI$200,1)</f>
        <v>0.84895030967161345</v>
      </c>
      <c r="W119">
        <f>NORMDIST(Playoffs!DJ117,Playoffs!DJ$199,Playoffs!DJ$200,1)</f>
        <v>0.20322192017259744</v>
      </c>
      <c r="X119">
        <f>1-NORMDIST(Playoffs!DK117,Playoffs!DK$199,Playoffs!DK$200,1)</f>
        <v>0.41548698730783651</v>
      </c>
      <c r="Y119">
        <f>NORMDIST(Playoffs!DL117,Playoffs!DL$199,Playoffs!DL$200,1)</f>
        <v>0.43028192089494766</v>
      </c>
      <c r="Z119">
        <f>1-NORMDIST(Playoffs!DM117,Playoffs!DM$199,Playoffs!DM$200,1)</f>
        <v>0.55775784613040724</v>
      </c>
      <c r="AA119">
        <f>1-NORMDIST(Playoffs!DN117,Playoffs!DN$199,Playoffs!DN$200,1)</f>
        <v>0.18646174992048525</v>
      </c>
      <c r="AB119">
        <f>NORMDIST(Playoffs!DO117,Playoffs!DO$199,Playoffs!DO$200,1)</f>
        <v>0.60515889011613899</v>
      </c>
      <c r="AC119">
        <f>NORMDIST(Playoffs!DP117,Playoffs!DP$199,Playoffs!DP$200,1)</f>
        <v>0.64294367684576748</v>
      </c>
      <c r="AD119">
        <f>1-NORMDIST(Playoffs!DQ117,Playoffs!DQ$199,Playoffs!DQ$200,1)</f>
        <v>0.30370265720434397</v>
      </c>
      <c r="AE119">
        <f>NORMDIST(Playoffs!DR117,Playoffs!DR$199,Playoffs!DR$200,1)</f>
        <v>0.92666887802255993</v>
      </c>
      <c r="AF119">
        <f>1-NORMDIST(Playoffs!DS117,Playoffs!DS$199,Playoffs!DS$200,1)</f>
        <v>0.280459031149912</v>
      </c>
      <c r="AG119">
        <f>NORMDIST(Playoffs!DT117,Playoffs!DT$199,Playoffs!DT$200,1)</f>
        <v>0.65201658862059542</v>
      </c>
      <c r="AH119">
        <f>1-NORMDIST(Playoffs!DU117,Playoffs!DU$199,Playoffs!DU$200,1)</f>
        <v>0.44612296562104548</v>
      </c>
      <c r="AI119">
        <f t="shared" si="22"/>
        <v>15.894695120779925</v>
      </c>
      <c r="AJ119">
        <f t="shared" si="23"/>
        <v>18.769633624434075</v>
      </c>
      <c r="AK119">
        <f t="shared" si="24"/>
        <v>34.664328745214014</v>
      </c>
      <c r="AM119">
        <f t="shared" ca="1" si="25"/>
        <v>126</v>
      </c>
      <c r="AN119">
        <f t="shared" ca="1" si="26"/>
        <v>87</v>
      </c>
      <c r="AO119">
        <f t="shared" ca="1" si="27"/>
        <v>111</v>
      </c>
      <c r="AQ119" t="str">
        <f t="shared" si="28"/>
        <v>Eagles</v>
      </c>
    </row>
    <row r="120" spans="1:43">
      <c r="A120" t="str">
        <f>Playoffs!A118&amp;" - "&amp;Playoffs!C118&amp;" - "&amp;Playoffs!F118</f>
        <v>Giants - WC - 2006</v>
      </c>
      <c r="B120" t="str">
        <f>Playoffs!B118</f>
        <v>Eagles</v>
      </c>
      <c r="C120">
        <f>NORMDIST(Playoffs!CP118,Playoffs!CP$199,Playoffs!CP$200,1)</f>
        <v>0.45022487935185418</v>
      </c>
      <c r="D120">
        <f>1-NORMDIST(Playoffs!CQ118,Playoffs!CQ$199,Playoffs!CQ$200,1)</f>
        <v>0.55418455247041098</v>
      </c>
      <c r="E120">
        <f>NORMDIST(Playoffs!CR118,Playoffs!CR$199,Playoffs!CR$200,1)</f>
        <v>0.48311974690401294</v>
      </c>
      <c r="F120">
        <f>1-NORMDIST(Playoffs!CS118,Playoffs!CS$199,Playoffs!CS$200,1)</f>
        <v>0.59131058367791955</v>
      </c>
      <c r="G120">
        <f>1-NORMDIST(Playoffs!CT118,Playoffs!CT$199,Playoffs!CT$200,1)</f>
        <v>0.70389457286725732</v>
      </c>
      <c r="H120">
        <f>NORMDIST(Playoffs!CU118,Playoffs!CU$199,Playoffs!CU$200,1)</f>
        <v>0.10606181703469297</v>
      </c>
      <c r="I120">
        <f>NORMDIST(Playoffs!CV118,Playoffs!CV$199,Playoffs!CV$200,1)</f>
        <v>0.46581441137096058</v>
      </c>
      <c r="J120">
        <f>1-NORMDIST(Playoffs!CW118,Playoffs!CW$199,Playoffs!CW$200,1)</f>
        <v>0.57000562425158552</v>
      </c>
      <c r="K120">
        <f>NORMDIST(Playoffs!CX118,Playoffs!CX$199,Playoffs!CX$200,1)</f>
        <v>0.5237852997679503</v>
      </c>
      <c r="L120">
        <f>1-NORMDIST(Playoffs!CY118,Playoffs!CY$199,Playoffs!CY$200,1)</f>
        <v>0.58101887158667254</v>
      </c>
      <c r="M120">
        <f>NORMDIST(Playoffs!CZ118,Playoffs!CZ$199,Playoffs!CZ$200,1)</f>
        <v>0.49883600545459061</v>
      </c>
      <c r="N120">
        <f>1-NORMDIST(Playoffs!DA118,Playoffs!DA$199,Playoffs!DA$200,1)</f>
        <v>0.54411430605525246</v>
      </c>
      <c r="O120">
        <f>NORMDIST(Playoffs!DB118,Playoffs!DB$199,Playoffs!DB$200,1)</f>
        <v>0.44100071667636087</v>
      </c>
      <c r="P120">
        <f>1-NORMDIST(Playoffs!DC118,Playoffs!DC$199,Playoffs!DC$200,1)</f>
        <v>0.53178293939777932</v>
      </c>
      <c r="Q120">
        <f>NORMDIST(Playoffs!DD118,Playoffs!DD$199,Playoffs!DD$200,1)</f>
        <v>0.52596994530276986</v>
      </c>
      <c r="R120">
        <f>1-NORMDIST(Playoffs!DE118,Playoffs!DE$199,Playoffs!DE$200,1)</f>
        <v>0.73297506952598301</v>
      </c>
      <c r="S120">
        <f>NORMDIST(Playoffs!DF118,Playoffs!DF$199,Playoffs!DF$200,1)</f>
        <v>0.30058938579966399</v>
      </c>
      <c r="T120">
        <f>1-NORMDIST(Playoffs!DG118,Playoffs!DG$199,Playoffs!DG$200,1)</f>
        <v>0.72495527807566762</v>
      </c>
      <c r="U120">
        <f>1-NORMDIST(Playoffs!DH118,Playoffs!DH$199,Playoffs!DH$200,1)</f>
        <v>0.15104969032838655</v>
      </c>
      <c r="V120">
        <f>NORMDIST(Playoffs!DI118,Playoffs!DI$199,Playoffs!DI$200,1)</f>
        <v>0.70441599028461099</v>
      </c>
      <c r="W120">
        <f>NORMDIST(Playoffs!DJ118,Playoffs!DJ$199,Playoffs!DJ$200,1)</f>
        <v>0.5845130126921636</v>
      </c>
      <c r="X120">
        <f>1-NORMDIST(Playoffs!DK118,Playoffs!DK$199,Playoffs!DK$200,1)</f>
        <v>0.79677807982740234</v>
      </c>
      <c r="Y120">
        <f>NORMDIST(Playoffs!DL118,Playoffs!DL$199,Playoffs!DL$200,1)</f>
        <v>0.44224215386959176</v>
      </c>
      <c r="Z120">
        <f>1-NORMDIST(Playoffs!DM118,Playoffs!DM$199,Playoffs!DM$200,1)</f>
        <v>0.56971807910505112</v>
      </c>
      <c r="AA120">
        <f>1-NORMDIST(Playoffs!DN118,Playoffs!DN$199,Playoffs!DN$200,1)</f>
        <v>0.39484110988386112</v>
      </c>
      <c r="AB120">
        <f>NORMDIST(Playoffs!DO118,Playoffs!DO$199,Playoffs!DO$200,1)</f>
        <v>0.81353825007951497</v>
      </c>
      <c r="AC120">
        <f>NORMDIST(Playoffs!DP118,Playoffs!DP$199,Playoffs!DP$200,1)</f>
        <v>0.69629734279565592</v>
      </c>
      <c r="AD120">
        <f>1-NORMDIST(Playoffs!DQ118,Playoffs!DQ$199,Playoffs!DQ$200,1)</f>
        <v>0.35705632315423241</v>
      </c>
      <c r="AE120">
        <f>NORMDIST(Playoffs!DR118,Playoffs!DR$199,Playoffs!DR$200,1)</f>
        <v>0.71954096885008845</v>
      </c>
      <c r="AF120">
        <f>1-NORMDIST(Playoffs!DS118,Playoffs!DS$199,Playoffs!DS$200,1)</f>
        <v>7.3331121977440406E-2</v>
      </c>
      <c r="AG120">
        <f>NORMDIST(Playoffs!DT118,Playoffs!DT$199,Playoffs!DT$200,1)</f>
        <v>0.55387703437895475</v>
      </c>
      <c r="AH120">
        <f>1-NORMDIST(Playoffs!DU118,Playoffs!DU$199,Playoffs!DU$200,1)</f>
        <v>0.34798341137940492</v>
      </c>
      <c r="AI120">
        <f t="shared" si="22"/>
        <v>17.43676042853885</v>
      </c>
      <c r="AJ120">
        <f t="shared" si="23"/>
        <v>20.311698932192996</v>
      </c>
      <c r="AK120">
        <f t="shared" si="24"/>
        <v>37.74845936073185</v>
      </c>
      <c r="AM120">
        <f t="shared" ca="1" si="25"/>
        <v>112</v>
      </c>
      <c r="AN120">
        <f t="shared" ca="1" si="26"/>
        <v>73</v>
      </c>
      <c r="AO120">
        <f t="shared" ca="1" si="27"/>
        <v>88</v>
      </c>
      <c r="AQ120" t="str">
        <f t="shared" si="28"/>
        <v>Giants</v>
      </c>
    </row>
    <row r="121" spans="1:43">
      <c r="A121" t="str">
        <f>Playoffs!A119&amp;" - "&amp;Playoffs!C119&amp;" - "&amp;Playoffs!F119</f>
        <v>Ravens - DIV - 2006</v>
      </c>
      <c r="B121" t="str">
        <f>Playoffs!B119</f>
        <v>Colts</v>
      </c>
      <c r="C121">
        <f>NORMDIST(Playoffs!CP119,Playoffs!CP$199,Playoffs!CP$200,1)</f>
        <v>4.8512351778997709E-2</v>
      </c>
      <c r="D121">
        <f>1-NORMDIST(Playoffs!CQ119,Playoffs!CQ$199,Playoffs!CQ$200,1)</f>
        <v>0.86621083953059308</v>
      </c>
      <c r="E121">
        <f>NORMDIST(Playoffs!CR119,Playoffs!CR$199,Playoffs!CR$200,1)</f>
        <v>0.13269920199463225</v>
      </c>
      <c r="F121">
        <f>1-NORMDIST(Playoffs!CS119,Playoffs!CS$199,Playoffs!CS$200,1)</f>
        <v>0.86730079800536797</v>
      </c>
      <c r="G121">
        <f>1-NORMDIST(Playoffs!CT119,Playoffs!CT$199,Playoffs!CT$200,1)</f>
        <v>5.4721486076111159E-2</v>
      </c>
      <c r="H121">
        <f>NORMDIST(Playoffs!CU119,Playoffs!CU$199,Playoffs!CU$200,1)</f>
        <v>0.57004050999444766</v>
      </c>
      <c r="I121">
        <f>NORMDIST(Playoffs!CV119,Playoffs!CV$199,Playoffs!CV$200,1)</f>
        <v>0.18084821406007279</v>
      </c>
      <c r="J121">
        <f>1-NORMDIST(Playoffs!CW119,Playoffs!CW$199,Playoffs!CW$200,1)</f>
        <v>0.70292539828450362</v>
      </c>
      <c r="K121">
        <f>NORMDIST(Playoffs!CX119,Playoffs!CX$199,Playoffs!CX$200,1)</f>
        <v>0.32421016685855975</v>
      </c>
      <c r="L121">
        <f>1-NORMDIST(Playoffs!CY119,Playoffs!CY$199,Playoffs!CY$200,1)</f>
        <v>0.3691999251293685</v>
      </c>
      <c r="M121">
        <f>NORMDIST(Playoffs!CZ119,Playoffs!CZ$199,Playoffs!CZ$200,1)</f>
        <v>0.36624142663467529</v>
      </c>
      <c r="N121">
        <f>1-NORMDIST(Playoffs!DA119,Playoffs!DA$199,Playoffs!DA$200,1)</f>
        <v>0.85812068492336802</v>
      </c>
      <c r="O121">
        <f>NORMDIST(Playoffs!DB119,Playoffs!DB$199,Playoffs!DB$200,1)</f>
        <v>0.1619858224709616</v>
      </c>
      <c r="P121">
        <f>1-NORMDIST(Playoffs!DC119,Playoffs!DC$199,Playoffs!DC$200,1)</f>
        <v>0.68370932763610304</v>
      </c>
      <c r="Q121">
        <f>NORMDIST(Playoffs!DD119,Playoffs!DD$199,Playoffs!DD$200,1)</f>
        <v>5.9542573037530855E-2</v>
      </c>
      <c r="R121">
        <f>1-NORMDIST(Playoffs!DE119,Playoffs!DE$199,Playoffs!DE$200,1)</f>
        <v>0.4122260616912089</v>
      </c>
      <c r="S121">
        <f>NORMDIST(Playoffs!DF119,Playoffs!DF$199,Playoffs!DF$200,1)</f>
        <v>0.41488400847552331</v>
      </c>
      <c r="T121">
        <f>1-NORMDIST(Playoffs!DG119,Playoffs!DG$199,Playoffs!DG$200,1)</f>
        <v>0.3220563104465155</v>
      </c>
      <c r="U121">
        <f>1-NORMDIST(Playoffs!DH119,Playoffs!DH$199,Playoffs!DH$200,1)</f>
        <v>0.15104969032838655</v>
      </c>
      <c r="V121">
        <f>NORMDIST(Playoffs!DI119,Playoffs!DI$199,Playoffs!DI$200,1)</f>
        <v>0.84895030967161345</v>
      </c>
      <c r="W121">
        <f>NORMDIST(Playoffs!DJ119,Playoffs!DJ$199,Playoffs!DJ$200,1)</f>
        <v>8.2966228572836087E-3</v>
      </c>
      <c r="X121">
        <f>1-NORMDIST(Playoffs!DK119,Playoffs!DK$199,Playoffs!DK$200,1)</f>
        <v>0.79677807982740234</v>
      </c>
      <c r="Y121">
        <f>NORMDIST(Playoffs!DL119,Playoffs!DL$199,Playoffs!DL$200,1)</f>
        <v>0.10358849629198752</v>
      </c>
      <c r="Z121">
        <f>1-NORMDIST(Playoffs!DM119,Playoffs!DM$199,Playoffs!DM$200,1)</f>
        <v>0.31119267247424154</v>
      </c>
      <c r="AA121">
        <f>1-NORMDIST(Playoffs!DN119,Playoffs!DN$199,Playoffs!DN$200,1)</f>
        <v>0.54745851263501699</v>
      </c>
      <c r="AB121">
        <f>NORMDIST(Playoffs!DO119,Playoffs!DO$199,Playoffs!DO$200,1)</f>
        <v>0.11161196690837061</v>
      </c>
      <c r="AC121">
        <f>NORMDIST(Playoffs!DP119,Playoffs!DP$199,Playoffs!DP$200,1)</f>
        <v>0.55618140933075977</v>
      </c>
      <c r="AD121">
        <f>1-NORMDIST(Playoffs!DQ119,Playoffs!DQ$199,Playoffs!DQ$200,1)</f>
        <v>0.5543662228455567</v>
      </c>
      <c r="AE121">
        <f>NORMDIST(Playoffs!DR119,Playoffs!DR$199,Playoffs!DR$200,1)</f>
        <v>0.50383700781383456</v>
      </c>
      <c r="AF121">
        <f>1-NORMDIST(Playoffs!DS119,Playoffs!DS$199,Playoffs!DS$200,1)</f>
        <v>0.8451509995235843</v>
      </c>
      <c r="AG121">
        <f>NORMDIST(Playoffs!DT119,Playoffs!DT$199,Playoffs!DT$200,1)</f>
        <v>0.151800845856634</v>
      </c>
      <c r="AH121">
        <f>1-NORMDIST(Playoffs!DU119,Playoffs!DU$199,Playoffs!DU$200,1)</f>
        <v>0.53757017463596157</v>
      </c>
      <c r="AI121">
        <f t="shared" si="22"/>
        <v>6.9551039847068825</v>
      </c>
      <c r="AJ121">
        <f t="shared" si="23"/>
        <v>23.164752314641618</v>
      </c>
      <c r="AK121">
        <f t="shared" si="24"/>
        <v>30.119856299348502</v>
      </c>
      <c r="AM121">
        <f t="shared" ca="1" si="25"/>
        <v>188</v>
      </c>
      <c r="AN121">
        <f t="shared" ca="1" si="26"/>
        <v>46</v>
      </c>
      <c r="AO121">
        <f t="shared" ca="1" si="27"/>
        <v>144</v>
      </c>
      <c r="AQ121" t="str">
        <f t="shared" si="28"/>
        <v>Ravens</v>
      </c>
    </row>
    <row r="122" spans="1:43">
      <c r="A122" t="str">
        <f>Playoffs!A120&amp;" - "&amp;Playoffs!C120&amp;" - "&amp;Playoffs!F120</f>
        <v>Colts - DIV - 2006</v>
      </c>
      <c r="B122" t="str">
        <f>Playoffs!B120</f>
        <v>Ravens</v>
      </c>
      <c r="C122">
        <f>NORMDIST(Playoffs!CP120,Playoffs!CP$199,Playoffs!CP$200,1)</f>
        <v>0.13378916046940814</v>
      </c>
      <c r="D122">
        <f>1-NORMDIST(Playoffs!CQ120,Playoffs!CQ$199,Playoffs!CQ$200,1)</f>
        <v>0.95148764822100329</v>
      </c>
      <c r="E122">
        <f>NORMDIST(Playoffs!CR120,Playoffs!CR$199,Playoffs!CR$200,1)</f>
        <v>0.13269920199463225</v>
      </c>
      <c r="F122">
        <f>1-NORMDIST(Playoffs!CS120,Playoffs!CS$199,Playoffs!CS$200,1)</f>
        <v>0.86730079800536797</v>
      </c>
      <c r="G122">
        <f>1-NORMDIST(Playoffs!CT120,Playoffs!CT$199,Playoffs!CT$200,1)</f>
        <v>0.42995949000555234</v>
      </c>
      <c r="H122">
        <f>NORMDIST(Playoffs!CU120,Playoffs!CU$199,Playoffs!CU$200,1)</f>
        <v>0.94527851392388884</v>
      </c>
      <c r="I122">
        <f>NORMDIST(Playoffs!CV120,Playoffs!CV$199,Playoffs!CV$200,1)</f>
        <v>0.29707460171549593</v>
      </c>
      <c r="J122">
        <f>1-NORMDIST(Playoffs!CW120,Playoffs!CW$199,Playoffs!CW$200,1)</f>
        <v>0.81915178593992666</v>
      </c>
      <c r="K122">
        <f>NORMDIST(Playoffs!CX120,Playoffs!CX$199,Playoffs!CX$200,1)</f>
        <v>0.63080007487063217</v>
      </c>
      <c r="L122">
        <f>1-NORMDIST(Playoffs!CY120,Playoffs!CY$199,Playoffs!CY$200,1)</f>
        <v>0.67578983314143948</v>
      </c>
      <c r="M122">
        <f>NORMDIST(Playoffs!CZ120,Playoffs!CZ$199,Playoffs!CZ$200,1)</f>
        <v>0.14187931507663309</v>
      </c>
      <c r="N122">
        <f>1-NORMDIST(Playoffs!DA120,Playoffs!DA$199,Playoffs!DA$200,1)</f>
        <v>0.63375857336532526</v>
      </c>
      <c r="O122">
        <f>NORMDIST(Playoffs!DB120,Playoffs!DB$199,Playoffs!DB$200,1)</f>
        <v>0.31629067236389685</v>
      </c>
      <c r="P122">
        <f>1-NORMDIST(Playoffs!DC120,Playoffs!DC$199,Playoffs!DC$200,1)</f>
        <v>0.83801417752903828</v>
      </c>
      <c r="Q122">
        <f>NORMDIST(Playoffs!DD120,Playoffs!DD$199,Playoffs!DD$200,1)</f>
        <v>0.58777393830879099</v>
      </c>
      <c r="R122">
        <f>1-NORMDIST(Playoffs!DE120,Playoffs!DE$199,Playoffs!DE$200,1)</f>
        <v>0.94045742696246937</v>
      </c>
      <c r="S122">
        <f>NORMDIST(Playoffs!DF120,Playoffs!DF$199,Playoffs!DF$200,1)</f>
        <v>0.67794368955348472</v>
      </c>
      <c r="T122">
        <f>1-NORMDIST(Playoffs!DG120,Playoffs!DG$199,Playoffs!DG$200,1)</f>
        <v>0.58511599152447646</v>
      </c>
      <c r="U122">
        <f>1-NORMDIST(Playoffs!DH120,Playoffs!DH$199,Playoffs!DH$200,1)</f>
        <v>0.15104969032838655</v>
      </c>
      <c r="V122">
        <f>NORMDIST(Playoffs!DI120,Playoffs!DI$199,Playoffs!DI$200,1)</f>
        <v>0.84895030967161345</v>
      </c>
      <c r="W122">
        <f>NORMDIST(Playoffs!DJ120,Playoffs!DJ$199,Playoffs!DJ$200,1)</f>
        <v>0.20322192017259744</v>
      </c>
      <c r="X122">
        <f>1-NORMDIST(Playoffs!DK120,Playoffs!DK$199,Playoffs!DK$200,1)</f>
        <v>0.99170337714271628</v>
      </c>
      <c r="Y122">
        <f>NORMDIST(Playoffs!DL120,Playoffs!DL$199,Playoffs!DL$200,1)</f>
        <v>0.68880732752576124</v>
      </c>
      <c r="Z122">
        <f>1-NORMDIST(Playoffs!DM120,Playoffs!DM$199,Playoffs!DM$200,1)</f>
        <v>0.89641150370800893</v>
      </c>
      <c r="AA122">
        <f>1-NORMDIST(Playoffs!DN120,Playoffs!DN$199,Playoffs!DN$200,1)</f>
        <v>0.88838803309162917</v>
      </c>
      <c r="AB122">
        <f>NORMDIST(Playoffs!DO120,Playoffs!DO$199,Playoffs!DO$200,1)</f>
        <v>0.45254148736498301</v>
      </c>
      <c r="AC122">
        <f>NORMDIST(Playoffs!DP120,Playoffs!DP$199,Playoffs!DP$200,1)</f>
        <v>0.4456337771544433</v>
      </c>
      <c r="AD122">
        <f>1-NORMDIST(Playoffs!DQ120,Playoffs!DQ$199,Playoffs!DQ$200,1)</f>
        <v>0.44381859066924012</v>
      </c>
      <c r="AE122">
        <f>NORMDIST(Playoffs!DR120,Playoffs!DR$199,Playoffs!DR$200,1)</f>
        <v>0.15484900047641514</v>
      </c>
      <c r="AF122">
        <f>1-NORMDIST(Playoffs!DS120,Playoffs!DS$199,Playoffs!DS$200,1)</f>
        <v>0.49616299218616544</v>
      </c>
      <c r="AG122">
        <f>NORMDIST(Playoffs!DT120,Playoffs!DT$199,Playoffs!DT$200,1)</f>
        <v>0.46242982536403832</v>
      </c>
      <c r="AH122">
        <f>1-NORMDIST(Playoffs!DU120,Playoffs!DU$199,Playoffs!DU$200,1)</f>
        <v>0.84819915414336533</v>
      </c>
      <c r="AI122">
        <f t="shared" si="22"/>
        <v>13.041641738331316</v>
      </c>
      <c r="AJ122">
        <f t="shared" si="23"/>
        <v>29.251290068266037</v>
      </c>
      <c r="AK122">
        <f t="shared" si="24"/>
        <v>42.292931806597352</v>
      </c>
      <c r="AM122">
        <f t="shared" ca="1" si="25"/>
        <v>153</v>
      </c>
      <c r="AN122">
        <f t="shared" ca="1" si="26"/>
        <v>11</v>
      </c>
      <c r="AO122">
        <f t="shared" ca="1" si="27"/>
        <v>55</v>
      </c>
      <c r="AQ122" t="str">
        <f t="shared" si="28"/>
        <v>Colts</v>
      </c>
    </row>
    <row r="123" spans="1:43">
      <c r="A123" t="str">
        <f>Playoffs!A121&amp;" - "&amp;Playoffs!C121&amp;" - "&amp;Playoffs!F121</f>
        <v>Saints - DIV - 2006</v>
      </c>
      <c r="B123" t="str">
        <f>Playoffs!B121</f>
        <v>Eagles</v>
      </c>
      <c r="C123">
        <f>NORMDIST(Playoffs!CP121,Playoffs!CP$199,Playoffs!CP$200,1)</f>
        <v>0.82843840383503187</v>
      </c>
      <c r="D123">
        <f>1-NORMDIST(Playoffs!CQ121,Playoffs!CQ$199,Playoffs!CQ$200,1)</f>
        <v>0.43530367090220334</v>
      </c>
      <c r="E123">
        <f>NORMDIST(Playoffs!CR121,Playoffs!CR$199,Playoffs!CR$200,1)</f>
        <v>0.71606564702251707</v>
      </c>
      <c r="F123">
        <f>1-NORMDIST(Playoffs!CS121,Playoffs!CS$199,Playoffs!CS$200,1)</f>
        <v>0.17103806935069887</v>
      </c>
      <c r="G123">
        <f>1-NORMDIST(Playoffs!CT121,Playoffs!CT$199,Playoffs!CT$200,1)</f>
        <v>0.70389457286725732</v>
      </c>
      <c r="H123">
        <f>NORMDIST(Playoffs!CU121,Playoffs!CU$199,Playoffs!CU$200,1)</f>
        <v>0.10606181703469297</v>
      </c>
      <c r="I123">
        <f>NORMDIST(Playoffs!CV121,Playoffs!CV$199,Playoffs!CV$200,1)</f>
        <v>0.89158404949852421</v>
      </c>
      <c r="J123">
        <f>1-NORMDIST(Playoffs!CW121,Playoffs!CW$199,Playoffs!CW$200,1)</f>
        <v>0.21684908447725615</v>
      </c>
      <c r="K123">
        <f>NORMDIST(Playoffs!CX121,Playoffs!CX$199,Playoffs!CX$200,1)</f>
        <v>0.82730428479849327</v>
      </c>
      <c r="L123">
        <f>1-NORMDIST(Playoffs!CY121,Playoffs!CY$199,Playoffs!CY$200,1)</f>
        <v>0.62833065242199404</v>
      </c>
      <c r="M123">
        <f>NORMDIST(Playoffs!CZ121,Playoffs!CZ$199,Playoffs!CZ$200,1)</f>
        <v>0.77771065610264123</v>
      </c>
      <c r="N123">
        <f>1-NORMDIST(Playoffs!DA121,Playoffs!DA$199,Playoffs!DA$200,1)</f>
        <v>5.7837451955492281E-2</v>
      </c>
      <c r="O123">
        <f>NORMDIST(Playoffs!DB121,Playoffs!DB$199,Playoffs!DB$200,1)</f>
        <v>0.93317836987126346</v>
      </c>
      <c r="P123">
        <f>1-NORMDIST(Playoffs!DC121,Playoffs!DC$199,Playoffs!DC$200,1)</f>
        <v>0.65989035446142963</v>
      </c>
      <c r="Q123">
        <f>NORMDIST(Playoffs!DD121,Playoffs!DD$199,Playoffs!DD$200,1)</f>
        <v>0.79084885087262535</v>
      </c>
      <c r="R123">
        <f>1-NORMDIST(Playoffs!DE121,Playoffs!DE$199,Playoffs!DE$200,1)</f>
        <v>0.51968117818265958</v>
      </c>
      <c r="S123">
        <f>NORMDIST(Playoffs!DF121,Playoffs!DF$199,Playoffs!DF$200,1)</f>
        <v>0.42639245796582714</v>
      </c>
      <c r="T123">
        <f>1-NORMDIST(Playoffs!DG121,Playoffs!DG$199,Playoffs!DG$200,1)</f>
        <v>0.72298749010364127</v>
      </c>
      <c r="U123">
        <f>1-NORMDIST(Playoffs!DH121,Playoffs!DH$199,Playoffs!DH$200,1)</f>
        <v>0.92535534009237752</v>
      </c>
      <c r="V123">
        <f>NORMDIST(Playoffs!DI121,Playoffs!DI$199,Playoffs!DI$200,1)</f>
        <v>0.51688879064151982</v>
      </c>
      <c r="W123">
        <f>NORMDIST(Playoffs!DJ121,Playoffs!DJ$199,Playoffs!DJ$200,1)</f>
        <v>0.66355196920208026</v>
      </c>
      <c r="X123">
        <f>1-NORMDIST(Playoffs!DK121,Playoffs!DK$199,Playoffs!DK$200,1)</f>
        <v>0.41548698730783651</v>
      </c>
      <c r="Y123">
        <f>NORMDIST(Playoffs!DL121,Playoffs!DL$199,Playoffs!DL$200,1)</f>
        <v>0.85062634900270506</v>
      </c>
      <c r="Z123">
        <f>1-NORMDIST(Playoffs!DM121,Playoffs!DM$199,Playoffs!DM$200,1)</f>
        <v>0.65891420536019918</v>
      </c>
      <c r="AA123">
        <f>1-NORMDIST(Playoffs!DN121,Playoffs!DN$199,Playoffs!DN$200,1)</f>
        <v>0.77673460937127836</v>
      </c>
      <c r="AB123">
        <f>NORMDIST(Playoffs!DO121,Playoffs!DO$199,Playoffs!DO$200,1)</f>
        <v>0.45254148736498301</v>
      </c>
      <c r="AC123">
        <f>NORMDIST(Playoffs!DP121,Playoffs!DP$199,Playoffs!DP$200,1)</f>
        <v>0.95638282468306413</v>
      </c>
      <c r="AD123">
        <f>1-NORMDIST(Playoffs!DQ121,Playoffs!DQ$199,Playoffs!DQ$200,1)</f>
        <v>0.65107333390688871</v>
      </c>
      <c r="AE123">
        <f>NORMDIST(Playoffs!DR121,Playoffs!DR$199,Playoffs!DR$200,1)</f>
        <v>0.88037935631934228</v>
      </c>
      <c r="AF123">
        <f>1-NORMDIST(Playoffs!DS121,Playoffs!DS$199,Playoffs!DS$200,1)</f>
        <v>5.5245875181805904E-2</v>
      </c>
      <c r="AG123">
        <f>NORMDIST(Playoffs!DT121,Playoffs!DT$199,Playoffs!DT$200,1)</f>
        <v>0.37293455059225356</v>
      </c>
      <c r="AH123">
        <f>1-NORMDIST(Playoffs!DU121,Playoffs!DU$199,Playoffs!DU$200,1)</f>
        <v>0.68341708937199108</v>
      </c>
      <c r="AI123">
        <f t="shared" si="22"/>
        <v>28.347455974728287</v>
      </c>
      <c r="AJ123">
        <f t="shared" si="23"/>
        <v>14.477356054165101</v>
      </c>
      <c r="AK123">
        <f t="shared" si="24"/>
        <v>42.824812028893362</v>
      </c>
      <c r="AM123">
        <f t="shared" ca="1" si="25"/>
        <v>16</v>
      </c>
      <c r="AN123">
        <f t="shared" ca="1" si="26"/>
        <v>118</v>
      </c>
      <c r="AO123">
        <f t="shared" ca="1" si="27"/>
        <v>49</v>
      </c>
      <c r="AQ123" t="str">
        <f t="shared" si="28"/>
        <v>Saints</v>
      </c>
    </row>
    <row r="124" spans="1:43">
      <c r="A124" t="str">
        <f>Playoffs!A122&amp;" - "&amp;Playoffs!C122&amp;" - "&amp;Playoffs!F122</f>
        <v>Eagles - DIV - 2006</v>
      </c>
      <c r="B124" t="str">
        <f>Playoffs!B122</f>
        <v>Saints</v>
      </c>
      <c r="C124">
        <f>NORMDIST(Playoffs!CP122,Playoffs!CP$199,Playoffs!CP$200,1)</f>
        <v>0.56469632909779632</v>
      </c>
      <c r="D124">
        <f>1-NORMDIST(Playoffs!CQ122,Playoffs!CQ$199,Playoffs!CQ$200,1)</f>
        <v>0.17156159616496702</v>
      </c>
      <c r="E124">
        <f>NORMDIST(Playoffs!CR122,Playoffs!CR$199,Playoffs!CR$200,1)</f>
        <v>0.82896193064930079</v>
      </c>
      <c r="F124">
        <f>1-NORMDIST(Playoffs!CS122,Playoffs!CS$199,Playoffs!CS$200,1)</f>
        <v>0.28393435297748271</v>
      </c>
      <c r="G124">
        <f>1-NORMDIST(Playoffs!CT122,Playoffs!CT$199,Playoffs!CT$200,1)</f>
        <v>0.89393818296530703</v>
      </c>
      <c r="H124">
        <f>NORMDIST(Playoffs!CU122,Playoffs!CU$199,Playoffs!CU$200,1)</f>
        <v>0.29610542713274268</v>
      </c>
      <c r="I124">
        <f>NORMDIST(Playoffs!CV122,Playoffs!CV$199,Playoffs!CV$200,1)</f>
        <v>0.78315091552274441</v>
      </c>
      <c r="J124">
        <f>1-NORMDIST(Playoffs!CW122,Playoffs!CW$199,Playoffs!CW$200,1)</f>
        <v>0.10841595050147634</v>
      </c>
      <c r="K124">
        <f>NORMDIST(Playoffs!CX122,Playoffs!CX$199,Playoffs!CX$200,1)</f>
        <v>0.3716693475780054</v>
      </c>
      <c r="L124">
        <f>1-NORMDIST(Playoffs!CY122,Playoffs!CY$199,Playoffs!CY$200,1)</f>
        <v>0.17269571520150784</v>
      </c>
      <c r="M124">
        <f>NORMDIST(Playoffs!CZ122,Playoffs!CZ$199,Playoffs!CZ$200,1)</f>
        <v>0.94216254804450705</v>
      </c>
      <c r="N124">
        <f>1-NORMDIST(Playoffs!DA122,Playoffs!DA$199,Playoffs!DA$200,1)</f>
        <v>0.22228934389735766</v>
      </c>
      <c r="O124">
        <f>NORMDIST(Playoffs!DB122,Playoffs!DB$199,Playoffs!DB$200,1)</f>
        <v>0.34010964553857026</v>
      </c>
      <c r="P124">
        <f>1-NORMDIST(Playoffs!DC122,Playoffs!DC$199,Playoffs!DC$200,1)</f>
        <v>6.6821630128736764E-2</v>
      </c>
      <c r="Q124">
        <f>NORMDIST(Playoffs!DD122,Playoffs!DD$199,Playoffs!DD$200,1)</f>
        <v>0.48031882181734054</v>
      </c>
      <c r="R124">
        <f>1-NORMDIST(Playoffs!DE122,Playoffs!DE$199,Playoffs!DE$200,1)</f>
        <v>0.20915114912737431</v>
      </c>
      <c r="S124">
        <f>NORMDIST(Playoffs!DF122,Playoffs!DF$199,Playoffs!DF$200,1)</f>
        <v>0.27701250989635839</v>
      </c>
      <c r="T124">
        <f>1-NORMDIST(Playoffs!DG122,Playoffs!DG$199,Playoffs!DG$200,1)</f>
        <v>0.57360754203417275</v>
      </c>
      <c r="U124">
        <f>1-NORMDIST(Playoffs!DH122,Playoffs!DH$199,Playoffs!DH$200,1)</f>
        <v>0.48311120935848018</v>
      </c>
      <c r="V124">
        <f>NORMDIST(Playoffs!DI122,Playoffs!DI$199,Playoffs!DI$200,1)</f>
        <v>7.4644659907622479E-2</v>
      </c>
      <c r="W124">
        <f>NORMDIST(Playoffs!DJ122,Playoffs!DJ$199,Playoffs!DJ$200,1)</f>
        <v>0.5845130126921636</v>
      </c>
      <c r="X124">
        <f>1-NORMDIST(Playoffs!DK122,Playoffs!DK$199,Playoffs!DK$200,1)</f>
        <v>0.33644803079791996</v>
      </c>
      <c r="Y124">
        <f>NORMDIST(Playoffs!DL122,Playoffs!DL$199,Playoffs!DL$200,1)</f>
        <v>0.34108579463979849</v>
      </c>
      <c r="Z124">
        <f>1-NORMDIST(Playoffs!DM122,Playoffs!DM$199,Playoffs!DM$200,1)</f>
        <v>0.14937365099729893</v>
      </c>
      <c r="AA124">
        <f>1-NORMDIST(Playoffs!DN122,Playoffs!DN$199,Playoffs!DN$200,1)</f>
        <v>0.54745851263501699</v>
      </c>
      <c r="AB124">
        <f>NORMDIST(Playoffs!DO122,Playoffs!DO$199,Playoffs!DO$200,1)</f>
        <v>0.22326539062872153</v>
      </c>
      <c r="AC124">
        <f>NORMDIST(Playoffs!DP122,Playoffs!DP$199,Playoffs!DP$200,1)</f>
        <v>0.3489266660931114</v>
      </c>
      <c r="AD124">
        <f>1-NORMDIST(Playoffs!DQ122,Playoffs!DQ$199,Playoffs!DQ$200,1)</f>
        <v>4.3617175316935652E-2</v>
      </c>
      <c r="AE124">
        <f>NORMDIST(Playoffs!DR122,Playoffs!DR$199,Playoffs!DR$200,1)</f>
        <v>0.94475412481819454</v>
      </c>
      <c r="AF124">
        <f>1-NORMDIST(Playoffs!DS122,Playoffs!DS$199,Playoffs!DS$200,1)</f>
        <v>0.11962064368065828</v>
      </c>
      <c r="AG124">
        <f>NORMDIST(Playoffs!DT122,Playoffs!DT$199,Playoffs!DT$200,1)</f>
        <v>0.31658291062800847</v>
      </c>
      <c r="AH124">
        <f>1-NORMDIST(Playoffs!DU122,Playoffs!DU$199,Playoffs!DU$200,1)</f>
        <v>0.62706544940774611</v>
      </c>
      <c r="AI124">
        <f t="shared" si="22"/>
        <v>21.729037998807812</v>
      </c>
      <c r="AJ124">
        <f t="shared" si="23"/>
        <v>7.8589380782446456</v>
      </c>
      <c r="AK124">
        <f t="shared" si="24"/>
        <v>29.587976077052453</v>
      </c>
      <c r="AM124">
        <f t="shared" ca="1" si="25"/>
        <v>81</v>
      </c>
      <c r="AN124">
        <f t="shared" ca="1" si="26"/>
        <v>183</v>
      </c>
      <c r="AO124">
        <f t="shared" ca="1" si="27"/>
        <v>150</v>
      </c>
      <c r="AQ124" t="str">
        <f t="shared" si="28"/>
        <v>Eagles</v>
      </c>
    </row>
    <row r="125" spans="1:43">
      <c r="A125" t="str">
        <f>Playoffs!A123&amp;" - "&amp;Playoffs!C123&amp;" - "&amp;Playoffs!F123</f>
        <v>Bears - DIV - 2006</v>
      </c>
      <c r="B125" t="str">
        <f>Playoffs!B123</f>
        <v>Seahawks</v>
      </c>
      <c r="C125">
        <f>NORMDIST(Playoffs!CP123,Playoffs!CP$199,Playoffs!CP$200,1)</f>
        <v>0.5553425109587572</v>
      </c>
      <c r="D125">
        <f>1-NORMDIST(Playoffs!CQ123,Playoffs!CQ$199,Playoffs!CQ$200,1)</f>
        <v>0.63347773021043685</v>
      </c>
      <c r="E125">
        <f>NORMDIST(Playoffs!CR123,Playoffs!CR$199,Playoffs!CR$200,1)</f>
        <v>0.51001423183485151</v>
      </c>
      <c r="F125">
        <f>1-NORMDIST(Playoffs!CS123,Playoffs!CS$199,Playoffs!CS$200,1)</f>
        <v>0.65954498601367895</v>
      </c>
      <c r="G125">
        <f>1-NORMDIST(Playoffs!CT123,Playoffs!CT$199,Playoffs!CT$200,1)</f>
        <v>0.42995949000555234</v>
      </c>
      <c r="H125">
        <f>NORMDIST(Playoffs!CU123,Playoffs!CU$199,Playoffs!CU$200,1)</f>
        <v>0.29610542713274268</v>
      </c>
      <c r="I125">
        <f>NORMDIST(Playoffs!CV123,Playoffs!CV$199,Playoffs!CV$200,1)</f>
        <v>0.50193973205901454</v>
      </c>
      <c r="J125">
        <f>1-NORMDIST(Playoffs!CW123,Playoffs!CW$199,Playoffs!CW$200,1)</f>
        <v>0.77090707665192737</v>
      </c>
      <c r="K125">
        <f>NORMDIST(Playoffs!CX123,Playoffs!CX$199,Playoffs!CX$200,1)</f>
        <v>0.55287351686799913</v>
      </c>
      <c r="L125">
        <f>1-NORMDIST(Playoffs!CY123,Playoffs!CY$199,Playoffs!CY$200,1)</f>
        <v>0.82353903375695248</v>
      </c>
      <c r="M125">
        <f>NORMDIST(Playoffs!CZ123,Playoffs!CZ$199,Playoffs!CZ$200,1)</f>
        <v>0.42114117464715295</v>
      </c>
      <c r="N125">
        <f>1-NORMDIST(Playoffs!DA123,Playoffs!DA$199,Playoffs!DA$200,1)</f>
        <v>0.70294456238956027</v>
      </c>
      <c r="O125">
        <f>NORMDIST(Playoffs!DB123,Playoffs!DB$199,Playoffs!DB$200,1)</f>
        <v>0.49136812450948331</v>
      </c>
      <c r="P125">
        <f>1-NORMDIST(Playoffs!DC123,Playoffs!DC$199,Playoffs!DC$200,1)</f>
        <v>0.73216744049033955</v>
      </c>
      <c r="Q125">
        <f>NORMDIST(Playoffs!DD123,Playoffs!DD$199,Playoffs!DD$200,1)</f>
        <v>0.60940912574748951</v>
      </c>
      <c r="R125">
        <f>1-NORMDIST(Playoffs!DE123,Playoffs!DE$199,Playoffs!DE$200,1)</f>
        <v>0.6667688410501974</v>
      </c>
      <c r="S125">
        <f>NORMDIST(Playoffs!DF123,Playoffs!DF$199,Playoffs!DF$200,1)</f>
        <v>0.67956562406839083</v>
      </c>
      <c r="T125">
        <f>1-NORMDIST(Playoffs!DG123,Playoffs!DG$199,Playoffs!DG$200,1)</f>
        <v>0.3990038224835446</v>
      </c>
      <c r="U125">
        <f>1-NORMDIST(Playoffs!DH123,Playoffs!DH$199,Playoffs!DH$200,1)</f>
        <v>0.67452795868855331</v>
      </c>
      <c r="V125">
        <f>NORMDIST(Playoffs!DI123,Playoffs!DI$199,Playoffs!DI$200,1)</f>
        <v>0.84895030967161345</v>
      </c>
      <c r="W125">
        <f>NORMDIST(Playoffs!DJ123,Playoffs!DJ$199,Playoffs!DJ$200,1)</f>
        <v>0.51576043148424777</v>
      </c>
      <c r="X125">
        <f>1-NORMDIST(Playoffs!DK123,Playoffs!DK$199,Playoffs!DK$200,1)</f>
        <v>0.10436358488814845</v>
      </c>
      <c r="Y125">
        <f>NORMDIST(Playoffs!DL123,Playoffs!DL$199,Playoffs!DL$200,1)</f>
        <v>0.60302974361077655</v>
      </c>
      <c r="Z125">
        <f>1-NORMDIST(Playoffs!DM123,Playoffs!DM$199,Playoffs!DM$200,1)</f>
        <v>0.76561343530844828</v>
      </c>
      <c r="AA125">
        <f>1-NORMDIST(Playoffs!DN123,Playoffs!DN$199,Playoffs!DN$200,1)</f>
        <v>0.74292739445995426</v>
      </c>
      <c r="AB125">
        <f>NORMDIST(Playoffs!DO123,Playoffs!DO$199,Playoffs!DO$200,1)</f>
        <v>9.158149757677414E-2</v>
      </c>
      <c r="AC125">
        <f>NORMDIST(Playoffs!DP123,Playoffs!DP$199,Playoffs!DP$200,1)</f>
        <v>0.4456337771544433</v>
      </c>
      <c r="AD125">
        <f>1-NORMDIST(Playoffs!DQ123,Playoffs!DQ$199,Playoffs!DQ$200,1)</f>
        <v>0.35705632315423241</v>
      </c>
      <c r="AE125">
        <f>NORMDIST(Playoffs!DR123,Playoffs!DR$199,Playoffs!DR$200,1)</f>
        <v>0.31468180726195816</v>
      </c>
      <c r="AF125">
        <f>1-NORMDIST(Playoffs!DS123,Playoffs!DS$199,Playoffs!DS$200,1)</f>
        <v>0.51300312534275849</v>
      </c>
      <c r="AG125">
        <f>NORMDIST(Playoffs!DT123,Playoffs!DT$199,Playoffs!DT$200,1)</f>
        <v>0.61357442513876459</v>
      </c>
      <c r="AH125">
        <f>1-NORMDIST(Playoffs!DU123,Playoffs!DU$199,Playoffs!DU$200,1)</f>
        <v>0.65567337183931806</v>
      </c>
      <c r="AI125">
        <f t="shared" si="22"/>
        <v>19.463199237928059</v>
      </c>
      <c r="AJ125">
        <f t="shared" si="23"/>
        <v>21.661556200863558</v>
      </c>
      <c r="AK125">
        <f t="shared" si="24"/>
        <v>41.12475543879161</v>
      </c>
      <c r="AM125">
        <f t="shared" ca="1" si="25"/>
        <v>96</v>
      </c>
      <c r="AN125">
        <f t="shared" ca="1" si="26"/>
        <v>56</v>
      </c>
      <c r="AO125">
        <f t="shared" ca="1" si="27"/>
        <v>63</v>
      </c>
      <c r="AQ125" t="str">
        <f t="shared" si="28"/>
        <v>Bears</v>
      </c>
    </row>
    <row r="126" spans="1:43">
      <c r="A126" t="str">
        <f>Playoffs!A124&amp;" - "&amp;Playoffs!C124&amp;" - "&amp;Playoffs!F124</f>
        <v>Seahawks - DIV - 2006</v>
      </c>
      <c r="B126" t="str">
        <f>Playoffs!B124</f>
        <v>Bears</v>
      </c>
      <c r="C126">
        <f>NORMDIST(Playoffs!CP124,Playoffs!CP$199,Playoffs!CP$200,1)</f>
        <v>0.36652226978956381</v>
      </c>
      <c r="D126">
        <f>1-NORMDIST(Playoffs!CQ124,Playoffs!CQ$199,Playoffs!CQ$200,1)</f>
        <v>0.44465748904124247</v>
      </c>
      <c r="E126">
        <f>NORMDIST(Playoffs!CR124,Playoffs!CR$199,Playoffs!CR$200,1)</f>
        <v>0.34045501398632116</v>
      </c>
      <c r="F126">
        <f>1-NORMDIST(Playoffs!CS124,Playoffs!CS$199,Playoffs!CS$200,1)</f>
        <v>0.48998576816514849</v>
      </c>
      <c r="G126">
        <f>1-NORMDIST(Playoffs!CT124,Playoffs!CT$199,Playoffs!CT$200,1)</f>
        <v>0.70389457286725732</v>
      </c>
      <c r="H126">
        <f>NORMDIST(Playoffs!CU124,Playoffs!CU$199,Playoffs!CU$200,1)</f>
        <v>0.57004050999444766</v>
      </c>
      <c r="I126">
        <f>NORMDIST(Playoffs!CV124,Playoffs!CV$199,Playoffs!CV$200,1)</f>
        <v>0.22909292334807208</v>
      </c>
      <c r="J126">
        <f>1-NORMDIST(Playoffs!CW124,Playoffs!CW$199,Playoffs!CW$200,1)</f>
        <v>0.49806026794098546</v>
      </c>
      <c r="K126">
        <f>NORMDIST(Playoffs!CX124,Playoffs!CX$199,Playoffs!CX$200,1)</f>
        <v>0.1764609662430463</v>
      </c>
      <c r="L126">
        <f>1-NORMDIST(Playoffs!CY124,Playoffs!CY$199,Playoffs!CY$200,1)</f>
        <v>0.44712648313200121</v>
      </c>
      <c r="M126">
        <f>NORMDIST(Playoffs!CZ124,Playoffs!CZ$199,Playoffs!CZ$200,1)</f>
        <v>0.29705543761044051</v>
      </c>
      <c r="N126">
        <f>1-NORMDIST(Playoffs!DA124,Playoffs!DA$199,Playoffs!DA$200,1)</f>
        <v>0.57885882535284738</v>
      </c>
      <c r="O126">
        <f>NORMDIST(Playoffs!DB124,Playoffs!DB$199,Playoffs!DB$200,1)</f>
        <v>0.26783255950966023</v>
      </c>
      <c r="P126">
        <f>1-NORMDIST(Playoffs!DC124,Playoffs!DC$199,Playoffs!DC$200,1)</f>
        <v>0.50863187549051669</v>
      </c>
      <c r="Q126">
        <f>NORMDIST(Playoffs!DD124,Playoffs!DD$199,Playoffs!DD$200,1)</f>
        <v>0.33323115894980282</v>
      </c>
      <c r="R126">
        <f>1-NORMDIST(Playoffs!DE124,Playoffs!DE$199,Playoffs!DE$200,1)</f>
        <v>0.39059087425251027</v>
      </c>
      <c r="S126">
        <f>NORMDIST(Playoffs!DF124,Playoffs!DF$199,Playoffs!DF$200,1)</f>
        <v>0.60099617751645562</v>
      </c>
      <c r="T126">
        <f>1-NORMDIST(Playoffs!DG124,Playoffs!DG$199,Playoffs!DG$200,1)</f>
        <v>0.32043437593160939</v>
      </c>
      <c r="U126">
        <f>1-NORMDIST(Playoffs!DH124,Playoffs!DH$199,Playoffs!DH$200,1)</f>
        <v>0.15104969032838655</v>
      </c>
      <c r="V126">
        <f>NORMDIST(Playoffs!DI124,Playoffs!DI$199,Playoffs!DI$200,1)</f>
        <v>0.32547204131144669</v>
      </c>
      <c r="W126">
        <f>NORMDIST(Playoffs!DJ124,Playoffs!DJ$199,Playoffs!DJ$200,1)</f>
        <v>0.89563641511185188</v>
      </c>
      <c r="X126">
        <f>1-NORMDIST(Playoffs!DK124,Playoffs!DK$199,Playoffs!DK$200,1)</f>
        <v>0.48423956851575223</v>
      </c>
      <c r="Y126">
        <f>NORMDIST(Playoffs!DL124,Playoffs!DL$199,Playoffs!DL$200,1)</f>
        <v>0.23438656469154806</v>
      </c>
      <c r="Z126">
        <f>1-NORMDIST(Playoffs!DM124,Playoffs!DM$199,Playoffs!DM$200,1)</f>
        <v>0.39697025638922501</v>
      </c>
      <c r="AA126">
        <f>1-NORMDIST(Playoffs!DN124,Playoffs!DN$199,Playoffs!DN$200,1)</f>
        <v>0.90841850242322564</v>
      </c>
      <c r="AB126">
        <f>NORMDIST(Playoffs!DO124,Playoffs!DO$199,Playoffs!DO$200,1)</f>
        <v>0.25707260554004563</v>
      </c>
      <c r="AC126">
        <f>NORMDIST(Playoffs!DP124,Playoffs!DP$199,Playoffs!DP$200,1)</f>
        <v>0.64294367684576748</v>
      </c>
      <c r="AD126">
        <f>1-NORMDIST(Playoffs!DQ124,Playoffs!DQ$199,Playoffs!DQ$200,1)</f>
        <v>0.5543662228455567</v>
      </c>
      <c r="AE126">
        <f>NORMDIST(Playoffs!DR124,Playoffs!DR$199,Playoffs!DR$200,1)</f>
        <v>0.4869968746572414</v>
      </c>
      <c r="AF126">
        <f>1-NORMDIST(Playoffs!DS124,Playoffs!DS$199,Playoffs!DS$200,1)</f>
        <v>0.6853181927380414</v>
      </c>
      <c r="AG126">
        <f>NORMDIST(Playoffs!DT124,Playoffs!DT$199,Playoffs!DT$200,1)</f>
        <v>0.3443266281606816</v>
      </c>
      <c r="AH126">
        <f>1-NORMDIST(Playoffs!DU124,Playoffs!DU$199,Playoffs!DU$200,1)</f>
        <v>0.38642557486123563</v>
      </c>
      <c r="AI126">
        <f t="shared" si="22"/>
        <v>14.544837852109364</v>
      </c>
      <c r="AJ126">
        <f t="shared" si="23"/>
        <v>16.74319481504487</v>
      </c>
      <c r="AK126">
        <f t="shared" si="24"/>
        <v>31.288032667154233</v>
      </c>
      <c r="AM126">
        <f t="shared" ca="1" si="25"/>
        <v>143</v>
      </c>
      <c r="AN126">
        <f t="shared" ca="1" si="26"/>
        <v>103</v>
      </c>
      <c r="AO126">
        <f t="shared" ca="1" si="27"/>
        <v>136</v>
      </c>
      <c r="AQ126" t="str">
        <f t="shared" si="28"/>
        <v>Seahawks</v>
      </c>
    </row>
    <row r="127" spans="1:43">
      <c r="A127" t="str">
        <f>Playoffs!A125&amp;" - "&amp;Playoffs!C125&amp;" - "&amp;Playoffs!F125</f>
        <v>Chargers - DIV - 2006</v>
      </c>
      <c r="B127" t="str">
        <f>Playoffs!B125</f>
        <v>Patriots</v>
      </c>
      <c r="C127">
        <f>NORMDIST(Playoffs!CP125,Playoffs!CP$199,Playoffs!CP$200,1)</f>
        <v>0.5553425109587572</v>
      </c>
      <c r="D127">
        <f>1-NORMDIST(Playoffs!CQ125,Playoffs!CQ$199,Playoffs!CQ$200,1)</f>
        <v>0.79580151966003765</v>
      </c>
      <c r="E127">
        <f>NORMDIST(Playoffs!CR125,Playoffs!CR$199,Playoffs!CR$200,1)</f>
        <v>0.37542273832326845</v>
      </c>
      <c r="F127">
        <f>1-NORMDIST(Playoffs!CS125,Playoffs!CS$199,Playoffs!CS$200,1)</f>
        <v>0.76305126910895194</v>
      </c>
      <c r="G127">
        <f>1-NORMDIST(Playoffs!CT125,Playoffs!CT$199,Playoffs!CT$200,1)</f>
        <v>5.4721486076111159E-2</v>
      </c>
      <c r="H127">
        <f>NORMDIST(Playoffs!CU125,Playoffs!CU$199,Playoffs!CU$200,1)</f>
        <v>0.81288815165070627</v>
      </c>
      <c r="I127">
        <f>NORMDIST(Playoffs!CV125,Playoffs!CV$199,Playoffs!CV$200,1)</f>
        <v>0.43703994496831988</v>
      </c>
      <c r="J127">
        <f>1-NORMDIST(Playoffs!CW125,Playoffs!CW$199,Playoffs!CW$200,1)</f>
        <v>0.77283737040605627</v>
      </c>
      <c r="K127">
        <f>NORMDIST(Playoffs!CX125,Playoffs!CX$199,Playoffs!CX$200,1)</f>
        <v>0.32035589922994245</v>
      </c>
      <c r="L127">
        <f>1-NORMDIST(Playoffs!CY125,Playoffs!CY$199,Playoffs!CY$200,1)</f>
        <v>0.88476581378679897</v>
      </c>
      <c r="M127">
        <f>NORMDIST(Playoffs!CZ125,Playoffs!CZ$199,Playoffs!CZ$200,1)</f>
        <v>0.50128577771398175</v>
      </c>
      <c r="N127">
        <f>1-NORMDIST(Playoffs!DA125,Playoffs!DA$199,Playoffs!DA$200,1)</f>
        <v>0.74643882258773675</v>
      </c>
      <c r="O127">
        <f>NORMDIST(Playoffs!DB125,Playoffs!DB$199,Playoffs!DB$200,1)</f>
        <v>0.49136812450948331</v>
      </c>
      <c r="P127">
        <f>1-NORMDIST(Playoffs!DC125,Playoffs!DC$199,Playoffs!DC$200,1)</f>
        <v>0.78076946603806641</v>
      </c>
      <c r="Q127">
        <f>NORMDIST(Playoffs!DD125,Playoffs!DD$199,Playoffs!DD$200,1)</f>
        <v>0.45187968772363507</v>
      </c>
      <c r="R127">
        <f>1-NORMDIST(Playoffs!DE125,Playoffs!DE$199,Playoffs!DE$200,1)</f>
        <v>0.89579096985699169</v>
      </c>
      <c r="S127">
        <f>NORMDIST(Playoffs!DF125,Playoffs!DF$199,Playoffs!DF$200,1)</f>
        <v>0.83520221325054322</v>
      </c>
      <c r="T127">
        <f>1-NORMDIST(Playoffs!DG125,Playoffs!DG$199,Playoffs!DG$200,1)</f>
        <v>0.56927510593312891</v>
      </c>
      <c r="U127">
        <f>1-NORMDIST(Playoffs!DH125,Playoffs!DH$199,Playoffs!DH$200,1)</f>
        <v>0.48311120935848018</v>
      </c>
      <c r="V127">
        <f>NORMDIST(Playoffs!DI125,Playoffs!DI$199,Playoffs!DI$200,1)</f>
        <v>0.84895030967161345</v>
      </c>
      <c r="W127">
        <f>NORMDIST(Playoffs!DJ125,Playoffs!DJ$199,Playoffs!DJ$200,1)</f>
        <v>0.89563641511185188</v>
      </c>
      <c r="X127">
        <f>1-NORMDIST(Playoffs!DK125,Playoffs!DK$199,Playoffs!DK$200,1)</f>
        <v>0.41548698730783651</v>
      </c>
      <c r="Y127">
        <f>NORMDIST(Playoffs!DL125,Playoffs!DL$199,Playoffs!DL$200,1)</f>
        <v>0.39033518428306635</v>
      </c>
      <c r="Z127">
        <f>1-NORMDIST(Playoffs!DM125,Playoffs!DM$199,Playoffs!DM$200,1)</f>
        <v>0.71787280158303202</v>
      </c>
      <c r="AA127">
        <f>1-NORMDIST(Playoffs!DN125,Playoffs!DN$199,Playoffs!DN$200,1)</f>
        <v>0.38690301242222835</v>
      </c>
      <c r="AB127">
        <f>NORMDIST(Playoffs!DO125,Playoffs!DO$199,Playoffs!DO$200,1)</f>
        <v>0.31558077781182459</v>
      </c>
      <c r="AC127">
        <f>NORMDIST(Playoffs!DP125,Playoffs!DP$199,Playoffs!DP$200,1)</f>
        <v>0.84475425805021942</v>
      </c>
      <c r="AD127">
        <f>1-NORMDIST(Playoffs!DQ125,Playoffs!DQ$199,Playoffs!DQ$200,1)</f>
        <v>0.91052476492248791</v>
      </c>
      <c r="AE127">
        <f>NORMDIST(Playoffs!DR125,Playoffs!DR$199,Playoffs!DR$200,1)</f>
        <v>0.60842434183780292</v>
      </c>
      <c r="AF127">
        <f>1-NORMDIST(Playoffs!DS125,Playoffs!DS$199,Playoffs!DS$200,1)</f>
        <v>0.91241733136078151</v>
      </c>
      <c r="AG127">
        <f>NORMDIST(Playoffs!DT125,Playoffs!DT$199,Playoffs!DT$200,1)</f>
        <v>0.40650025110976984</v>
      </c>
      <c r="AH127">
        <f>1-NORMDIST(Playoffs!DU125,Playoffs!DU$199,Playoffs!DU$200,1)</f>
        <v>0.42887859614251123</v>
      </c>
      <c r="AI127">
        <f t="shared" si="22"/>
        <v>17.062108163279269</v>
      </c>
      <c r="AJ127">
        <f t="shared" si="23"/>
        <v>27.253816861579036</v>
      </c>
      <c r="AK127">
        <f t="shared" si="24"/>
        <v>44.315925024858302</v>
      </c>
      <c r="AM127">
        <f t="shared" ca="1" si="25"/>
        <v>115</v>
      </c>
      <c r="AN127">
        <f t="shared" ca="1" si="26"/>
        <v>18</v>
      </c>
      <c r="AO127">
        <f t="shared" ca="1" si="27"/>
        <v>40</v>
      </c>
      <c r="AQ127" t="str">
        <f t="shared" si="28"/>
        <v>Chargers</v>
      </c>
    </row>
    <row r="128" spans="1:43">
      <c r="A128" t="str">
        <f>Playoffs!A126&amp;" - "&amp;Playoffs!C126&amp;" - "&amp;Playoffs!F126</f>
        <v>Patriots - DIV - 2006</v>
      </c>
      <c r="B128" t="str">
        <f>Playoffs!B126</f>
        <v>Chargers</v>
      </c>
      <c r="C128">
        <f>NORMDIST(Playoffs!CP126,Playoffs!CP$199,Playoffs!CP$200,1)</f>
        <v>0.20419848033996368</v>
      </c>
      <c r="D128">
        <f>1-NORMDIST(Playoffs!CQ126,Playoffs!CQ$199,Playoffs!CQ$200,1)</f>
        <v>0.44465748904124247</v>
      </c>
      <c r="E128">
        <f>NORMDIST(Playoffs!CR126,Playoffs!CR$199,Playoffs!CR$200,1)</f>
        <v>0.23694873089104818</v>
      </c>
      <c r="F128">
        <f>1-NORMDIST(Playoffs!CS126,Playoffs!CS$199,Playoffs!CS$200,1)</f>
        <v>0.62457726167673167</v>
      </c>
      <c r="G128">
        <f>1-NORMDIST(Playoffs!CT126,Playoffs!CT$199,Playoffs!CT$200,1)</f>
        <v>0.18711184834929373</v>
      </c>
      <c r="H128">
        <f>NORMDIST(Playoffs!CU126,Playoffs!CU$199,Playoffs!CU$200,1)</f>
        <v>0.94527851392388884</v>
      </c>
      <c r="I128">
        <f>NORMDIST(Playoffs!CV126,Playoffs!CV$199,Playoffs!CV$200,1)</f>
        <v>0.22716262959394318</v>
      </c>
      <c r="J128">
        <f>1-NORMDIST(Playoffs!CW126,Playoffs!CW$199,Playoffs!CW$200,1)</f>
        <v>0.56296005503168001</v>
      </c>
      <c r="K128">
        <f>NORMDIST(Playoffs!CX126,Playoffs!CX$199,Playoffs!CX$200,1)</f>
        <v>0.11523418621319981</v>
      </c>
      <c r="L128">
        <f>1-NORMDIST(Playoffs!CY126,Playoffs!CY$199,Playoffs!CY$200,1)</f>
        <v>0.67964410077005666</v>
      </c>
      <c r="M128">
        <f>NORMDIST(Playoffs!CZ126,Playoffs!CZ$199,Playoffs!CZ$200,1)</f>
        <v>0.25356117741226403</v>
      </c>
      <c r="N128">
        <f>1-NORMDIST(Playoffs!DA126,Playoffs!DA$199,Playoffs!DA$200,1)</f>
        <v>0.49871422228601825</v>
      </c>
      <c r="O128">
        <f>NORMDIST(Playoffs!DB126,Playoffs!DB$199,Playoffs!DB$200,1)</f>
        <v>0.21923053396193348</v>
      </c>
      <c r="P128">
        <f>1-NORMDIST(Playoffs!DC126,Playoffs!DC$199,Playoffs!DC$200,1)</f>
        <v>0.50863187549051669</v>
      </c>
      <c r="Q128">
        <f>NORMDIST(Playoffs!DD126,Playoffs!DD$199,Playoffs!DD$200,1)</f>
        <v>0.10420903014300875</v>
      </c>
      <c r="R128">
        <f>1-NORMDIST(Playoffs!DE126,Playoffs!DE$199,Playoffs!DE$200,1)</f>
        <v>0.54812031227636504</v>
      </c>
      <c r="S128">
        <f>NORMDIST(Playoffs!DF126,Playoffs!DF$199,Playoffs!DF$200,1)</f>
        <v>0.43072489406687098</v>
      </c>
      <c r="T128">
        <f>1-NORMDIST(Playoffs!DG126,Playoffs!DG$199,Playoffs!DG$200,1)</f>
        <v>0.16479778674945711</v>
      </c>
      <c r="U128">
        <f>1-NORMDIST(Playoffs!DH126,Playoffs!DH$199,Playoffs!DH$200,1)</f>
        <v>0.15104969032838655</v>
      </c>
      <c r="V128">
        <f>NORMDIST(Playoffs!DI126,Playoffs!DI$199,Playoffs!DI$200,1)</f>
        <v>0.51688879064151982</v>
      </c>
      <c r="W128">
        <f>NORMDIST(Playoffs!DJ126,Playoffs!DJ$199,Playoffs!DJ$200,1)</f>
        <v>0.5845130126921636</v>
      </c>
      <c r="X128">
        <f>1-NORMDIST(Playoffs!DK126,Playoffs!DK$199,Playoffs!DK$200,1)</f>
        <v>0.10436358488814845</v>
      </c>
      <c r="Y128">
        <f>NORMDIST(Playoffs!DL126,Playoffs!DL$199,Playoffs!DL$200,1)</f>
        <v>0.28212719841696487</v>
      </c>
      <c r="Z128">
        <f>1-NORMDIST(Playoffs!DM126,Playoffs!DM$199,Playoffs!DM$200,1)</f>
        <v>0.60966481571693198</v>
      </c>
      <c r="AA128">
        <f>1-NORMDIST(Playoffs!DN126,Playoffs!DN$199,Playoffs!DN$200,1)</f>
        <v>0.6844192221881753</v>
      </c>
      <c r="AB128">
        <f>NORMDIST(Playoffs!DO126,Playoffs!DO$199,Playoffs!DO$200,1)</f>
        <v>0.61309698757777176</v>
      </c>
      <c r="AC128">
        <f>NORMDIST(Playoffs!DP126,Playoffs!DP$199,Playoffs!DP$200,1)</f>
        <v>8.9475235077512316E-2</v>
      </c>
      <c r="AD128">
        <f>1-NORMDIST(Playoffs!DQ126,Playoffs!DQ$199,Playoffs!DQ$200,1)</f>
        <v>0.15524574194978036</v>
      </c>
      <c r="AE128">
        <f>NORMDIST(Playoffs!DR126,Playoffs!DR$199,Playoffs!DR$200,1)</f>
        <v>8.7582668639218042E-2</v>
      </c>
      <c r="AF128">
        <f>1-NORMDIST(Playoffs!DS126,Playoffs!DS$199,Playoffs!DS$200,1)</f>
        <v>0.39157565816219742</v>
      </c>
      <c r="AG128">
        <f>NORMDIST(Playoffs!DT126,Playoffs!DT$199,Playoffs!DT$200,1)</f>
        <v>0.571121403857489</v>
      </c>
      <c r="AH128">
        <f>1-NORMDIST(Playoffs!DU126,Playoffs!DU$199,Playoffs!DU$200,1)</f>
        <v>0.59349974889022994</v>
      </c>
      <c r="AI128">
        <f t="shared" si="22"/>
        <v>8.9525771913938854</v>
      </c>
      <c r="AJ128">
        <f t="shared" si="23"/>
        <v>19.144285889693656</v>
      </c>
      <c r="AK128">
        <f t="shared" si="24"/>
        <v>28.096863081087545</v>
      </c>
      <c r="AM128">
        <f t="shared" ca="1" si="25"/>
        <v>181</v>
      </c>
      <c r="AN128">
        <f t="shared" ca="1" si="26"/>
        <v>84</v>
      </c>
      <c r="AO128">
        <f t="shared" ca="1" si="27"/>
        <v>159</v>
      </c>
      <c r="AQ128" t="str">
        <f t="shared" si="28"/>
        <v>Patriots</v>
      </c>
    </row>
    <row r="129" spans="1:43">
      <c r="A129" t="str">
        <f>Playoffs!A127&amp;" - "&amp;Playoffs!C127&amp;" - "&amp;Playoffs!F127</f>
        <v>Bears - CC - 2006</v>
      </c>
      <c r="B129" t="str">
        <f>Playoffs!B127</f>
        <v>Saints</v>
      </c>
      <c r="C129">
        <f>NORMDIST(Playoffs!CP127,Playoffs!CP$199,Playoffs!CP$200,1)</f>
        <v>0.33359290337285918</v>
      </c>
      <c r="D129">
        <f>1-NORMDIST(Playoffs!CQ127,Playoffs!CQ$199,Playoffs!CQ$200,1)</f>
        <v>0.84585700863154956</v>
      </c>
      <c r="E129">
        <f>NORMDIST(Playoffs!CR127,Playoffs!CR$199,Playoffs!CR$200,1)</f>
        <v>0.62030688385769062</v>
      </c>
      <c r="F129">
        <f>1-NORMDIST(Playoffs!CS127,Playoffs!CS$199,Playoffs!CS$200,1)</f>
        <v>0.4163958073814682</v>
      </c>
      <c r="G129">
        <f>1-NORMDIST(Playoffs!CT127,Playoffs!CT$199,Playoffs!CT$200,1)</f>
        <v>0.89393818296530703</v>
      </c>
      <c r="H129">
        <f>NORMDIST(Playoffs!CU127,Playoffs!CU$199,Playoffs!CU$200,1)</f>
        <v>0.94527851392388884</v>
      </c>
      <c r="I129">
        <f>NORMDIST(Playoffs!CV127,Playoffs!CV$199,Playoffs!CV$200,1)</f>
        <v>0.20905881257225145</v>
      </c>
      <c r="J129">
        <f>1-NORMDIST(Playoffs!CW127,Playoffs!CW$199,Playoffs!CW$200,1)</f>
        <v>0.57574646102573268</v>
      </c>
      <c r="K129">
        <f>NORMDIST(Playoffs!CX127,Playoffs!CX$199,Playoffs!CX$200,1)</f>
        <v>0.22420886246985594</v>
      </c>
      <c r="L129">
        <f>1-NORMDIST(Playoffs!CY127,Playoffs!CY$199,Playoffs!CY$200,1)</f>
        <v>0.93158896773184163</v>
      </c>
      <c r="M129">
        <f>NORMDIST(Playoffs!CZ127,Playoffs!CZ$199,Playoffs!CZ$200,1)</f>
        <v>0.34588388906879608</v>
      </c>
      <c r="N129">
        <f>1-NORMDIST(Playoffs!DA127,Playoffs!DA$199,Playoffs!DA$200,1)</f>
        <v>0.27289154851436037</v>
      </c>
      <c r="O129">
        <f>NORMDIST(Playoffs!DB127,Playoffs!DB$199,Playoffs!DB$200,1)</f>
        <v>0.18120537531692016</v>
      </c>
      <c r="P129">
        <f>1-NORMDIST(Playoffs!DC127,Playoffs!DC$199,Playoffs!DC$200,1)</f>
        <v>0.84325218654570022</v>
      </c>
      <c r="Q129">
        <f>NORMDIST(Playoffs!DD127,Playoffs!DD$199,Playoffs!DD$200,1)</f>
        <v>0.19920402550326921</v>
      </c>
      <c r="R129">
        <f>1-NORMDIST(Playoffs!DE127,Playoffs!DE$199,Playoffs!DE$200,1)</f>
        <v>0.6667688410501974</v>
      </c>
      <c r="S129">
        <f>NORMDIST(Playoffs!DF127,Playoffs!DF$199,Playoffs!DF$200,1)</f>
        <v>0.98823501007821113</v>
      </c>
      <c r="T129">
        <f>1-NORMDIST(Playoffs!DG127,Playoffs!DG$199,Playoffs!DG$200,1)</f>
        <v>0.9516847606328267</v>
      </c>
      <c r="U129">
        <f>1-NORMDIST(Playoffs!DH127,Playoffs!DH$199,Playoffs!DH$200,1)</f>
        <v>2.161210124426538E-2</v>
      </c>
      <c r="V129">
        <f>NORMDIST(Playoffs!DI127,Playoffs!DI$199,Playoffs!DI$200,1)</f>
        <v>0.70441599028461099</v>
      </c>
      <c r="W129">
        <f>NORMDIST(Playoffs!DJ127,Playoffs!DJ$199,Playoffs!DJ$200,1)</f>
        <v>0.66355196920208026</v>
      </c>
      <c r="X129">
        <f>1-NORMDIST(Playoffs!DK127,Playoffs!DK$199,Playoffs!DK$200,1)</f>
        <v>0.10436358488814845</v>
      </c>
      <c r="Y129">
        <f>NORMDIST(Playoffs!DL127,Playoffs!DL$199,Playoffs!DL$200,1)</f>
        <v>0.1560518480983355</v>
      </c>
      <c r="Z129">
        <f>1-NORMDIST(Playoffs!DM127,Playoffs!DM$199,Playoffs!DM$200,1)</f>
        <v>0.82619429130477051</v>
      </c>
      <c r="AA129">
        <f>1-NORMDIST(Playoffs!DN127,Playoffs!DN$199,Playoffs!DN$200,1)</f>
        <v>0.95740546976998409</v>
      </c>
      <c r="AB129">
        <f>NORMDIST(Playoffs!DO127,Playoffs!DO$199,Playoffs!DO$200,1)</f>
        <v>0.42499367164719459</v>
      </c>
      <c r="AC129">
        <f>NORMDIST(Playoffs!DP127,Playoffs!DP$199,Playoffs!DP$200,1)</f>
        <v>0.93079953230354207</v>
      </c>
      <c r="AD129">
        <f>1-NORMDIST(Playoffs!DQ127,Playoffs!DQ$199,Playoffs!DQ$200,1)</f>
        <v>0.22510946166873758</v>
      </c>
      <c r="AE129">
        <f>NORMDIST(Playoffs!DR127,Playoffs!DR$199,Playoffs!DR$200,1)</f>
        <v>0.53885840228880078</v>
      </c>
      <c r="AF129">
        <f>1-NORMDIST(Playoffs!DS127,Playoffs!DS$199,Playoffs!DS$200,1)</f>
        <v>0.33745095034195915</v>
      </c>
      <c r="AG129">
        <f>NORMDIST(Playoffs!DT127,Playoffs!DT$199,Playoffs!DT$200,1)</f>
        <v>0.86397147363760796</v>
      </c>
      <c r="AH129">
        <f>1-NORMDIST(Playoffs!DU127,Playoffs!DU$199,Playoffs!DU$200,1)</f>
        <v>0.73580327285170821</v>
      </c>
      <c r="AI129">
        <f t="shared" si="22"/>
        <v>16.303580214098019</v>
      </c>
      <c r="AJ129">
        <f t="shared" si="23"/>
        <v>23.627680485841321</v>
      </c>
      <c r="AK129">
        <f t="shared" si="24"/>
        <v>39.93126069993933</v>
      </c>
      <c r="AM129">
        <f t="shared" ca="1" si="25"/>
        <v>122</v>
      </c>
      <c r="AN129">
        <f t="shared" ca="1" si="26"/>
        <v>42</v>
      </c>
      <c r="AO129">
        <f t="shared" ca="1" si="27"/>
        <v>73</v>
      </c>
      <c r="AQ129" t="str">
        <f t="shared" si="28"/>
        <v>Bears</v>
      </c>
    </row>
    <row r="130" spans="1:43">
      <c r="A130" t="str">
        <f>Playoffs!A128&amp;" - "&amp;Playoffs!C128&amp;" - "&amp;Playoffs!F128</f>
        <v>Saints - CC - 2006</v>
      </c>
      <c r="B130" t="str">
        <f>Playoffs!B128</f>
        <v>Bears</v>
      </c>
      <c r="C130">
        <f>NORMDIST(Playoffs!CP128,Playoffs!CP$199,Playoffs!CP$200,1)</f>
        <v>0.15414299136845178</v>
      </c>
      <c r="D130">
        <f>1-NORMDIST(Playoffs!CQ128,Playoffs!CQ$199,Playoffs!CQ$200,1)</f>
        <v>0.66640709662714159</v>
      </c>
      <c r="E130">
        <f>NORMDIST(Playoffs!CR128,Playoffs!CR$199,Playoffs!CR$200,1)</f>
        <v>0.5836041926185318</v>
      </c>
      <c r="F130">
        <f>1-NORMDIST(Playoffs!CS128,Playoffs!CS$199,Playoffs!CS$200,1)</f>
        <v>0.37969311614230927</v>
      </c>
      <c r="G130">
        <f>1-NORMDIST(Playoffs!CT128,Playoffs!CT$199,Playoffs!CT$200,1)</f>
        <v>5.4721486076111159E-2</v>
      </c>
      <c r="H130">
        <f>NORMDIST(Playoffs!CU128,Playoffs!CU$199,Playoffs!CU$200,1)</f>
        <v>0.10606181703469297</v>
      </c>
      <c r="I130">
        <f>NORMDIST(Playoffs!CV128,Playoffs!CV$199,Playoffs!CV$200,1)</f>
        <v>0.42425353897426721</v>
      </c>
      <c r="J130">
        <f>1-NORMDIST(Playoffs!CW128,Playoffs!CW$199,Playoffs!CW$200,1)</f>
        <v>0.7909411874277481</v>
      </c>
      <c r="K130">
        <f>NORMDIST(Playoffs!CX128,Playoffs!CX$199,Playoffs!CX$200,1)</f>
        <v>6.8411032268157368E-2</v>
      </c>
      <c r="L130">
        <f>1-NORMDIST(Playoffs!CY128,Playoffs!CY$199,Playoffs!CY$200,1)</f>
        <v>0.77579113753014295</v>
      </c>
      <c r="M130">
        <f>NORMDIST(Playoffs!CZ128,Playoffs!CZ$199,Playoffs!CZ$200,1)</f>
        <v>0.72710845148563885</v>
      </c>
      <c r="N130">
        <f>1-NORMDIST(Playoffs!DA128,Playoffs!DA$199,Playoffs!DA$200,1)</f>
        <v>0.65411611093120448</v>
      </c>
      <c r="O130">
        <f>NORMDIST(Playoffs!DB128,Playoffs!DB$199,Playoffs!DB$200,1)</f>
        <v>0.15674781345429967</v>
      </c>
      <c r="P130">
        <f>1-NORMDIST(Playoffs!DC128,Playoffs!DC$199,Playoffs!DC$200,1)</f>
        <v>0.81879462468307962</v>
      </c>
      <c r="Q130">
        <f>NORMDIST(Playoffs!DD128,Playoffs!DD$199,Playoffs!DD$200,1)</f>
        <v>0.33323115894980282</v>
      </c>
      <c r="R130">
        <f>1-NORMDIST(Playoffs!DE128,Playoffs!DE$199,Playoffs!DE$200,1)</f>
        <v>0.80079597449673101</v>
      </c>
      <c r="S130">
        <f>NORMDIST(Playoffs!DF128,Playoffs!DF$199,Playoffs!DF$200,1)</f>
        <v>4.831523936717308E-2</v>
      </c>
      <c r="T130">
        <f>1-NORMDIST(Playoffs!DG128,Playoffs!DG$199,Playoffs!DG$200,1)</f>
        <v>1.1764989921788982E-2</v>
      </c>
      <c r="U130">
        <f>1-NORMDIST(Playoffs!DH128,Playoffs!DH$199,Playoffs!DH$200,1)</f>
        <v>0.29558400971538901</v>
      </c>
      <c r="V130">
        <f>NORMDIST(Playoffs!DI128,Playoffs!DI$199,Playoffs!DI$200,1)</f>
        <v>0.97838789875573462</v>
      </c>
      <c r="W130">
        <f>NORMDIST(Playoffs!DJ128,Playoffs!DJ$199,Playoffs!DJ$200,1)</f>
        <v>0.89563641511185188</v>
      </c>
      <c r="X130">
        <f>1-NORMDIST(Playoffs!DK128,Playoffs!DK$199,Playoffs!DK$200,1)</f>
        <v>0.33644803079791996</v>
      </c>
      <c r="Y130">
        <f>NORMDIST(Playoffs!DL128,Playoffs!DL$199,Playoffs!DL$200,1)</f>
        <v>0.1738057086952256</v>
      </c>
      <c r="Z130">
        <f>1-NORMDIST(Playoffs!DM128,Playoffs!DM$199,Playoffs!DM$200,1)</f>
        <v>0.8439481519016605</v>
      </c>
      <c r="AA130">
        <f>1-NORMDIST(Playoffs!DN128,Playoffs!DN$199,Playoffs!DN$200,1)</f>
        <v>0.5750063283528053</v>
      </c>
      <c r="AB130">
        <f>NORMDIST(Playoffs!DO128,Playoffs!DO$199,Playoffs!DO$200,1)</f>
        <v>4.2594530230015915E-2</v>
      </c>
      <c r="AC130">
        <f>NORMDIST(Playoffs!DP128,Playoffs!DP$199,Playoffs!DP$200,1)</f>
        <v>0.7748905383312622</v>
      </c>
      <c r="AD130">
        <f>1-NORMDIST(Playoffs!DQ128,Playoffs!DQ$199,Playoffs!DQ$200,1)</f>
        <v>6.9200467696457602E-2</v>
      </c>
      <c r="AE130">
        <f>NORMDIST(Playoffs!DR128,Playoffs!DR$199,Playoffs!DR$200,1)</f>
        <v>0.66254904965804107</v>
      </c>
      <c r="AF130">
        <f>1-NORMDIST(Playoffs!DS128,Playoffs!DS$199,Playoffs!DS$200,1)</f>
        <v>0.46114159771119934</v>
      </c>
      <c r="AG130">
        <f>NORMDIST(Playoffs!DT128,Playoffs!DT$199,Playoffs!DT$200,1)</f>
        <v>0.26419672714829134</v>
      </c>
      <c r="AH130">
        <f>1-NORMDIST(Playoffs!DU128,Playoffs!DU$199,Playoffs!DU$200,1)</f>
        <v>0.1360285263623926</v>
      </c>
      <c r="AI130">
        <f t="shared" si="22"/>
        <v>12.578713567131601</v>
      </c>
      <c r="AJ130">
        <f t="shared" si="23"/>
        <v>19.902813838874895</v>
      </c>
      <c r="AK130">
        <f t="shared" si="24"/>
        <v>32.481527406006499</v>
      </c>
      <c r="AM130">
        <f t="shared" ca="1" si="25"/>
        <v>157</v>
      </c>
      <c r="AN130">
        <f t="shared" ca="1" si="26"/>
        <v>77</v>
      </c>
      <c r="AO130">
        <f t="shared" ca="1" si="27"/>
        <v>126</v>
      </c>
      <c r="AQ130" t="str">
        <f t="shared" si="28"/>
        <v>Saints</v>
      </c>
    </row>
    <row r="131" spans="1:43">
      <c r="A131" t="str">
        <f>Playoffs!A129&amp;" - "&amp;Playoffs!C129&amp;" - "&amp;Playoffs!F129</f>
        <v>Colts - CC - 2006</v>
      </c>
      <c r="B131" t="str">
        <f>Playoffs!B129</f>
        <v>Patriots</v>
      </c>
      <c r="C131">
        <f>NORMDIST(Playoffs!CP129,Playoffs!CP$199,Playoffs!CP$200,1)</f>
        <v>0.84276429824399024</v>
      </c>
      <c r="D131">
        <f>1-NORMDIST(Playoffs!CQ129,Playoffs!CQ$199,Playoffs!CQ$200,1)</f>
        <v>0.54977512064814615</v>
      </c>
      <c r="E131">
        <f>NORMDIST(Playoffs!CR129,Playoffs!CR$199,Playoffs!CR$200,1)</f>
        <v>0.59207054073481724</v>
      </c>
      <c r="F131">
        <f>1-NORMDIST(Playoffs!CS129,Playoffs!CS$199,Playoffs!CS$200,1)</f>
        <v>0.45753884455936478</v>
      </c>
      <c r="G131">
        <f>1-NORMDIST(Playoffs!CT129,Playoffs!CT$199,Playoffs!CT$200,1)</f>
        <v>0.70389457286725732</v>
      </c>
      <c r="H131">
        <f>NORMDIST(Playoffs!CU129,Playoffs!CU$199,Playoffs!CU$200,1)</f>
        <v>0.29610542713274268</v>
      </c>
      <c r="I131">
        <f>NORMDIST(Playoffs!CV129,Playoffs!CV$199,Playoffs!CV$200,1)</f>
        <v>0.85382125936868492</v>
      </c>
      <c r="J131">
        <f>1-NORMDIST(Playoffs!CW129,Playoffs!CW$199,Playoffs!CW$200,1)</f>
        <v>0.47749427979724302</v>
      </c>
      <c r="K131">
        <f>NORMDIST(Playoffs!CX129,Playoffs!CX$199,Playoffs!CX$200,1)</f>
        <v>0.46582977355904642</v>
      </c>
      <c r="L131">
        <f>1-NORMDIST(Playoffs!CY129,Playoffs!CY$199,Playoffs!CY$200,1)</f>
        <v>0.52785630402792783</v>
      </c>
      <c r="M131">
        <f>NORMDIST(Playoffs!CZ129,Playoffs!CZ$199,Playoffs!CZ$200,1)</f>
        <v>0.67467636107007245</v>
      </c>
      <c r="N131">
        <f>1-NORMDIST(Playoffs!DA129,Playoffs!DA$199,Playoffs!DA$200,1)</f>
        <v>0.41844804591914642</v>
      </c>
      <c r="O131">
        <f>NORMDIST(Playoffs!DB129,Playoffs!DB$199,Playoffs!DB$200,1)</f>
        <v>0.97025110098263956</v>
      </c>
      <c r="P131">
        <f>1-NORMDIST(Playoffs!DC129,Playoffs!DC$199,Playoffs!DC$200,1)</f>
        <v>0.55899928332363902</v>
      </c>
      <c r="Q131">
        <f>NORMDIST(Playoffs!DD129,Playoffs!DD$199,Playoffs!DD$200,1)</f>
        <v>0.85484590599866128</v>
      </c>
      <c r="R131">
        <f>1-NORMDIST(Playoffs!DE129,Playoffs!DE$199,Playoffs!DE$200,1)</f>
        <v>0.36533734265867635</v>
      </c>
      <c r="S131">
        <f>NORMDIST(Playoffs!DF129,Playoffs!DF$199,Playoffs!DF$200,1)</f>
        <v>0.1090559375618847</v>
      </c>
      <c r="T131">
        <f>1-NORMDIST(Playoffs!DG129,Playoffs!DG$199,Playoffs!DG$200,1)</f>
        <v>0.17166699308151245</v>
      </c>
      <c r="U131">
        <f>1-NORMDIST(Playoffs!DH129,Playoffs!DH$199,Playoffs!DH$200,1)</f>
        <v>0.29558400971538901</v>
      </c>
      <c r="V131">
        <f>NORMDIST(Playoffs!DI129,Playoffs!DI$199,Playoffs!DI$200,1)</f>
        <v>0.32547204131144669</v>
      </c>
      <c r="W131">
        <f>NORMDIST(Playoffs!DJ129,Playoffs!DJ$199,Playoffs!DJ$200,1)</f>
        <v>0.71271236783197722</v>
      </c>
      <c r="X131">
        <f>1-NORMDIST(Playoffs!DK129,Playoffs!DK$199,Playoffs!DK$200,1)</f>
        <v>0.23108971904323872</v>
      </c>
      <c r="Y131">
        <f>NORMDIST(Playoffs!DL129,Playoffs!DL$199,Playoffs!DL$200,1)</f>
        <v>0.8770980020900081</v>
      </c>
      <c r="Z131">
        <f>1-NORMDIST(Playoffs!DM129,Playoffs!DM$199,Playoffs!DM$200,1)</f>
        <v>0.55775784613040724</v>
      </c>
      <c r="AA131">
        <f>1-NORMDIST(Playoffs!DN129,Playoffs!DN$199,Playoffs!DN$200,1)</f>
        <v>0.83138130969245028</v>
      </c>
      <c r="AB131">
        <f>NORMDIST(Playoffs!DO129,Playoffs!DO$199,Playoffs!DO$200,1)</f>
        <v>0.71876345801597696</v>
      </c>
      <c r="AC131">
        <f>NORMDIST(Playoffs!DP129,Playoffs!DP$199,Playoffs!DP$200,1)</f>
        <v>0.88905242008497942</v>
      </c>
      <c r="AD131">
        <f>1-NORMDIST(Playoffs!DQ129,Playoffs!DQ$199,Playoffs!DQ$200,1)</f>
        <v>0.82510614779447056</v>
      </c>
      <c r="AE131">
        <f>NORMDIST(Playoffs!DR129,Playoffs!DR$199,Playoffs!DR$200,1)</f>
        <v>0.50911018777728767</v>
      </c>
      <c r="AF131">
        <f>1-NORMDIST(Playoffs!DS129,Playoffs!DS$199,Playoffs!DS$200,1)</f>
        <v>0.58258367135197686</v>
      </c>
      <c r="AG131">
        <f>NORMDIST(Playoffs!DT129,Playoffs!DT$199,Playoffs!DT$200,1)</f>
        <v>0.77283065562927689</v>
      </c>
      <c r="AH131">
        <f>1-NORMDIST(Playoffs!DU129,Playoffs!DU$199,Playoffs!DU$200,1)</f>
        <v>0.20912091651371711</v>
      </c>
      <c r="AI131">
        <f t="shared" ref="AI131:AI162" si="29">C$2*C131+E$2*E131+G$2*G131+I$2*I131+K$2*K131+M$2*M131+O$2*O131+Q$2*Q131+S$2*S131+U$2*U131+W$2*W131+Y$2*Y131+AA$2*AA131+AC$2*AC131+AE$2*AE131+AG$2*AG131</f>
        <v>24.70979159825314</v>
      </c>
      <c r="AJ131">
        <f t="shared" ref="AJ131:AJ162" si="30">D$2*D131+F$2*F131+H$2*H131+J$2*J131+L$2*L131+N$2*N131+P$2*P131+R$2*R131+T$2*T131+V$2*V131+X$2*X131+Z$2*Z131+AB$2*AB131+AD$2*AD131+AF$2*AF131+AH$2*AH131</f>
        <v>16.036824559198141</v>
      </c>
      <c r="AK131">
        <f t="shared" ref="AK131:AK162" si="31">SUMPRODUCT(C$2:AH$2,C131:AH131)</f>
        <v>40.746616157451278</v>
      </c>
      <c r="AM131">
        <f t="shared" ref="AM131:AM162" ca="1" si="32">RANK(AI131,INDIRECT("Ai3:Ai"&amp;$A$1),0)</f>
        <v>46</v>
      </c>
      <c r="AN131">
        <f t="shared" ref="AN131:AN162" ca="1" si="33">RANK(AJ131,INDIRECT("Aj3:Aj"&amp;$A$1),0)</f>
        <v>106</v>
      </c>
      <c r="AO131">
        <f t="shared" ref="AO131:AO162" ca="1" si="34">RANK(AK131,INDIRECT("Ak3:Ak"&amp;$A$1),0)</f>
        <v>65</v>
      </c>
      <c r="AQ131" t="str">
        <f t="shared" ref="AQ131:AQ162" si="35">LEFT(A131,SEARCH("-",A131)-2)</f>
        <v>Colts</v>
      </c>
    </row>
    <row r="132" spans="1:43">
      <c r="A132" t="str">
        <f>Playoffs!A130&amp;" - "&amp;Playoffs!C130&amp;" - "&amp;Playoffs!F130</f>
        <v>Patriots - CC - 2006</v>
      </c>
      <c r="B132" t="str">
        <f>Playoffs!B130</f>
        <v>Colts</v>
      </c>
      <c r="C132">
        <f>NORMDIST(Playoffs!CP130,Playoffs!CP$199,Playoffs!CP$200,1)</f>
        <v>0.45022487935185418</v>
      </c>
      <c r="D132">
        <f>1-NORMDIST(Playoffs!CQ130,Playoffs!CQ$199,Playoffs!CQ$200,1)</f>
        <v>0.15723570175600843</v>
      </c>
      <c r="E132">
        <f>NORMDIST(Playoffs!CR130,Playoffs!CR$199,Playoffs!CR$200,1)</f>
        <v>0.54246115544063511</v>
      </c>
      <c r="F132">
        <f>1-NORMDIST(Playoffs!CS130,Playoffs!CS$199,Playoffs!CS$200,1)</f>
        <v>0.40792945926518265</v>
      </c>
      <c r="G132">
        <f>1-NORMDIST(Playoffs!CT130,Playoffs!CT$199,Playoffs!CT$200,1)</f>
        <v>0.70389457286725732</v>
      </c>
      <c r="H132">
        <f>NORMDIST(Playoffs!CU130,Playoffs!CU$199,Playoffs!CU$200,1)</f>
        <v>0.29610542713274268</v>
      </c>
      <c r="I132">
        <f>NORMDIST(Playoffs!CV130,Playoffs!CV$199,Playoffs!CV$200,1)</f>
        <v>0.52250572020275698</v>
      </c>
      <c r="J132">
        <f>1-NORMDIST(Playoffs!CW130,Playoffs!CW$199,Playoffs!CW$200,1)</f>
        <v>0.14617874063131575</v>
      </c>
      <c r="K132">
        <f>NORMDIST(Playoffs!CX130,Playoffs!CX$199,Playoffs!CX$200,1)</f>
        <v>0.47214369597207206</v>
      </c>
      <c r="L132">
        <f>1-NORMDIST(Playoffs!CY130,Playoffs!CY$199,Playoffs!CY$200,1)</f>
        <v>0.53417022644095347</v>
      </c>
      <c r="M132">
        <f>NORMDIST(Playoffs!CZ130,Playoffs!CZ$199,Playoffs!CZ$200,1)</f>
        <v>0.58155195408085325</v>
      </c>
      <c r="N132">
        <f>1-NORMDIST(Playoffs!DA130,Playoffs!DA$199,Playoffs!DA$200,1)</f>
        <v>0.32532363892992688</v>
      </c>
      <c r="O132">
        <f>NORMDIST(Playoffs!DB130,Playoffs!DB$199,Playoffs!DB$200,1)</f>
        <v>0.44100071667636087</v>
      </c>
      <c r="P132">
        <f>1-NORMDIST(Playoffs!DC130,Playoffs!DC$199,Playoffs!DC$200,1)</f>
        <v>2.9748899017360442E-2</v>
      </c>
      <c r="Q132">
        <f>NORMDIST(Playoffs!DD130,Playoffs!DD$199,Playoffs!DD$200,1)</f>
        <v>0.63466265734132343</v>
      </c>
      <c r="R132">
        <f>1-NORMDIST(Playoffs!DE130,Playoffs!DE$199,Playoffs!DE$200,1)</f>
        <v>0.14515409400133839</v>
      </c>
      <c r="S132">
        <f>NORMDIST(Playoffs!DF130,Playoffs!DF$199,Playoffs!DF$200,1)</f>
        <v>0.82833300691848799</v>
      </c>
      <c r="T132">
        <f>1-NORMDIST(Playoffs!DG130,Playoffs!DG$199,Playoffs!DG$200,1)</f>
        <v>0.89094406243811486</v>
      </c>
      <c r="U132">
        <f>1-NORMDIST(Playoffs!DH130,Playoffs!DH$199,Playoffs!DH$200,1)</f>
        <v>0.67452795868855331</v>
      </c>
      <c r="V132">
        <f>NORMDIST(Playoffs!DI130,Playoffs!DI$199,Playoffs!DI$200,1)</f>
        <v>0.70441599028461099</v>
      </c>
      <c r="W132">
        <f>NORMDIST(Playoffs!DJ130,Playoffs!DJ$199,Playoffs!DJ$200,1)</f>
        <v>0.76891028095676139</v>
      </c>
      <c r="X132">
        <f>1-NORMDIST(Playoffs!DK130,Playoffs!DK$199,Playoffs!DK$200,1)</f>
        <v>0.287287632168023</v>
      </c>
      <c r="Y132">
        <f>NORMDIST(Playoffs!DL130,Playoffs!DL$199,Playoffs!DL$200,1)</f>
        <v>0.44224215386959176</v>
      </c>
      <c r="Z132">
        <f>1-NORMDIST(Playoffs!DM130,Playoffs!DM$199,Playoffs!DM$200,1)</f>
        <v>0.12290199790999579</v>
      </c>
      <c r="AA132">
        <f>1-NORMDIST(Playoffs!DN130,Playoffs!DN$199,Playoffs!DN$200,1)</f>
        <v>0.28123654198402315</v>
      </c>
      <c r="AB132">
        <f>NORMDIST(Playoffs!DO130,Playoffs!DO$199,Playoffs!DO$200,1)</f>
        <v>0.16861869030754972</v>
      </c>
      <c r="AC132">
        <f>NORMDIST(Playoffs!DP130,Playoffs!DP$199,Playoffs!DP$200,1)</f>
        <v>0.17489385220552978</v>
      </c>
      <c r="AD132">
        <f>1-NORMDIST(Playoffs!DQ130,Playoffs!DQ$199,Playoffs!DQ$200,1)</f>
        <v>0.11094757991502036</v>
      </c>
      <c r="AE132">
        <f>NORMDIST(Playoffs!DR130,Playoffs!DR$199,Playoffs!DR$200,1)</f>
        <v>0.41741632864802292</v>
      </c>
      <c r="AF132">
        <f>1-NORMDIST(Playoffs!DS130,Playoffs!DS$199,Playoffs!DS$200,1)</f>
        <v>0.49088981222271233</v>
      </c>
      <c r="AG132">
        <f>NORMDIST(Playoffs!DT130,Playoffs!DT$199,Playoffs!DT$200,1)</f>
        <v>0.79087908348628344</v>
      </c>
      <c r="AH132">
        <f>1-NORMDIST(Playoffs!DU130,Playoffs!DU$199,Playoffs!DU$200,1)</f>
        <v>0.22716934437072367</v>
      </c>
      <c r="AI132">
        <f t="shared" si="29"/>
        <v>20.16956949377478</v>
      </c>
      <c r="AJ132">
        <f t="shared" si="30"/>
        <v>11.496602454719781</v>
      </c>
      <c r="AK132">
        <f t="shared" si="31"/>
        <v>31.666171948494561</v>
      </c>
      <c r="AM132">
        <f t="shared" ca="1" si="32"/>
        <v>93</v>
      </c>
      <c r="AN132">
        <f t="shared" ca="1" si="33"/>
        <v>153</v>
      </c>
      <c r="AO132">
        <f t="shared" ca="1" si="34"/>
        <v>134</v>
      </c>
      <c r="AQ132" t="str">
        <f t="shared" si="35"/>
        <v>Patriots</v>
      </c>
    </row>
    <row r="133" spans="1:43">
      <c r="A133" t="str">
        <f>Playoffs!A131&amp;" - "&amp;Playoffs!C131&amp;" - "&amp;Playoffs!F131</f>
        <v>Bears - SB - 2006</v>
      </c>
      <c r="B133" t="str">
        <f>Playoffs!B131</f>
        <v>Colts</v>
      </c>
      <c r="C133">
        <f>NORMDIST(Playoffs!CP131,Playoffs!CP$199,Playoffs!CP$200,1)</f>
        <v>3.1942973593040658E-2</v>
      </c>
      <c r="D133">
        <f>1-NORMDIST(Playoffs!CQ131,Playoffs!CQ$199,Playoffs!CQ$200,1)</f>
        <v>0.52811350051536765</v>
      </c>
      <c r="E133">
        <f>NORMDIST(Playoffs!CR131,Playoffs!CR$199,Playoffs!CR$200,1)</f>
        <v>0.18420918609270043</v>
      </c>
      <c r="F133">
        <f>1-NORMDIST(Playoffs!CS131,Playoffs!CS$199,Playoffs!CS$200,1)</f>
        <v>0.49351253366524939</v>
      </c>
      <c r="G133">
        <f>1-NORMDIST(Playoffs!CT131,Playoffs!CT$199,Playoffs!CT$200,1)</f>
        <v>1.0366430609594524E-2</v>
      </c>
      <c r="H133">
        <f>NORMDIST(Playoffs!CU131,Playoffs!CU$199,Playoffs!CU$200,1)</f>
        <v>0.81288815165070627</v>
      </c>
      <c r="I133">
        <f>NORMDIST(Playoffs!CV131,Playoffs!CV$199,Playoffs!CV$200,1)</f>
        <v>0.18236047654452181</v>
      </c>
      <c r="J133">
        <f>1-NORMDIST(Playoffs!CW131,Playoffs!CW$199,Playoffs!CW$200,1)</f>
        <v>0.40205527495662041</v>
      </c>
      <c r="K133">
        <f>NORMDIST(Playoffs!CX131,Playoffs!CX$199,Playoffs!CX$200,1)</f>
        <v>5.2297198711785398E-2</v>
      </c>
      <c r="L133">
        <f>1-NORMDIST(Playoffs!CY131,Playoffs!CY$199,Playoffs!CY$200,1)</f>
        <v>0.45746305175796753</v>
      </c>
      <c r="M133">
        <f>NORMDIST(Playoffs!CZ131,Playoffs!CZ$199,Playoffs!CZ$200,1)</f>
        <v>0.62028063579043513</v>
      </c>
      <c r="N133">
        <f>1-NORMDIST(Playoffs!DA131,Playoffs!DA$199,Playoffs!DA$200,1)</f>
        <v>0.45243296443255709</v>
      </c>
      <c r="O133">
        <f>NORMDIST(Playoffs!DB131,Playoffs!DB$199,Playoffs!DB$200,1)</f>
        <v>7.8333329919382022E-2</v>
      </c>
      <c r="P133">
        <f>1-NORMDIST(Playoffs!DC131,Playoffs!DC$199,Playoffs!DC$200,1)</f>
        <v>0.43735280340325877</v>
      </c>
      <c r="Q133">
        <f>NORMDIST(Playoffs!DD131,Playoffs!DD$199,Playoffs!DD$200,1)</f>
        <v>0.18887352674575464</v>
      </c>
      <c r="R133">
        <f>1-NORMDIST(Playoffs!DE131,Playoffs!DE$199,Playoffs!DE$200,1)</f>
        <v>0.4122260616912089</v>
      </c>
      <c r="S133">
        <f>NORMDIST(Playoffs!DF131,Playoffs!DF$199,Playoffs!DF$200,1)</f>
        <v>0.31404290324733142</v>
      </c>
      <c r="T133">
        <f>1-NORMDIST(Playoffs!DG131,Playoffs!DG$199,Playoffs!DG$200,1)</f>
        <v>2.4336734402599758E-2</v>
      </c>
      <c r="U133">
        <f>1-NORMDIST(Playoffs!DH131,Playoffs!DH$199,Playoffs!DH$200,1)</f>
        <v>0.29558400971538901</v>
      </c>
      <c r="V133">
        <f>NORMDIST(Playoffs!DI131,Playoffs!DI$199,Playoffs!DI$200,1)</f>
        <v>0.32547204131144669</v>
      </c>
      <c r="W133">
        <f>NORMDIST(Playoffs!DJ131,Playoffs!DJ$199,Playoffs!DJ$200,1)</f>
        <v>0.89563641511185188</v>
      </c>
      <c r="X133">
        <f>1-NORMDIST(Playoffs!DK131,Playoffs!DK$199,Playoffs!DK$200,1)</f>
        <v>0.84233592241553834</v>
      </c>
      <c r="Y133">
        <f>NORMDIST(Playoffs!DL131,Playoffs!DL$199,Playoffs!DL$200,1)</f>
        <v>3.4358062675330481E-2</v>
      </c>
      <c r="Z133">
        <f>1-NORMDIST(Playoffs!DM131,Playoffs!DM$199,Playoffs!DM$200,1)</f>
        <v>0.39061489131741589</v>
      </c>
      <c r="AA133">
        <f>1-NORMDIST(Playoffs!DN131,Playoffs!DN$199,Playoffs!DN$200,1)</f>
        <v>0.57970395691188881</v>
      </c>
      <c r="AB133">
        <f>NORMDIST(Playoffs!DO131,Playoffs!DO$199,Playoffs!DO$200,1)</f>
        <v>0.22861030569588681</v>
      </c>
      <c r="AC133">
        <f>NORMDIST(Playoffs!DP131,Playoffs!DP$199,Playoffs!DP$200,1)</f>
        <v>0.54570567292877847</v>
      </c>
      <c r="AD133">
        <f>1-NORMDIST(Playoffs!DQ131,Playoffs!DQ$199,Playoffs!DQ$200,1)</f>
        <v>0.71642655173079894</v>
      </c>
      <c r="AE133">
        <f>NORMDIST(Playoffs!DR131,Playoffs!DR$199,Playoffs!DR$200,1)</f>
        <v>0.91177546414474842</v>
      </c>
      <c r="AF133">
        <f>1-NORMDIST(Playoffs!DS131,Playoffs!DS$199,Playoffs!DS$200,1)</f>
        <v>0.37258928802063862</v>
      </c>
      <c r="AG133">
        <f>NORMDIST(Playoffs!DT131,Playoffs!DT$199,Playoffs!DT$200,1)</f>
        <v>0.42013687073012529</v>
      </c>
      <c r="AH133">
        <f>1-NORMDIST(Playoffs!DU131,Playoffs!DU$199,Playoffs!DU$200,1)</f>
        <v>0.40115783170321195</v>
      </c>
      <c r="AI133">
        <f t="shared" si="29"/>
        <v>8.9589456070490918</v>
      </c>
      <c r="AJ133">
        <f t="shared" si="30"/>
        <v>17.06597496077644</v>
      </c>
      <c r="AK133">
        <f t="shared" si="31"/>
        <v>26.024920567825525</v>
      </c>
      <c r="AM133">
        <f t="shared" ca="1" si="32"/>
        <v>180</v>
      </c>
      <c r="AN133">
        <f t="shared" ca="1" si="33"/>
        <v>102</v>
      </c>
      <c r="AO133">
        <f t="shared" ca="1" si="34"/>
        <v>170</v>
      </c>
      <c r="AQ133" t="str">
        <f t="shared" si="35"/>
        <v>Bears</v>
      </c>
    </row>
    <row r="134" spans="1:43">
      <c r="A134" t="str">
        <f>Playoffs!A132&amp;" - "&amp;Playoffs!C132&amp;" - "&amp;Playoffs!F132</f>
        <v>Colts - SB - 2006</v>
      </c>
      <c r="B134" t="str">
        <f>Playoffs!B132</f>
        <v>Bears</v>
      </c>
      <c r="C134">
        <f>NORMDIST(Playoffs!CP132,Playoffs!CP$199,Playoffs!CP$200,1)</f>
        <v>0.47188649948463246</v>
      </c>
      <c r="D134">
        <f>1-NORMDIST(Playoffs!CQ132,Playoffs!CQ$199,Playoffs!CQ$200,1)</f>
        <v>0.96805702640696001</v>
      </c>
      <c r="E134">
        <f>NORMDIST(Playoffs!CR132,Playoffs!CR$199,Playoffs!CR$200,1)</f>
        <v>0.50648746633475061</v>
      </c>
      <c r="F134">
        <f>1-NORMDIST(Playoffs!CS132,Playoffs!CS$199,Playoffs!CS$200,1)</f>
        <v>0.81579081390729979</v>
      </c>
      <c r="G134">
        <f>1-NORMDIST(Playoffs!CT132,Playoffs!CT$199,Playoffs!CT$200,1)</f>
        <v>0.18711184834929373</v>
      </c>
      <c r="H134">
        <f>NORMDIST(Playoffs!CU132,Playoffs!CU$199,Playoffs!CU$200,1)</f>
        <v>0.98963356939040548</v>
      </c>
      <c r="I134">
        <f>NORMDIST(Playoffs!CV132,Playoffs!CV$199,Playoffs!CV$200,1)</f>
        <v>0.59794472504337981</v>
      </c>
      <c r="J134">
        <f>1-NORMDIST(Playoffs!CW132,Playoffs!CW$199,Playoffs!CW$200,1)</f>
        <v>0.81763952345547763</v>
      </c>
      <c r="K134">
        <f>NORMDIST(Playoffs!CX132,Playoffs!CX$199,Playoffs!CX$200,1)</f>
        <v>0.54253694824203269</v>
      </c>
      <c r="L134">
        <f>1-NORMDIST(Playoffs!CY132,Playoffs!CY$199,Playoffs!CY$200,1)</f>
        <v>0.94770280128821371</v>
      </c>
      <c r="M134">
        <f>NORMDIST(Playoffs!CZ132,Playoffs!CZ$199,Playoffs!CZ$200,1)</f>
        <v>0.54756703556744279</v>
      </c>
      <c r="N134">
        <f>1-NORMDIST(Playoffs!DA132,Playoffs!DA$199,Playoffs!DA$200,1)</f>
        <v>0.37971936420956431</v>
      </c>
      <c r="O134">
        <f>NORMDIST(Playoffs!DB132,Playoffs!DB$199,Playoffs!DB$200,1)</f>
        <v>0.56264719659674123</v>
      </c>
      <c r="P134">
        <f>1-NORMDIST(Playoffs!DC132,Playoffs!DC$199,Playoffs!DC$200,1)</f>
        <v>0.92166667008061787</v>
      </c>
      <c r="Q134">
        <f>NORMDIST(Playoffs!DD132,Playoffs!DD$199,Playoffs!DD$200,1)</f>
        <v>0.58777393830879099</v>
      </c>
      <c r="R134">
        <f>1-NORMDIST(Playoffs!DE132,Playoffs!DE$199,Playoffs!DE$200,1)</f>
        <v>0.81112647325424581</v>
      </c>
      <c r="S134">
        <f>NORMDIST(Playoffs!DF132,Playoffs!DF$199,Playoffs!DF$200,1)</f>
        <v>0.97566326559740046</v>
      </c>
      <c r="T134">
        <f>1-NORMDIST(Playoffs!DG132,Playoffs!DG$199,Playoffs!DG$200,1)</f>
        <v>0.68595709675266825</v>
      </c>
      <c r="U134">
        <f>1-NORMDIST(Playoffs!DH132,Playoffs!DH$199,Playoffs!DH$200,1)</f>
        <v>0.67452795868855331</v>
      </c>
      <c r="V134">
        <f>NORMDIST(Playoffs!DI132,Playoffs!DI$199,Playoffs!DI$200,1)</f>
        <v>0.70441599028461099</v>
      </c>
      <c r="W134">
        <f>NORMDIST(Playoffs!DJ132,Playoffs!DJ$199,Playoffs!DJ$200,1)</f>
        <v>0.15766407758446133</v>
      </c>
      <c r="X134">
        <f>1-NORMDIST(Playoffs!DK132,Playoffs!DK$199,Playoffs!DK$200,1)</f>
        <v>0.10436358488814845</v>
      </c>
      <c r="Y134">
        <f>NORMDIST(Playoffs!DL132,Playoffs!DL$199,Playoffs!DL$200,1)</f>
        <v>0.60938510868258589</v>
      </c>
      <c r="Z134">
        <f>1-NORMDIST(Playoffs!DM132,Playoffs!DM$199,Playoffs!DM$200,1)</f>
        <v>0.96564193732466719</v>
      </c>
      <c r="AA134">
        <f>1-NORMDIST(Playoffs!DN132,Playoffs!DN$199,Playoffs!DN$200,1)</f>
        <v>0.77138969430411308</v>
      </c>
      <c r="AB134">
        <f>NORMDIST(Playoffs!DO132,Playoffs!DO$199,Playoffs!DO$200,1)</f>
        <v>0.42029604308811119</v>
      </c>
      <c r="AC134">
        <f>NORMDIST(Playoffs!DP132,Playoffs!DP$199,Playoffs!DP$200,1)</f>
        <v>0.28357344826920128</v>
      </c>
      <c r="AD134">
        <f>1-NORMDIST(Playoffs!DQ132,Playoffs!DQ$199,Playoffs!DQ$200,1)</f>
        <v>0.45429432707122153</v>
      </c>
      <c r="AE134">
        <f>NORMDIST(Playoffs!DR132,Playoffs!DR$199,Playoffs!DR$200,1)</f>
        <v>0.6274107119793616</v>
      </c>
      <c r="AF134">
        <f>1-NORMDIST(Playoffs!DS132,Playoffs!DS$199,Playoffs!DS$200,1)</f>
        <v>8.8224535855252251E-2</v>
      </c>
      <c r="AG134">
        <f>NORMDIST(Playoffs!DT132,Playoffs!DT$199,Playoffs!DT$200,1)</f>
        <v>0.59884216829678838</v>
      </c>
      <c r="AH134">
        <f>1-NORMDIST(Playoffs!DU132,Playoffs!DU$199,Playoffs!DU$200,1)</f>
        <v>0.57986312926987449</v>
      </c>
      <c r="AI134">
        <f t="shared" si="29"/>
        <v>19.140419092196485</v>
      </c>
      <c r="AJ134">
        <f t="shared" si="30"/>
        <v>27.24744844592383</v>
      </c>
      <c r="AK134">
        <f t="shared" si="31"/>
        <v>46.387867538120304</v>
      </c>
      <c r="AM134">
        <f t="shared" ca="1" si="32"/>
        <v>97</v>
      </c>
      <c r="AN134">
        <f t="shared" ca="1" si="33"/>
        <v>19</v>
      </c>
      <c r="AO134">
        <f t="shared" ca="1" si="34"/>
        <v>29</v>
      </c>
      <c r="AQ134" t="str">
        <f t="shared" si="35"/>
        <v>Colts</v>
      </c>
    </row>
    <row r="135" spans="1:43">
      <c r="A135" t="str">
        <f>Playoffs!A133&amp;" - "&amp;Playoffs!C133&amp;" - "&amp;Playoffs!F133</f>
        <v>Seahawks - WC - 2007</v>
      </c>
      <c r="B135" t="str">
        <f>Playoffs!B133</f>
        <v>Redskins</v>
      </c>
      <c r="C135">
        <f>NORMDIST(Playoffs!CP133,Playoffs!CP$199,Playoffs!CP$200,1)</f>
        <v>0.16927447253998718</v>
      </c>
      <c r="D135">
        <f>1-NORMDIST(Playoffs!CQ133,Playoffs!CQ$199,Playoffs!CQ$200,1)</f>
        <v>0.79798180731423751</v>
      </c>
      <c r="E135">
        <f>NORMDIST(Playoffs!CR133,Playoffs!CR$199,Playoffs!CR$200,1)</f>
        <v>0.40453393607078936</v>
      </c>
      <c r="F135">
        <f>1-NORMDIST(Playoffs!CS133,Playoffs!CS$199,Playoffs!CS$200,1)</f>
        <v>0.73547357842674765</v>
      </c>
      <c r="G135">
        <f>1-NORMDIST(Playoffs!CT133,Playoffs!CT$199,Playoffs!CT$200,1)</f>
        <v>0.42995949000555234</v>
      </c>
      <c r="H135">
        <f>NORMDIST(Playoffs!CU133,Playoffs!CU$199,Playoffs!CU$200,1)</f>
        <v>0.57004050999444766</v>
      </c>
      <c r="I135">
        <f>NORMDIST(Playoffs!CV133,Playoffs!CV$199,Playoffs!CV$200,1)</f>
        <v>0.28395639616874813</v>
      </c>
      <c r="J135">
        <f>1-NORMDIST(Playoffs!CW133,Playoffs!CW$199,Playoffs!CW$200,1)</f>
        <v>0.86158013936290867</v>
      </c>
      <c r="K135">
        <f>NORMDIST(Playoffs!CX133,Playoffs!CX$199,Playoffs!CX$200,1)</f>
        <v>0.12906785680473165</v>
      </c>
      <c r="L135">
        <f>1-NORMDIST(Playoffs!CY133,Playoffs!CY$199,Playoffs!CY$200,1)</f>
        <v>0.85857022067267019</v>
      </c>
      <c r="M135">
        <f>NORMDIST(Playoffs!CZ133,Playoffs!CZ$199,Playoffs!CZ$200,1)</f>
        <v>0.65613762886697535</v>
      </c>
      <c r="N135">
        <f>1-NORMDIST(Playoffs!DA133,Playoffs!DA$199,Playoffs!DA$200,1)</f>
        <v>0.87044372796370406</v>
      </c>
      <c r="O135">
        <f>NORMDIST(Playoffs!DB133,Playoffs!DB$199,Playoffs!DB$200,1)</f>
        <v>0.15915134748648652</v>
      </c>
      <c r="P135">
        <f>1-NORMDIST(Playoffs!DC133,Playoffs!DC$199,Playoffs!DC$200,1)</f>
        <v>0.76139619168445205</v>
      </c>
      <c r="Q135">
        <f>NORMDIST(Playoffs!DD133,Playoffs!DD$199,Playoffs!DD$200,1)</f>
        <v>5.9542573037530855E-2</v>
      </c>
      <c r="R135">
        <f>1-NORMDIST(Playoffs!DE133,Playoffs!DE$199,Playoffs!DE$200,1)</f>
        <v>0.87281434809449143</v>
      </c>
      <c r="S135">
        <f>NORMDIST(Playoffs!DF133,Playoffs!DF$199,Playoffs!DF$200,1)</f>
        <v>0.55048022306191025</v>
      </c>
      <c r="T135">
        <f>1-NORMDIST(Playoffs!DG133,Playoffs!DG$199,Playoffs!DG$200,1)</f>
        <v>0.48700353516387795</v>
      </c>
      <c r="U135">
        <f>1-NORMDIST(Playoffs!DH133,Playoffs!DH$199,Playoffs!DH$200,1)</f>
        <v>0.29558400971538901</v>
      </c>
      <c r="V135">
        <f>NORMDIST(Playoffs!DI133,Playoffs!DI$199,Playoffs!DI$200,1)</f>
        <v>0.93658708955694014</v>
      </c>
      <c r="W135">
        <f>NORMDIST(Playoffs!DJ133,Playoffs!DJ$199,Playoffs!DJ$200,1)</f>
        <v>0.5845130126921636</v>
      </c>
      <c r="X135">
        <f>1-NORMDIST(Playoffs!DK133,Playoffs!DK$199,Playoffs!DK$200,1)</f>
        <v>0.71541109895773447</v>
      </c>
      <c r="Y135">
        <f>NORMDIST(Playoffs!DL133,Playoffs!DL$199,Playoffs!DL$200,1)</f>
        <v>8.7274558144779579E-2</v>
      </c>
      <c r="Z135">
        <f>1-NORMDIST(Playoffs!DM133,Playoffs!DM$199,Playoffs!DM$200,1)</f>
        <v>0.7538258483794642</v>
      </c>
      <c r="AA135">
        <f>1-NORMDIST(Playoffs!DN133,Playoffs!DN$199,Playoffs!DN$200,1)</f>
        <v>0.72614325976052696</v>
      </c>
      <c r="AB135">
        <f>NORMDIST(Playoffs!DO133,Playoffs!DO$199,Playoffs!DO$200,1)</f>
        <v>0.21610666189108452</v>
      </c>
      <c r="AC135">
        <f>NORMDIST(Playoffs!DP133,Playoffs!DP$199,Playoffs!DP$200,1)</f>
        <v>0.31248186965635405</v>
      </c>
      <c r="AD135">
        <f>1-NORMDIST(Playoffs!DQ133,Playoffs!DQ$199,Playoffs!DQ$200,1)</f>
        <v>0.97773793419803778</v>
      </c>
      <c r="AE135">
        <f>NORMDIST(Playoffs!DR133,Playoffs!DR$199,Playoffs!DR$200,1)</f>
        <v>0.35429355222735581</v>
      </c>
      <c r="AF135">
        <f>1-NORMDIST(Playoffs!DS133,Playoffs!DS$199,Playoffs!DS$200,1)</f>
        <v>0.89079332094385522</v>
      </c>
      <c r="AG135">
        <f>NORMDIST(Playoffs!DT133,Playoffs!DT$199,Playoffs!DT$200,1)</f>
        <v>0.70172428076197468</v>
      </c>
      <c r="AH135">
        <f>1-NORMDIST(Playoffs!DU133,Playoffs!DU$199,Playoffs!DU$200,1)</f>
        <v>0.78337576616273041</v>
      </c>
      <c r="AI135">
        <f t="shared" si="29"/>
        <v>12.052120019416876</v>
      </c>
      <c r="AJ135">
        <f t="shared" si="30"/>
        <v>27.469671567115075</v>
      </c>
      <c r="AK135">
        <f t="shared" si="31"/>
        <v>39.521791586531954</v>
      </c>
      <c r="AM135">
        <f t="shared" ca="1" si="32"/>
        <v>161</v>
      </c>
      <c r="AN135">
        <f t="shared" ca="1" si="33"/>
        <v>17</v>
      </c>
      <c r="AO135">
        <f t="shared" ca="1" si="34"/>
        <v>77</v>
      </c>
      <c r="AQ135" t="str">
        <f t="shared" si="35"/>
        <v>Seahawks</v>
      </c>
    </row>
    <row r="136" spans="1:43">
      <c r="A136" t="str">
        <f>Playoffs!A134&amp;" - "&amp;Playoffs!C134&amp;" - "&amp;Playoffs!F134</f>
        <v>Redskins - WC - 2007</v>
      </c>
      <c r="B136" t="str">
        <f>Playoffs!B134</f>
        <v>Seahawks</v>
      </c>
      <c r="C136">
        <f>NORMDIST(Playoffs!CP134,Playoffs!CP$199,Playoffs!CP$200,1)</f>
        <v>0.2020181926857636</v>
      </c>
      <c r="D136">
        <f>1-NORMDIST(Playoffs!CQ134,Playoffs!CQ$199,Playoffs!CQ$200,1)</f>
        <v>0.83072552746001405</v>
      </c>
      <c r="E136">
        <f>NORMDIST(Playoffs!CR134,Playoffs!CR$199,Playoffs!CR$200,1)</f>
        <v>0.26452642157325257</v>
      </c>
      <c r="F136">
        <f>1-NORMDIST(Playoffs!CS134,Playoffs!CS$199,Playoffs!CS$200,1)</f>
        <v>0.59546606392921064</v>
      </c>
      <c r="G136">
        <f>1-NORMDIST(Playoffs!CT134,Playoffs!CT$199,Playoffs!CT$200,1)</f>
        <v>0.42995949000555234</v>
      </c>
      <c r="H136">
        <f>NORMDIST(Playoffs!CU134,Playoffs!CU$199,Playoffs!CU$200,1)</f>
        <v>0.57004050999444766</v>
      </c>
      <c r="I136">
        <f>NORMDIST(Playoffs!CV134,Playoffs!CV$199,Playoffs!CV$200,1)</f>
        <v>0.13841986063709077</v>
      </c>
      <c r="J136">
        <f>1-NORMDIST(Playoffs!CW134,Playoffs!CW$199,Playoffs!CW$200,1)</f>
        <v>0.71604360383125143</v>
      </c>
      <c r="K136">
        <f>NORMDIST(Playoffs!CX134,Playoffs!CX$199,Playoffs!CX$200,1)</f>
        <v>0.14142977932732859</v>
      </c>
      <c r="L136">
        <f>1-NORMDIST(Playoffs!CY134,Playoffs!CY$199,Playoffs!CY$200,1)</f>
        <v>0.87093214319526724</v>
      </c>
      <c r="M136">
        <f>NORMDIST(Playoffs!CZ134,Playoffs!CZ$199,Playoffs!CZ$200,1)</f>
        <v>0.12955627203629694</v>
      </c>
      <c r="N136">
        <f>1-NORMDIST(Playoffs!DA134,Playoffs!DA$199,Playoffs!DA$200,1)</f>
        <v>0.34386237113302409</v>
      </c>
      <c r="O136">
        <f>NORMDIST(Playoffs!DB134,Playoffs!DB$199,Playoffs!DB$200,1)</f>
        <v>0.23860380831554773</v>
      </c>
      <c r="P136">
        <f>1-NORMDIST(Playoffs!DC134,Playoffs!DC$199,Playoffs!DC$200,1)</f>
        <v>0.84084865251351326</v>
      </c>
      <c r="Q136">
        <f>NORMDIST(Playoffs!DD134,Playoffs!DD$199,Playoffs!DD$200,1)</f>
        <v>0.12718565190550901</v>
      </c>
      <c r="R136">
        <f>1-NORMDIST(Playoffs!DE134,Playoffs!DE$199,Playoffs!DE$200,1)</f>
        <v>0.94045742696246937</v>
      </c>
      <c r="S136">
        <f>NORMDIST(Playoffs!DF134,Playoffs!DF$199,Playoffs!DF$200,1)</f>
        <v>0.51299646483612216</v>
      </c>
      <c r="T136">
        <f>1-NORMDIST(Playoffs!DG134,Playoffs!DG$199,Playoffs!DG$200,1)</f>
        <v>0.44951977693808987</v>
      </c>
      <c r="U136">
        <f>1-NORMDIST(Playoffs!DH134,Playoffs!DH$199,Playoffs!DH$200,1)</f>
        <v>6.3412910443059856E-2</v>
      </c>
      <c r="V136">
        <f>NORMDIST(Playoffs!DI134,Playoffs!DI$199,Playoffs!DI$200,1)</f>
        <v>0.70441599028461099</v>
      </c>
      <c r="W136">
        <f>NORMDIST(Playoffs!DJ134,Playoffs!DJ$199,Playoffs!DJ$200,1)</f>
        <v>0.28458890104226531</v>
      </c>
      <c r="X136">
        <f>1-NORMDIST(Playoffs!DK134,Playoffs!DK$199,Playoffs!DK$200,1)</f>
        <v>0.41548698730783651</v>
      </c>
      <c r="Y136">
        <f>NORMDIST(Playoffs!DL134,Playoffs!DL$199,Playoffs!DL$200,1)</f>
        <v>0.24617415162053247</v>
      </c>
      <c r="Z136">
        <f>1-NORMDIST(Playoffs!DM134,Playoffs!DM$199,Playoffs!DM$200,1)</f>
        <v>0.91272544185521709</v>
      </c>
      <c r="AA136">
        <f>1-NORMDIST(Playoffs!DN134,Playoffs!DN$199,Playoffs!DN$200,1)</f>
        <v>0.78389333810891526</v>
      </c>
      <c r="AB136">
        <f>NORMDIST(Playoffs!DO134,Playoffs!DO$199,Playoffs!DO$200,1)</f>
        <v>0.27385674023947293</v>
      </c>
      <c r="AC136">
        <f>NORMDIST(Playoffs!DP134,Playoffs!DP$199,Playoffs!DP$200,1)</f>
        <v>2.2262065801962327E-2</v>
      </c>
      <c r="AD136">
        <f>1-NORMDIST(Playoffs!DQ134,Playoffs!DQ$199,Playoffs!DQ$200,1)</f>
        <v>0.68751813034364617</v>
      </c>
      <c r="AE136">
        <f>NORMDIST(Playoffs!DR134,Playoffs!DR$199,Playoffs!DR$200,1)</f>
        <v>0.10920667905614412</v>
      </c>
      <c r="AF136">
        <f>1-NORMDIST(Playoffs!DS134,Playoffs!DS$199,Playoffs!DS$200,1)</f>
        <v>0.64570644777264385</v>
      </c>
      <c r="AG136">
        <f>NORMDIST(Playoffs!DT134,Playoffs!DT$199,Playoffs!DT$200,1)</f>
        <v>0.21662423383726903</v>
      </c>
      <c r="AH136">
        <f>1-NORMDIST(Playoffs!DU134,Playoffs!DU$199,Playoffs!DU$200,1)</f>
        <v>0.29827571923802576</v>
      </c>
      <c r="AI136">
        <f t="shared" si="29"/>
        <v>8.7367224858578414</v>
      </c>
      <c r="AJ136">
        <f t="shared" si="30"/>
        <v>24.154274033556046</v>
      </c>
      <c r="AK136">
        <f t="shared" si="31"/>
        <v>32.890996519413896</v>
      </c>
      <c r="AM136">
        <f t="shared" ca="1" si="32"/>
        <v>182</v>
      </c>
      <c r="AN136">
        <f t="shared" ca="1" si="33"/>
        <v>38</v>
      </c>
      <c r="AO136">
        <f t="shared" ca="1" si="34"/>
        <v>122</v>
      </c>
      <c r="AQ136" t="str">
        <f t="shared" si="35"/>
        <v>Redskins</v>
      </c>
    </row>
    <row r="137" spans="1:43">
      <c r="A137" t="str">
        <f>Playoffs!A135&amp;" - "&amp;Playoffs!C135&amp;" - "&amp;Playoffs!F135</f>
        <v>Steelers - WC - 2007</v>
      </c>
      <c r="B137" t="str">
        <f>Playoffs!B135</f>
        <v>Jaguars</v>
      </c>
      <c r="C137">
        <f>NORMDIST(Playoffs!CP135,Playoffs!CP$199,Playoffs!CP$200,1)</f>
        <v>0.73612317378148506</v>
      </c>
      <c r="D137">
        <f>1-NORMDIST(Playoffs!CQ135,Playoffs!CQ$199,Playoffs!CQ$200,1)</f>
        <v>0.64219732680775787</v>
      </c>
      <c r="E137">
        <f>NORMDIST(Playoffs!CR135,Playoffs!CR$199,Playoffs!CR$200,1)</f>
        <v>0.33150254062745799</v>
      </c>
      <c r="F137">
        <f>1-NORMDIST(Playoffs!CS135,Playoffs!CS$199,Playoffs!CS$200,1)</f>
        <v>0.92542788437300039</v>
      </c>
      <c r="G137">
        <f>1-NORMDIST(Playoffs!CT135,Playoffs!CT$199,Playoffs!CT$200,1)</f>
        <v>5.4721486076111159E-2</v>
      </c>
      <c r="H137">
        <f>NORMDIST(Playoffs!CU135,Playoffs!CU$199,Playoffs!CU$200,1)</f>
        <v>0.57004050999444766</v>
      </c>
      <c r="I137">
        <f>NORMDIST(Playoffs!CV135,Playoffs!CV$199,Playoffs!CV$200,1)</f>
        <v>0.39679919872539027</v>
      </c>
      <c r="J137">
        <f>1-NORMDIST(Playoffs!CW135,Playoffs!CW$199,Playoffs!CW$200,1)</f>
        <v>0.83114598683609897</v>
      </c>
      <c r="K137">
        <f>NORMDIST(Playoffs!CX135,Playoffs!CX$199,Playoffs!CX$200,1)</f>
        <v>0.42150177228922969</v>
      </c>
      <c r="L137">
        <f>1-NORMDIST(Playoffs!CY135,Playoffs!CY$199,Playoffs!CY$200,1)</f>
        <v>0.75084362423202666</v>
      </c>
      <c r="M137">
        <f>NORMDIST(Playoffs!CZ135,Playoffs!CZ$199,Playoffs!CZ$200,1)</f>
        <v>0.30546264751395835</v>
      </c>
      <c r="N137">
        <f>1-NORMDIST(Playoffs!DA135,Playoffs!DA$199,Playoffs!DA$200,1)</f>
        <v>0.74446093045962003</v>
      </c>
      <c r="O137">
        <f>NORMDIST(Playoffs!DB135,Playoffs!DB$199,Playoffs!DB$200,1)</f>
        <v>0.65423566136979705</v>
      </c>
      <c r="P137">
        <f>1-NORMDIST(Playoffs!DC135,Playoffs!DC$199,Playoffs!DC$200,1)</f>
        <v>0.79820673231239514</v>
      </c>
      <c r="Q137">
        <f>NORMDIST(Playoffs!DD135,Playoffs!DD$199,Playoffs!DD$200,1)</f>
        <v>0.85484590599866128</v>
      </c>
      <c r="R137">
        <f>1-NORMDIST(Playoffs!DE135,Playoffs!DE$199,Playoffs!DE$200,1)</f>
        <v>0.42497552416677964</v>
      </c>
      <c r="S137">
        <f>NORMDIST(Playoffs!DF135,Playoffs!DF$199,Playoffs!DF$200,1)</f>
        <v>0.55585137213118285</v>
      </c>
      <c r="T137">
        <f>1-NORMDIST(Playoffs!DG135,Playoffs!DG$199,Playoffs!DG$200,1)</f>
        <v>3.6107940747869272E-2</v>
      </c>
      <c r="U137">
        <f>1-NORMDIST(Playoffs!DH135,Playoffs!DH$199,Playoffs!DH$200,1)</f>
        <v>0.48311120935848018</v>
      </c>
      <c r="V137">
        <f>NORMDIST(Playoffs!DI135,Playoffs!DI$199,Playoffs!DI$200,1)</f>
        <v>0.70441599028461099</v>
      </c>
      <c r="W137">
        <f>NORMDIST(Playoffs!DJ135,Playoffs!DJ$199,Playoffs!DJ$200,1)</f>
        <v>0.76891028095676139</v>
      </c>
      <c r="X137">
        <f>1-NORMDIST(Playoffs!DK135,Playoffs!DK$199,Playoffs!DK$200,1)</f>
        <v>0.287287632168023</v>
      </c>
      <c r="Y137">
        <f>NORMDIST(Playoffs!DL135,Playoffs!DL$199,Playoffs!DL$200,1)</f>
        <v>0.57303457432340787</v>
      </c>
      <c r="Z137">
        <f>1-NORMDIST(Playoffs!DM135,Playoffs!DM$199,Playoffs!DM$200,1)</f>
        <v>0.8439481519016605</v>
      </c>
      <c r="AA137">
        <f>1-NORMDIST(Playoffs!DN135,Playoffs!DN$199,Playoffs!DN$200,1)</f>
        <v>0.62718087404152389</v>
      </c>
      <c r="AB137">
        <f>NORMDIST(Playoffs!DO135,Playoffs!DO$199,Playoffs!DO$200,1)</f>
        <v>0.43074964903733093</v>
      </c>
      <c r="AC137">
        <f>NORMDIST(Playoffs!DP135,Playoffs!DP$199,Playoffs!DP$200,1)</f>
        <v>0.24114657581811128</v>
      </c>
      <c r="AD137">
        <f>1-NORMDIST(Playoffs!DQ135,Playoffs!DQ$199,Playoffs!DQ$200,1)</f>
        <v>0.68751813034364617</v>
      </c>
      <c r="AE137">
        <f>NORMDIST(Playoffs!DR135,Playoffs!DR$199,Playoffs!DR$200,1)</f>
        <v>2.4402456852077536E-2</v>
      </c>
      <c r="AF137">
        <f>1-NORMDIST(Playoffs!DS135,Playoffs!DS$199,Playoffs!DS$200,1)</f>
        <v>0.34078819979099173</v>
      </c>
      <c r="AG137">
        <f>NORMDIST(Playoffs!DT135,Playoffs!DT$199,Playoffs!DT$200,1)</f>
        <v>0.40226113551364662</v>
      </c>
      <c r="AH137">
        <f>1-NORMDIST(Playoffs!DU135,Playoffs!DU$199,Playoffs!DU$200,1)</f>
        <v>6.4997123535190604E-2</v>
      </c>
      <c r="AI137">
        <f t="shared" si="29"/>
        <v>17.514472660806561</v>
      </c>
      <c r="AJ137">
        <f t="shared" si="30"/>
        <v>23.139130169461634</v>
      </c>
      <c r="AK137">
        <f t="shared" si="31"/>
        <v>40.653602830268184</v>
      </c>
      <c r="AM137">
        <f t="shared" ca="1" si="32"/>
        <v>111</v>
      </c>
      <c r="AN137">
        <f t="shared" ca="1" si="33"/>
        <v>47</v>
      </c>
      <c r="AO137">
        <f t="shared" ca="1" si="34"/>
        <v>67</v>
      </c>
      <c r="AQ137" t="str">
        <f t="shared" si="35"/>
        <v>Steelers</v>
      </c>
    </row>
    <row r="138" spans="1:43">
      <c r="A138" t="str">
        <f>Playoffs!A136&amp;" - "&amp;Playoffs!C136&amp;" - "&amp;Playoffs!F136</f>
        <v>Jaguars - WC - 2007</v>
      </c>
      <c r="B138" t="str">
        <f>Playoffs!B136</f>
        <v>Steelers</v>
      </c>
      <c r="C138">
        <f>NORMDIST(Playoffs!CP136,Playoffs!CP$199,Playoffs!CP$200,1)</f>
        <v>0.3578026731922429</v>
      </c>
      <c r="D138">
        <f>1-NORMDIST(Playoffs!CQ136,Playoffs!CQ$199,Playoffs!CQ$200,1)</f>
        <v>0.26387682621851394</v>
      </c>
      <c r="E138">
        <f>NORMDIST(Playoffs!CR136,Playoffs!CR$199,Playoffs!CR$200,1)</f>
        <v>7.4572115626999724E-2</v>
      </c>
      <c r="F138">
        <f>1-NORMDIST(Playoffs!CS136,Playoffs!CS$199,Playoffs!CS$200,1)</f>
        <v>0.66849745937254212</v>
      </c>
      <c r="G138">
        <f>1-NORMDIST(Playoffs!CT136,Playoffs!CT$199,Playoffs!CT$200,1)</f>
        <v>0.42995949000555234</v>
      </c>
      <c r="H138">
        <f>NORMDIST(Playoffs!CU136,Playoffs!CU$199,Playoffs!CU$200,1)</f>
        <v>0.94527851392388884</v>
      </c>
      <c r="I138">
        <f>NORMDIST(Playoffs!CV136,Playoffs!CV$199,Playoffs!CV$200,1)</f>
        <v>0.16885401316390047</v>
      </c>
      <c r="J138">
        <f>1-NORMDIST(Playoffs!CW136,Playoffs!CW$199,Playoffs!CW$200,1)</f>
        <v>0.6032008012746094</v>
      </c>
      <c r="K138">
        <f>NORMDIST(Playoffs!CX136,Playoffs!CX$199,Playoffs!CX$200,1)</f>
        <v>0.24915637576797234</v>
      </c>
      <c r="L138">
        <f>1-NORMDIST(Playoffs!CY136,Playoffs!CY$199,Playoffs!CY$200,1)</f>
        <v>0.57849822771076997</v>
      </c>
      <c r="M138">
        <f>NORMDIST(Playoffs!CZ136,Playoffs!CZ$199,Playoffs!CZ$200,1)</f>
        <v>0.25553906954038086</v>
      </c>
      <c r="N138">
        <f>1-NORMDIST(Playoffs!DA136,Playoffs!DA$199,Playoffs!DA$200,1)</f>
        <v>0.69453735248604231</v>
      </c>
      <c r="O138">
        <f>NORMDIST(Playoffs!DB136,Playoffs!DB$199,Playoffs!DB$200,1)</f>
        <v>0.20179326768760464</v>
      </c>
      <c r="P138">
        <f>1-NORMDIST(Playoffs!DC136,Playoffs!DC$199,Playoffs!DC$200,1)</f>
        <v>0.34576433863020317</v>
      </c>
      <c r="Q138">
        <f>NORMDIST(Playoffs!DD136,Playoffs!DD$199,Playoffs!DD$200,1)</f>
        <v>0.57502447583322036</v>
      </c>
      <c r="R138">
        <f>1-NORMDIST(Playoffs!DE136,Playoffs!DE$199,Playoffs!DE$200,1)</f>
        <v>0.14515409400133839</v>
      </c>
      <c r="S138">
        <f>NORMDIST(Playoffs!DF136,Playoffs!DF$199,Playoffs!DF$200,1)</f>
        <v>0.96389205925213073</v>
      </c>
      <c r="T138">
        <f>1-NORMDIST(Playoffs!DG136,Playoffs!DG$199,Playoffs!DG$200,1)</f>
        <v>0.44414862786881726</v>
      </c>
      <c r="U138">
        <f>1-NORMDIST(Playoffs!DH136,Playoffs!DH$199,Playoffs!DH$200,1)</f>
        <v>0.29558400971538901</v>
      </c>
      <c r="V138">
        <f>NORMDIST(Playoffs!DI136,Playoffs!DI$199,Playoffs!DI$200,1)</f>
        <v>0.51688879064151982</v>
      </c>
      <c r="W138">
        <f>NORMDIST(Playoffs!DJ136,Playoffs!DJ$199,Playoffs!DJ$200,1)</f>
        <v>0.71271236783197722</v>
      </c>
      <c r="X138">
        <f>1-NORMDIST(Playoffs!DK136,Playoffs!DK$199,Playoffs!DK$200,1)</f>
        <v>0.23108971904323872</v>
      </c>
      <c r="Y138">
        <f>NORMDIST(Playoffs!DL136,Playoffs!DL$199,Playoffs!DL$200,1)</f>
        <v>0.1560518480983355</v>
      </c>
      <c r="Z138">
        <f>1-NORMDIST(Playoffs!DM136,Playoffs!DM$199,Playoffs!DM$200,1)</f>
        <v>0.42696542567659335</v>
      </c>
      <c r="AA138">
        <f>1-NORMDIST(Playoffs!DN136,Playoffs!DN$199,Playoffs!DN$200,1)</f>
        <v>0.56925035096266896</v>
      </c>
      <c r="AB138">
        <f>NORMDIST(Playoffs!DO136,Playoffs!DO$199,Playoffs!DO$200,1)</f>
        <v>0.37281912595847599</v>
      </c>
      <c r="AC138">
        <f>NORMDIST(Playoffs!DP136,Playoffs!DP$199,Playoffs!DP$200,1)</f>
        <v>0.31248186965635405</v>
      </c>
      <c r="AD138">
        <f>1-NORMDIST(Playoffs!DQ136,Playoffs!DQ$199,Playoffs!DQ$200,1)</f>
        <v>0.75885342418188895</v>
      </c>
      <c r="AE138">
        <f>NORMDIST(Playoffs!DR136,Playoffs!DR$199,Playoffs!DR$200,1)</f>
        <v>0.6592118002090086</v>
      </c>
      <c r="AF138">
        <f>1-NORMDIST(Playoffs!DS136,Playoffs!DS$199,Playoffs!DS$200,1)</f>
        <v>0.97559754314792202</v>
      </c>
      <c r="AG138">
        <f>NORMDIST(Playoffs!DT136,Playoffs!DT$199,Playoffs!DT$200,1)</f>
        <v>0.93500287646480984</v>
      </c>
      <c r="AH138">
        <f>1-NORMDIST(Playoffs!DU136,Playoffs!DU$199,Playoffs!DU$200,1)</f>
        <v>0.59773886448635305</v>
      </c>
      <c r="AI138">
        <f t="shared" si="29"/>
        <v>13.067263883511284</v>
      </c>
      <c r="AJ138">
        <f t="shared" si="30"/>
        <v>18.691921392166361</v>
      </c>
      <c r="AK138">
        <f t="shared" si="31"/>
        <v>31.759185275677652</v>
      </c>
      <c r="AM138">
        <f t="shared" ca="1" si="32"/>
        <v>152</v>
      </c>
      <c r="AN138">
        <f t="shared" ca="1" si="33"/>
        <v>88</v>
      </c>
      <c r="AO138">
        <f t="shared" ca="1" si="34"/>
        <v>132</v>
      </c>
      <c r="AQ138" t="str">
        <f t="shared" si="35"/>
        <v>Jaguars</v>
      </c>
    </row>
    <row r="139" spans="1:43">
      <c r="A139" t="str">
        <f>Playoffs!A137&amp;" - "&amp;Playoffs!C137&amp;" - "&amp;Playoffs!F137</f>
        <v>Buccaneers - WC - 2007</v>
      </c>
      <c r="B139" t="str">
        <f>Playoffs!B137</f>
        <v>Giants</v>
      </c>
      <c r="C139">
        <f>NORMDIST(Playoffs!CP137,Playoffs!CP$199,Playoffs!CP$200,1)</f>
        <v>0.65718425402748304</v>
      </c>
      <c r="D139">
        <f>1-NORMDIST(Playoffs!CQ137,Playoffs!CQ$199,Playoffs!CQ$200,1)</f>
        <v>0.45299811480932195</v>
      </c>
      <c r="E139">
        <f>NORMDIST(Playoffs!CR137,Playoffs!CR$199,Playoffs!CR$200,1)</f>
        <v>0.22457461532158896</v>
      </c>
      <c r="F139">
        <f>1-NORMDIST(Playoffs!CS137,Playoffs!CS$199,Playoffs!CS$200,1)</f>
        <v>0.20722274467666613</v>
      </c>
      <c r="G139">
        <f>1-NORMDIST(Playoffs!CT137,Playoffs!CT$199,Playoffs!CT$200,1)</f>
        <v>0.18711184834929373</v>
      </c>
      <c r="H139">
        <f>NORMDIST(Playoffs!CU137,Playoffs!CU$199,Playoffs!CU$200,1)</f>
        <v>0.10606181703469297</v>
      </c>
      <c r="I139">
        <f>NORMDIST(Playoffs!CV137,Playoffs!CV$199,Playoffs!CV$200,1)</f>
        <v>0.43805620829355696</v>
      </c>
      <c r="J139">
        <f>1-NORMDIST(Playoffs!CW137,Playoffs!CW$199,Playoffs!CW$200,1)</f>
        <v>0.64441081615331797</v>
      </c>
      <c r="K139">
        <f>NORMDIST(Playoffs!CX137,Playoffs!CX$199,Playoffs!CX$200,1)</f>
        <v>0.49532573751002329</v>
      </c>
      <c r="L139">
        <f>1-NORMDIST(Playoffs!CY137,Playoffs!CY$199,Playoffs!CY$200,1)</f>
        <v>0.25573534935510045</v>
      </c>
      <c r="M139">
        <f>NORMDIST(Playoffs!CZ137,Playoffs!CZ$199,Playoffs!CZ$200,1)</f>
        <v>0.24024459331433423</v>
      </c>
      <c r="N139">
        <f>1-NORMDIST(Playoffs!DA137,Playoffs!DA$199,Playoffs!DA$200,1)</f>
        <v>0.63655332295812461</v>
      </c>
      <c r="O139">
        <f>NORMDIST(Playoffs!DB137,Playoffs!DB$199,Playoffs!DB$200,1)</f>
        <v>0.75039333510110429</v>
      </c>
      <c r="P139">
        <f>1-NORMDIST(Playoffs!DC137,Playoffs!DC$199,Playoffs!DC$200,1)</f>
        <v>0.62296019298310468</v>
      </c>
      <c r="Q139">
        <f>NORMDIST(Playoffs!DD137,Playoffs!DD$199,Playoffs!DD$200,1)</f>
        <v>0.9694348347265821</v>
      </c>
      <c r="R139">
        <f>1-NORMDIST(Playoffs!DE137,Playoffs!DE$199,Playoffs!DE$200,1)</f>
        <v>0.42497552416677964</v>
      </c>
      <c r="S139">
        <f>NORMDIST(Playoffs!DF137,Playoffs!DF$199,Playoffs!DF$200,1)</f>
        <v>0.24268310901378087</v>
      </c>
      <c r="T139">
        <f>1-NORMDIST(Playoffs!DG137,Playoffs!DG$199,Playoffs!DG$200,1)</f>
        <v>0.63536962048506973</v>
      </c>
      <c r="U139">
        <f>1-NORMDIST(Playoffs!DH137,Playoffs!DH$199,Playoffs!DH$200,1)</f>
        <v>0.67452795868855331</v>
      </c>
      <c r="V139">
        <f>NORMDIST(Playoffs!DI137,Playoffs!DI$199,Playoffs!DI$200,1)</f>
        <v>0.93658708955694014</v>
      </c>
      <c r="W139">
        <f>NORMDIST(Playoffs!DJ137,Playoffs!DJ$199,Playoffs!DJ$200,1)</f>
        <v>0.89563641511185188</v>
      </c>
      <c r="X139">
        <f>1-NORMDIST(Playoffs!DK137,Playoffs!DK$199,Playoffs!DK$200,1)</f>
        <v>0.23108971904323872</v>
      </c>
      <c r="Y139">
        <f>NORMDIST(Playoffs!DL137,Playoffs!DL$199,Playoffs!DL$200,1)</f>
        <v>0.75581736358034612</v>
      </c>
      <c r="Z139">
        <f>1-NORMDIST(Playoffs!DM137,Playoffs!DM$199,Playoffs!DM$200,1)</f>
        <v>0.59343709062218353</v>
      </c>
      <c r="AA139">
        <f>1-NORMDIST(Playoffs!DN137,Playoffs!DN$199,Playoffs!DN$200,1)</f>
        <v>0.82950345043406049</v>
      </c>
      <c r="AB139">
        <f>NORMDIST(Playoffs!DO137,Playoffs!DO$199,Playoffs!DO$200,1)</f>
        <v>0.40034530349477881</v>
      </c>
      <c r="AC139">
        <f>NORMDIST(Playoffs!DP137,Playoffs!DP$199,Playoffs!DP$200,1)</f>
        <v>0.87363879985265769</v>
      </c>
      <c r="AD139">
        <f>1-NORMDIST(Playoffs!DQ137,Playoffs!DQ$199,Playoffs!DQ$200,1)</f>
        <v>0.58073428490968126</v>
      </c>
      <c r="AE139">
        <f>NORMDIST(Playoffs!DR137,Playoffs!DR$199,Playoffs!DR$200,1)</f>
        <v>0.21348643023922387</v>
      </c>
      <c r="AF139">
        <f>1-NORMDIST(Playoffs!DS137,Playoffs!DS$199,Playoffs!DS$200,1)</f>
        <v>0.73831168649381551</v>
      </c>
      <c r="AG139">
        <f>NORMDIST(Playoffs!DT137,Playoffs!DT$199,Playoffs!DT$200,1)</f>
        <v>0.25427497437827307</v>
      </c>
      <c r="AH139">
        <f>1-NORMDIST(Playoffs!DU137,Playoffs!DU$199,Playoffs!DU$200,1)</f>
        <v>0.19757235309723442</v>
      </c>
      <c r="AI139">
        <f t="shared" si="29"/>
        <v>19.007955077070527</v>
      </c>
      <c r="AJ139">
        <f t="shared" si="30"/>
        <v>16.592844098240352</v>
      </c>
      <c r="AK139">
        <f t="shared" si="31"/>
        <v>35.600799175310875</v>
      </c>
      <c r="AM139">
        <f t="shared" ca="1" si="32"/>
        <v>98</v>
      </c>
      <c r="AN139">
        <f t="shared" ca="1" si="33"/>
        <v>104</v>
      </c>
      <c r="AO139">
        <f t="shared" ca="1" si="34"/>
        <v>106</v>
      </c>
      <c r="AQ139" t="str">
        <f t="shared" si="35"/>
        <v>Buccaneers</v>
      </c>
    </row>
    <row r="140" spans="1:43">
      <c r="A140" t="str">
        <f>Playoffs!A138&amp;" - "&amp;Playoffs!C138&amp;" - "&amp;Playoffs!F138</f>
        <v>Giants - WC - 2007</v>
      </c>
      <c r="B140" t="str">
        <f>Playoffs!B138</f>
        <v>Buccaneers</v>
      </c>
      <c r="C140">
        <f>NORMDIST(Playoffs!CP138,Playoffs!CP$199,Playoffs!CP$200,1)</f>
        <v>0.54700188519067783</v>
      </c>
      <c r="D140">
        <f>1-NORMDIST(Playoffs!CQ138,Playoffs!CQ$199,Playoffs!CQ$200,1)</f>
        <v>0.34281574597251618</v>
      </c>
      <c r="E140">
        <f>NORMDIST(Playoffs!CR138,Playoffs!CR$199,Playoffs!CR$200,1)</f>
        <v>0.79277725532333365</v>
      </c>
      <c r="F140">
        <f>1-NORMDIST(Playoffs!CS138,Playoffs!CS$199,Playoffs!CS$200,1)</f>
        <v>0.77542538467841138</v>
      </c>
      <c r="G140">
        <f>1-NORMDIST(Playoffs!CT138,Playoffs!CT$199,Playoffs!CT$200,1)</f>
        <v>0.89393818296530703</v>
      </c>
      <c r="H140">
        <f>NORMDIST(Playoffs!CU138,Playoffs!CU$199,Playoffs!CU$200,1)</f>
        <v>0.81288815165070627</v>
      </c>
      <c r="I140">
        <f>NORMDIST(Playoffs!CV138,Playoffs!CV$199,Playoffs!CV$200,1)</f>
        <v>0.3555891838466817</v>
      </c>
      <c r="J140">
        <f>1-NORMDIST(Playoffs!CW138,Playoffs!CW$199,Playoffs!CW$200,1)</f>
        <v>0.56194379170644293</v>
      </c>
      <c r="K140">
        <f>NORMDIST(Playoffs!CX138,Playoffs!CX$199,Playoffs!CX$200,1)</f>
        <v>0.74426465064490055</v>
      </c>
      <c r="L140">
        <f>1-NORMDIST(Playoffs!CY138,Playoffs!CY$199,Playoffs!CY$200,1)</f>
        <v>0.50467426248997671</v>
      </c>
      <c r="M140">
        <f>NORMDIST(Playoffs!CZ138,Playoffs!CZ$199,Playoffs!CZ$200,1)</f>
        <v>0.36344667704187594</v>
      </c>
      <c r="N140">
        <f>1-NORMDIST(Playoffs!DA138,Playoffs!DA$199,Playoffs!DA$200,1)</f>
        <v>0.75975540668566666</v>
      </c>
      <c r="O140">
        <f>NORMDIST(Playoffs!DB138,Playoffs!DB$199,Playoffs!DB$200,1)</f>
        <v>0.37703980701689521</v>
      </c>
      <c r="P140">
        <f>1-NORMDIST(Playoffs!DC138,Playoffs!DC$199,Playoffs!DC$200,1)</f>
        <v>0.24960666489889594</v>
      </c>
      <c r="Q140">
        <f>NORMDIST(Playoffs!DD138,Playoffs!DD$199,Playoffs!DD$200,1)</f>
        <v>0.57502447583322036</v>
      </c>
      <c r="R140">
        <f>1-NORMDIST(Playoffs!DE138,Playoffs!DE$199,Playoffs!DE$200,1)</f>
        <v>3.0565165273417572E-2</v>
      </c>
      <c r="S140">
        <f>NORMDIST(Playoffs!DF138,Playoffs!DF$199,Playoffs!DF$200,1)</f>
        <v>0.36463037951493005</v>
      </c>
      <c r="T140">
        <f>1-NORMDIST(Playoffs!DG138,Playoffs!DG$199,Playoffs!DG$200,1)</f>
        <v>0.75731689098621868</v>
      </c>
      <c r="U140">
        <f>1-NORMDIST(Playoffs!DH138,Playoffs!DH$199,Playoffs!DH$200,1)</f>
        <v>6.3412910443059856E-2</v>
      </c>
      <c r="V140">
        <f>NORMDIST(Playoffs!DI138,Playoffs!DI$199,Playoffs!DI$200,1)</f>
        <v>0.32547204131144669</v>
      </c>
      <c r="W140">
        <f>NORMDIST(Playoffs!DJ138,Playoffs!DJ$199,Playoffs!DJ$200,1)</f>
        <v>0.76891028095676139</v>
      </c>
      <c r="X140">
        <f>1-NORMDIST(Playoffs!DK138,Playoffs!DK$199,Playoffs!DK$200,1)</f>
        <v>0.10436358488814845</v>
      </c>
      <c r="Y140">
        <f>NORMDIST(Playoffs!DL138,Playoffs!DL$199,Playoffs!DL$200,1)</f>
        <v>0.40656290937781503</v>
      </c>
      <c r="Z140">
        <f>1-NORMDIST(Playoffs!DM138,Playoffs!DM$199,Playoffs!DM$200,1)</f>
        <v>0.24418263641965732</v>
      </c>
      <c r="AA140">
        <f>1-NORMDIST(Playoffs!DN138,Playoffs!DN$199,Playoffs!DN$200,1)</f>
        <v>0.59965469650522119</v>
      </c>
      <c r="AB140">
        <f>NORMDIST(Playoffs!DO138,Playoffs!DO$199,Playoffs!DO$200,1)</f>
        <v>0.1704965495659394</v>
      </c>
      <c r="AC140">
        <f>NORMDIST(Playoffs!DP138,Playoffs!DP$199,Playoffs!DP$200,1)</f>
        <v>0.41926571509031885</v>
      </c>
      <c r="AD140">
        <f>1-NORMDIST(Playoffs!DQ138,Playoffs!DQ$199,Playoffs!DQ$200,1)</f>
        <v>0.12636120014734198</v>
      </c>
      <c r="AE140">
        <f>NORMDIST(Playoffs!DR138,Playoffs!DR$199,Playoffs!DR$200,1)</f>
        <v>0.26168831350618404</v>
      </c>
      <c r="AF140">
        <f>1-NORMDIST(Playoffs!DS138,Playoffs!DS$199,Playoffs!DS$200,1)</f>
        <v>0.78651356976077547</v>
      </c>
      <c r="AG140">
        <f>NORMDIST(Playoffs!DT138,Playoffs!DT$199,Playoffs!DT$200,1)</f>
        <v>0.80242764690276625</v>
      </c>
      <c r="AH140">
        <f>1-NORMDIST(Playoffs!DU138,Playoffs!DU$199,Playoffs!DU$200,1)</f>
        <v>0.74572502562172638</v>
      </c>
      <c r="AI140">
        <f t="shared" si="29"/>
        <v>19.61354995473258</v>
      </c>
      <c r="AJ140">
        <f t="shared" si="30"/>
        <v>17.198438975902413</v>
      </c>
      <c r="AK140">
        <f t="shared" si="31"/>
        <v>36.811988930634975</v>
      </c>
      <c r="AM140">
        <f t="shared" ca="1" si="32"/>
        <v>95</v>
      </c>
      <c r="AN140">
        <f t="shared" ca="1" si="33"/>
        <v>101</v>
      </c>
      <c r="AO140">
        <f t="shared" ca="1" si="34"/>
        <v>93</v>
      </c>
      <c r="AQ140" t="str">
        <f t="shared" si="35"/>
        <v>Giants</v>
      </c>
    </row>
    <row r="141" spans="1:43">
      <c r="A141" t="str">
        <f>Playoffs!A139&amp;" - "&amp;Playoffs!C139&amp;" - "&amp;Playoffs!F139</f>
        <v>Chargers - WC - 2007</v>
      </c>
      <c r="B141" t="str">
        <f>Playoffs!B139</f>
        <v>Titans</v>
      </c>
      <c r="C141">
        <f>NORMDIST(Playoffs!CP139,Playoffs!CP$199,Playoffs!CP$200,1)</f>
        <v>0.54700188519067783</v>
      </c>
      <c r="D141">
        <f>1-NORMDIST(Playoffs!CQ139,Playoffs!CQ$199,Playoffs!CQ$200,1)</f>
        <v>0.81201906914732347</v>
      </c>
      <c r="E141">
        <f>NORMDIST(Playoffs!CR139,Playoffs!CR$199,Playoffs!CR$200,1)</f>
        <v>0.8430523001117185</v>
      </c>
      <c r="F141">
        <f>1-NORMDIST(Playoffs!CS139,Playoffs!CS$199,Playoffs!CS$200,1)</f>
        <v>0.84023510284844294</v>
      </c>
      <c r="G141">
        <f>1-NORMDIST(Playoffs!CT139,Playoffs!CT$199,Playoffs!CT$200,1)</f>
        <v>0.70389457286725732</v>
      </c>
      <c r="H141">
        <f>NORMDIST(Playoffs!CU139,Playoffs!CU$199,Playoffs!CU$200,1)</f>
        <v>0.57004050999444766</v>
      </c>
      <c r="I141">
        <f>NORMDIST(Playoffs!CV139,Playoffs!CV$199,Playoffs!CV$200,1)</f>
        <v>0.76638682093608379</v>
      </c>
      <c r="J141">
        <f>1-NORMDIST(Playoffs!CW139,Playoffs!CW$199,Playoffs!CW$200,1)</f>
        <v>0.66017680433491066</v>
      </c>
      <c r="K141">
        <f>NORMDIST(Playoffs!CX139,Playoffs!CX$199,Playoffs!CX$200,1)</f>
        <v>0.83302089530953438</v>
      </c>
      <c r="L141">
        <f>1-NORMDIST(Playoffs!CY139,Playoffs!CY$199,Playoffs!CY$200,1)</f>
        <v>0.42487054977519478</v>
      </c>
      <c r="M141">
        <f>NORMDIST(Playoffs!CZ139,Playoffs!CZ$199,Playoffs!CZ$200,1)</f>
        <v>0.63185448303044889</v>
      </c>
      <c r="N141">
        <f>1-NORMDIST(Playoffs!DA139,Playoffs!DA$199,Playoffs!DA$200,1)</f>
        <v>0.84894518158870214</v>
      </c>
      <c r="O141">
        <f>NORMDIST(Playoffs!DB139,Playoffs!DB$199,Playoffs!DB$200,1)</f>
        <v>0.5524216644651454</v>
      </c>
      <c r="P141">
        <f>1-NORMDIST(Playoffs!DC139,Playoffs!DC$199,Playoffs!DC$200,1)</f>
        <v>0.59128378097703538</v>
      </c>
      <c r="Q141">
        <f>NORMDIST(Playoffs!DD139,Playoffs!DD$199,Playoffs!DD$200,1)</f>
        <v>0.8987589891061234</v>
      </c>
      <c r="R141">
        <f>1-NORMDIST(Playoffs!DE139,Playoffs!DE$199,Playoffs!DE$200,1)</f>
        <v>0.10124101089387638</v>
      </c>
      <c r="S141">
        <f>NORMDIST(Playoffs!DF139,Playoffs!DF$199,Playoffs!DF$200,1)</f>
        <v>0.64128089438805025</v>
      </c>
      <c r="T141">
        <f>1-NORMDIST(Playoffs!DG139,Playoffs!DG$199,Playoffs!DG$200,1)</f>
        <v>0.91166941361847509</v>
      </c>
      <c r="U141">
        <f>1-NORMDIST(Playoffs!DH139,Playoffs!DH$199,Playoffs!DH$200,1)</f>
        <v>0.67452795868855331</v>
      </c>
      <c r="V141">
        <f>NORMDIST(Playoffs!DI139,Playoffs!DI$199,Playoffs!DI$200,1)</f>
        <v>0.70441599028461099</v>
      </c>
      <c r="W141">
        <f>NORMDIST(Playoffs!DJ139,Playoffs!DJ$199,Playoffs!DJ$200,1)</f>
        <v>0.5845130126921636</v>
      </c>
      <c r="X141">
        <f>1-NORMDIST(Playoffs!DK139,Playoffs!DK$199,Playoffs!DK$200,1)</f>
        <v>0.96952020564471852</v>
      </c>
      <c r="Y141">
        <f>NORMDIST(Playoffs!DL139,Playoffs!DL$199,Playoffs!DL$200,1)</f>
        <v>0.78614912003516157</v>
      </c>
      <c r="Z141">
        <f>1-NORMDIST(Playoffs!DM139,Playoffs!DM$199,Playoffs!DM$200,1)</f>
        <v>0.24418263641965732</v>
      </c>
      <c r="AA141">
        <f>1-NORMDIST(Playoffs!DN139,Playoffs!DN$199,Playoffs!DN$200,1)</f>
        <v>0.47719921687017519</v>
      </c>
      <c r="AB141">
        <f>NORMDIST(Playoffs!DO139,Playoffs!DO$199,Playoffs!DO$200,1)</f>
        <v>0.3195193945241116</v>
      </c>
      <c r="AC141">
        <f>NORMDIST(Playoffs!DP139,Playoffs!DP$199,Playoffs!DP$200,1)</f>
        <v>6.6247286468361533E-2</v>
      </c>
      <c r="AD141">
        <f>1-NORMDIST(Playoffs!DQ139,Playoffs!DQ$199,Playoffs!DQ$200,1)</f>
        <v>0.25086993123781032</v>
      </c>
      <c r="AE141">
        <f>NORMDIST(Playoffs!DR139,Playoffs!DR$199,Playoffs!DR$200,1)</f>
        <v>5.5179661861972207E-2</v>
      </c>
      <c r="AF141">
        <f>1-NORMDIST(Playoffs!DS139,Playoffs!DS$199,Playoffs!DS$200,1)</f>
        <v>0.5540099195246917</v>
      </c>
      <c r="AG141">
        <f>NORMDIST(Playoffs!DT139,Playoffs!DT$199,Playoffs!DT$200,1)</f>
        <v>0.43214867566583892</v>
      </c>
      <c r="AH141">
        <f>1-NORMDIST(Playoffs!DU139,Playoffs!DU$199,Playoffs!DU$200,1)</f>
        <v>0.55577646501662381</v>
      </c>
      <c r="AI141">
        <f t="shared" si="29"/>
        <v>24.38072843891976</v>
      </c>
      <c r="AJ141">
        <f t="shared" si="30"/>
        <v>22.906394310136704</v>
      </c>
      <c r="AK141">
        <f t="shared" si="31"/>
        <v>47.287122749056472</v>
      </c>
      <c r="AM141">
        <f t="shared" ca="1" si="32"/>
        <v>51</v>
      </c>
      <c r="AN141">
        <f t="shared" ca="1" si="33"/>
        <v>50</v>
      </c>
      <c r="AO141">
        <f t="shared" ca="1" si="34"/>
        <v>25</v>
      </c>
      <c r="AQ141" t="str">
        <f t="shared" si="35"/>
        <v>Chargers</v>
      </c>
    </row>
    <row r="142" spans="1:43">
      <c r="A142" t="str">
        <f>Playoffs!A140&amp;" - "&amp;Playoffs!C140&amp;" - "&amp;Playoffs!F140</f>
        <v>Titans - WC - 2007</v>
      </c>
      <c r="B142" t="str">
        <f>Playoffs!B140</f>
        <v>Chargers</v>
      </c>
      <c r="C142">
        <f>NORMDIST(Playoffs!CP140,Playoffs!CP$199,Playoffs!CP$200,1)</f>
        <v>0.18798093085267786</v>
      </c>
      <c r="D142">
        <f>1-NORMDIST(Playoffs!CQ140,Playoffs!CQ$199,Playoffs!CQ$200,1)</f>
        <v>0.45299811480932195</v>
      </c>
      <c r="E142">
        <f>NORMDIST(Playoffs!CR140,Playoffs!CR$199,Playoffs!CR$200,1)</f>
        <v>0.15976489715155728</v>
      </c>
      <c r="F142">
        <f>1-NORMDIST(Playoffs!CS140,Playoffs!CS$199,Playoffs!CS$200,1)</f>
        <v>0.15694769988828117</v>
      </c>
      <c r="G142">
        <f>1-NORMDIST(Playoffs!CT140,Playoffs!CT$199,Playoffs!CT$200,1)</f>
        <v>0.42995949000555234</v>
      </c>
      <c r="H142">
        <f>NORMDIST(Playoffs!CU140,Playoffs!CU$199,Playoffs!CU$200,1)</f>
        <v>0.29610542713274268</v>
      </c>
      <c r="I142">
        <f>NORMDIST(Playoffs!CV140,Playoffs!CV$199,Playoffs!CV$200,1)</f>
        <v>0.33982319566508901</v>
      </c>
      <c r="J142">
        <f>1-NORMDIST(Playoffs!CW140,Playoffs!CW$199,Playoffs!CW$200,1)</f>
        <v>0.23361317906391676</v>
      </c>
      <c r="K142">
        <f>NORMDIST(Playoffs!CX140,Playoffs!CX$199,Playoffs!CX$200,1)</f>
        <v>0.57512945022480555</v>
      </c>
      <c r="L142">
        <f>1-NORMDIST(Playoffs!CY140,Playoffs!CY$199,Playoffs!CY$200,1)</f>
        <v>0.16697910469046673</v>
      </c>
      <c r="M142">
        <f>NORMDIST(Playoffs!CZ140,Playoffs!CZ$199,Playoffs!CZ$200,1)</f>
        <v>0.15105481841129875</v>
      </c>
      <c r="N142">
        <f>1-NORMDIST(Playoffs!DA140,Playoffs!DA$199,Playoffs!DA$200,1)</f>
        <v>0.36814551696955067</v>
      </c>
      <c r="O142">
        <f>NORMDIST(Playoffs!DB140,Playoffs!DB$199,Playoffs!DB$200,1)</f>
        <v>0.40871621902296451</v>
      </c>
      <c r="P142">
        <f>1-NORMDIST(Playoffs!DC140,Playoffs!DC$199,Playoffs!DC$200,1)</f>
        <v>0.4475783355348546</v>
      </c>
      <c r="Q142">
        <f>NORMDIST(Playoffs!DD140,Playoffs!DD$199,Playoffs!DD$200,1)</f>
        <v>0.8987589891061234</v>
      </c>
      <c r="R142">
        <f>1-NORMDIST(Playoffs!DE140,Playoffs!DE$199,Playoffs!DE$200,1)</f>
        <v>0.10124101089387638</v>
      </c>
      <c r="S142">
        <f>NORMDIST(Playoffs!DF140,Playoffs!DF$199,Playoffs!DF$200,1)</f>
        <v>8.8330586381524578E-2</v>
      </c>
      <c r="T142">
        <f>1-NORMDIST(Playoffs!DG140,Playoffs!DG$199,Playoffs!DG$200,1)</f>
        <v>0.35871910561194997</v>
      </c>
      <c r="U142">
        <f>1-NORMDIST(Playoffs!DH140,Playoffs!DH$199,Playoffs!DH$200,1)</f>
        <v>0.29558400971538901</v>
      </c>
      <c r="V142">
        <f>NORMDIST(Playoffs!DI140,Playoffs!DI$199,Playoffs!DI$200,1)</f>
        <v>0.32547204131144669</v>
      </c>
      <c r="W142">
        <f>NORMDIST(Playoffs!DJ140,Playoffs!DJ$199,Playoffs!DJ$200,1)</f>
        <v>3.0479794355281475E-2</v>
      </c>
      <c r="X142">
        <f>1-NORMDIST(Playoffs!DK140,Playoffs!DK$199,Playoffs!DK$200,1)</f>
        <v>0.41548698730783651</v>
      </c>
      <c r="Y142">
        <f>NORMDIST(Playoffs!DL140,Playoffs!DL$199,Playoffs!DL$200,1)</f>
        <v>0.75581736358034612</v>
      </c>
      <c r="Z142">
        <f>1-NORMDIST(Playoffs!DM140,Playoffs!DM$199,Playoffs!DM$200,1)</f>
        <v>0.2138508799648422</v>
      </c>
      <c r="AA142">
        <f>1-NORMDIST(Playoffs!DN140,Playoffs!DN$199,Playoffs!DN$200,1)</f>
        <v>0.68048060547588829</v>
      </c>
      <c r="AB142">
        <f>NORMDIST(Playoffs!DO140,Playoffs!DO$199,Playoffs!DO$200,1)</f>
        <v>0.52280078312982481</v>
      </c>
      <c r="AC142">
        <f>NORMDIST(Playoffs!DP140,Playoffs!DP$199,Playoffs!DP$200,1)</f>
        <v>0.74913006876218946</v>
      </c>
      <c r="AD142">
        <f>1-NORMDIST(Playoffs!DQ140,Playoffs!DQ$199,Playoffs!DQ$200,1)</f>
        <v>0.93375271353163858</v>
      </c>
      <c r="AE142">
        <f>NORMDIST(Playoffs!DR140,Playoffs!DR$199,Playoffs!DR$200,1)</f>
        <v>0.44599008047530819</v>
      </c>
      <c r="AF142">
        <f>1-NORMDIST(Playoffs!DS140,Playoffs!DS$199,Playoffs!DS$200,1)</f>
        <v>0.94482033813802735</v>
      </c>
      <c r="AG142">
        <f>NORMDIST(Playoffs!DT140,Playoffs!DT$199,Playoffs!DT$200,1)</f>
        <v>0.44422353498337608</v>
      </c>
      <c r="AH142">
        <f>1-NORMDIST(Playoffs!DU140,Playoffs!DU$199,Playoffs!DU$200,1)</f>
        <v>0.56785132433416086</v>
      </c>
      <c r="AI142">
        <f t="shared" si="29"/>
        <v>13.299999742836237</v>
      </c>
      <c r="AJ142">
        <f t="shared" si="30"/>
        <v>11.825665614053174</v>
      </c>
      <c r="AK142">
        <f t="shared" si="31"/>
        <v>25.125665356889403</v>
      </c>
      <c r="AM142">
        <f t="shared" ca="1" si="32"/>
        <v>149</v>
      </c>
      <c r="AN142">
        <f t="shared" ca="1" si="33"/>
        <v>148</v>
      </c>
      <c r="AO142">
        <f t="shared" ca="1" si="34"/>
        <v>174</v>
      </c>
      <c r="AQ142" t="str">
        <f t="shared" si="35"/>
        <v>Titans</v>
      </c>
    </row>
    <row r="143" spans="1:43">
      <c r="A143" t="str">
        <f>Playoffs!A141&amp;" - "&amp;Playoffs!C141&amp;" - "&amp;Playoffs!F141</f>
        <v>Packers - DIV - 2007</v>
      </c>
      <c r="B143" t="str">
        <f>Playoffs!B141</f>
        <v>Seahawks</v>
      </c>
      <c r="C143">
        <f>NORMDIST(Playoffs!CP141,Playoffs!CP$199,Playoffs!CP$200,1)</f>
        <v>0.94962058583700826</v>
      </c>
      <c r="D143">
        <f>1-NORMDIST(Playoffs!CQ141,Playoffs!CQ$199,Playoffs!CQ$200,1)</f>
        <v>0.64219732680775787</v>
      </c>
      <c r="E143">
        <f>NORMDIST(Playoffs!CR141,Playoffs!CR$199,Playoffs!CR$200,1)</f>
        <v>0.93426143037477805</v>
      </c>
      <c r="F143">
        <f>1-NORMDIST(Playoffs!CS141,Playoffs!CS$199,Playoffs!CS$200,1)</f>
        <v>0.49371911976349303</v>
      </c>
      <c r="G143">
        <f>1-NORMDIST(Playoffs!CT141,Playoffs!CT$199,Playoffs!CT$200,1)</f>
        <v>0.42995949000555234</v>
      </c>
      <c r="H143">
        <f>NORMDIST(Playoffs!CU141,Playoffs!CU$199,Playoffs!CU$200,1)</f>
        <v>0.29610542713274268</v>
      </c>
      <c r="I143">
        <f>NORMDIST(Playoffs!CV141,Playoffs!CV$199,Playoffs!CV$200,1)</f>
        <v>0.83164293144780188</v>
      </c>
      <c r="J143">
        <f>1-NORMDIST(Playoffs!CW141,Playoffs!CW$199,Playoffs!CW$200,1)</f>
        <v>0.87546048091657047</v>
      </c>
      <c r="K143">
        <f>NORMDIST(Playoffs!CX141,Playoffs!CX$199,Playoffs!CX$200,1)</f>
        <v>0.76736863936453181</v>
      </c>
      <c r="L143">
        <f>1-NORMDIST(Playoffs!CY141,Playoffs!CY$199,Playoffs!CY$200,1)</f>
        <v>0.68757115375558242</v>
      </c>
      <c r="M143">
        <f>NORMDIST(Playoffs!CZ141,Playoffs!CZ$199,Playoffs!CZ$200,1)</f>
        <v>0.93737797141469148</v>
      </c>
      <c r="N143">
        <f>1-NORMDIST(Playoffs!DA141,Playoffs!DA$199,Playoffs!DA$200,1)</f>
        <v>0.89086401535525706</v>
      </c>
      <c r="O143">
        <f>NORMDIST(Playoffs!DB141,Playoffs!DB$199,Playoffs!DB$200,1)</f>
        <v>0.87904465770587259</v>
      </c>
      <c r="P143">
        <f>1-NORMDIST(Playoffs!DC141,Playoffs!DC$199,Playoffs!DC$200,1)</f>
        <v>0.68370932763610304</v>
      </c>
      <c r="Q143">
        <f>NORMDIST(Playoffs!DD141,Playoffs!DD$199,Playoffs!DD$200,1)</f>
        <v>0.98921410152947731</v>
      </c>
      <c r="R143">
        <f>1-NORMDIST(Playoffs!DE141,Playoffs!DE$199,Playoffs!DE$200,1)</f>
        <v>0.85341606217484955</v>
      </c>
      <c r="S143">
        <f>NORMDIST(Playoffs!DF141,Playoffs!DF$199,Playoffs!DF$200,1)</f>
        <v>0.86053404460987526</v>
      </c>
      <c r="T143">
        <f>1-NORMDIST(Playoffs!DG141,Playoffs!DG$199,Playoffs!DG$200,1)</f>
        <v>0.45086405001685692</v>
      </c>
      <c r="U143">
        <f>1-NORMDIST(Playoffs!DH141,Playoffs!DH$199,Playoffs!DH$200,1)</f>
        <v>0.67452795868855331</v>
      </c>
      <c r="V143">
        <f>NORMDIST(Playoffs!DI141,Playoffs!DI$199,Playoffs!DI$200,1)</f>
        <v>0.84895030967161345</v>
      </c>
      <c r="W143">
        <f>NORMDIST(Playoffs!DJ141,Playoffs!DJ$199,Playoffs!DJ$200,1)</f>
        <v>0.89563641511185188</v>
      </c>
      <c r="X143">
        <f>1-NORMDIST(Playoffs!DK141,Playoffs!DK$199,Playoffs!DK$200,1)</f>
        <v>0.41548698730783651</v>
      </c>
      <c r="Y143">
        <f>NORMDIST(Playoffs!DL141,Playoffs!DL$199,Playoffs!DL$200,1)</f>
        <v>0.44224215386959176</v>
      </c>
      <c r="Z143">
        <f>1-NORMDIST(Playoffs!DM141,Playoffs!DM$199,Playoffs!DM$200,1)</f>
        <v>0.7555118504323004</v>
      </c>
      <c r="AA143">
        <f>1-NORMDIST(Playoffs!DN141,Playoffs!DN$199,Playoffs!DN$200,1)</f>
        <v>0.51823547020379823</v>
      </c>
      <c r="AB143">
        <f>NORMDIST(Playoffs!DO141,Playoffs!DO$199,Playoffs!DO$200,1)</f>
        <v>0.25334808777266593</v>
      </c>
      <c r="AC143">
        <f>NORMDIST(Playoffs!DP141,Playoffs!DP$199,Playoffs!DP$200,1)</f>
        <v>0.76817137798755408</v>
      </c>
      <c r="AD143">
        <f>1-NORMDIST(Playoffs!DQ141,Playoffs!DQ$199,Playoffs!DQ$200,1)</f>
        <v>0.45429432707122153</v>
      </c>
      <c r="AE143">
        <f>NORMDIST(Playoffs!DR141,Playoffs!DR$199,Playoffs!DR$200,1)</f>
        <v>0.97950194464255746</v>
      </c>
      <c r="AF143">
        <f>1-NORMDIST(Playoffs!DS141,Playoffs!DS$199,Playoffs!DS$200,1)</f>
        <v>0.97973246911040213</v>
      </c>
      <c r="AG143">
        <f>NORMDIST(Playoffs!DT141,Playoffs!DT$199,Playoffs!DT$200,1)</f>
        <v>0.31658291062800847</v>
      </c>
      <c r="AH143">
        <f>1-NORMDIST(Playoffs!DU141,Playoffs!DU$199,Playoffs!DU$200,1)</f>
        <v>0.40115783170321195</v>
      </c>
      <c r="AI143">
        <f t="shared" si="29"/>
        <v>29.115800463274795</v>
      </c>
      <c r="AJ143">
        <f t="shared" si="30"/>
        <v>23.015535111064018</v>
      </c>
      <c r="AK143">
        <f t="shared" si="31"/>
        <v>52.131335574338813</v>
      </c>
      <c r="AM143">
        <f t="shared" ca="1" si="32"/>
        <v>12</v>
      </c>
      <c r="AN143">
        <f t="shared" ca="1" si="33"/>
        <v>48</v>
      </c>
      <c r="AO143">
        <f t="shared" ca="1" si="34"/>
        <v>9</v>
      </c>
      <c r="AQ143" t="str">
        <f t="shared" si="35"/>
        <v>Packers</v>
      </c>
    </row>
    <row r="144" spans="1:43">
      <c r="A144" t="str">
        <f>Playoffs!A142&amp;" - "&amp;Playoffs!C142&amp;" - "&amp;Playoffs!F142</f>
        <v>Seahawks - DIV - 2007</v>
      </c>
      <c r="B144" t="str">
        <f>Playoffs!B142</f>
        <v>Packers</v>
      </c>
      <c r="C144">
        <f>NORMDIST(Playoffs!CP142,Playoffs!CP$199,Playoffs!CP$200,1)</f>
        <v>0.3578026731922429</v>
      </c>
      <c r="D144">
        <f>1-NORMDIST(Playoffs!CQ142,Playoffs!CQ$199,Playoffs!CQ$200,1)</f>
        <v>5.0379414162990965E-2</v>
      </c>
      <c r="E144">
        <f>NORMDIST(Playoffs!CR142,Playoffs!CR$199,Playoffs!CR$200,1)</f>
        <v>0.50628088023650686</v>
      </c>
      <c r="F144">
        <f>1-NORMDIST(Playoffs!CS142,Playoffs!CS$199,Playoffs!CS$200,1)</f>
        <v>6.5738569625221732E-2</v>
      </c>
      <c r="G144">
        <f>1-NORMDIST(Playoffs!CT142,Playoffs!CT$199,Playoffs!CT$200,1)</f>
        <v>0.70389457286725732</v>
      </c>
      <c r="H144">
        <f>NORMDIST(Playoffs!CU142,Playoffs!CU$199,Playoffs!CU$200,1)</f>
        <v>0.57004050999444766</v>
      </c>
      <c r="I144">
        <f>NORMDIST(Playoffs!CV142,Playoffs!CV$199,Playoffs!CV$200,1)</f>
        <v>0.12453951908342908</v>
      </c>
      <c r="J144">
        <f>1-NORMDIST(Playoffs!CW142,Playoffs!CW$199,Playoffs!CW$200,1)</f>
        <v>0.16835706855219867</v>
      </c>
      <c r="K144">
        <f>NORMDIST(Playoffs!CX142,Playoffs!CX$199,Playoffs!CX$200,1)</f>
        <v>0.31242884624441669</v>
      </c>
      <c r="L144">
        <f>1-NORMDIST(Playoffs!CY142,Playoffs!CY$199,Playoffs!CY$200,1)</f>
        <v>0.23263136063546941</v>
      </c>
      <c r="M144">
        <f>NORMDIST(Playoffs!CZ142,Playoffs!CZ$199,Playoffs!CZ$200,1)</f>
        <v>0.10913598464474394</v>
      </c>
      <c r="N144">
        <f>1-NORMDIST(Playoffs!DA142,Playoffs!DA$199,Playoffs!DA$200,1)</f>
        <v>6.2622028585307743E-2</v>
      </c>
      <c r="O144">
        <f>NORMDIST(Playoffs!DB142,Playoffs!DB$199,Playoffs!DB$200,1)</f>
        <v>0.31629067236389685</v>
      </c>
      <c r="P144">
        <f>1-NORMDIST(Playoffs!DC142,Playoffs!DC$199,Playoffs!DC$200,1)</f>
        <v>0.12095534229412763</v>
      </c>
      <c r="Q144">
        <f>NORMDIST(Playoffs!DD142,Playoffs!DD$199,Playoffs!DD$200,1)</f>
        <v>0.14658393782515089</v>
      </c>
      <c r="R144">
        <f>1-NORMDIST(Playoffs!DE142,Playoffs!DE$199,Playoffs!DE$200,1)</f>
        <v>1.0785898470522914E-2</v>
      </c>
      <c r="S144">
        <f>NORMDIST(Playoffs!DF142,Playoffs!DF$199,Playoffs!DF$200,1)</f>
        <v>0.54913594998314319</v>
      </c>
      <c r="T144">
        <f>1-NORMDIST(Playoffs!DG142,Playoffs!DG$199,Playoffs!DG$200,1)</f>
        <v>0.1394659553901253</v>
      </c>
      <c r="U144">
        <f>1-NORMDIST(Playoffs!DH142,Playoffs!DH$199,Playoffs!DH$200,1)</f>
        <v>0.15104969032838655</v>
      </c>
      <c r="V144">
        <f>NORMDIST(Playoffs!DI142,Playoffs!DI$199,Playoffs!DI$200,1)</f>
        <v>0.32547204131144669</v>
      </c>
      <c r="W144">
        <f>NORMDIST(Playoffs!DJ142,Playoffs!DJ$199,Playoffs!DJ$200,1)</f>
        <v>0.5845130126921636</v>
      </c>
      <c r="X144">
        <f>1-NORMDIST(Playoffs!DK142,Playoffs!DK$199,Playoffs!DK$200,1)</f>
        <v>0.10436358488814845</v>
      </c>
      <c r="Y144">
        <f>NORMDIST(Playoffs!DL142,Playoffs!DL$199,Playoffs!DL$200,1)</f>
        <v>0.24448814956769604</v>
      </c>
      <c r="Z144">
        <f>1-NORMDIST(Playoffs!DM142,Playoffs!DM$199,Playoffs!DM$200,1)</f>
        <v>0.55775784613040724</v>
      </c>
      <c r="AA144">
        <f>1-NORMDIST(Playoffs!DN142,Playoffs!DN$199,Playoffs!DN$200,1)</f>
        <v>0.74665191222733396</v>
      </c>
      <c r="AB144">
        <f>NORMDIST(Playoffs!DO142,Playoffs!DO$199,Playoffs!DO$200,1)</f>
        <v>0.48176452979620177</v>
      </c>
      <c r="AC144">
        <f>NORMDIST(Playoffs!DP142,Playoffs!DP$199,Playoffs!DP$200,1)</f>
        <v>0.54570567292877847</v>
      </c>
      <c r="AD144">
        <f>1-NORMDIST(Playoffs!DQ142,Playoffs!DQ$199,Playoffs!DQ$200,1)</f>
        <v>0.2318286220124457</v>
      </c>
      <c r="AE144">
        <f>NORMDIST(Playoffs!DR142,Playoffs!DR$199,Playoffs!DR$200,1)</f>
        <v>2.0267530889597651E-2</v>
      </c>
      <c r="AF144">
        <f>1-NORMDIST(Playoffs!DS142,Playoffs!DS$199,Playoffs!DS$200,1)</f>
        <v>2.0498055357442979E-2</v>
      </c>
      <c r="AG144">
        <f>NORMDIST(Playoffs!DT142,Playoffs!DT$199,Playoffs!DT$200,1)</f>
        <v>0.59884216829678838</v>
      </c>
      <c r="AH144">
        <f>1-NORMDIST(Playoffs!DU142,Playoffs!DU$199,Playoffs!DU$200,1)</f>
        <v>0.68341708937199108</v>
      </c>
      <c r="AI144">
        <f t="shared" si="29"/>
        <v>13.19085894190891</v>
      </c>
      <c r="AJ144">
        <f t="shared" si="30"/>
        <v>7.0905935896981234</v>
      </c>
      <c r="AK144">
        <f t="shared" si="31"/>
        <v>20.281452531607041</v>
      </c>
      <c r="AM144">
        <f t="shared" ca="1" si="32"/>
        <v>151</v>
      </c>
      <c r="AN144">
        <f t="shared" ca="1" si="33"/>
        <v>187</v>
      </c>
      <c r="AO144">
        <f t="shared" ca="1" si="34"/>
        <v>190</v>
      </c>
      <c r="AQ144" t="str">
        <f t="shared" si="35"/>
        <v>Seahawks</v>
      </c>
    </row>
    <row r="145" spans="1:43">
      <c r="A145" t="str">
        <f>Playoffs!A143&amp;" - "&amp;Playoffs!C143&amp;" - "&amp;Playoffs!F143</f>
        <v>Patriots - DIV - 2007</v>
      </c>
      <c r="B145" t="str">
        <f>Playoffs!B143</f>
        <v>Jaguars</v>
      </c>
      <c r="C145">
        <f>NORMDIST(Playoffs!CP143,Playoffs!CP$199,Playoffs!CP$200,1)</f>
        <v>0.97975395301951995</v>
      </c>
      <c r="D145">
        <f>1-NORMDIST(Playoffs!CQ143,Playoffs!CQ$199,Playoffs!CQ$200,1)</f>
        <v>0.14688977476283438</v>
      </c>
      <c r="E145">
        <f>NORMDIST(Playoffs!CR143,Playoffs!CR$199,Playoffs!CR$200,1)</f>
        <v>0.97457099449886253</v>
      </c>
      <c r="F145">
        <f>1-NORMDIST(Playoffs!CS143,Playoffs!CS$199,Playoffs!CS$200,1)</f>
        <v>0.20279205886810026</v>
      </c>
      <c r="G145">
        <f>1-NORMDIST(Playoffs!CT143,Playoffs!CT$199,Playoffs!CT$200,1)</f>
        <v>0.89393818296530703</v>
      </c>
      <c r="H145">
        <f>NORMDIST(Playoffs!CU143,Playoffs!CU$199,Playoffs!CU$200,1)</f>
        <v>0.57004050999444766</v>
      </c>
      <c r="I145">
        <f>NORMDIST(Playoffs!CV143,Playoffs!CV$199,Playoffs!CV$200,1)</f>
        <v>0.99942209540434424</v>
      </c>
      <c r="J145">
        <f>1-NORMDIST(Playoffs!CW143,Playoffs!CW$199,Playoffs!CW$200,1)</f>
        <v>4.4107155395437303E-2</v>
      </c>
      <c r="K145">
        <f>NORMDIST(Playoffs!CX143,Playoffs!CX$199,Playoffs!CX$200,1)</f>
        <v>0.9995025242993727</v>
      </c>
      <c r="L145">
        <f>1-NORMDIST(Playoffs!CY143,Playoffs!CY$199,Playoffs!CY$200,1)</f>
        <v>8.9126840226967263E-2</v>
      </c>
      <c r="M145">
        <f>NORMDIST(Playoffs!CZ143,Playoffs!CZ$199,Playoffs!CZ$200,1)</f>
        <v>0.94087765817024116</v>
      </c>
      <c r="N145">
        <f>1-NORMDIST(Playoffs!DA143,Playoffs!DA$199,Playoffs!DA$200,1)</f>
        <v>0.17161796852841671</v>
      </c>
      <c r="O145">
        <f>NORMDIST(Playoffs!DB143,Playoffs!DB$199,Playoffs!DB$200,1)</f>
        <v>0.99945450658503465</v>
      </c>
      <c r="P145">
        <f>1-NORMDIST(Playoffs!DC143,Playoffs!DC$199,Playoffs!DC$200,1)</f>
        <v>2.0895622065045361E-2</v>
      </c>
      <c r="Q145">
        <f>NORMDIST(Playoffs!DD143,Playoffs!DD$199,Playoffs!DD$200,1)</f>
        <v>0.96594098071569667</v>
      </c>
      <c r="R145">
        <f>1-NORMDIST(Playoffs!DE143,Playoffs!DE$199,Playoffs!DE$200,1)</f>
        <v>0.30044227022231329</v>
      </c>
      <c r="S145">
        <f>NORMDIST(Playoffs!DF143,Playoffs!DF$199,Playoffs!DF$200,1)</f>
        <v>0.42639245796582714</v>
      </c>
      <c r="T145">
        <f>1-NORMDIST(Playoffs!DG143,Playoffs!DG$199,Playoffs!DG$200,1)</f>
        <v>0.98940918290503421</v>
      </c>
      <c r="U145">
        <f>1-NORMDIST(Playoffs!DH143,Playoffs!DH$199,Playoffs!DH$200,1)</f>
        <v>0.97361778549600986</v>
      </c>
      <c r="V145">
        <f>NORMDIST(Playoffs!DI143,Playoffs!DI$199,Playoffs!DI$200,1)</f>
        <v>0.17175604296017943</v>
      </c>
      <c r="W145">
        <f>NORMDIST(Playoffs!DJ143,Playoffs!DJ$199,Playoffs!DJ$200,1)</f>
        <v>0.61807195854630936</v>
      </c>
      <c r="X145">
        <f>1-NORMDIST(Playoffs!DK143,Playoffs!DK$199,Playoffs!DK$200,1)</f>
        <v>0.287287632168023</v>
      </c>
      <c r="Y145">
        <f>NORMDIST(Playoffs!DL143,Playoffs!DL$199,Playoffs!DL$200,1)</f>
        <v>0.99730872299207474</v>
      </c>
      <c r="Z145">
        <f>1-NORMDIST(Playoffs!DM143,Playoffs!DM$199,Playoffs!DM$200,1)</f>
        <v>6.7500817459768991E-2</v>
      </c>
      <c r="AA145">
        <f>1-NORMDIST(Playoffs!DN143,Playoffs!DN$199,Playoffs!DN$200,1)</f>
        <v>0.14488659701704654</v>
      </c>
      <c r="AB145">
        <f>NORMDIST(Playoffs!DO143,Playoffs!DO$199,Playoffs!DO$200,1)</f>
        <v>0.43914798277220291</v>
      </c>
      <c r="AC145">
        <f>NORMDIST(Playoffs!DP143,Playoffs!DP$199,Playoffs!DP$200,1)</f>
        <v>0.74913006876218946</v>
      </c>
      <c r="AD145">
        <f>1-NORMDIST(Playoffs!DQ143,Playoffs!DQ$199,Playoffs!DQ$200,1)</f>
        <v>0.68751813034364617</v>
      </c>
      <c r="AE145">
        <f>NORMDIST(Playoffs!DR143,Playoffs!DR$199,Playoffs!DR$200,1)</f>
        <v>0.75295709117803122</v>
      </c>
      <c r="AF145">
        <f>1-NORMDIST(Playoffs!DS143,Playoffs!DS$199,Playoffs!DS$200,1)</f>
        <v>0.65460758397949592</v>
      </c>
      <c r="AG145">
        <f>NORMDIST(Playoffs!DT143,Playoffs!DT$199,Playoffs!DT$200,1)</f>
        <v>0.10689728044612656</v>
      </c>
      <c r="AH145">
        <f>1-NORMDIST(Playoffs!DU143,Playoffs!DU$199,Playoffs!DU$200,1)</f>
        <v>0.62706544940774611</v>
      </c>
      <c r="AI145">
        <f t="shared" si="29"/>
        <v>31.775506137572592</v>
      </c>
      <c r="AJ145">
        <f t="shared" si="30"/>
        <v>9.8645571637252338</v>
      </c>
      <c r="AK145">
        <f t="shared" si="31"/>
        <v>41.640063301297815</v>
      </c>
      <c r="AM145">
        <f t="shared" ca="1" si="32"/>
        <v>4</v>
      </c>
      <c r="AN145">
        <f t="shared" ca="1" si="33"/>
        <v>166</v>
      </c>
      <c r="AO145">
        <f t="shared" ca="1" si="34"/>
        <v>60</v>
      </c>
      <c r="AQ145" t="str">
        <f t="shared" si="35"/>
        <v>Patriots</v>
      </c>
    </row>
    <row r="146" spans="1:43">
      <c r="A146" t="str">
        <f>Playoffs!A144&amp;" - "&amp;Playoffs!C144&amp;" - "&amp;Playoffs!F144</f>
        <v>Jaguars - DIV - 2007</v>
      </c>
      <c r="B146" t="str">
        <f>Playoffs!B144</f>
        <v>Patriots</v>
      </c>
      <c r="C146">
        <f>NORMDIST(Playoffs!CP144,Playoffs!CP$199,Playoffs!CP$200,1)</f>
        <v>0.85311022523716429</v>
      </c>
      <c r="D146">
        <f>1-NORMDIST(Playoffs!CQ144,Playoffs!CQ$199,Playoffs!CQ$200,1)</f>
        <v>2.0246046980479604E-2</v>
      </c>
      <c r="E146">
        <f>NORMDIST(Playoffs!CR144,Playoffs!CR$199,Playoffs!CR$200,1)</f>
        <v>0.79720794113189941</v>
      </c>
      <c r="F146">
        <f>1-NORMDIST(Playoffs!CS144,Playoffs!CS$199,Playoffs!CS$200,1)</f>
        <v>2.5429005501137247E-2</v>
      </c>
      <c r="G146">
        <f>1-NORMDIST(Playoffs!CT144,Playoffs!CT$199,Playoffs!CT$200,1)</f>
        <v>0.42995949000555234</v>
      </c>
      <c r="H146">
        <f>NORMDIST(Playoffs!CU144,Playoffs!CU$199,Playoffs!CU$200,1)</f>
        <v>0.10606181703469297</v>
      </c>
      <c r="I146">
        <f>NORMDIST(Playoffs!CV144,Playoffs!CV$199,Playoffs!CV$200,1)</f>
        <v>0.95589284460456303</v>
      </c>
      <c r="J146">
        <f>1-NORMDIST(Playoffs!CW144,Playoffs!CW$199,Playoffs!CW$200,1)</f>
        <v>5.7790459565609797E-4</v>
      </c>
      <c r="K146">
        <f>NORMDIST(Playoffs!CX144,Playoffs!CX$199,Playoffs!CX$200,1)</f>
        <v>0.91087315977303374</v>
      </c>
      <c r="L146">
        <f>1-NORMDIST(Playoffs!CY144,Playoffs!CY$199,Playoffs!CY$200,1)</f>
        <v>4.9747570062763646E-4</v>
      </c>
      <c r="M146">
        <f>NORMDIST(Playoffs!CZ144,Playoffs!CZ$199,Playoffs!CZ$200,1)</f>
        <v>0.82838203147158218</v>
      </c>
      <c r="N146">
        <f>1-NORMDIST(Playoffs!DA144,Playoffs!DA$199,Playoffs!DA$200,1)</f>
        <v>5.9122341829758174E-2</v>
      </c>
      <c r="O146">
        <f>NORMDIST(Playoffs!DB144,Playoffs!DB$199,Playoffs!DB$200,1)</f>
        <v>0.97910437793495475</v>
      </c>
      <c r="P146">
        <f>1-NORMDIST(Playoffs!DC144,Playoffs!DC$199,Playoffs!DC$200,1)</f>
        <v>5.4549341496445969E-4</v>
      </c>
      <c r="Q146">
        <f>NORMDIST(Playoffs!DD144,Playoffs!DD$199,Playoffs!DD$200,1)</f>
        <v>0.69955772977768649</v>
      </c>
      <c r="R146">
        <f>1-NORMDIST(Playoffs!DE144,Playoffs!DE$199,Playoffs!DE$200,1)</f>
        <v>3.4059019284303105E-2</v>
      </c>
      <c r="S146">
        <f>NORMDIST(Playoffs!DF144,Playoffs!DF$199,Playoffs!DF$200,1)</f>
        <v>1.0590817094965677E-2</v>
      </c>
      <c r="T146">
        <f>1-NORMDIST(Playoffs!DG144,Playoffs!DG$199,Playoffs!DG$200,1)</f>
        <v>0.57360754203417275</v>
      </c>
      <c r="U146">
        <f>1-NORMDIST(Playoffs!DH144,Playoffs!DH$199,Playoffs!DH$200,1)</f>
        <v>0.82824395703982057</v>
      </c>
      <c r="V146">
        <f>NORMDIST(Playoffs!DI144,Playoffs!DI$199,Playoffs!DI$200,1)</f>
        <v>2.6382214503990142E-2</v>
      </c>
      <c r="W146">
        <f>NORMDIST(Playoffs!DJ144,Playoffs!DJ$199,Playoffs!DJ$200,1)</f>
        <v>0.71271236783197722</v>
      </c>
      <c r="X146">
        <f>1-NORMDIST(Playoffs!DK144,Playoffs!DK$199,Playoffs!DK$200,1)</f>
        <v>0.38192804145369075</v>
      </c>
      <c r="Y146">
        <f>NORMDIST(Playoffs!DL144,Playoffs!DL$199,Playoffs!DL$200,1)</f>
        <v>0.93249918254023423</v>
      </c>
      <c r="Z146">
        <f>1-NORMDIST(Playoffs!DM144,Playoffs!DM$199,Playoffs!DM$200,1)</f>
        <v>2.6912770079254855E-3</v>
      </c>
      <c r="AA146">
        <f>1-NORMDIST(Playoffs!DN144,Playoffs!DN$199,Playoffs!DN$200,1)</f>
        <v>0.56085201722779709</v>
      </c>
      <c r="AB146">
        <f>NORMDIST(Playoffs!DO144,Playoffs!DO$199,Playoffs!DO$200,1)</f>
        <v>0.85511340298295369</v>
      </c>
      <c r="AC146">
        <f>NORMDIST(Playoffs!DP144,Playoffs!DP$199,Playoffs!DP$200,1)</f>
        <v>0.31248186965635405</v>
      </c>
      <c r="AD146">
        <f>1-NORMDIST(Playoffs!DQ144,Playoffs!DQ$199,Playoffs!DQ$200,1)</f>
        <v>0.25086993123781032</v>
      </c>
      <c r="AE146">
        <f>NORMDIST(Playoffs!DR144,Playoffs!DR$199,Playoffs!DR$200,1)</f>
        <v>0.34539241602050375</v>
      </c>
      <c r="AF146">
        <f>1-NORMDIST(Playoffs!DS144,Playoffs!DS$199,Playoffs!DS$200,1)</f>
        <v>0.24704290882196933</v>
      </c>
      <c r="AG146">
        <f>NORMDIST(Playoffs!DT144,Playoffs!DT$199,Playoffs!DT$200,1)</f>
        <v>0.37293455059225356</v>
      </c>
      <c r="AH146">
        <f>1-NORMDIST(Playoffs!DU144,Playoffs!DU$199,Playoffs!DU$200,1)</f>
        <v>0.89310271955387277</v>
      </c>
      <c r="AI146">
        <f t="shared" si="29"/>
        <v>26.341836889247691</v>
      </c>
      <c r="AJ146">
        <f t="shared" si="30"/>
        <v>4.4308879154003282</v>
      </c>
      <c r="AK146">
        <f t="shared" si="31"/>
        <v>30.772724804648014</v>
      </c>
      <c r="AM146">
        <f t="shared" ca="1" si="32"/>
        <v>33</v>
      </c>
      <c r="AN146">
        <f t="shared" ca="1" si="33"/>
        <v>195</v>
      </c>
      <c r="AO146">
        <f t="shared" ca="1" si="34"/>
        <v>139</v>
      </c>
      <c r="AQ146" t="str">
        <f t="shared" si="35"/>
        <v>Jaguars</v>
      </c>
    </row>
    <row r="147" spans="1:43">
      <c r="A147" t="str">
        <f>Playoffs!A145&amp;" - "&amp;Playoffs!C145&amp;" - "&amp;Playoffs!F145</f>
        <v>Colts - DIV - 2007</v>
      </c>
      <c r="B147" t="str">
        <f>Playoffs!B145</f>
        <v>Chargers</v>
      </c>
      <c r="C147">
        <f>NORMDIST(Playoffs!CP145,Playoffs!CP$199,Playoffs!CP$200,1)</f>
        <v>0.89404877529031546</v>
      </c>
      <c r="D147">
        <f>1-NORMDIST(Playoffs!CQ145,Playoffs!CQ$199,Playoffs!CQ$200,1)</f>
        <v>9.3953788205798805E-2</v>
      </c>
      <c r="E147">
        <f>NORMDIST(Playoffs!CR145,Playoffs!CR$199,Playoffs!CR$200,1)</f>
        <v>0.79277725532333365</v>
      </c>
      <c r="F147">
        <f>1-NORMDIST(Playoffs!CS145,Playoffs!CS$199,Playoffs!CS$200,1)</f>
        <v>9.6074180392302644E-4</v>
      </c>
      <c r="G147">
        <f>1-NORMDIST(Playoffs!CT145,Playoffs!CT$199,Playoffs!CT$200,1)</f>
        <v>0.18711184834929373</v>
      </c>
      <c r="H147">
        <f>NORMDIST(Playoffs!CU145,Playoffs!CU$199,Playoffs!CU$200,1)</f>
        <v>0.29610542713274268</v>
      </c>
      <c r="I147">
        <f>NORMDIST(Playoffs!CV145,Playoffs!CV$199,Playoffs!CV$200,1)</f>
        <v>0.96406090102611497</v>
      </c>
      <c r="J147">
        <f>1-NORMDIST(Playoffs!CW145,Playoffs!CW$199,Playoffs!CW$200,1)</f>
        <v>2.7485919232295375E-2</v>
      </c>
      <c r="K147">
        <f>NORMDIST(Playoffs!CX145,Playoffs!CX$199,Playoffs!CX$200,1)</f>
        <v>0.73776937413786026</v>
      </c>
      <c r="L147">
        <f>1-NORMDIST(Playoffs!CY145,Playoffs!CY$199,Playoffs!CY$200,1)</f>
        <v>0.1419922720811948</v>
      </c>
      <c r="M147">
        <f>NORMDIST(Playoffs!CZ145,Playoffs!CZ$199,Playoffs!CZ$200,1)</f>
        <v>0.91840041003362094</v>
      </c>
      <c r="N147">
        <f>1-NORMDIST(Playoffs!DA145,Playoffs!DA$199,Playoffs!DA$200,1)</f>
        <v>1.1550856423792499E-2</v>
      </c>
      <c r="O147">
        <f>NORMDIST(Playoffs!DB145,Playoffs!DB$199,Playoffs!DB$200,1)</f>
        <v>0.98948835513315592</v>
      </c>
      <c r="P147">
        <f>1-NORMDIST(Playoffs!DC145,Playoffs!DC$199,Playoffs!DC$200,1)</f>
        <v>0.1403716723263988</v>
      </c>
      <c r="Q147">
        <f>NORMDIST(Playoffs!DD145,Playoffs!DD$199,Playoffs!DD$200,1)</f>
        <v>0.33323115894980282</v>
      </c>
      <c r="R147">
        <f>1-NORMDIST(Playoffs!DE145,Playoffs!DE$199,Playoffs!DE$200,1)</f>
        <v>6.0140270185174538E-2</v>
      </c>
      <c r="S147">
        <f>NORMDIST(Playoffs!DF145,Playoffs!DF$199,Playoffs!DF$200,1)</f>
        <v>0.53863246001722909</v>
      </c>
      <c r="T147">
        <f>1-NORMDIST(Playoffs!DG145,Playoffs!DG$199,Playoffs!DG$200,1)</f>
        <v>0.91269335497290283</v>
      </c>
      <c r="U147">
        <f>1-NORMDIST(Playoffs!DH145,Playoffs!DH$199,Playoffs!DH$200,1)</f>
        <v>0.82824395703982057</v>
      </c>
      <c r="V147">
        <f>NORMDIST(Playoffs!DI145,Playoffs!DI$199,Playoffs!DI$200,1)</f>
        <v>0.32547204131144669</v>
      </c>
      <c r="W147">
        <f>NORMDIST(Playoffs!DJ145,Playoffs!DJ$199,Playoffs!DJ$200,1)</f>
        <v>0.11939004253384566</v>
      </c>
      <c r="X147">
        <f>1-NORMDIST(Playoffs!DK145,Playoffs!DK$199,Playoffs!DK$200,1)</f>
        <v>0.10436358488814845</v>
      </c>
      <c r="Y147">
        <f>NORMDIST(Playoffs!DL145,Playoffs!DL$199,Playoffs!DL$200,1)</f>
        <v>0.86297614753449592</v>
      </c>
      <c r="Z147">
        <f>1-NORMDIST(Playoffs!DM145,Playoffs!DM$199,Playoffs!DM$200,1)</f>
        <v>0.35155796141392104</v>
      </c>
      <c r="AA147">
        <f>1-NORMDIST(Playoffs!DN145,Playoffs!DN$199,Playoffs!DN$200,1)</f>
        <v>0.49841130276961887</v>
      </c>
      <c r="AB147">
        <f>NORMDIST(Playoffs!DO145,Playoffs!DO$199,Playoffs!DO$200,1)</f>
        <v>0.93983186797064766</v>
      </c>
      <c r="AC147">
        <f>NORMDIST(Playoffs!DP145,Playoffs!DP$199,Playoffs!DP$200,1)</f>
        <v>0.45669885436278312</v>
      </c>
      <c r="AD147">
        <f>1-NORMDIST(Playoffs!DQ145,Playoffs!DQ$199,Playoffs!DQ$200,1)</f>
        <v>0.6446341983636642</v>
      </c>
      <c r="AE147">
        <f>NORMDIST(Playoffs!DR145,Playoffs!DR$199,Playoffs!DR$200,1)</f>
        <v>8.9603313691514863E-2</v>
      </c>
      <c r="AF147">
        <f>1-NORMDIST(Playoffs!DS145,Playoffs!DS$199,Playoffs!DS$200,1)</f>
        <v>0.74684316154725017</v>
      </c>
      <c r="AG147">
        <f>NORMDIST(Playoffs!DT145,Playoffs!DT$199,Playoffs!DT$200,1)</f>
        <v>0.95227353184445773</v>
      </c>
      <c r="AH147">
        <f>1-NORMDIST(Playoffs!DU145,Playoffs!DU$199,Playoffs!DU$200,1)</f>
        <v>0.19757235309723442</v>
      </c>
      <c r="AI147">
        <f t="shared" si="29"/>
        <v>24.577373228971016</v>
      </c>
      <c r="AJ147">
        <f t="shared" si="30"/>
        <v>8.0265476130008793</v>
      </c>
      <c r="AK147">
        <f t="shared" si="31"/>
        <v>32.603920841971892</v>
      </c>
      <c r="AM147">
        <f t="shared" ca="1" si="32"/>
        <v>48</v>
      </c>
      <c r="AN147">
        <f t="shared" ca="1" si="33"/>
        <v>181</v>
      </c>
      <c r="AO147">
        <f t="shared" ca="1" si="34"/>
        <v>124</v>
      </c>
      <c r="AQ147" t="str">
        <f t="shared" si="35"/>
        <v>Colts</v>
      </c>
    </row>
    <row r="148" spans="1:43">
      <c r="A148" t="str">
        <f>Playoffs!A146&amp;" - "&amp;Playoffs!C146&amp;" - "&amp;Playoffs!F146</f>
        <v>Chargers - DIV - 2007</v>
      </c>
      <c r="B148" t="str">
        <f>Playoffs!B146</f>
        <v>Colts</v>
      </c>
      <c r="C148">
        <f>NORMDIST(Playoffs!CP146,Playoffs!CP$199,Playoffs!CP$200,1)</f>
        <v>0.90604621179420008</v>
      </c>
      <c r="D148">
        <f>1-NORMDIST(Playoffs!CQ146,Playoffs!CQ$199,Playoffs!CQ$200,1)</f>
        <v>0.10595122470968343</v>
      </c>
      <c r="E148">
        <f>NORMDIST(Playoffs!CR146,Playoffs!CR$199,Playoffs!CR$200,1)</f>
        <v>0.9990392581960772</v>
      </c>
      <c r="F148">
        <f>1-NORMDIST(Playoffs!CS146,Playoffs!CS$199,Playoffs!CS$200,1)</f>
        <v>0.20722274467666613</v>
      </c>
      <c r="G148">
        <f>1-NORMDIST(Playoffs!CT146,Playoffs!CT$199,Playoffs!CT$200,1)</f>
        <v>0.70389457286725732</v>
      </c>
      <c r="H148">
        <f>NORMDIST(Playoffs!CU146,Playoffs!CU$199,Playoffs!CU$200,1)</f>
        <v>0.81288815165070627</v>
      </c>
      <c r="I148">
        <f>NORMDIST(Playoffs!CV146,Playoffs!CV$199,Playoffs!CV$200,1)</f>
        <v>0.97251408076770485</v>
      </c>
      <c r="J148">
        <f>1-NORMDIST(Playoffs!CW146,Playoffs!CW$199,Playoffs!CW$200,1)</f>
        <v>3.5939098973885475E-2</v>
      </c>
      <c r="K148">
        <f>NORMDIST(Playoffs!CX146,Playoffs!CX$199,Playoffs!CX$200,1)</f>
        <v>0.85800772791880642</v>
      </c>
      <c r="L148">
        <f>1-NORMDIST(Playoffs!CY146,Playoffs!CY$199,Playoffs!CY$200,1)</f>
        <v>0.26223062586214074</v>
      </c>
      <c r="M148">
        <f>NORMDIST(Playoffs!CZ146,Playoffs!CZ$199,Playoffs!CZ$200,1)</f>
        <v>0.98844914357620728</v>
      </c>
      <c r="N148">
        <f>1-NORMDIST(Playoffs!DA146,Playoffs!DA$199,Playoffs!DA$200,1)</f>
        <v>8.1599589966378172E-2</v>
      </c>
      <c r="O148">
        <f>NORMDIST(Playoffs!DB146,Playoffs!DB$199,Playoffs!DB$200,1)</f>
        <v>0.85962832767360142</v>
      </c>
      <c r="P148">
        <f>1-NORMDIST(Playoffs!DC146,Playoffs!DC$199,Playoffs!DC$200,1)</f>
        <v>1.0511644866844083E-2</v>
      </c>
      <c r="Q148">
        <f>NORMDIST(Playoffs!DD146,Playoffs!DD$199,Playoffs!DD$200,1)</f>
        <v>0.93985972981482524</v>
      </c>
      <c r="R148">
        <f>1-NORMDIST(Playoffs!DE146,Playoffs!DE$199,Playoffs!DE$200,1)</f>
        <v>0.6667688410501974</v>
      </c>
      <c r="S148">
        <f>NORMDIST(Playoffs!DF146,Playoffs!DF$199,Playoffs!DF$200,1)</f>
        <v>8.7306645027096841E-2</v>
      </c>
      <c r="T148">
        <f>1-NORMDIST(Playoffs!DG146,Playoffs!DG$199,Playoffs!DG$200,1)</f>
        <v>0.46136753998277102</v>
      </c>
      <c r="U148">
        <f>1-NORMDIST(Playoffs!DH146,Playoffs!DH$199,Playoffs!DH$200,1)</f>
        <v>0.67452795868855331</v>
      </c>
      <c r="V148">
        <f>NORMDIST(Playoffs!DI146,Playoffs!DI$199,Playoffs!DI$200,1)</f>
        <v>0.17175604296017943</v>
      </c>
      <c r="W148">
        <f>NORMDIST(Playoffs!DJ146,Playoffs!DJ$199,Playoffs!DJ$200,1)</f>
        <v>0.89563641511185188</v>
      </c>
      <c r="X148">
        <f>1-NORMDIST(Playoffs!DK146,Playoffs!DK$199,Playoffs!DK$200,1)</f>
        <v>0.88060995746615423</v>
      </c>
      <c r="Y148">
        <f>NORMDIST(Playoffs!DL146,Playoffs!DL$199,Playoffs!DL$200,1)</f>
        <v>0.64844203858608118</v>
      </c>
      <c r="Z148">
        <f>1-NORMDIST(Playoffs!DM146,Playoffs!DM$199,Playoffs!DM$200,1)</f>
        <v>0.13702385246550808</v>
      </c>
      <c r="AA148">
        <f>1-NORMDIST(Playoffs!DN146,Playoffs!DN$199,Playoffs!DN$200,1)</f>
        <v>6.0168132029352339E-2</v>
      </c>
      <c r="AB148">
        <f>NORMDIST(Playoffs!DO146,Playoffs!DO$199,Playoffs!DO$200,1)</f>
        <v>0.50158869723038113</v>
      </c>
      <c r="AC148">
        <f>NORMDIST(Playoffs!DP146,Playoffs!DP$199,Playoffs!DP$200,1)</f>
        <v>0.35536580163633602</v>
      </c>
      <c r="AD148">
        <f>1-NORMDIST(Playoffs!DQ146,Playoffs!DQ$199,Playoffs!DQ$200,1)</f>
        <v>0.54330114563721699</v>
      </c>
      <c r="AE148">
        <f>NORMDIST(Playoffs!DR146,Playoffs!DR$199,Playoffs!DR$200,1)</f>
        <v>0.25315683845274928</v>
      </c>
      <c r="AF148">
        <f>1-NORMDIST(Playoffs!DS146,Playoffs!DS$199,Playoffs!DS$200,1)</f>
        <v>0.91039668630848458</v>
      </c>
      <c r="AG148">
        <f>NORMDIST(Playoffs!DT146,Playoffs!DT$199,Playoffs!DT$200,1)</f>
        <v>0.80242764690276625</v>
      </c>
      <c r="AH148">
        <f>1-NORMDIST(Playoffs!DU146,Playoffs!DU$199,Playoffs!DU$200,1)</f>
        <v>4.7726468155542601E-2</v>
      </c>
      <c r="AI148">
        <f t="shared" si="29"/>
        <v>28.179846439972053</v>
      </c>
      <c r="AJ148">
        <f t="shared" si="30"/>
        <v>11.629020824001911</v>
      </c>
      <c r="AK148">
        <f t="shared" si="31"/>
        <v>39.808867263973966</v>
      </c>
      <c r="AM148">
        <f t="shared" ca="1" si="32"/>
        <v>18</v>
      </c>
      <c r="AN148">
        <f t="shared" ca="1" si="33"/>
        <v>151</v>
      </c>
      <c r="AO148">
        <f t="shared" ca="1" si="34"/>
        <v>75</v>
      </c>
      <c r="AQ148" t="str">
        <f t="shared" si="35"/>
        <v>Chargers</v>
      </c>
    </row>
    <row r="149" spans="1:43">
      <c r="A149" t="str">
        <f>Playoffs!A147&amp;" - "&amp;Playoffs!C147&amp;" - "&amp;Playoffs!F147</f>
        <v>Cowboys - DIV - 2007</v>
      </c>
      <c r="B149" t="str">
        <f>Playoffs!B147</f>
        <v>Giants</v>
      </c>
      <c r="C149">
        <f>NORMDIST(Playoffs!CP147,Playoffs!CP$199,Playoffs!CP$200,1)</f>
        <v>0.86699392052550861</v>
      </c>
      <c r="D149">
        <f>1-NORMDIST(Playoffs!CQ147,Playoffs!CQ$199,Playoffs!CQ$200,1)</f>
        <v>0.16621474892592314</v>
      </c>
      <c r="E149">
        <f>NORMDIST(Playoffs!CR147,Playoffs!CR$199,Playoffs!CR$200,1)</f>
        <v>0.32171868877384402</v>
      </c>
      <c r="F149">
        <f>1-NORMDIST(Playoffs!CS147,Playoffs!CS$199,Playoffs!CS$200,1)</f>
        <v>0.13426725378241566</v>
      </c>
      <c r="G149">
        <f>1-NORMDIST(Playoffs!CT147,Playoffs!CT$199,Playoffs!CT$200,1)</f>
        <v>0.70389457286725732</v>
      </c>
      <c r="H149">
        <f>NORMDIST(Playoffs!CU147,Playoffs!CU$199,Playoffs!CU$200,1)</f>
        <v>0.10606181703469297</v>
      </c>
      <c r="I149">
        <f>NORMDIST(Playoffs!CV147,Playoffs!CV$199,Playoffs!CV$200,1)</f>
        <v>0.93439079405880832</v>
      </c>
      <c r="J149">
        <f>1-NORMDIST(Playoffs!CW147,Playoffs!CW$199,Playoffs!CW$200,1)</f>
        <v>0.48863024811083833</v>
      </c>
      <c r="K149">
        <f>NORMDIST(Playoffs!CX147,Playoffs!CX$199,Playoffs!CX$200,1)</f>
        <v>0.99930604864402639</v>
      </c>
      <c r="L149">
        <f>1-NORMDIST(Playoffs!CY147,Playoffs!CY$199,Playoffs!CY$200,1)</f>
        <v>0.31809356693466506</v>
      </c>
      <c r="M149">
        <f>NORMDIST(Playoffs!CZ147,Playoffs!CZ$199,Playoffs!CZ$200,1)</f>
        <v>0.34919044517981557</v>
      </c>
      <c r="N149">
        <f>1-NORMDIST(Playoffs!DA147,Playoffs!DA$199,Playoffs!DA$200,1)</f>
        <v>0.48088907384306345</v>
      </c>
      <c r="O149">
        <f>NORMDIST(Playoffs!DB147,Playoffs!DB$199,Playoffs!DB$200,1)</f>
        <v>0.98815862169664959</v>
      </c>
      <c r="P149">
        <f>1-NORMDIST(Playoffs!DC147,Playoffs!DC$199,Playoffs!DC$200,1)</f>
        <v>0.24960666489889594</v>
      </c>
      <c r="Q149">
        <f>NORMDIST(Playoffs!DD147,Playoffs!DD$199,Playoffs!DD$200,1)</f>
        <v>0.92868144436137634</v>
      </c>
      <c r="R149">
        <f>1-NORMDIST(Playoffs!DE147,Playoffs!DE$199,Playoffs!DE$200,1)</f>
        <v>0.34608548238204728</v>
      </c>
      <c r="S149">
        <f>NORMDIST(Playoffs!DF147,Playoffs!DF$199,Playoffs!DF$200,1)</f>
        <v>0.13825925293712027</v>
      </c>
      <c r="T149">
        <f>1-NORMDIST(Playoffs!DG147,Playoffs!DG$199,Playoffs!DG$200,1)</f>
        <v>0.76882397478826037</v>
      </c>
      <c r="U149">
        <f>1-NORMDIST(Playoffs!DH147,Playoffs!DH$199,Playoffs!DH$200,1)</f>
        <v>0.92535534009237752</v>
      </c>
      <c r="V149">
        <f>NORMDIST(Playoffs!DI147,Playoffs!DI$199,Playoffs!DI$200,1)</f>
        <v>0.17175604296017943</v>
      </c>
      <c r="W149">
        <f>NORMDIST(Playoffs!DJ147,Playoffs!DJ$199,Playoffs!DJ$200,1)</f>
        <v>0.71271236783197722</v>
      </c>
      <c r="X149">
        <f>1-NORMDIST(Playoffs!DK147,Playoffs!DK$199,Playoffs!DK$200,1)</f>
        <v>0.10436358488814845</v>
      </c>
      <c r="Y149">
        <f>NORMDIST(Playoffs!DL147,Playoffs!DL$199,Playoffs!DL$200,1)</f>
        <v>0.99962928031788567</v>
      </c>
      <c r="Z149">
        <f>1-NORMDIST(Playoffs!DM147,Playoffs!DM$199,Playoffs!DM$200,1)</f>
        <v>0.50344052206962087</v>
      </c>
      <c r="AA149">
        <f>1-NORMDIST(Playoffs!DN147,Playoffs!DN$199,Playoffs!DN$200,1)</f>
        <v>0.19909352119061585</v>
      </c>
      <c r="AB149">
        <f>NORMDIST(Playoffs!DO147,Playoffs!DO$199,Playoffs!DO$200,1)</f>
        <v>0.28362876521530245</v>
      </c>
      <c r="AC149">
        <f>NORMDIST(Playoffs!DP147,Playoffs!DP$199,Playoffs!DP$200,1)</f>
        <v>0.48107662908745985</v>
      </c>
      <c r="AD149">
        <f>1-NORMDIST(Playoffs!DQ147,Playoffs!DQ$199,Playoffs!DQ$200,1)</f>
        <v>0.12636120014734198</v>
      </c>
      <c r="AE149">
        <f>NORMDIST(Playoffs!DR147,Playoffs!DR$199,Playoffs!DR$200,1)</f>
        <v>0.66254904965804107</v>
      </c>
      <c r="AF149">
        <f>1-NORMDIST(Playoffs!DS147,Playoffs!DS$199,Playoffs!DS$200,1)</f>
        <v>0.57076891417874787</v>
      </c>
      <c r="AG149">
        <f>NORMDIST(Playoffs!DT147,Playoffs!DT$199,Playoffs!DT$200,1)</f>
        <v>0.67069465520357507</v>
      </c>
      <c r="AH149">
        <f>1-NORMDIST(Playoffs!DU147,Playoffs!DU$199,Playoffs!DU$200,1)</f>
        <v>0.3182960130908874</v>
      </c>
      <c r="AI149">
        <f t="shared" si="29"/>
        <v>25.346499702992666</v>
      </c>
      <c r="AJ149">
        <f t="shared" si="30"/>
        <v>10.940851361130466</v>
      </c>
      <c r="AK149">
        <f t="shared" si="31"/>
        <v>36.287351064123129</v>
      </c>
      <c r="AM149">
        <f t="shared" ca="1" si="32"/>
        <v>42</v>
      </c>
      <c r="AN149">
        <f t="shared" ca="1" si="33"/>
        <v>155</v>
      </c>
      <c r="AO149">
        <f t="shared" ca="1" si="34"/>
        <v>98</v>
      </c>
      <c r="AQ149" t="str">
        <f t="shared" si="35"/>
        <v>Cowboys</v>
      </c>
    </row>
    <row r="150" spans="1:43">
      <c r="A150" t="str">
        <f>Playoffs!A148&amp;" - "&amp;Playoffs!C148&amp;" - "&amp;Playoffs!F148</f>
        <v>Giants - DIV - 2007</v>
      </c>
      <c r="B150" t="str">
        <f>Playoffs!B148</f>
        <v>Cowboys</v>
      </c>
      <c r="C150">
        <f>NORMDIST(Playoffs!CP148,Playoffs!CP$199,Playoffs!CP$200,1)</f>
        <v>0.83378525107407553</v>
      </c>
      <c r="D150">
        <f>1-NORMDIST(Playoffs!CQ148,Playoffs!CQ$199,Playoffs!CQ$200,1)</f>
        <v>0.13300607947449028</v>
      </c>
      <c r="E150">
        <f>NORMDIST(Playoffs!CR148,Playoffs!CR$199,Playoffs!CR$200,1)</f>
        <v>0.86573274621758423</v>
      </c>
      <c r="F150">
        <f>1-NORMDIST(Playoffs!CS148,Playoffs!CS$199,Playoffs!CS$200,1)</f>
        <v>0.67828131122615609</v>
      </c>
      <c r="G150">
        <f>1-NORMDIST(Playoffs!CT148,Playoffs!CT$199,Playoffs!CT$200,1)</f>
        <v>0.89393818296530703</v>
      </c>
      <c r="H150">
        <f>NORMDIST(Playoffs!CU148,Playoffs!CU$199,Playoffs!CU$200,1)</f>
        <v>0.29610542713274268</v>
      </c>
      <c r="I150">
        <f>NORMDIST(Playoffs!CV148,Playoffs!CV$199,Playoffs!CV$200,1)</f>
        <v>0.51136975188916167</v>
      </c>
      <c r="J150">
        <f>1-NORMDIST(Playoffs!CW148,Playoffs!CW$199,Playoffs!CW$200,1)</f>
        <v>6.5609205941192017E-2</v>
      </c>
      <c r="K150">
        <f>NORMDIST(Playoffs!CX148,Playoffs!CX$199,Playoffs!CX$200,1)</f>
        <v>0.68190643306533572</v>
      </c>
      <c r="L150">
        <f>1-NORMDIST(Playoffs!CY148,Playoffs!CY$199,Playoffs!CY$200,1)</f>
        <v>6.9395135597372093E-4</v>
      </c>
      <c r="M150">
        <f>NORMDIST(Playoffs!CZ148,Playoffs!CZ$199,Playoffs!CZ$200,1)</f>
        <v>0.51911092615693644</v>
      </c>
      <c r="N150">
        <f>1-NORMDIST(Playoffs!DA148,Playoffs!DA$199,Playoffs!DA$200,1)</f>
        <v>0.65080955482018499</v>
      </c>
      <c r="O150">
        <f>NORMDIST(Playoffs!DB148,Playoffs!DB$199,Playoffs!DB$200,1)</f>
        <v>0.75039333510110429</v>
      </c>
      <c r="P150">
        <f>1-NORMDIST(Playoffs!DC148,Playoffs!DC$199,Playoffs!DC$200,1)</f>
        <v>1.1841378303350525E-2</v>
      </c>
      <c r="Q150">
        <f>NORMDIST(Playoffs!DD148,Playoffs!DD$199,Playoffs!DD$200,1)</f>
        <v>0.6539145176179525</v>
      </c>
      <c r="R150">
        <f>1-NORMDIST(Playoffs!DE148,Playoffs!DE$199,Playoffs!DE$200,1)</f>
        <v>7.1318555638623327E-2</v>
      </c>
      <c r="S150">
        <f>NORMDIST(Playoffs!DF148,Playoffs!DF$199,Playoffs!DF$200,1)</f>
        <v>0.23117602521173919</v>
      </c>
      <c r="T150">
        <f>1-NORMDIST(Playoffs!DG148,Playoffs!DG$199,Playoffs!DG$200,1)</f>
        <v>0.86174074706287929</v>
      </c>
      <c r="U150">
        <f>1-NORMDIST(Playoffs!DH148,Playoffs!DH$199,Playoffs!DH$200,1)</f>
        <v>0.82824395703982057</v>
      </c>
      <c r="V150">
        <f>NORMDIST(Playoffs!DI148,Playoffs!DI$199,Playoffs!DI$200,1)</f>
        <v>7.4644659907622479E-2</v>
      </c>
      <c r="W150">
        <f>NORMDIST(Playoffs!DJ148,Playoffs!DJ$199,Playoffs!DJ$200,1)</f>
        <v>0.89563641511185188</v>
      </c>
      <c r="X150">
        <f>1-NORMDIST(Playoffs!DK148,Playoffs!DK$199,Playoffs!DK$200,1)</f>
        <v>0.287287632168023</v>
      </c>
      <c r="Y150">
        <f>NORMDIST(Playoffs!DL148,Playoffs!DL$199,Playoffs!DL$200,1)</f>
        <v>0.49655947793037913</v>
      </c>
      <c r="Z150">
        <f>1-NORMDIST(Playoffs!DM148,Playoffs!DM$199,Playoffs!DM$200,1)</f>
        <v>3.7071968211499495E-4</v>
      </c>
      <c r="AA150">
        <f>1-NORMDIST(Playoffs!DN148,Playoffs!DN$199,Playoffs!DN$200,1)</f>
        <v>0.71637123478469733</v>
      </c>
      <c r="AB150">
        <f>NORMDIST(Playoffs!DO148,Playoffs!DO$199,Playoffs!DO$200,1)</f>
        <v>0.80090647880938426</v>
      </c>
      <c r="AC150">
        <f>NORMDIST(Playoffs!DP148,Playoffs!DP$199,Playoffs!DP$200,1)</f>
        <v>0.87363879985265769</v>
      </c>
      <c r="AD150">
        <f>1-NORMDIST(Playoffs!DQ148,Playoffs!DQ$199,Playoffs!DQ$200,1)</f>
        <v>0.51892337091254015</v>
      </c>
      <c r="AE150">
        <f>NORMDIST(Playoffs!DR148,Playoffs!DR$199,Playoffs!DR$200,1)</f>
        <v>0.42923108582125191</v>
      </c>
      <c r="AF150">
        <f>1-NORMDIST(Playoffs!DS148,Playoffs!DS$199,Playoffs!DS$200,1)</f>
        <v>0.33745095034195915</v>
      </c>
      <c r="AG150">
        <f>NORMDIST(Playoffs!DT148,Playoffs!DT$199,Playoffs!DT$200,1)</f>
        <v>0.68170398690911305</v>
      </c>
      <c r="AH150">
        <f>1-NORMDIST(Playoffs!DU148,Playoffs!DU$199,Playoffs!DU$200,1)</f>
        <v>0.32930534479642537</v>
      </c>
      <c r="AI150">
        <f t="shared" si="29"/>
        <v>25.265542691842455</v>
      </c>
      <c r="AJ150">
        <f t="shared" si="30"/>
        <v>10.859894349980264</v>
      </c>
      <c r="AK150">
        <f t="shared" si="31"/>
        <v>36.125437041822714</v>
      </c>
      <c r="AM150">
        <f t="shared" ca="1" si="32"/>
        <v>44</v>
      </c>
      <c r="AN150">
        <f t="shared" ca="1" si="33"/>
        <v>157</v>
      </c>
      <c r="AO150">
        <f t="shared" ca="1" si="34"/>
        <v>101</v>
      </c>
      <c r="AQ150" t="str">
        <f t="shared" si="35"/>
        <v>Giants</v>
      </c>
    </row>
    <row r="151" spans="1:43">
      <c r="A151" t="str">
        <f>Playoffs!A149&amp;" - "&amp;Playoffs!C149&amp;" - "&amp;Playoffs!F149</f>
        <v>Patriots - CC - 2007</v>
      </c>
      <c r="B151" t="str">
        <f>Playoffs!B149</f>
        <v>Chargers</v>
      </c>
      <c r="C151">
        <f>NORMDIST(Playoffs!CP149,Playoffs!CP$199,Playoffs!CP$200,1)</f>
        <v>0.798096408647748</v>
      </c>
      <c r="D151">
        <f>1-NORMDIST(Playoffs!CQ149,Playoffs!CQ$199,Playoffs!CQ$200,1)</f>
        <v>0.79282024855523636</v>
      </c>
      <c r="E151">
        <f>NORMDIST(Playoffs!CR149,Playoffs!CR$199,Playoffs!CR$200,1)</f>
        <v>0.18859855374670542</v>
      </c>
      <c r="F151">
        <f>1-NORMDIST(Playoffs!CS149,Playoffs!CS$199,Playoffs!CS$200,1)</f>
        <v>0.79813242905655979</v>
      </c>
      <c r="G151">
        <f>1-NORMDIST(Playoffs!CT149,Playoffs!CT$199,Playoffs!CT$200,1)</f>
        <v>0.18711184834929373</v>
      </c>
      <c r="H151">
        <f>NORMDIST(Playoffs!CU149,Playoffs!CU$199,Playoffs!CU$200,1)</f>
        <v>0.57004050999444766</v>
      </c>
      <c r="I151">
        <f>NORMDIST(Playoffs!CV149,Playoffs!CV$199,Playoffs!CV$200,1)</f>
        <v>0.63341873457337683</v>
      </c>
      <c r="J151">
        <f>1-NORMDIST(Playoffs!CW149,Playoffs!CW$199,Playoffs!CW$200,1)</f>
        <v>0.50990714153618433</v>
      </c>
      <c r="K151">
        <f>NORMDIST(Playoffs!CX149,Playoffs!CX$199,Playoffs!CX$200,1)</f>
        <v>0.73519770041398791</v>
      </c>
      <c r="L151">
        <f>1-NORMDIST(Playoffs!CY149,Playoffs!CY$199,Playoffs!CY$200,1)</f>
        <v>0.65076201951673318</v>
      </c>
      <c r="M151">
        <f>NORMDIST(Playoffs!CZ149,Playoffs!CZ$199,Playoffs!CZ$200,1)</f>
        <v>0.52972758341527315</v>
      </c>
      <c r="N151">
        <f>1-NORMDIST(Playoffs!DA149,Playoffs!DA$199,Playoffs!DA$200,1)</f>
        <v>0.49630532634190061</v>
      </c>
      <c r="O151">
        <f>NORMDIST(Playoffs!DB149,Playoffs!DB$199,Playoffs!DB$200,1)</f>
        <v>0.87904465770587259</v>
      </c>
      <c r="P151">
        <f>1-NORMDIST(Playoffs!DC149,Playoffs!DC$199,Playoffs!DC$200,1)</f>
        <v>0.55899928332363902</v>
      </c>
      <c r="Q151">
        <f>NORMDIST(Playoffs!DD149,Playoffs!DD$199,Playoffs!DD$200,1)</f>
        <v>0.86337553593522942</v>
      </c>
      <c r="R151">
        <f>1-NORMDIST(Playoffs!DE149,Playoffs!DE$199,Playoffs!DE$200,1)</f>
        <v>0.85341606217484955</v>
      </c>
      <c r="S151">
        <f>NORMDIST(Playoffs!DF149,Playoffs!DF$199,Playoffs!DF$200,1)</f>
        <v>0.54754653788647045</v>
      </c>
      <c r="T151">
        <f>1-NORMDIST(Playoffs!DG149,Playoffs!DG$199,Playoffs!DG$200,1)</f>
        <v>0.6650846786183271</v>
      </c>
      <c r="U151">
        <f>1-NORMDIST(Playoffs!DH149,Playoffs!DH$199,Playoffs!DH$200,1)</f>
        <v>0.67452795868855331</v>
      </c>
      <c r="V151">
        <f>NORMDIST(Playoffs!DI149,Playoffs!DI$199,Playoffs!DI$200,1)</f>
        <v>7.4644659907622479E-2</v>
      </c>
      <c r="W151">
        <f>NORMDIST(Playoffs!DJ149,Playoffs!DJ$199,Playoffs!DJ$200,1)</f>
        <v>0.63454118745405541</v>
      </c>
      <c r="X151">
        <f>1-NORMDIST(Playoffs!DK149,Playoffs!DK$199,Playoffs!DK$200,1)</f>
        <v>0.79677807982740234</v>
      </c>
      <c r="Y151">
        <f>NORMDIST(Playoffs!DL149,Playoffs!DL$199,Playoffs!DL$200,1)</f>
        <v>0.68880732752576124</v>
      </c>
      <c r="Z151">
        <f>1-NORMDIST(Playoffs!DM149,Playoffs!DM$199,Playoffs!DM$200,1)</f>
        <v>0.52160351121820259</v>
      </c>
      <c r="AA151">
        <f>1-NORMDIST(Playoffs!DN149,Playoffs!DN$199,Playoffs!DN$200,1)</f>
        <v>0.88838803309162917</v>
      </c>
      <c r="AB151">
        <f>NORMDIST(Playoffs!DO149,Playoffs!DO$199,Playoffs!DO$200,1)</f>
        <v>4.5577513207467835E-2</v>
      </c>
      <c r="AC151">
        <f>NORMDIST(Playoffs!DP149,Playoffs!DP$199,Playoffs!DP$200,1)</f>
        <v>0.90854496799140749</v>
      </c>
      <c r="AD151">
        <f>1-NORMDIST(Playoffs!DQ149,Playoffs!DQ$199,Playoffs!DQ$200,1)</f>
        <v>0.22510946166873758</v>
      </c>
      <c r="AE151">
        <f>NORMDIST(Playoffs!DR149,Playoffs!DR$199,Playoffs!DR$200,1)</f>
        <v>0.7020498400249171</v>
      </c>
      <c r="AF151">
        <f>1-NORMDIST(Playoffs!DS149,Playoffs!DS$199,Playoffs!DS$200,1)</f>
        <v>0.32007045924100574</v>
      </c>
      <c r="AG151">
        <f>NORMDIST(Playoffs!DT149,Playoffs!DT$199,Playoffs!DT$200,1)</f>
        <v>0.37293455059225356</v>
      </c>
      <c r="AH151">
        <f>1-NORMDIST(Playoffs!DU149,Playoffs!DU$199,Playoffs!DU$200,1)</f>
        <v>0.50706959763743331</v>
      </c>
      <c r="AI151">
        <f t="shared" si="29"/>
        <v>22.103474328304856</v>
      </c>
      <c r="AJ151">
        <f t="shared" si="30"/>
        <v>21.483191922266641</v>
      </c>
      <c r="AK151">
        <f t="shared" si="31"/>
        <v>43.586666250571483</v>
      </c>
      <c r="AM151">
        <f t="shared" ca="1" si="32"/>
        <v>78</v>
      </c>
      <c r="AN151">
        <f t="shared" ca="1" si="33"/>
        <v>59</v>
      </c>
      <c r="AO151">
        <f t="shared" ca="1" si="34"/>
        <v>45</v>
      </c>
      <c r="AQ151" t="str">
        <f t="shared" si="35"/>
        <v>Patriots</v>
      </c>
    </row>
    <row r="152" spans="1:43">
      <c r="A152" t="str">
        <f>Playoffs!A150&amp;" - "&amp;Playoffs!C150&amp;" - "&amp;Playoffs!F150</f>
        <v>Chargers - CC - 2007</v>
      </c>
      <c r="B152" t="str">
        <f>Playoffs!B150</f>
        <v>Patriots</v>
      </c>
      <c r="C152">
        <f>NORMDIST(Playoffs!CP150,Playoffs!CP$199,Playoffs!CP$200,1)</f>
        <v>0.20717975144476486</v>
      </c>
      <c r="D152">
        <f>1-NORMDIST(Playoffs!CQ150,Playoffs!CQ$199,Playoffs!CQ$200,1)</f>
        <v>0.20190359135225089</v>
      </c>
      <c r="E152">
        <f>NORMDIST(Playoffs!CR150,Playoffs!CR$199,Playoffs!CR$200,1)</f>
        <v>0.20186757094344032</v>
      </c>
      <c r="F152">
        <f>1-NORMDIST(Playoffs!CS150,Playoffs!CS$199,Playoffs!CS$200,1)</f>
        <v>0.8114014462532948</v>
      </c>
      <c r="G152">
        <f>1-NORMDIST(Playoffs!CT150,Playoffs!CT$199,Playoffs!CT$200,1)</f>
        <v>0.42995949000555234</v>
      </c>
      <c r="H152">
        <f>NORMDIST(Playoffs!CU150,Playoffs!CU$199,Playoffs!CU$200,1)</f>
        <v>0.81288815165070627</v>
      </c>
      <c r="I152">
        <f>NORMDIST(Playoffs!CV150,Playoffs!CV$199,Playoffs!CV$200,1)</f>
        <v>0.49009285846381556</v>
      </c>
      <c r="J152">
        <f>1-NORMDIST(Playoffs!CW150,Playoffs!CW$199,Playoffs!CW$200,1)</f>
        <v>0.36658126542662339</v>
      </c>
      <c r="K152">
        <f>NORMDIST(Playoffs!CX150,Playoffs!CX$199,Playoffs!CX$200,1)</f>
        <v>0.34923798048326615</v>
      </c>
      <c r="L152">
        <f>1-NORMDIST(Playoffs!CY150,Playoffs!CY$199,Playoffs!CY$200,1)</f>
        <v>0.26480229958601309</v>
      </c>
      <c r="M152">
        <f>NORMDIST(Playoffs!CZ150,Playoffs!CZ$199,Playoffs!CZ$200,1)</f>
        <v>0.50369467365809939</v>
      </c>
      <c r="N152">
        <f>1-NORMDIST(Playoffs!DA150,Playoffs!DA$199,Playoffs!DA$200,1)</f>
        <v>0.47027241658472674</v>
      </c>
      <c r="O152">
        <f>NORMDIST(Playoffs!DB150,Playoffs!DB$199,Playoffs!DB$200,1)</f>
        <v>0.44100071667636087</v>
      </c>
      <c r="P152">
        <f>1-NORMDIST(Playoffs!DC150,Playoffs!DC$199,Playoffs!DC$200,1)</f>
        <v>0.12095534229412763</v>
      </c>
      <c r="Q152">
        <f>NORMDIST(Playoffs!DD150,Playoffs!DD$199,Playoffs!DD$200,1)</f>
        <v>0.14658393782515089</v>
      </c>
      <c r="R152">
        <f>1-NORMDIST(Playoffs!DE150,Playoffs!DE$199,Playoffs!DE$200,1)</f>
        <v>0.13662446406477025</v>
      </c>
      <c r="S152">
        <f>NORMDIST(Playoffs!DF150,Playoffs!DF$199,Playoffs!DF$200,1)</f>
        <v>0.33491532138167257</v>
      </c>
      <c r="T152">
        <f>1-NORMDIST(Playoffs!DG150,Playoffs!DG$199,Playoffs!DG$200,1)</f>
        <v>0.45245346211352966</v>
      </c>
      <c r="U152">
        <f>1-NORMDIST(Playoffs!DH150,Playoffs!DH$199,Playoffs!DH$200,1)</f>
        <v>0.92535534009237752</v>
      </c>
      <c r="V152">
        <f>NORMDIST(Playoffs!DI150,Playoffs!DI$199,Playoffs!DI$200,1)</f>
        <v>0.32547204131144669</v>
      </c>
      <c r="W152">
        <f>NORMDIST(Playoffs!DJ150,Playoffs!DJ$199,Playoffs!DJ$200,1)</f>
        <v>0.20322192017259744</v>
      </c>
      <c r="X152">
        <f>1-NORMDIST(Playoffs!DK150,Playoffs!DK$199,Playoffs!DK$200,1)</f>
        <v>0.3654588125459447</v>
      </c>
      <c r="Y152">
        <f>NORMDIST(Playoffs!DL150,Playoffs!DL$199,Playoffs!DL$200,1)</f>
        <v>0.47839648878179708</v>
      </c>
      <c r="Z152">
        <f>1-NORMDIST(Playoffs!DM150,Playoffs!DM$199,Playoffs!DM$200,1)</f>
        <v>0.31119267247424154</v>
      </c>
      <c r="AA152">
        <f>1-NORMDIST(Playoffs!DN150,Playoffs!DN$199,Playoffs!DN$200,1)</f>
        <v>0.95442248679253217</v>
      </c>
      <c r="AB152">
        <f>NORMDIST(Playoffs!DO150,Playoffs!DO$199,Playoffs!DO$200,1)</f>
        <v>0.11161196690837061</v>
      </c>
      <c r="AC152">
        <f>NORMDIST(Playoffs!DP150,Playoffs!DP$199,Playoffs!DP$200,1)</f>
        <v>0.7748905383312622</v>
      </c>
      <c r="AD152">
        <f>1-NORMDIST(Playoffs!DQ150,Playoffs!DQ$199,Playoffs!DQ$200,1)</f>
        <v>9.1455032008592396E-2</v>
      </c>
      <c r="AE152">
        <f>NORMDIST(Playoffs!DR150,Playoffs!DR$199,Playoffs!DR$200,1)</f>
        <v>0.67992954075899459</v>
      </c>
      <c r="AF152">
        <f>1-NORMDIST(Playoffs!DS150,Playoffs!DS$199,Playoffs!DS$200,1)</f>
        <v>0.29795015997508334</v>
      </c>
      <c r="AG152">
        <f>NORMDIST(Playoffs!DT150,Playoffs!DT$199,Playoffs!DT$200,1)</f>
        <v>0.49293040236256669</v>
      </c>
      <c r="AH152">
        <f>1-NORMDIST(Playoffs!DU150,Playoffs!DU$199,Playoffs!DU$200,1)</f>
        <v>0.62706544940774611</v>
      </c>
      <c r="AI152">
        <f t="shared" si="29"/>
        <v>14.723202130706284</v>
      </c>
      <c r="AJ152">
        <f t="shared" si="30"/>
        <v>14.102919724668071</v>
      </c>
      <c r="AK152">
        <f t="shared" si="31"/>
        <v>28.826121855374353</v>
      </c>
      <c r="AM152">
        <f t="shared" ca="1" si="32"/>
        <v>140</v>
      </c>
      <c r="AN152">
        <f t="shared" ca="1" si="33"/>
        <v>121</v>
      </c>
      <c r="AO152">
        <f t="shared" ca="1" si="34"/>
        <v>154</v>
      </c>
      <c r="AQ152" t="str">
        <f t="shared" si="35"/>
        <v>Chargers</v>
      </c>
    </row>
    <row r="153" spans="1:43">
      <c r="A153" t="str">
        <f>Playoffs!A151&amp;" - "&amp;Playoffs!C151&amp;" - "&amp;Playoffs!F151</f>
        <v>Packers - CC - 2007</v>
      </c>
      <c r="B153" t="str">
        <f>Playoffs!B151</f>
        <v>Giants</v>
      </c>
      <c r="C153">
        <f>NORMDIST(Playoffs!CP151,Playoffs!CP$199,Playoffs!CP$200,1)</f>
        <v>0.18798093085267786</v>
      </c>
      <c r="D153">
        <f>1-NORMDIST(Playoffs!CQ151,Playoffs!CQ$199,Playoffs!CQ$200,1)</f>
        <v>0.38312718188794492</v>
      </c>
      <c r="E153">
        <f>NORMDIST(Playoffs!CR151,Playoffs!CR$199,Playoffs!CR$200,1)</f>
        <v>0.48211346731358884</v>
      </c>
      <c r="F153">
        <f>1-NORMDIST(Playoffs!CS151,Playoffs!CS$199,Playoffs!CS$200,1)</f>
        <v>0.44155324128653262</v>
      </c>
      <c r="G153">
        <f>1-NORMDIST(Playoffs!CT151,Playoffs!CT$199,Playoffs!CT$200,1)</f>
        <v>0.42995949000555234</v>
      </c>
      <c r="H153">
        <f>NORMDIST(Playoffs!CU151,Playoffs!CU$199,Playoffs!CU$200,1)</f>
        <v>0.29610542713274268</v>
      </c>
      <c r="I153">
        <f>NORMDIST(Playoffs!CV151,Playoffs!CV$199,Playoffs!CV$200,1)</f>
        <v>0.23395868247685336</v>
      </c>
      <c r="J153">
        <f>1-NORMDIST(Playoffs!CW151,Playoffs!CW$199,Playoffs!CW$200,1)</f>
        <v>0.36149398565513025</v>
      </c>
      <c r="K153">
        <f>NORMDIST(Playoffs!CX151,Playoffs!CX$199,Playoffs!CX$200,1)</f>
        <v>9.7005473701531786E-2</v>
      </c>
      <c r="L153">
        <f>1-NORMDIST(Playoffs!CY151,Playoffs!CY$199,Playoffs!CY$200,1)</f>
        <v>0.12736572405139224</v>
      </c>
      <c r="M153">
        <f>NORMDIST(Playoffs!CZ151,Playoffs!CZ$199,Playoffs!CZ$200,1)</f>
        <v>0.57500304016734693</v>
      </c>
      <c r="N153">
        <f>1-NORMDIST(Playoffs!DA151,Playoffs!DA$199,Playoffs!DA$200,1)</f>
        <v>0.66407622737632344</v>
      </c>
      <c r="O153">
        <f>NORMDIST(Playoffs!DB151,Playoffs!DB$199,Playoffs!DB$200,1)</f>
        <v>0.1619858224709616</v>
      </c>
      <c r="P153">
        <f>1-NORMDIST(Playoffs!DC151,Playoffs!DC$199,Playoffs!DC$200,1)</f>
        <v>0.24960666489889594</v>
      </c>
      <c r="Q153">
        <f>NORMDIST(Playoffs!DD151,Playoffs!DD$199,Playoffs!DD$200,1)</f>
        <v>1.509692349356806E-2</v>
      </c>
      <c r="R153">
        <f>1-NORMDIST(Playoffs!DE151,Playoffs!DE$199,Playoffs!DE$200,1)</f>
        <v>0.61220912979876785</v>
      </c>
      <c r="S153">
        <f>NORMDIST(Playoffs!DF151,Playoffs!DF$199,Playoffs!DF$200,1)</f>
        <v>0.72198349057180433</v>
      </c>
      <c r="T153">
        <f>1-NORMDIST(Playoffs!DG151,Playoffs!DG$199,Playoffs!DG$200,1)</f>
        <v>0.19917175409921761</v>
      </c>
      <c r="U153">
        <f>1-NORMDIST(Playoffs!DH151,Playoffs!DH$199,Playoffs!DH$200,1)</f>
        <v>0.15104969032838655</v>
      </c>
      <c r="V153">
        <f>NORMDIST(Playoffs!DI151,Playoffs!DI$199,Playoffs!DI$200,1)</f>
        <v>0.32547204131144669</v>
      </c>
      <c r="W153">
        <f>NORMDIST(Playoffs!DJ151,Playoffs!DJ$199,Playoffs!DJ$200,1)</f>
        <v>0.44653486696666644</v>
      </c>
      <c r="X153">
        <f>1-NORMDIST(Playoffs!DK151,Playoffs!DK$199,Playoffs!DK$200,1)</f>
        <v>0.62109490979991244</v>
      </c>
      <c r="Y153">
        <f>NORMDIST(Playoffs!DL151,Playoffs!DL$199,Playoffs!DL$200,1)</f>
        <v>7.6588624177451936E-2</v>
      </c>
      <c r="Z153">
        <f>1-NORMDIST(Playoffs!DM151,Playoffs!DM$199,Playoffs!DM$200,1)</f>
        <v>0.10672813836128392</v>
      </c>
      <c r="AA153">
        <f>1-NORMDIST(Playoffs!DN151,Playoffs!DN$199,Playoffs!DN$200,1)</f>
        <v>0.55621238040214616</v>
      </c>
      <c r="AB153">
        <f>NORMDIST(Playoffs!DO151,Playoffs!DO$199,Playoffs!DO$200,1)</f>
        <v>0.32313553527227024</v>
      </c>
      <c r="AC153">
        <f>NORMDIST(Playoffs!DP151,Playoffs!DP$199,Playoffs!DP$200,1)</f>
        <v>1.8901105900189119E-2</v>
      </c>
      <c r="AD153">
        <f>1-NORMDIST(Playoffs!DQ151,Playoffs!DQ$199,Playoffs!DQ$200,1)</f>
        <v>0.35705632315423241</v>
      </c>
      <c r="AE153">
        <f>NORMDIST(Playoffs!DR151,Playoffs!DR$199,Playoffs!DR$200,1)</f>
        <v>4.496868237053242E-2</v>
      </c>
      <c r="AF153">
        <f>1-NORMDIST(Playoffs!DS151,Playoffs!DS$199,Playoffs!DS$200,1)</f>
        <v>0.71116688578537812</v>
      </c>
      <c r="AG153">
        <f>NORMDIST(Playoffs!DT151,Playoffs!DT$199,Playoffs!DT$200,1)</f>
        <v>6.3749688975120122E-2</v>
      </c>
      <c r="AH153">
        <f>1-NORMDIST(Playoffs!DU151,Playoffs!DU$199,Playoffs!DU$200,1)</f>
        <v>0.81554938584270664</v>
      </c>
      <c r="AI153">
        <f t="shared" si="29"/>
        <v>10.907075171072696</v>
      </c>
      <c r="AJ153">
        <f t="shared" si="30"/>
        <v>13.673795114927691</v>
      </c>
      <c r="AK153">
        <f t="shared" si="31"/>
        <v>24.580870286000383</v>
      </c>
      <c r="AM153">
        <f t="shared" ca="1" si="32"/>
        <v>171</v>
      </c>
      <c r="AN153">
        <f t="shared" ca="1" si="33"/>
        <v>132</v>
      </c>
      <c r="AO153">
        <f t="shared" ca="1" si="34"/>
        <v>180</v>
      </c>
      <c r="AQ153" t="str">
        <f t="shared" si="35"/>
        <v>Packers</v>
      </c>
    </row>
    <row r="154" spans="1:43">
      <c r="A154" t="str">
        <f>Playoffs!A152&amp;" - "&amp;Playoffs!C152&amp;" - "&amp;Playoffs!F152</f>
        <v>Giants - CC - 2007</v>
      </c>
      <c r="B154" t="str">
        <f>Playoffs!B152</f>
        <v>Packers</v>
      </c>
      <c r="C154">
        <f>NORMDIST(Playoffs!CP152,Playoffs!CP$199,Playoffs!CP$200,1)</f>
        <v>0.61687281811205441</v>
      </c>
      <c r="D154">
        <f>1-NORMDIST(Playoffs!CQ152,Playoffs!CQ$199,Playoffs!CQ$200,1)</f>
        <v>0.81201906914732347</v>
      </c>
      <c r="E154">
        <f>NORMDIST(Playoffs!CR152,Playoffs!CR$199,Playoffs!CR$200,1)</f>
        <v>0.55844675871346727</v>
      </c>
      <c r="F154">
        <f>1-NORMDIST(Playoffs!CS152,Playoffs!CS$199,Playoffs!CS$200,1)</f>
        <v>0.51788653268641127</v>
      </c>
      <c r="G154">
        <f>1-NORMDIST(Playoffs!CT152,Playoffs!CT$199,Playoffs!CT$200,1)</f>
        <v>0.70389457286725732</v>
      </c>
      <c r="H154">
        <f>NORMDIST(Playoffs!CU152,Playoffs!CU$199,Playoffs!CU$200,1)</f>
        <v>0.57004050999444766</v>
      </c>
      <c r="I154">
        <f>NORMDIST(Playoffs!CV152,Playoffs!CV$199,Playoffs!CV$200,1)</f>
        <v>0.63850601434487009</v>
      </c>
      <c r="J154">
        <f>1-NORMDIST(Playoffs!CW152,Playoffs!CW$199,Playoffs!CW$200,1)</f>
        <v>0.76604131752314597</v>
      </c>
      <c r="K154">
        <f>NORMDIST(Playoffs!CX152,Playoffs!CX$199,Playoffs!CX$200,1)</f>
        <v>0.87263427594860898</v>
      </c>
      <c r="L154">
        <f>1-NORMDIST(Playoffs!CY152,Playoffs!CY$199,Playoffs!CY$200,1)</f>
        <v>0.9029945262984671</v>
      </c>
      <c r="M154">
        <f>NORMDIST(Playoffs!CZ152,Playoffs!CZ$199,Playoffs!CZ$200,1)</f>
        <v>0.33592377262367723</v>
      </c>
      <c r="N154">
        <f>1-NORMDIST(Playoffs!DA152,Playoffs!DA$199,Playoffs!DA$200,1)</f>
        <v>0.42499695983265284</v>
      </c>
      <c r="O154">
        <f>NORMDIST(Playoffs!DB152,Playoffs!DB$199,Playoffs!DB$200,1)</f>
        <v>0.75039333510110429</v>
      </c>
      <c r="P154">
        <f>1-NORMDIST(Playoffs!DC152,Playoffs!DC$199,Playoffs!DC$200,1)</f>
        <v>0.83801417752903828</v>
      </c>
      <c r="Q154">
        <f>NORMDIST(Playoffs!DD152,Playoffs!DD$199,Playoffs!DD$200,1)</f>
        <v>0.38779087020123237</v>
      </c>
      <c r="R154">
        <f>1-NORMDIST(Playoffs!DE152,Playoffs!DE$199,Playoffs!DE$200,1)</f>
        <v>0.98490307650643194</v>
      </c>
      <c r="S154">
        <f>NORMDIST(Playoffs!DF152,Playoffs!DF$199,Playoffs!DF$200,1)</f>
        <v>0.80082824590078283</v>
      </c>
      <c r="T154">
        <f>1-NORMDIST(Playoffs!DG152,Playoffs!DG$199,Playoffs!DG$200,1)</f>
        <v>0.278016509428196</v>
      </c>
      <c r="U154">
        <f>1-NORMDIST(Playoffs!DH152,Playoffs!DH$199,Playoffs!DH$200,1)</f>
        <v>0.67452795868855331</v>
      </c>
      <c r="V154">
        <f>NORMDIST(Playoffs!DI152,Playoffs!DI$199,Playoffs!DI$200,1)</f>
        <v>0.84895030967161345</v>
      </c>
      <c r="W154">
        <f>NORMDIST(Playoffs!DJ152,Playoffs!DJ$199,Playoffs!DJ$200,1)</f>
        <v>0.37890509020008745</v>
      </c>
      <c r="X154">
        <f>1-NORMDIST(Playoffs!DK152,Playoffs!DK$199,Playoffs!DK$200,1)</f>
        <v>0.55346513303333356</v>
      </c>
      <c r="Y154">
        <f>NORMDIST(Playoffs!DL152,Playoffs!DL$199,Playoffs!DL$200,1)</f>
        <v>0.89327186163871974</v>
      </c>
      <c r="Z154">
        <f>1-NORMDIST(Playoffs!DM152,Playoffs!DM$199,Playoffs!DM$200,1)</f>
        <v>0.92341137582254473</v>
      </c>
      <c r="AA154">
        <f>1-NORMDIST(Playoffs!DN152,Playoffs!DN$199,Playoffs!DN$200,1)</f>
        <v>0.67686446472772965</v>
      </c>
      <c r="AB154">
        <f>NORMDIST(Playoffs!DO152,Playoffs!DO$199,Playoffs!DO$200,1)</f>
        <v>0.44378761959785373</v>
      </c>
      <c r="AC154">
        <f>NORMDIST(Playoffs!DP152,Playoffs!DP$199,Playoffs!DP$200,1)</f>
        <v>0.64294367684576748</v>
      </c>
      <c r="AD154">
        <f>1-NORMDIST(Playoffs!DQ152,Playoffs!DQ$199,Playoffs!DQ$200,1)</f>
        <v>0.9810988940998111</v>
      </c>
      <c r="AE154">
        <f>NORMDIST(Playoffs!DR152,Playoffs!DR$199,Playoffs!DR$200,1)</f>
        <v>0.28883311421462154</v>
      </c>
      <c r="AF154">
        <f>1-NORMDIST(Playoffs!DS152,Playoffs!DS$199,Playoffs!DS$200,1)</f>
        <v>0.95503131762946725</v>
      </c>
      <c r="AG154">
        <f>NORMDIST(Playoffs!DT152,Playoffs!DT$199,Playoffs!DT$200,1)</f>
        <v>0.1844506141572928</v>
      </c>
      <c r="AH154">
        <f>1-NORMDIST(Playoffs!DU152,Playoffs!DU$199,Playoffs!DU$200,1)</f>
        <v>0.93625031102487932</v>
      </c>
      <c r="AI154">
        <f t="shared" si="29"/>
        <v>22.532598938045243</v>
      </c>
      <c r="AJ154">
        <f t="shared" si="30"/>
        <v>25.299318881900227</v>
      </c>
      <c r="AK154">
        <f t="shared" si="31"/>
        <v>47.83191781994546</v>
      </c>
      <c r="AM154">
        <f t="shared" ca="1" si="32"/>
        <v>67</v>
      </c>
      <c r="AN154">
        <f t="shared" ca="1" si="33"/>
        <v>28</v>
      </c>
      <c r="AO154">
        <f t="shared" ca="1" si="34"/>
        <v>19</v>
      </c>
      <c r="AQ154" t="str">
        <f t="shared" si="35"/>
        <v>Giants</v>
      </c>
    </row>
    <row r="155" spans="1:43">
      <c r="A155" t="str">
        <f>Playoffs!A153&amp;" - "&amp;Playoffs!C153&amp;" - "&amp;Playoffs!F153</f>
        <v>Patriots - SB - 2007</v>
      </c>
      <c r="B155" t="str">
        <f>Playoffs!B153</f>
        <v>Giants</v>
      </c>
      <c r="C155">
        <f>NORMDIST(Playoffs!CP153,Playoffs!CP$199,Playoffs!CP$200,1)</f>
        <v>0.78819083329036799</v>
      </c>
      <c r="D155">
        <f>1-NORMDIST(Playoffs!CQ153,Playoffs!CQ$199,Playoffs!CQ$200,1)</f>
        <v>0.35198016108747576</v>
      </c>
      <c r="E155">
        <f>NORMDIST(Playoffs!CR153,Playoffs!CR$199,Playoffs!CR$200,1)</f>
        <v>0.39641141935624857</v>
      </c>
      <c r="F155">
        <f>1-NORMDIST(Playoffs!CS153,Playoffs!CS$199,Playoffs!CS$200,1)</f>
        <v>0.34878931783939637</v>
      </c>
      <c r="G155">
        <f>1-NORMDIST(Playoffs!CT153,Playoffs!CT$199,Playoffs!CT$200,1)</f>
        <v>0.70389457286725732</v>
      </c>
      <c r="H155">
        <f>NORMDIST(Playoffs!CU153,Playoffs!CU$199,Playoffs!CU$200,1)</f>
        <v>0.29610542713274268</v>
      </c>
      <c r="I155">
        <f>NORMDIST(Playoffs!CV153,Playoffs!CV$199,Playoffs!CV$200,1)</f>
        <v>0.58623618488069729</v>
      </c>
      <c r="J155">
        <f>1-NORMDIST(Playoffs!CW153,Playoffs!CW$199,Playoffs!CW$200,1)</f>
        <v>0.15562407905669784</v>
      </c>
      <c r="K155">
        <f>NORMDIST(Playoffs!CX153,Playoffs!CX$199,Playoffs!CX$200,1)</f>
        <v>0.85378018944123324</v>
      </c>
      <c r="L155">
        <f>1-NORMDIST(Playoffs!CY153,Playoffs!CY$199,Playoffs!CY$200,1)</f>
        <v>0.11115230149696864</v>
      </c>
      <c r="M155">
        <f>NORMDIST(Playoffs!CZ153,Playoffs!CZ$199,Playoffs!CZ$200,1)</f>
        <v>0.14515919084656703</v>
      </c>
      <c r="N155">
        <f>1-NORMDIST(Playoffs!DA153,Playoffs!DA$199,Playoffs!DA$200,1)</f>
        <v>0.43282971273473714</v>
      </c>
      <c r="O155">
        <f>NORMDIST(Playoffs!DB153,Playoffs!DB$199,Playoffs!DB$200,1)</f>
        <v>0.93077314938415245</v>
      </c>
      <c r="P155">
        <f>1-NORMDIST(Playoffs!DC153,Playoffs!DC$199,Playoffs!DC$200,1)</f>
        <v>0.3176549141745022</v>
      </c>
      <c r="Q155">
        <f>NORMDIST(Playoffs!DD153,Playoffs!DD$199,Playoffs!DD$200,1)</f>
        <v>0.63466265734132343</v>
      </c>
      <c r="R155">
        <f>1-NORMDIST(Playoffs!DE153,Playoffs!DE$199,Playoffs!DE$200,1)</f>
        <v>0.15191367564031122</v>
      </c>
      <c r="S155">
        <f>NORMDIST(Playoffs!DF153,Playoffs!DF$199,Playoffs!DF$200,1)</f>
        <v>7.474041716227886E-2</v>
      </c>
      <c r="T155">
        <f>1-NORMDIST(Playoffs!DG153,Playoffs!DG$199,Playoffs!DG$200,1)</f>
        <v>0.13109028366344488</v>
      </c>
      <c r="U155">
        <f>1-NORMDIST(Playoffs!DH153,Playoffs!DH$199,Playoffs!DH$200,1)</f>
        <v>0.67452795868855331</v>
      </c>
      <c r="V155">
        <f>NORMDIST(Playoffs!DI153,Playoffs!DI$199,Playoffs!DI$200,1)</f>
        <v>0.32547204131144669</v>
      </c>
      <c r="W155">
        <f>NORMDIST(Playoffs!DJ153,Playoffs!DJ$199,Playoffs!DJ$200,1)</f>
        <v>0.89563641511185188</v>
      </c>
      <c r="X155">
        <f>1-NORMDIST(Playoffs!DK153,Playoffs!DK$199,Playoffs!DK$200,1)</f>
        <v>0.73284618083848097</v>
      </c>
      <c r="Y155">
        <f>NORMDIST(Playoffs!DL153,Playoffs!DL$199,Playoffs!DL$200,1)</f>
        <v>0.98472152361418974</v>
      </c>
      <c r="Z155">
        <f>1-NORMDIST(Playoffs!DM153,Playoffs!DM$199,Playoffs!DM$200,1)</f>
        <v>6.7500817459768991E-2</v>
      </c>
      <c r="AA155">
        <f>1-NORMDIST(Playoffs!DN153,Playoffs!DN$199,Playoffs!DN$200,1)</f>
        <v>0.76192525782722997</v>
      </c>
      <c r="AB155">
        <f>NORMDIST(Playoffs!DO153,Playoffs!DO$199,Playoffs!DO$200,1)</f>
        <v>0.28616830574183971</v>
      </c>
      <c r="AC155">
        <f>NORMDIST(Playoffs!DP153,Playoffs!DP$199,Playoffs!DP$200,1)</f>
        <v>0.64294367684576748</v>
      </c>
      <c r="AD155">
        <f>1-NORMDIST(Playoffs!DQ153,Playoffs!DQ$199,Playoffs!DQ$200,1)</f>
        <v>0.49600299601872144</v>
      </c>
      <c r="AE155">
        <f>NORMDIST(Playoffs!DR153,Playoffs!DR$199,Playoffs!DR$200,1)</f>
        <v>0.14656823335707303</v>
      </c>
      <c r="AF155">
        <f>1-NORMDIST(Playoffs!DS153,Playoffs!DS$199,Playoffs!DS$200,1)</f>
        <v>0.6935547257763226</v>
      </c>
      <c r="AG155">
        <f>NORMDIST(Playoffs!DT153,Playoffs!DT$199,Playoffs!DT$200,1)</f>
        <v>0.46242982536403832</v>
      </c>
      <c r="AH155">
        <f>1-NORMDIST(Playoffs!DU153,Playoffs!DU$199,Playoffs!DU$200,1)</f>
        <v>0.66966181511327716</v>
      </c>
      <c r="AI155">
        <f t="shared" si="29"/>
        <v>22.460197972838813</v>
      </c>
      <c r="AJ155">
        <f t="shared" si="30"/>
        <v>10.831491458723967</v>
      </c>
      <c r="AK155">
        <f t="shared" si="31"/>
        <v>33.29168943156278</v>
      </c>
      <c r="AM155">
        <f t="shared" ca="1" si="32"/>
        <v>69</v>
      </c>
      <c r="AN155">
        <f t="shared" ca="1" si="33"/>
        <v>158</v>
      </c>
      <c r="AO155">
        <f t="shared" ca="1" si="34"/>
        <v>117</v>
      </c>
      <c r="AQ155" t="str">
        <f t="shared" si="35"/>
        <v>Patriots</v>
      </c>
    </row>
    <row r="156" spans="1:43">
      <c r="A156" t="str">
        <f>Playoffs!A154&amp;" - "&amp;Playoffs!C154&amp;" - "&amp;Playoffs!F154</f>
        <v>Giants - SB - 2007</v>
      </c>
      <c r="B156" t="str">
        <f>Playoffs!B154</f>
        <v>Patriots</v>
      </c>
      <c r="C156">
        <f>NORMDIST(Playoffs!CP154,Playoffs!CP$199,Playoffs!CP$200,1)</f>
        <v>0.64801983891252346</v>
      </c>
      <c r="D156">
        <f>1-NORMDIST(Playoffs!CQ154,Playoffs!CQ$199,Playoffs!CQ$200,1)</f>
        <v>0.21180916670963068</v>
      </c>
      <c r="E156">
        <f>NORMDIST(Playoffs!CR154,Playoffs!CR$199,Playoffs!CR$200,1)</f>
        <v>0.6512106821606034</v>
      </c>
      <c r="F156">
        <f>1-NORMDIST(Playoffs!CS154,Playoffs!CS$199,Playoffs!CS$200,1)</f>
        <v>0.60358858064375143</v>
      </c>
      <c r="G156">
        <f>1-NORMDIST(Playoffs!CT154,Playoffs!CT$199,Playoffs!CT$200,1)</f>
        <v>0.70389457286725732</v>
      </c>
      <c r="H156">
        <f>NORMDIST(Playoffs!CU154,Playoffs!CU$199,Playoffs!CU$200,1)</f>
        <v>0.29610542713274268</v>
      </c>
      <c r="I156">
        <f>NORMDIST(Playoffs!CV154,Playoffs!CV$199,Playoffs!CV$200,1)</f>
        <v>0.84437592094330283</v>
      </c>
      <c r="J156">
        <f>1-NORMDIST(Playoffs!CW154,Playoffs!CW$199,Playoffs!CW$200,1)</f>
        <v>0.41376381511930294</v>
      </c>
      <c r="K156">
        <f>NORMDIST(Playoffs!CX154,Playoffs!CX$199,Playoffs!CX$200,1)</f>
        <v>0.88884769850303258</v>
      </c>
      <c r="L156">
        <f>1-NORMDIST(Playoffs!CY154,Playoffs!CY$199,Playoffs!CY$200,1)</f>
        <v>0.14621981055876787</v>
      </c>
      <c r="M156">
        <f>NORMDIST(Playoffs!CZ154,Playoffs!CZ$199,Playoffs!CZ$200,1)</f>
        <v>0.56717028726526253</v>
      </c>
      <c r="N156">
        <f>1-NORMDIST(Playoffs!DA154,Playoffs!DA$199,Playoffs!DA$200,1)</f>
        <v>0.85484080915343408</v>
      </c>
      <c r="O156">
        <f>NORMDIST(Playoffs!DB154,Playoffs!DB$199,Playoffs!DB$200,1)</f>
        <v>0.68234508582549802</v>
      </c>
      <c r="P156">
        <f>1-NORMDIST(Playoffs!DC154,Playoffs!DC$199,Playoffs!DC$200,1)</f>
        <v>6.9226850615847879E-2</v>
      </c>
      <c r="Q156">
        <f>NORMDIST(Playoffs!DD154,Playoffs!DD$199,Playoffs!DD$200,1)</f>
        <v>0.84808632435968834</v>
      </c>
      <c r="R156">
        <f>1-NORMDIST(Playoffs!DE154,Playoffs!DE$199,Playoffs!DE$200,1)</f>
        <v>0.36533734265867635</v>
      </c>
      <c r="S156">
        <f>NORMDIST(Playoffs!DF154,Playoffs!DF$199,Playoffs!DF$200,1)</f>
        <v>0.86890971633655556</v>
      </c>
      <c r="T156">
        <f>1-NORMDIST(Playoffs!DG154,Playoffs!DG$199,Playoffs!DG$200,1)</f>
        <v>0.92525958283772081</v>
      </c>
      <c r="U156">
        <f>1-NORMDIST(Playoffs!DH154,Playoffs!DH$199,Playoffs!DH$200,1)</f>
        <v>0.67452795868855331</v>
      </c>
      <c r="V156">
        <f>NORMDIST(Playoffs!DI154,Playoffs!DI$199,Playoffs!DI$200,1)</f>
        <v>0.32547204131144669</v>
      </c>
      <c r="W156">
        <f>NORMDIST(Playoffs!DJ154,Playoffs!DJ$199,Playoffs!DJ$200,1)</f>
        <v>0.26715381916151881</v>
      </c>
      <c r="X156">
        <f>1-NORMDIST(Playoffs!DK154,Playoffs!DK$199,Playoffs!DK$200,1)</f>
        <v>0.10436358488814845</v>
      </c>
      <c r="Y156">
        <f>NORMDIST(Playoffs!DL154,Playoffs!DL$199,Playoffs!DL$200,1)</f>
        <v>0.93249918254023423</v>
      </c>
      <c r="Z156">
        <f>1-NORMDIST(Playoffs!DM154,Playoffs!DM$199,Playoffs!DM$200,1)</f>
        <v>1.5278476385811812E-2</v>
      </c>
      <c r="AA156">
        <f>1-NORMDIST(Playoffs!DN154,Playoffs!DN$199,Playoffs!DN$200,1)</f>
        <v>0.71383169425816018</v>
      </c>
      <c r="AB156">
        <f>NORMDIST(Playoffs!DO154,Playoffs!DO$199,Playoffs!DO$200,1)</f>
        <v>0.23807474217276992</v>
      </c>
      <c r="AC156">
        <f>NORMDIST(Playoffs!DP154,Playoffs!DP$199,Playoffs!DP$200,1)</f>
        <v>0.50399700398127856</v>
      </c>
      <c r="AD156">
        <f>1-NORMDIST(Playoffs!DQ154,Playoffs!DQ$199,Playoffs!DQ$200,1)</f>
        <v>0.35705632315423241</v>
      </c>
      <c r="AE156">
        <f>NORMDIST(Playoffs!DR154,Playoffs!DR$199,Playoffs!DR$200,1)</f>
        <v>0.30644527422367696</v>
      </c>
      <c r="AF156">
        <f>1-NORMDIST(Playoffs!DS154,Playoffs!DS$199,Playoffs!DS$200,1)</f>
        <v>0.85343176664292653</v>
      </c>
      <c r="AG156">
        <f>NORMDIST(Playoffs!DT154,Playoffs!DT$199,Playoffs!DT$200,1)</f>
        <v>0.3303381848867224</v>
      </c>
      <c r="AH156">
        <f>1-NORMDIST(Playoffs!DU154,Playoffs!DU$199,Playoffs!DU$200,1)</f>
        <v>0.53757017463596157</v>
      </c>
      <c r="AI156">
        <f t="shared" si="29"/>
        <v>25.374902594248962</v>
      </c>
      <c r="AJ156">
        <f t="shared" si="30"/>
        <v>13.746196080134117</v>
      </c>
      <c r="AK156">
        <f t="shared" si="31"/>
        <v>39.121098674383077</v>
      </c>
      <c r="AM156">
        <f t="shared" ca="1" si="32"/>
        <v>41</v>
      </c>
      <c r="AN156">
        <f t="shared" ca="1" si="33"/>
        <v>130</v>
      </c>
      <c r="AO156">
        <f t="shared" ca="1" si="34"/>
        <v>82</v>
      </c>
      <c r="AQ156" t="str">
        <f t="shared" si="35"/>
        <v>Giants</v>
      </c>
    </row>
    <row r="157" spans="1:43">
      <c r="A157" t="str">
        <f>Playoffs!A155&amp;" - "&amp;Playoffs!C155&amp;" - "&amp;Playoffs!F155</f>
        <v>Cardinals - WC - 2008</v>
      </c>
      <c r="B157" t="str">
        <f>Playoffs!B155</f>
        <v>Falcons</v>
      </c>
      <c r="C157">
        <f>NORMDIST(Playoffs!CP155,Playoffs!CP$199,Playoffs!CP$200,1)</f>
        <v>0.31893836235685757</v>
      </c>
      <c r="D157">
        <f>1-NORMDIST(Playoffs!CQ155,Playoffs!CQ$199,Playoffs!CQ$200,1)</f>
        <v>0.47889345396061478</v>
      </c>
      <c r="E157">
        <f>NORMDIST(Playoffs!CR155,Playoffs!CR$199,Playoffs!CR$200,1)</f>
        <v>0.84492824042025705</v>
      </c>
      <c r="F157">
        <f>1-NORMDIST(Playoffs!CS155,Playoffs!CS$199,Playoffs!CS$200,1)</f>
        <v>0.78007675761947515</v>
      </c>
      <c r="G157">
        <f>1-NORMDIST(Playoffs!CT155,Playoffs!CT$199,Playoffs!CT$200,1)</f>
        <v>0.70389457286725732</v>
      </c>
      <c r="H157">
        <f>NORMDIST(Playoffs!CU155,Playoffs!CU$199,Playoffs!CU$200,1)</f>
        <v>0.81288815165070627</v>
      </c>
      <c r="I157">
        <f>NORMDIST(Playoffs!CV155,Playoffs!CV$199,Playoffs!CV$200,1)</f>
        <v>0.45402679468606721</v>
      </c>
      <c r="J157">
        <f>1-NORMDIST(Playoffs!CW155,Playoffs!CW$199,Playoffs!CW$200,1)</f>
        <v>0.84974939112227554</v>
      </c>
      <c r="K157">
        <f>NORMDIST(Playoffs!CX155,Playoffs!CX$199,Playoffs!CX$200,1)</f>
        <v>0.28147594425655409</v>
      </c>
      <c r="L157">
        <f>1-NORMDIST(Playoffs!CY155,Playoffs!CY$199,Playoffs!CY$200,1)</f>
        <v>0.72141807739348274</v>
      </c>
      <c r="M157">
        <f>NORMDIST(Playoffs!CZ155,Playoffs!CZ$199,Playoffs!CZ$200,1)</f>
        <v>0.75295855642435472</v>
      </c>
      <c r="N157">
        <f>1-NORMDIST(Playoffs!DA155,Playoffs!DA$199,Playoffs!DA$200,1)</f>
        <v>0.89765516830839309</v>
      </c>
      <c r="O157">
        <f>NORMDIST(Playoffs!DB155,Playoffs!DB$199,Playoffs!DB$200,1)</f>
        <v>0.19531413502113681</v>
      </c>
      <c r="P157">
        <f>1-NORMDIST(Playoffs!DC155,Playoffs!DC$199,Playoffs!DC$200,1)</f>
        <v>0.56399737317389609</v>
      </c>
      <c r="Q157">
        <f>NORMDIST(Playoffs!DD155,Playoffs!DD$199,Playoffs!DD$200,1)</f>
        <v>0.52596994530276986</v>
      </c>
      <c r="R157">
        <f>1-NORMDIST(Playoffs!DE155,Playoffs!DE$199,Playoffs!DE$200,1)</f>
        <v>0.28729842542966633</v>
      </c>
      <c r="S157">
        <f>NORMDIST(Playoffs!DF155,Playoffs!DF$199,Playoffs!DF$200,1)</f>
        <v>0.36370271896850992</v>
      </c>
      <c r="T157">
        <f>1-NORMDIST(Playoffs!DG155,Playoffs!DG$199,Playoffs!DG$200,1)</f>
        <v>0.74132494758321732</v>
      </c>
      <c r="U157">
        <f>1-NORMDIST(Playoffs!DH155,Playoffs!DH$199,Playoffs!DH$200,1)</f>
        <v>0.15104969032838655</v>
      </c>
      <c r="V157">
        <f>NORMDIST(Playoffs!DI155,Playoffs!DI$199,Playoffs!DI$200,1)</f>
        <v>0.97838789875573462</v>
      </c>
      <c r="W157">
        <f>NORMDIST(Playoffs!DJ155,Playoffs!DJ$199,Playoffs!DJ$200,1)</f>
        <v>0.89563641511185188</v>
      </c>
      <c r="X157">
        <f>1-NORMDIST(Playoffs!DK155,Playoffs!DK$199,Playoffs!DK$200,1)</f>
        <v>0.23108971904323872</v>
      </c>
      <c r="Y157">
        <f>NORMDIST(Playoffs!DL155,Playoffs!DL$199,Playoffs!DL$200,1)</f>
        <v>0.18534544275565279</v>
      </c>
      <c r="Z157">
        <f>1-NORMDIST(Playoffs!DM155,Playoffs!DM$199,Playoffs!DM$200,1)</f>
        <v>0.63890646217002456</v>
      </c>
      <c r="AA157">
        <f>1-NORMDIST(Playoffs!DN155,Playoffs!DN$199,Playoffs!DN$200,1)</f>
        <v>0.53041751032199902</v>
      </c>
      <c r="AB157">
        <f>NORMDIST(Playoffs!DO155,Playoffs!DO$199,Playoffs!DO$200,1)</f>
        <v>0.46297460298606152</v>
      </c>
      <c r="AC157">
        <f>NORMDIST(Playoffs!DP155,Playoffs!DP$199,Playoffs!DP$200,1)</f>
        <v>0.58237546261983508</v>
      </c>
      <c r="AD157">
        <f>1-NORMDIST(Playoffs!DQ155,Playoffs!DQ$199,Playoffs!DQ$200,1)</f>
        <v>0.92869766480436033</v>
      </c>
      <c r="AE157">
        <f>NORMDIST(Playoffs!DR155,Playoffs!DR$199,Playoffs!DR$200,1)</f>
        <v>0.19880765479902451</v>
      </c>
      <c r="AF157">
        <f>1-NORMDIST(Playoffs!DS155,Playoffs!DS$199,Playoffs!DS$200,1)</f>
        <v>0.90305137662592416</v>
      </c>
      <c r="AG157">
        <f>NORMDIST(Playoffs!DT155,Playoffs!DT$199,Playoffs!DT$200,1)</f>
        <v>0.29863264698924508</v>
      </c>
      <c r="AH157">
        <f>1-NORMDIST(Playoffs!DU155,Playoffs!DU$199,Playoffs!DU$200,1)</f>
        <v>0.24606419484914921</v>
      </c>
      <c r="AI157">
        <f t="shared" si="29"/>
        <v>17.784945145147098</v>
      </c>
      <c r="AJ157">
        <f t="shared" si="30"/>
        <v>24.445686170990964</v>
      </c>
      <c r="AK157">
        <f t="shared" si="31"/>
        <v>42.230631316138066</v>
      </c>
      <c r="AM157">
        <f t="shared" ca="1" si="32"/>
        <v>108</v>
      </c>
      <c r="AN157">
        <f t="shared" ca="1" si="33"/>
        <v>33</v>
      </c>
      <c r="AO157">
        <f t="shared" ca="1" si="34"/>
        <v>56</v>
      </c>
      <c r="AQ157" t="str">
        <f t="shared" si="35"/>
        <v>Cardinals</v>
      </c>
    </row>
    <row r="158" spans="1:43">
      <c r="A158" t="str">
        <f>Playoffs!A156&amp;" - "&amp;Playoffs!C156&amp;" - "&amp;Playoffs!F156</f>
        <v>Falcons - WC - 2008</v>
      </c>
      <c r="B158" t="str">
        <f>Playoffs!B156</f>
        <v>Cardinals</v>
      </c>
      <c r="C158">
        <f>NORMDIST(Playoffs!CP156,Playoffs!CP$199,Playoffs!CP$200,1)</f>
        <v>0.52110654603938511</v>
      </c>
      <c r="D158">
        <f>1-NORMDIST(Playoffs!CQ156,Playoffs!CQ$199,Playoffs!CQ$200,1)</f>
        <v>0.68106163764314331</v>
      </c>
      <c r="E158">
        <f>NORMDIST(Playoffs!CR156,Playoffs!CR$199,Playoffs!CR$200,1)</f>
        <v>0.21992324238052507</v>
      </c>
      <c r="F158">
        <f>1-NORMDIST(Playoffs!CS156,Playoffs!CS$199,Playoffs!CS$200,1)</f>
        <v>0.15507175957974262</v>
      </c>
      <c r="G158">
        <f>1-NORMDIST(Playoffs!CT156,Playoffs!CT$199,Playoffs!CT$200,1)</f>
        <v>0.18711184834929373</v>
      </c>
      <c r="H158">
        <f>NORMDIST(Playoffs!CU156,Playoffs!CU$199,Playoffs!CU$200,1)</f>
        <v>0.29610542713274268</v>
      </c>
      <c r="I158">
        <f>NORMDIST(Playoffs!CV156,Playoffs!CV$199,Playoffs!CV$200,1)</f>
        <v>0.15025060887772379</v>
      </c>
      <c r="J158">
        <f>1-NORMDIST(Playoffs!CW156,Playoffs!CW$199,Playoffs!CW$200,1)</f>
        <v>0.54597320531393267</v>
      </c>
      <c r="K158">
        <f>NORMDIST(Playoffs!CX156,Playoffs!CX$199,Playoffs!CX$200,1)</f>
        <v>0.27858192260651637</v>
      </c>
      <c r="L158">
        <f>1-NORMDIST(Playoffs!CY156,Playoffs!CY$199,Playoffs!CY$200,1)</f>
        <v>0.71852405574344502</v>
      </c>
      <c r="M158">
        <f>NORMDIST(Playoffs!CZ156,Playoffs!CZ$199,Playoffs!CZ$200,1)</f>
        <v>0.1023448316916078</v>
      </c>
      <c r="N158">
        <f>1-NORMDIST(Playoffs!DA156,Playoffs!DA$199,Playoffs!DA$200,1)</f>
        <v>0.24704144357564428</v>
      </c>
      <c r="O158">
        <f>NORMDIST(Playoffs!DB156,Playoffs!DB$199,Playoffs!DB$200,1)</f>
        <v>0.4360026268261038</v>
      </c>
      <c r="P158">
        <f>1-NORMDIST(Playoffs!DC156,Playoffs!DC$199,Playoffs!DC$200,1)</f>
        <v>0.80468586497886307</v>
      </c>
      <c r="Q158">
        <f>NORMDIST(Playoffs!DD156,Playoffs!DD$199,Playoffs!DD$200,1)</f>
        <v>0.71270157457033334</v>
      </c>
      <c r="R158">
        <f>1-NORMDIST(Playoffs!DE156,Playoffs!DE$199,Playoffs!DE$200,1)</f>
        <v>0.47403005469723014</v>
      </c>
      <c r="S158">
        <f>NORMDIST(Playoffs!DF156,Playoffs!DF$199,Playoffs!DF$200,1)</f>
        <v>0.25867505241678224</v>
      </c>
      <c r="T158">
        <f>1-NORMDIST(Playoffs!DG156,Playoffs!DG$199,Playoffs!DG$200,1)</f>
        <v>0.63629728103148986</v>
      </c>
      <c r="U158">
        <f>1-NORMDIST(Playoffs!DH156,Playoffs!DH$199,Playoffs!DH$200,1)</f>
        <v>2.161210124426538E-2</v>
      </c>
      <c r="V158">
        <f>NORMDIST(Playoffs!DI156,Playoffs!DI$199,Playoffs!DI$200,1)</f>
        <v>0.84895030967161345</v>
      </c>
      <c r="W158">
        <f>NORMDIST(Playoffs!DJ156,Playoffs!DJ$199,Playoffs!DJ$200,1)</f>
        <v>0.76891028095676139</v>
      </c>
      <c r="X158">
        <f>1-NORMDIST(Playoffs!DK156,Playoffs!DK$199,Playoffs!DK$200,1)</f>
        <v>0.10436358488814845</v>
      </c>
      <c r="Y158">
        <f>NORMDIST(Playoffs!DL156,Playoffs!DL$199,Playoffs!DL$200,1)</f>
        <v>0.36109353782997333</v>
      </c>
      <c r="Z158">
        <f>1-NORMDIST(Playoffs!DM156,Playoffs!DM$199,Playoffs!DM$200,1)</f>
        <v>0.81465455724434321</v>
      </c>
      <c r="AA158">
        <f>1-NORMDIST(Playoffs!DN156,Playoffs!DN$199,Playoffs!DN$200,1)</f>
        <v>0.53702539701393837</v>
      </c>
      <c r="AB158">
        <f>NORMDIST(Playoffs!DO156,Playoffs!DO$199,Playoffs!DO$200,1)</f>
        <v>0.46958248967800098</v>
      </c>
      <c r="AC158">
        <f>NORMDIST(Playoffs!DP156,Playoffs!DP$199,Playoffs!DP$200,1)</f>
        <v>7.1302335195639888E-2</v>
      </c>
      <c r="AD158">
        <f>1-NORMDIST(Playoffs!DQ156,Playoffs!DQ$199,Playoffs!DQ$200,1)</f>
        <v>0.41762453738016481</v>
      </c>
      <c r="AE158">
        <f>NORMDIST(Playoffs!DR156,Playoffs!DR$199,Playoffs!DR$200,1)</f>
        <v>9.6948623374075282E-2</v>
      </c>
      <c r="AF158">
        <f>1-NORMDIST(Playoffs!DS156,Playoffs!DS$199,Playoffs!DS$200,1)</f>
        <v>0.80119234520097493</v>
      </c>
      <c r="AG158">
        <f>NORMDIST(Playoffs!DT156,Playoffs!DT$199,Playoffs!DT$200,1)</f>
        <v>0.75393580515085135</v>
      </c>
      <c r="AH158">
        <f>1-NORMDIST(Playoffs!DU156,Playoffs!DU$199,Playoffs!DU$200,1)</f>
        <v>0.70136735301075448</v>
      </c>
      <c r="AI158">
        <f t="shared" si="29"/>
        <v>11.760707881981954</v>
      </c>
      <c r="AJ158">
        <f t="shared" si="30"/>
        <v>18.421448907825813</v>
      </c>
      <c r="AK158">
        <f t="shared" si="31"/>
        <v>30.18215678980777</v>
      </c>
      <c r="AM158">
        <f t="shared" ca="1" si="32"/>
        <v>166</v>
      </c>
      <c r="AN158">
        <f t="shared" ca="1" si="33"/>
        <v>91</v>
      </c>
      <c r="AO158">
        <f t="shared" ca="1" si="34"/>
        <v>143</v>
      </c>
      <c r="AQ158" t="str">
        <f t="shared" si="35"/>
        <v>Falcons</v>
      </c>
    </row>
    <row r="159" spans="1:43">
      <c r="A159" t="str">
        <f>Playoffs!A157&amp;" - "&amp;Playoffs!C157&amp;" - "&amp;Playoffs!F157</f>
        <v>Chargers - WC - 2008</v>
      </c>
      <c r="B159" t="str">
        <f>Playoffs!B157</f>
        <v>Colts</v>
      </c>
      <c r="C159">
        <f>NORMDIST(Playoffs!CP157,Playoffs!CP$199,Playoffs!CP$200,1)</f>
        <v>0.75596353351609735</v>
      </c>
      <c r="D159">
        <f>1-NORMDIST(Playoffs!CQ157,Playoffs!CQ$199,Playoffs!CQ$200,1)</f>
        <v>0.63739535220044108</v>
      </c>
      <c r="E159">
        <f>NORMDIST(Playoffs!CR157,Playoffs!CR$199,Playoffs!CR$200,1)</f>
        <v>0.26045046651421033</v>
      </c>
      <c r="F159">
        <f>1-NORMDIST(Playoffs!CS157,Playoffs!CS$199,Playoffs!CS$200,1)</f>
        <v>0.2346499513669118</v>
      </c>
      <c r="G159">
        <f>1-NORMDIST(Playoffs!CT157,Playoffs!CT$199,Playoffs!CT$200,1)</f>
        <v>0.42995949000555234</v>
      </c>
      <c r="H159">
        <f>NORMDIST(Playoffs!CU157,Playoffs!CU$199,Playoffs!CU$200,1)</f>
        <v>0.10606181703469297</v>
      </c>
      <c r="I159">
        <f>NORMDIST(Playoffs!CV157,Playoffs!CV$199,Playoffs!CV$200,1)</f>
        <v>0.55577386970951703</v>
      </c>
      <c r="J159">
        <f>1-NORMDIST(Playoffs!CW157,Playoffs!CW$199,Playoffs!CW$200,1)</f>
        <v>0.41134659017203912</v>
      </c>
      <c r="K159">
        <f>NORMDIST(Playoffs!CX157,Playoffs!CX$199,Playoffs!CX$200,1)</f>
        <v>0.76988356449635331</v>
      </c>
      <c r="L159">
        <f>1-NORMDIST(Playoffs!CY157,Playoffs!CY$199,Playoffs!CY$200,1)</f>
        <v>0.64597157023436913</v>
      </c>
      <c r="M159">
        <f>NORMDIST(Playoffs!CZ157,Playoffs!CZ$199,Playoffs!CZ$200,1)</f>
        <v>0.40188433379132826</v>
      </c>
      <c r="N159">
        <f>1-NORMDIST(Playoffs!DA157,Playoffs!DA$199,Playoffs!DA$200,1)</f>
        <v>0.3434934679722651</v>
      </c>
      <c r="O159">
        <f>NORMDIST(Playoffs!DB157,Playoffs!DB$199,Playoffs!DB$200,1)</f>
        <v>0.83594311482181305</v>
      </c>
      <c r="P159">
        <f>1-NORMDIST(Playoffs!DC157,Playoffs!DC$199,Playoffs!DC$200,1)</f>
        <v>0.64874880262014667</v>
      </c>
      <c r="Q159">
        <f>NORMDIST(Playoffs!DD157,Playoffs!DD$199,Playoffs!DD$200,1)</f>
        <v>0.71270157457033334</v>
      </c>
      <c r="R159">
        <f>1-NORMDIST(Playoffs!DE157,Playoffs!DE$199,Playoffs!DE$200,1)</f>
        <v>0.54812031227636504</v>
      </c>
      <c r="S159">
        <f>NORMDIST(Playoffs!DF157,Playoffs!DF$199,Playoffs!DF$200,1)</f>
        <v>0.76634167764733974</v>
      </c>
      <c r="T159">
        <f>1-NORMDIST(Playoffs!DG157,Playoffs!DG$199,Playoffs!DG$200,1)</f>
        <v>0.9967040891709531</v>
      </c>
      <c r="U159">
        <f>1-NORMDIST(Playoffs!DH157,Playoffs!DH$199,Playoffs!DH$200,1)</f>
        <v>0.82824395703982057</v>
      </c>
      <c r="V159">
        <f>NORMDIST(Playoffs!DI157,Playoffs!DI$199,Playoffs!DI$200,1)</f>
        <v>0.51688879064151982</v>
      </c>
      <c r="W159">
        <f>NORMDIST(Playoffs!DJ157,Playoffs!DJ$199,Playoffs!DJ$200,1)</f>
        <v>0.42939874657052679</v>
      </c>
      <c r="X159">
        <f>1-NORMDIST(Playoffs!DK157,Playoffs!DK$199,Playoffs!DK$200,1)</f>
        <v>0.10436358488814845</v>
      </c>
      <c r="Y159">
        <f>NORMDIST(Playoffs!DL157,Playoffs!DL$199,Playoffs!DL$200,1)</f>
        <v>0.71768857022410038</v>
      </c>
      <c r="Z159">
        <f>1-NORMDIST(Playoffs!DM157,Playoffs!DM$199,Playoffs!DM$200,1)</f>
        <v>0.53670673069327934</v>
      </c>
      <c r="AA159">
        <f>1-NORMDIST(Playoffs!DN157,Playoffs!DN$199,Playoffs!DN$200,1)</f>
        <v>0.73195174133094953</v>
      </c>
      <c r="AB159">
        <f>NORMDIST(Playoffs!DO157,Playoffs!DO$199,Playoffs!DO$200,1)</f>
        <v>0.77095812917177642</v>
      </c>
      <c r="AC159">
        <f>NORMDIST(Playoffs!DP157,Playoffs!DP$199,Playoffs!DP$200,1)</f>
        <v>0.64294367684576748</v>
      </c>
      <c r="AD159">
        <f>1-NORMDIST(Playoffs!DQ157,Playoffs!DQ$199,Playoffs!DQ$200,1)</f>
        <v>0.50892498180324686</v>
      </c>
      <c r="AE159">
        <f>NORMDIST(Playoffs!DR157,Playoffs!DR$199,Playoffs!DR$200,1)</f>
        <v>0.76788414590512954</v>
      </c>
      <c r="AF159">
        <f>1-NORMDIST(Playoffs!DS157,Playoffs!DS$199,Playoffs!DS$200,1)</f>
        <v>0.83513343128922091</v>
      </c>
      <c r="AG159">
        <f>NORMDIST(Playoffs!DT157,Playoffs!DT$199,Playoffs!DT$200,1)</f>
        <v>0.9810438464877782</v>
      </c>
      <c r="AH159">
        <f>1-NORMDIST(Playoffs!DU157,Playoffs!DU$199,Playoffs!DU$200,1)</f>
        <v>0.69244982432272895</v>
      </c>
      <c r="AI159">
        <f t="shared" si="29"/>
        <v>22.189235728071523</v>
      </c>
      <c r="AJ159">
        <f t="shared" si="30"/>
        <v>17.50605170366698</v>
      </c>
      <c r="AK159">
        <f t="shared" si="31"/>
        <v>39.695287431738493</v>
      </c>
      <c r="AM159">
        <f t="shared" ca="1" si="32"/>
        <v>74</v>
      </c>
      <c r="AN159">
        <f t="shared" ca="1" si="33"/>
        <v>97</v>
      </c>
      <c r="AO159">
        <f t="shared" ca="1" si="34"/>
        <v>76</v>
      </c>
      <c r="AQ159" t="str">
        <f t="shared" si="35"/>
        <v>Chargers</v>
      </c>
    </row>
    <row r="160" spans="1:43">
      <c r="A160" t="str">
        <f>Playoffs!A158&amp;" - "&amp;Playoffs!C158&amp;" - "&amp;Playoffs!F158</f>
        <v>Colts - WC - 2008</v>
      </c>
      <c r="B160" t="str">
        <f>Playoffs!B158</f>
        <v>Chargers</v>
      </c>
      <c r="C160">
        <f>NORMDIST(Playoffs!CP158,Playoffs!CP$199,Playoffs!CP$200,1)</f>
        <v>0.36260464779955959</v>
      </c>
      <c r="D160">
        <f>1-NORMDIST(Playoffs!CQ158,Playoffs!CQ$199,Playoffs!CQ$200,1)</f>
        <v>0.24403646648390165</v>
      </c>
      <c r="E160">
        <f>NORMDIST(Playoffs!CR158,Playoffs!CR$199,Playoffs!CR$200,1)</f>
        <v>0.76535004863308786</v>
      </c>
      <c r="F160">
        <f>1-NORMDIST(Playoffs!CS158,Playoffs!CS$199,Playoffs!CS$200,1)</f>
        <v>0.73954953348578989</v>
      </c>
      <c r="G160">
        <f>1-NORMDIST(Playoffs!CT158,Playoffs!CT$199,Playoffs!CT$200,1)</f>
        <v>0.89393818296530703</v>
      </c>
      <c r="H160">
        <f>NORMDIST(Playoffs!CU158,Playoffs!CU$199,Playoffs!CU$200,1)</f>
        <v>0.57004050999444766</v>
      </c>
      <c r="I160">
        <f>NORMDIST(Playoffs!CV158,Playoffs!CV$199,Playoffs!CV$200,1)</f>
        <v>0.5886534098279611</v>
      </c>
      <c r="J160">
        <f>1-NORMDIST(Playoffs!CW158,Playoffs!CW$199,Playoffs!CW$200,1)</f>
        <v>0.44422613029048308</v>
      </c>
      <c r="K160">
        <f>NORMDIST(Playoffs!CX158,Playoffs!CX$199,Playoffs!CX$200,1)</f>
        <v>0.3540284297656302</v>
      </c>
      <c r="L160">
        <f>1-NORMDIST(Playoffs!CY158,Playoffs!CY$199,Playoffs!CY$200,1)</f>
        <v>0.2301164355036478</v>
      </c>
      <c r="M160">
        <f>NORMDIST(Playoffs!CZ158,Playoffs!CZ$199,Playoffs!CZ$200,1)</f>
        <v>0.65650653202773435</v>
      </c>
      <c r="N160">
        <f>1-NORMDIST(Playoffs!DA158,Playoffs!DA$199,Playoffs!DA$200,1)</f>
        <v>0.59811566620867207</v>
      </c>
      <c r="O160">
        <f>NORMDIST(Playoffs!DB158,Playoffs!DB$199,Playoffs!DB$200,1)</f>
        <v>0.35125119737985322</v>
      </c>
      <c r="P160">
        <f>1-NORMDIST(Playoffs!DC158,Playoffs!DC$199,Playoffs!DC$200,1)</f>
        <v>0.16405688517818706</v>
      </c>
      <c r="Q160">
        <f>NORMDIST(Playoffs!DD158,Playoffs!DD$199,Playoffs!DD$200,1)</f>
        <v>0.45187968772363507</v>
      </c>
      <c r="R160">
        <f>1-NORMDIST(Playoffs!DE158,Playoffs!DE$199,Playoffs!DE$200,1)</f>
        <v>0.28729842542966633</v>
      </c>
      <c r="S160">
        <f>NORMDIST(Playoffs!DF158,Playoffs!DF$199,Playoffs!DF$200,1)</f>
        <v>3.2959108290470107E-3</v>
      </c>
      <c r="T160">
        <f>1-NORMDIST(Playoffs!DG158,Playoffs!DG$199,Playoffs!DG$200,1)</f>
        <v>0.2336583223526606</v>
      </c>
      <c r="U160">
        <f>1-NORMDIST(Playoffs!DH158,Playoffs!DH$199,Playoffs!DH$200,1)</f>
        <v>0.48311120935848018</v>
      </c>
      <c r="V160">
        <f>NORMDIST(Playoffs!DI158,Playoffs!DI$199,Playoffs!DI$200,1)</f>
        <v>0.17175604296017943</v>
      </c>
      <c r="W160">
        <f>NORMDIST(Playoffs!DJ158,Playoffs!DJ$199,Playoffs!DJ$200,1)</f>
        <v>0.89563641511185188</v>
      </c>
      <c r="X160">
        <f>1-NORMDIST(Playoffs!DK158,Playoffs!DK$199,Playoffs!DK$200,1)</f>
        <v>0.5706012534294731</v>
      </c>
      <c r="Y160">
        <f>NORMDIST(Playoffs!DL158,Playoffs!DL$199,Playoffs!DL$200,1)</f>
        <v>0.4632932693067201</v>
      </c>
      <c r="Z160">
        <f>1-NORMDIST(Playoffs!DM158,Playoffs!DM$199,Playoffs!DM$200,1)</f>
        <v>0.28231142977590284</v>
      </c>
      <c r="AA160">
        <f>1-NORMDIST(Playoffs!DN158,Playoffs!DN$199,Playoffs!DN$200,1)</f>
        <v>0.22904187082822358</v>
      </c>
      <c r="AB160">
        <f>NORMDIST(Playoffs!DO158,Playoffs!DO$199,Playoffs!DO$200,1)</f>
        <v>0.26804825866905035</v>
      </c>
      <c r="AC160">
        <f>NORMDIST(Playoffs!DP158,Playoffs!DP$199,Playoffs!DP$200,1)</f>
        <v>0.49107501819675314</v>
      </c>
      <c r="AD160">
        <f>1-NORMDIST(Playoffs!DQ158,Playoffs!DQ$199,Playoffs!DQ$200,1)</f>
        <v>0.35705632315423241</v>
      </c>
      <c r="AE160">
        <f>NORMDIST(Playoffs!DR158,Playoffs!DR$199,Playoffs!DR$200,1)</f>
        <v>0.16486656871077854</v>
      </c>
      <c r="AF160">
        <f>1-NORMDIST(Playoffs!DS158,Playoffs!DS$199,Playoffs!DS$200,1)</f>
        <v>0.2321158540948709</v>
      </c>
      <c r="AG160">
        <f>NORMDIST(Playoffs!DT158,Playoffs!DT$199,Playoffs!DT$200,1)</f>
        <v>0.30755017567727061</v>
      </c>
      <c r="AH160">
        <f>1-NORMDIST(Playoffs!DU158,Playoffs!DU$199,Playoffs!DU$200,1)</f>
        <v>1.895615351222224E-2</v>
      </c>
      <c r="AI160">
        <f t="shared" si="29"/>
        <v>18.700342349305942</v>
      </c>
      <c r="AJ160">
        <f t="shared" si="30"/>
        <v>14.017158324901413</v>
      </c>
      <c r="AK160">
        <f t="shared" si="31"/>
        <v>32.717500674207365</v>
      </c>
      <c r="AM160">
        <f t="shared" ca="1" si="32"/>
        <v>102</v>
      </c>
      <c r="AN160">
        <f t="shared" ca="1" si="33"/>
        <v>125</v>
      </c>
      <c r="AO160">
        <f t="shared" ca="1" si="34"/>
        <v>123</v>
      </c>
      <c r="AQ160" t="str">
        <f t="shared" si="35"/>
        <v>Colts</v>
      </c>
    </row>
    <row r="161" spans="1:43">
      <c r="A161" t="str">
        <f>Playoffs!A159&amp;" - "&amp;Playoffs!C159&amp;" - "&amp;Playoffs!F159</f>
        <v>Dolphins - WC - 2008</v>
      </c>
      <c r="B161" t="str">
        <f>Playoffs!B159</f>
        <v>Ravens</v>
      </c>
      <c r="C161">
        <f>NORMDIST(Playoffs!CP159,Playoffs!CP$199,Playoffs!CP$200,1)</f>
        <v>0.28677762187193845</v>
      </c>
      <c r="D161">
        <f>1-NORMDIST(Playoffs!CQ159,Playoffs!CQ$199,Playoffs!CQ$200,1)</f>
        <v>0.59494546537114035</v>
      </c>
      <c r="E161">
        <f>NORMDIST(Playoffs!CR159,Playoffs!CR$199,Playoffs!CR$200,1)</f>
        <v>8.5106068908959998E-2</v>
      </c>
      <c r="F161">
        <f>1-NORMDIST(Playoffs!CS159,Playoffs!CS$199,Playoffs!CS$200,1)</f>
        <v>0.43982092372710979</v>
      </c>
      <c r="G161">
        <f>1-NORMDIST(Playoffs!CT159,Playoffs!CT$199,Playoffs!CT$200,1)</f>
        <v>1.0366430609594524E-2</v>
      </c>
      <c r="H161">
        <f>NORMDIST(Playoffs!CU159,Playoffs!CU$199,Playoffs!CU$200,1)</f>
        <v>0.29610542713274268</v>
      </c>
      <c r="I161">
        <f>NORMDIST(Playoffs!CV159,Playoffs!CV$199,Playoffs!CV$200,1)</f>
        <v>0.26957050019603779</v>
      </c>
      <c r="J161">
        <f>1-NORMDIST(Playoffs!CW159,Playoffs!CW$199,Playoffs!CW$200,1)</f>
        <v>0.60981409150924881</v>
      </c>
      <c r="K161">
        <f>NORMDIST(Playoffs!CX159,Playoffs!CX$199,Playoffs!CX$200,1)</f>
        <v>0.58677277351562951</v>
      </c>
      <c r="L161">
        <f>1-NORMDIST(Playoffs!CY159,Playoffs!CY$199,Playoffs!CY$200,1)</f>
        <v>0.65638551488451646</v>
      </c>
      <c r="M161">
        <f>NORMDIST(Playoffs!CZ159,Playoffs!CZ$199,Playoffs!CZ$200,1)</f>
        <v>0.26285816443934329</v>
      </c>
      <c r="N161">
        <f>1-NORMDIST(Playoffs!DA159,Playoffs!DA$199,Playoffs!DA$200,1)</f>
        <v>0.52303667900804807</v>
      </c>
      <c r="O161">
        <f>NORMDIST(Playoffs!DB159,Playoffs!DB$199,Playoffs!DB$200,1)</f>
        <v>0.40871621902296451</v>
      </c>
      <c r="P161">
        <f>1-NORMDIST(Playoffs!DC159,Playoffs!DC$199,Playoffs!DC$200,1)</f>
        <v>0.62296019298310468</v>
      </c>
      <c r="Q161">
        <f>NORMDIST(Playoffs!DD159,Playoffs!DD$199,Playoffs!DD$200,1)</f>
        <v>5.9542573037530855E-2</v>
      </c>
      <c r="R161">
        <f>1-NORMDIST(Playoffs!DE159,Playoffs!DE$199,Playoffs!DE$200,1)</f>
        <v>0.42497552416677964</v>
      </c>
      <c r="S161">
        <f>NORMDIST(Playoffs!DF159,Playoffs!DF$199,Playoffs!DF$200,1)</f>
        <v>0.11204658883970509</v>
      </c>
      <c r="T161">
        <f>1-NORMDIST(Playoffs!DG159,Playoffs!DG$199,Playoffs!DG$200,1)</f>
        <v>3.8109725981793297E-2</v>
      </c>
      <c r="U161">
        <f>1-NORMDIST(Playoffs!DH159,Playoffs!DH$199,Playoffs!DH$200,1)</f>
        <v>0.29558400971538901</v>
      </c>
      <c r="V161">
        <f>NORMDIST(Playoffs!DI159,Playoffs!DI$199,Playoffs!DI$200,1)</f>
        <v>0.51688879064151982</v>
      </c>
      <c r="W161">
        <f>NORMDIST(Playoffs!DJ159,Playoffs!DJ$199,Playoffs!DJ$200,1)</f>
        <v>0.25583769337710538</v>
      </c>
      <c r="X161">
        <f>1-NORMDIST(Playoffs!DK159,Playoffs!DK$199,Playoffs!DK$200,1)</f>
        <v>0.41548698730783651</v>
      </c>
      <c r="Y161">
        <f>NORMDIST(Playoffs!DL159,Playoffs!DL$199,Playoffs!DL$200,1)</f>
        <v>0.36591632974125954</v>
      </c>
      <c r="Z161">
        <f>1-NORMDIST(Playoffs!DM159,Playoffs!DM$199,Playoffs!DM$200,1)</f>
        <v>0.66225030706262022</v>
      </c>
      <c r="AA161">
        <f>1-NORMDIST(Playoffs!DN159,Playoffs!DN$199,Playoffs!DN$200,1)</f>
        <v>0.7316161782062659</v>
      </c>
      <c r="AB161">
        <f>NORMDIST(Playoffs!DO159,Playoffs!DO$199,Playoffs!DO$200,1)</f>
        <v>0.70760203219671713</v>
      </c>
      <c r="AC161">
        <f>NORMDIST(Playoffs!DP159,Playoffs!DP$199,Playoffs!DP$200,1)</f>
        <v>0.31248186965635405</v>
      </c>
      <c r="AD161">
        <f>1-NORMDIST(Playoffs!DQ159,Playoffs!DQ$199,Playoffs!DQ$200,1)</f>
        <v>0.50892498180324686</v>
      </c>
      <c r="AE161">
        <f>NORMDIST(Playoffs!DR159,Playoffs!DR$199,Playoffs!DR$200,1)</f>
        <v>9.3748245297329724E-2</v>
      </c>
      <c r="AF161">
        <f>1-NORMDIST(Playoffs!DS159,Playoffs!DS$199,Playoffs!DS$200,1)</f>
        <v>0.36417458579318862</v>
      </c>
      <c r="AG161">
        <f>NORMDIST(Playoffs!DT159,Playoffs!DT$199,Playoffs!DT$200,1)</f>
        <v>0.43214867566583892</v>
      </c>
      <c r="AH161">
        <f>1-NORMDIST(Playoffs!DU159,Playoffs!DU$199,Playoffs!DU$200,1)</f>
        <v>0.30744488135199566</v>
      </c>
      <c r="AI161">
        <f t="shared" si="29"/>
        <v>9.3287933472507678</v>
      </c>
      <c r="AJ161">
        <f t="shared" si="30"/>
        <v>17.79843869369104</v>
      </c>
      <c r="AK161">
        <f t="shared" si="31"/>
        <v>27.127232040941806</v>
      </c>
      <c r="AM161">
        <f t="shared" ca="1" si="32"/>
        <v>178</v>
      </c>
      <c r="AN161">
        <f t="shared" ca="1" si="33"/>
        <v>92</v>
      </c>
      <c r="AO161">
        <f t="shared" ca="1" si="34"/>
        <v>165</v>
      </c>
      <c r="AQ161" t="str">
        <f t="shared" si="35"/>
        <v>Dolphins</v>
      </c>
    </row>
    <row r="162" spans="1:43">
      <c r="A162" t="str">
        <f>Playoffs!A160&amp;" - "&amp;Playoffs!C160&amp;" - "&amp;Playoffs!F160</f>
        <v>Ravens - WC - 2008</v>
      </c>
      <c r="B162" t="str">
        <f>Playoffs!B160</f>
        <v>Dolphins</v>
      </c>
      <c r="C162">
        <f>NORMDIST(Playoffs!CP160,Playoffs!CP$199,Playoffs!CP$200,1)</f>
        <v>0.4050545346288601</v>
      </c>
      <c r="D162">
        <f>1-NORMDIST(Playoffs!CQ160,Playoffs!CQ$199,Playoffs!CQ$200,1)</f>
        <v>0.71322237812806255</v>
      </c>
      <c r="E162">
        <f>NORMDIST(Playoffs!CR160,Playoffs!CR$199,Playoffs!CR$200,1)</f>
        <v>0.5601790762728901</v>
      </c>
      <c r="F162">
        <f>1-NORMDIST(Playoffs!CS160,Playoffs!CS$199,Playoffs!CS$200,1)</f>
        <v>0.91489393109104011</v>
      </c>
      <c r="G162">
        <f>1-NORMDIST(Playoffs!CT160,Playoffs!CT$199,Playoffs!CT$200,1)</f>
        <v>0.70389457286725732</v>
      </c>
      <c r="H162">
        <f>NORMDIST(Playoffs!CU160,Playoffs!CU$199,Playoffs!CU$200,1)</f>
        <v>0.98963356939040548</v>
      </c>
      <c r="I162">
        <f>NORMDIST(Playoffs!CV160,Playoffs!CV$199,Playoffs!CV$200,1)</f>
        <v>0.39018590849075085</v>
      </c>
      <c r="J162">
        <f>1-NORMDIST(Playoffs!CW160,Playoffs!CW$199,Playoffs!CW$200,1)</f>
        <v>0.73042949980396166</v>
      </c>
      <c r="K162">
        <f>NORMDIST(Playoffs!CX160,Playoffs!CX$199,Playoffs!CX$200,1)</f>
        <v>0.34361448511548276</v>
      </c>
      <c r="L162">
        <f>1-NORMDIST(Playoffs!CY160,Playoffs!CY$199,Playoffs!CY$200,1)</f>
        <v>0.41322722648437094</v>
      </c>
      <c r="M162">
        <f>NORMDIST(Playoffs!CZ160,Playoffs!CZ$199,Playoffs!CZ$200,1)</f>
        <v>0.47696332099195204</v>
      </c>
      <c r="N162">
        <f>1-NORMDIST(Playoffs!DA160,Playoffs!DA$199,Playoffs!DA$200,1)</f>
        <v>0.7371418355606576</v>
      </c>
      <c r="O162">
        <f>NORMDIST(Playoffs!DB160,Playoffs!DB$199,Playoffs!DB$200,1)</f>
        <v>0.37703980701689521</v>
      </c>
      <c r="P162">
        <f>1-NORMDIST(Playoffs!DC160,Playoffs!DC$199,Playoffs!DC$200,1)</f>
        <v>0.59128378097703538</v>
      </c>
      <c r="Q162">
        <f>NORMDIST(Playoffs!DD160,Playoffs!DD$199,Playoffs!DD$200,1)</f>
        <v>0.57502447583322036</v>
      </c>
      <c r="R162">
        <f>1-NORMDIST(Playoffs!DE160,Playoffs!DE$199,Playoffs!DE$200,1)</f>
        <v>0.94045742696246937</v>
      </c>
      <c r="S162">
        <f>NORMDIST(Playoffs!DF160,Playoffs!DF$199,Playoffs!DF$200,1)</f>
        <v>0.96189027401820681</v>
      </c>
      <c r="T162">
        <f>1-NORMDIST(Playoffs!DG160,Playoffs!DG$199,Playoffs!DG$200,1)</f>
        <v>0.88795341116029447</v>
      </c>
      <c r="U162">
        <f>1-NORMDIST(Playoffs!DH160,Playoffs!DH$199,Playoffs!DH$200,1)</f>
        <v>0.48311120935848018</v>
      </c>
      <c r="V162">
        <f>NORMDIST(Playoffs!DI160,Playoffs!DI$199,Playoffs!DI$200,1)</f>
        <v>0.70441599028461099</v>
      </c>
      <c r="W162">
        <f>NORMDIST(Playoffs!DJ160,Playoffs!DJ$199,Playoffs!DJ$200,1)</f>
        <v>0.5845130126921636</v>
      </c>
      <c r="X162">
        <f>1-NORMDIST(Playoffs!DK160,Playoffs!DK$199,Playoffs!DK$200,1)</f>
        <v>0.7441623066228944</v>
      </c>
      <c r="Y162">
        <f>NORMDIST(Playoffs!DL160,Playoffs!DL$199,Playoffs!DL$200,1)</f>
        <v>0.33774969293737733</v>
      </c>
      <c r="Z162">
        <f>1-NORMDIST(Playoffs!DM160,Playoffs!DM$199,Playoffs!DM$200,1)</f>
        <v>0.63408367025873846</v>
      </c>
      <c r="AA162">
        <f>1-NORMDIST(Playoffs!DN160,Playoffs!DN$199,Playoffs!DN$200,1)</f>
        <v>0.29239796780328298</v>
      </c>
      <c r="AB162">
        <f>NORMDIST(Playoffs!DO160,Playoffs!DO$199,Playoffs!DO$200,1)</f>
        <v>0.26838382179373399</v>
      </c>
      <c r="AC162">
        <f>NORMDIST(Playoffs!DP160,Playoffs!DP$199,Playoffs!DP$200,1)</f>
        <v>0.49107501819675314</v>
      </c>
      <c r="AD162">
        <f>1-NORMDIST(Playoffs!DQ160,Playoffs!DQ$199,Playoffs!DQ$200,1)</f>
        <v>0.68751813034364617</v>
      </c>
      <c r="AE162">
        <f>NORMDIST(Playoffs!DR160,Playoffs!DR$199,Playoffs!DR$200,1)</f>
        <v>0.63582541420681171</v>
      </c>
      <c r="AF162">
        <f>1-NORMDIST(Playoffs!DS160,Playoffs!DS$199,Playoffs!DS$200,1)</f>
        <v>0.90625175470266972</v>
      </c>
      <c r="AG162">
        <f>NORMDIST(Playoffs!DT160,Playoffs!DT$199,Playoffs!DT$200,1)</f>
        <v>0.6925551186480049</v>
      </c>
      <c r="AH162">
        <f>1-NORMDIST(Playoffs!DU160,Playoffs!DU$199,Playoffs!DU$200,1)</f>
        <v>0.56785132433416086</v>
      </c>
      <c r="AI162">
        <f t="shared" si="29"/>
        <v>18.407955359281882</v>
      </c>
      <c r="AJ162">
        <f t="shared" si="30"/>
        <v>26.877600705722163</v>
      </c>
      <c r="AK162">
        <f t="shared" si="31"/>
        <v>45.285556065004023</v>
      </c>
      <c r="AM162">
        <f t="shared" ca="1" si="32"/>
        <v>107</v>
      </c>
      <c r="AN162">
        <f t="shared" ca="1" si="33"/>
        <v>21</v>
      </c>
      <c r="AO162">
        <f t="shared" ca="1" si="34"/>
        <v>34</v>
      </c>
      <c r="AQ162" t="str">
        <f t="shared" si="35"/>
        <v>Ravens</v>
      </c>
    </row>
    <row r="163" spans="1:43">
      <c r="A163" t="str">
        <f>Playoffs!A161&amp;" - "&amp;Playoffs!C161&amp;" - "&amp;Playoffs!F161</f>
        <v>Vikings - WC - 2008</v>
      </c>
      <c r="B163" t="str">
        <f>Playoffs!B161</f>
        <v>Eagles</v>
      </c>
      <c r="C163">
        <f>NORMDIST(Playoffs!CP161,Playoffs!CP$199,Playoffs!CP$200,1)</f>
        <v>0.24661983200280058</v>
      </c>
      <c r="D163">
        <f>1-NORMDIST(Playoffs!CQ161,Playoffs!CQ$199,Playoffs!CQ$200,1)</f>
        <v>0.83072552746001405</v>
      </c>
      <c r="E163">
        <f>NORMDIST(Playoffs!CR161,Playoffs!CR$199,Playoffs!CR$200,1)</f>
        <v>0.19410327623426449</v>
      </c>
      <c r="F163">
        <f>1-NORMDIST(Playoffs!CS161,Playoffs!CS$199,Playoffs!CS$200,1)</f>
        <v>0.29410152835463799</v>
      </c>
      <c r="G163">
        <f>1-NORMDIST(Playoffs!CT161,Playoffs!CT$199,Playoffs!CT$200,1)</f>
        <v>0.42995949000555234</v>
      </c>
      <c r="H163">
        <f>NORMDIST(Playoffs!CU161,Playoffs!CU$199,Playoffs!CU$200,1)</f>
        <v>0.57004050999444766</v>
      </c>
      <c r="I163">
        <f>NORMDIST(Playoffs!CV161,Playoffs!CV$199,Playoffs!CV$200,1)</f>
        <v>0.27528081714673713</v>
      </c>
      <c r="J163">
        <f>1-NORMDIST(Playoffs!CW161,Playoffs!CW$199,Playoffs!CW$200,1)</f>
        <v>0.47007951502906797</v>
      </c>
      <c r="K163">
        <f>NORMDIST(Playoffs!CX161,Playoffs!CX$199,Playoffs!CX$200,1)</f>
        <v>0.3775350870797034</v>
      </c>
      <c r="L163">
        <f>1-NORMDIST(Playoffs!CY161,Playoffs!CY$199,Playoffs!CY$200,1)</f>
        <v>0.71012388130331505</v>
      </c>
      <c r="M163">
        <f>NORMDIST(Playoffs!CZ161,Playoffs!CZ$199,Playoffs!CZ$200,1)</f>
        <v>0.22125592711313213</v>
      </c>
      <c r="N163">
        <f>1-NORMDIST(Playoffs!DA161,Playoffs!DA$199,Playoffs!DA$200,1)</f>
        <v>0.28056033097857636</v>
      </c>
      <c r="O163">
        <f>NORMDIST(Playoffs!DB161,Playoffs!DB$199,Playoffs!DB$200,1)</f>
        <v>0.23606885067252237</v>
      </c>
      <c r="P163">
        <f>1-NORMDIST(Playoffs!DC161,Playoffs!DC$199,Playoffs!DC$200,1)</f>
        <v>0.7530556359732401</v>
      </c>
      <c r="Q163">
        <f>NORMDIST(Playoffs!DD161,Playoffs!DD$199,Playoffs!DD$200,1)</f>
        <v>0.6539145176179525</v>
      </c>
      <c r="R163">
        <f>1-NORMDIST(Playoffs!DE161,Playoffs!DE$199,Playoffs!DE$200,1)</f>
        <v>0.60017936981544373</v>
      </c>
      <c r="S163">
        <f>NORMDIST(Playoffs!DF161,Playoffs!DF$199,Playoffs!DF$200,1)</f>
        <v>4.0251830604903449E-2</v>
      </c>
      <c r="T163">
        <f>1-NORMDIST(Playoffs!DG161,Playoffs!DG$199,Playoffs!DG$200,1)</f>
        <v>0.43923404513863817</v>
      </c>
      <c r="U163">
        <f>1-NORMDIST(Playoffs!DH161,Playoffs!DH$199,Playoffs!DH$200,1)</f>
        <v>0.29558400971538901</v>
      </c>
      <c r="V163">
        <f>NORMDIST(Playoffs!DI161,Playoffs!DI$199,Playoffs!DI$200,1)</f>
        <v>0.51688879064151982</v>
      </c>
      <c r="W163">
        <f>NORMDIST(Playoffs!DJ161,Playoffs!DJ$199,Playoffs!DJ$200,1)</f>
        <v>0.89563641511185188</v>
      </c>
      <c r="X163">
        <f>1-NORMDIST(Playoffs!DK161,Playoffs!DK$199,Playoffs!DK$200,1)</f>
        <v>0.79677807982740234</v>
      </c>
      <c r="Y163">
        <f>NORMDIST(Playoffs!DL161,Playoffs!DL$199,Playoffs!DL$200,1)</f>
        <v>0.45055394656165904</v>
      </c>
      <c r="Z163">
        <f>1-NORMDIST(Playoffs!DM161,Playoffs!DM$199,Playoffs!DM$200,1)</f>
        <v>0.69487651385708304</v>
      </c>
      <c r="AA163">
        <f>1-NORMDIST(Playoffs!DN161,Playoffs!DN$199,Playoffs!DN$200,1)</f>
        <v>0.85506212776160095</v>
      </c>
      <c r="AB163">
        <f>NORMDIST(Playoffs!DO161,Playoffs!DO$199,Playoffs!DO$200,1)</f>
        <v>0.59131224995437803</v>
      </c>
      <c r="AC163">
        <f>NORMDIST(Playoffs!DP161,Playoffs!DP$199,Playoffs!DP$200,1)</f>
        <v>0.43323641407958735</v>
      </c>
      <c r="AD163">
        <f>1-NORMDIST(Playoffs!DQ161,Playoffs!DQ$199,Playoffs!DQ$200,1)</f>
        <v>0.99228755308135164</v>
      </c>
      <c r="AE163">
        <f>NORMDIST(Playoffs!DR161,Playoffs!DR$199,Playoffs!DR$200,1)</f>
        <v>0.56772607829515953</v>
      </c>
      <c r="AF163">
        <f>1-NORMDIST(Playoffs!DS161,Playoffs!DS$199,Playoffs!DS$200,1)</f>
        <v>0.83435441134101873</v>
      </c>
      <c r="AG163">
        <f>NORMDIST(Playoffs!DT161,Playoffs!DT$199,Playoffs!DT$200,1)</f>
        <v>0.16004478586139159</v>
      </c>
      <c r="AH163">
        <f>1-NORMDIST(Playoffs!DU161,Playoffs!DU$199,Playoffs!DU$200,1)</f>
        <v>0.18369155269663495</v>
      </c>
      <c r="AI163">
        <f t="shared" ref="AI163:AI178" si="36">C$2*C163+E$2*E163+G$2*G163+I$2*I163+K$2*K163+M$2*M163+O$2*O163+Q$2*Q163+S$2*S163+U$2*U163+W$2*W163+Y$2*Y163+AA$2*AA163+AC$2*AC163+AE$2*AE163+AG$2*AG163</f>
        <v>12.961171779325101</v>
      </c>
      <c r="AJ163">
        <f t="shared" ref="AJ163:AJ178" si="37">D$2*D163+F$2*F163+H$2*H163+J$2*J163+L$2*L163+N$2*N163+P$2*P163+R$2*R163+T$2*T163+V$2*V163+X$2*X163+Z$2*Z163+AB$2*AB163+AD$2*AD163+AF$2*AF163+AH$2*AH163</f>
        <v>21.068026515657113</v>
      </c>
      <c r="AK163">
        <f t="shared" ref="AK163:AK178" si="38">SUMPRODUCT(C$2:AH$2,C163:AH163)</f>
        <v>34.029198294982223</v>
      </c>
      <c r="AM163">
        <f t="shared" ref="AM163:AM178" ca="1" si="39">RANK(AI163,INDIRECT("Ai3:Ai"&amp;$A$1),0)</f>
        <v>154</v>
      </c>
      <c r="AN163">
        <f t="shared" ref="AN163:AN178" ca="1" si="40">RANK(AJ163,INDIRECT("Aj3:Aj"&amp;$A$1),0)</f>
        <v>62</v>
      </c>
      <c r="AO163">
        <f t="shared" ref="AO163:AO178" ca="1" si="41">RANK(AK163,INDIRECT("Ak3:Ak"&amp;$A$1),0)</f>
        <v>116</v>
      </c>
      <c r="AQ163" t="str">
        <f t="shared" ref="AQ163:AQ178" si="42">LEFT(A163,SEARCH("-",A163)-2)</f>
        <v>Vikings</v>
      </c>
    </row>
    <row r="164" spans="1:43">
      <c r="A164" t="str">
        <f>Playoffs!A162&amp;" - "&amp;Playoffs!C162&amp;" - "&amp;Playoffs!F162</f>
        <v>Eagles - WC - 2008</v>
      </c>
      <c r="B164" t="str">
        <f>Playoffs!B162</f>
        <v>Vikings</v>
      </c>
      <c r="C164">
        <f>NORMDIST(Playoffs!CP162,Playoffs!CP$199,Playoffs!CP$200,1)</f>
        <v>0.16927447253998718</v>
      </c>
      <c r="D164">
        <f>1-NORMDIST(Playoffs!CQ162,Playoffs!CQ$199,Playoffs!CQ$200,1)</f>
        <v>0.75338016799720064</v>
      </c>
      <c r="E164">
        <f>NORMDIST(Playoffs!CR162,Playoffs!CR$199,Playoffs!CR$200,1)</f>
        <v>0.7058984716453619</v>
      </c>
      <c r="F164">
        <f>1-NORMDIST(Playoffs!CS162,Playoffs!CS$199,Playoffs!CS$200,1)</f>
        <v>0.80589672376573573</v>
      </c>
      <c r="G164">
        <f>1-NORMDIST(Playoffs!CT162,Playoffs!CT$199,Playoffs!CT$200,1)</f>
        <v>0.42995949000555234</v>
      </c>
      <c r="H164">
        <f>NORMDIST(Playoffs!CU162,Playoffs!CU$199,Playoffs!CU$200,1)</f>
        <v>0.57004050999444766</v>
      </c>
      <c r="I164">
        <f>NORMDIST(Playoffs!CV162,Playoffs!CV$199,Playoffs!CV$200,1)</f>
        <v>0.52992048497093214</v>
      </c>
      <c r="J164">
        <f>1-NORMDIST(Playoffs!CW162,Playoffs!CW$199,Playoffs!CW$200,1)</f>
        <v>0.72471918285326242</v>
      </c>
      <c r="K164">
        <f>NORMDIST(Playoffs!CX162,Playoffs!CX$199,Playoffs!CX$200,1)</f>
        <v>0.28987611869668406</v>
      </c>
      <c r="L164">
        <f>1-NORMDIST(Playoffs!CY162,Playoffs!CY$199,Playoffs!CY$200,1)</f>
        <v>0.62246491292029604</v>
      </c>
      <c r="M164">
        <f>NORMDIST(Playoffs!CZ162,Playoffs!CZ$199,Playoffs!CZ$200,1)</f>
        <v>0.71943966902142287</v>
      </c>
      <c r="N164">
        <f>1-NORMDIST(Playoffs!DA162,Playoffs!DA$199,Playoffs!DA$200,1)</f>
        <v>0.77874407288686875</v>
      </c>
      <c r="O164">
        <f>NORMDIST(Playoffs!DB162,Playoffs!DB$199,Playoffs!DB$200,1)</f>
        <v>0.24694436402675968</v>
      </c>
      <c r="P164">
        <f>1-NORMDIST(Playoffs!DC162,Playoffs!DC$199,Playoffs!DC$200,1)</f>
        <v>0.76393114932747741</v>
      </c>
      <c r="Q164">
        <f>NORMDIST(Playoffs!DD162,Playoffs!DD$199,Playoffs!DD$200,1)</f>
        <v>0.39982063018455638</v>
      </c>
      <c r="R164">
        <f>1-NORMDIST(Playoffs!DE162,Playoffs!DE$199,Playoffs!DE$200,1)</f>
        <v>0.34608548238204728</v>
      </c>
      <c r="S164">
        <f>NORMDIST(Playoffs!DF162,Playoffs!DF$199,Playoffs!DF$200,1)</f>
        <v>0.56076595486136183</v>
      </c>
      <c r="T164">
        <f>1-NORMDIST(Playoffs!DG162,Playoffs!DG$199,Playoffs!DG$200,1)</f>
        <v>0.95974816939509622</v>
      </c>
      <c r="U164">
        <f>1-NORMDIST(Playoffs!DH162,Playoffs!DH$199,Playoffs!DH$200,1)</f>
        <v>0.48311120935848018</v>
      </c>
      <c r="V164">
        <f>NORMDIST(Playoffs!DI162,Playoffs!DI$199,Playoffs!DI$200,1)</f>
        <v>0.70441599028461099</v>
      </c>
      <c r="W164">
        <f>NORMDIST(Playoffs!DJ162,Playoffs!DJ$199,Playoffs!DJ$200,1)</f>
        <v>0.20322192017259744</v>
      </c>
      <c r="X164">
        <f>1-NORMDIST(Playoffs!DK162,Playoffs!DK$199,Playoffs!DK$200,1)</f>
        <v>0.10436358488814845</v>
      </c>
      <c r="Y164">
        <f>NORMDIST(Playoffs!DL162,Playoffs!DL$199,Playoffs!DL$200,1)</f>
        <v>0.30512348614291407</v>
      </c>
      <c r="Z164">
        <f>1-NORMDIST(Playoffs!DM162,Playoffs!DM$199,Playoffs!DM$200,1)</f>
        <v>0.54944605343834019</v>
      </c>
      <c r="AA164">
        <f>1-NORMDIST(Playoffs!DN162,Playoffs!DN$199,Playoffs!DN$200,1)</f>
        <v>0.40868775004562208</v>
      </c>
      <c r="AB164">
        <f>NORMDIST(Playoffs!DO162,Playoffs!DO$199,Playoffs!DO$200,1)</f>
        <v>0.14493787223839882</v>
      </c>
      <c r="AC164">
        <f>NORMDIST(Playoffs!DP162,Playoffs!DP$199,Playoffs!DP$200,1)</f>
        <v>7.7124469186484745E-3</v>
      </c>
      <c r="AD164">
        <f>1-NORMDIST(Playoffs!DQ162,Playoffs!DQ$199,Playoffs!DQ$200,1)</f>
        <v>0.56676358592041265</v>
      </c>
      <c r="AE164">
        <f>NORMDIST(Playoffs!DR162,Playoffs!DR$199,Playoffs!DR$200,1)</f>
        <v>0.16564558865898071</v>
      </c>
      <c r="AF164">
        <f>1-NORMDIST(Playoffs!DS162,Playoffs!DS$199,Playoffs!DS$200,1)</f>
        <v>0.43227392170484058</v>
      </c>
      <c r="AG164">
        <f>NORMDIST(Playoffs!DT162,Playoffs!DT$199,Playoffs!DT$200,1)</f>
        <v>0.81630844730336549</v>
      </c>
      <c r="AH164">
        <f>1-NORMDIST(Playoffs!DU162,Playoffs!DU$199,Playoffs!DU$200,1)</f>
        <v>0.83995521413860774</v>
      </c>
      <c r="AI164">
        <f t="shared" si="36"/>
        <v>15.138367537315807</v>
      </c>
      <c r="AJ164">
        <f t="shared" si="37"/>
        <v>23.245222273647826</v>
      </c>
      <c r="AK164">
        <f t="shared" si="38"/>
        <v>38.383589810963635</v>
      </c>
      <c r="AM164">
        <f t="shared" ca="1" si="39"/>
        <v>137</v>
      </c>
      <c r="AN164">
        <f t="shared" ca="1" si="40"/>
        <v>45</v>
      </c>
      <c r="AO164">
        <f t="shared" ca="1" si="41"/>
        <v>83</v>
      </c>
      <c r="AQ164" t="str">
        <f t="shared" si="42"/>
        <v>Eagles</v>
      </c>
    </row>
    <row r="165" spans="1:43">
      <c r="A165" t="str">
        <f>Playoffs!A163&amp;" - "&amp;Playoffs!C163&amp;" - "&amp;Playoffs!F163</f>
        <v>Titans - DIV - 2008</v>
      </c>
      <c r="B165" t="str">
        <f>Playoffs!B163</f>
        <v>Ravens</v>
      </c>
      <c r="C165">
        <f>NORMDIST(Playoffs!CP163,Playoffs!CP$199,Playoffs!CP$200,1)</f>
        <v>0.4050545346288601</v>
      </c>
      <c r="D165">
        <f>1-NORMDIST(Playoffs!CQ163,Playoffs!CQ$199,Playoffs!CQ$200,1)</f>
        <v>0.96805702640696001</v>
      </c>
      <c r="E165">
        <f>NORMDIST(Playoffs!CR163,Playoffs!CR$199,Playoffs!CR$200,1)</f>
        <v>0.48698199411594634</v>
      </c>
      <c r="F165">
        <f>1-NORMDIST(Playoffs!CS163,Playoffs!CS$199,Playoffs!CS$200,1)</f>
        <v>0.16236217377553364</v>
      </c>
      <c r="G165">
        <f>1-NORMDIST(Playoffs!CT163,Playoffs!CT$199,Playoffs!CT$200,1)</f>
        <v>0.18711184834929373</v>
      </c>
      <c r="H165">
        <f>NORMDIST(Playoffs!CU163,Playoffs!CU$199,Playoffs!CU$200,1)</f>
        <v>0.10606181703469297</v>
      </c>
      <c r="I165">
        <f>NORMDIST(Playoffs!CV163,Playoffs!CV$199,Playoffs!CV$200,1)</f>
        <v>0.67613368558876386</v>
      </c>
      <c r="J165">
        <f>1-NORMDIST(Playoffs!CW163,Playoffs!CW$199,Playoffs!CW$200,1)</f>
        <v>0.85102274541325706</v>
      </c>
      <c r="K165">
        <f>NORMDIST(Playoffs!CX163,Playoffs!CX$199,Playoffs!CX$200,1)</f>
        <v>0.62350970664336558</v>
      </c>
      <c r="L165">
        <f>1-NORMDIST(Playoffs!CY163,Playoffs!CY$199,Playoffs!CY$200,1)</f>
        <v>0.6938374053222498</v>
      </c>
      <c r="M165">
        <f>NORMDIST(Playoffs!CZ163,Playoffs!CZ$199,Playoffs!CZ$200,1)</f>
        <v>0.61565296724707552</v>
      </c>
      <c r="N165">
        <f>1-NORMDIST(Playoffs!DA163,Playoffs!DA$199,Playoffs!DA$200,1)</f>
        <v>0.83674260807007006</v>
      </c>
      <c r="O165">
        <f>NORMDIST(Playoffs!DB163,Playoffs!DB$199,Playoffs!DB$200,1)</f>
        <v>0.5880142065878311</v>
      </c>
      <c r="P165">
        <f>1-NORMDIST(Playoffs!DC163,Playoffs!DC$199,Playoffs!DC$200,1)</f>
        <v>0.92882413519458173</v>
      </c>
      <c r="Q165">
        <f>NORMDIST(Playoffs!DD163,Playoffs!DD$199,Playoffs!DD$200,1)</f>
        <v>0.14658393782515089</v>
      </c>
      <c r="R165">
        <f>1-NORMDIST(Playoffs!DE163,Playoffs!DE$199,Playoffs!DE$200,1)</f>
        <v>0.88382322399962654</v>
      </c>
      <c r="S165">
        <f>NORMDIST(Playoffs!DF163,Playoffs!DF$199,Playoffs!DF$200,1)</f>
        <v>0.4437702668052087</v>
      </c>
      <c r="T165">
        <f>1-NORMDIST(Playoffs!DG163,Playoffs!DG$199,Playoffs!DG$200,1)</f>
        <v>0.72344220607539811</v>
      </c>
      <c r="U165">
        <f>1-NORMDIST(Playoffs!DH163,Playoffs!DH$199,Playoffs!DH$200,1)</f>
        <v>0.67452795868855331</v>
      </c>
      <c r="V165">
        <f>NORMDIST(Playoffs!DI163,Playoffs!DI$199,Playoffs!DI$200,1)</f>
        <v>0.70441599028461099</v>
      </c>
      <c r="W165">
        <f>NORMDIST(Playoffs!DJ163,Playoffs!DJ$199,Playoffs!DJ$200,1)</f>
        <v>0.25583769337710538</v>
      </c>
      <c r="X165">
        <f>1-NORMDIST(Playoffs!DK163,Playoffs!DK$199,Playoffs!DK$200,1)</f>
        <v>0.79677807982740234</v>
      </c>
      <c r="Y165">
        <f>NORMDIST(Playoffs!DL163,Playoffs!DL$199,Playoffs!DL$200,1)</f>
        <v>0.65871416949523032</v>
      </c>
      <c r="Z165">
        <f>1-NORMDIST(Playoffs!DM163,Playoffs!DM$199,Playoffs!DM$200,1)</f>
        <v>0.78320008034478894</v>
      </c>
      <c r="AA165">
        <f>1-NORMDIST(Playoffs!DN163,Playoffs!DN$199,Playoffs!DN$200,1)</f>
        <v>0.15693402682816604</v>
      </c>
      <c r="AB165">
        <f>NORMDIST(Playoffs!DO163,Playoffs!DO$199,Playoffs!DO$200,1)</f>
        <v>0.45667418073358035</v>
      </c>
      <c r="AC165">
        <f>NORMDIST(Playoffs!DP163,Playoffs!DP$199,Playoffs!DP$200,1)</f>
        <v>0.14481395227120319</v>
      </c>
      <c r="AD165">
        <f>1-NORMDIST(Playoffs!DQ163,Playoffs!DQ$199,Playoffs!DQ$200,1)</f>
        <v>0.93947878038254951</v>
      </c>
      <c r="AE165">
        <f>NORMDIST(Playoffs!DR163,Playoffs!DR$199,Playoffs!DR$200,1)</f>
        <v>0.5015768145500753</v>
      </c>
      <c r="AF165">
        <f>1-NORMDIST(Playoffs!DS163,Playoffs!DS$199,Playoffs!DS$200,1)</f>
        <v>0.9750092910225755</v>
      </c>
      <c r="AG165">
        <f>NORMDIST(Playoffs!DT163,Playoffs!DT$199,Playoffs!DT$200,1)</f>
        <v>0.88642930063177006</v>
      </c>
      <c r="AH165">
        <f>1-NORMDIST(Playoffs!DU163,Playoffs!DU$199,Playoffs!DU$200,1)</f>
        <v>0.28885916924259381</v>
      </c>
      <c r="AI165">
        <f t="shared" si="36"/>
        <v>16.624931476161869</v>
      </c>
      <c r="AJ165">
        <f t="shared" si="37"/>
        <v>24.647842749445129</v>
      </c>
      <c r="AK165">
        <f t="shared" si="38"/>
        <v>41.272774225606987</v>
      </c>
      <c r="AM165">
        <f t="shared" ca="1" si="39"/>
        <v>118</v>
      </c>
      <c r="AN165">
        <f t="shared" ca="1" si="40"/>
        <v>32</v>
      </c>
      <c r="AO165">
        <f t="shared" ca="1" si="41"/>
        <v>61</v>
      </c>
      <c r="AQ165" t="str">
        <f t="shared" si="42"/>
        <v>Titans</v>
      </c>
    </row>
    <row r="166" spans="1:43">
      <c r="A166" t="str">
        <f>Playoffs!A164&amp;" - "&amp;Playoffs!C164&amp;" - "&amp;Playoffs!F164</f>
        <v>Ravens - DIV - 2008</v>
      </c>
      <c r="B166" t="str">
        <f>Playoffs!B164</f>
        <v>Titans</v>
      </c>
      <c r="C166">
        <f>NORMDIST(Playoffs!CP164,Playoffs!CP$199,Playoffs!CP$200,1)</f>
        <v>3.1942973593040658E-2</v>
      </c>
      <c r="D166">
        <f>1-NORMDIST(Playoffs!CQ164,Playoffs!CQ$199,Playoffs!CQ$200,1)</f>
        <v>0.59494546537114035</v>
      </c>
      <c r="E166">
        <f>NORMDIST(Playoffs!CR164,Playoffs!CR$199,Playoffs!CR$200,1)</f>
        <v>0.83763782622446614</v>
      </c>
      <c r="F166">
        <f>1-NORMDIST(Playoffs!CS164,Playoffs!CS$199,Playoffs!CS$200,1)</f>
        <v>0.51301800588405366</v>
      </c>
      <c r="G166">
        <f>1-NORMDIST(Playoffs!CT164,Playoffs!CT$199,Playoffs!CT$200,1)</f>
        <v>0.89393818296530703</v>
      </c>
      <c r="H166">
        <f>NORMDIST(Playoffs!CU164,Playoffs!CU$199,Playoffs!CU$200,1)</f>
        <v>0.81288815165070627</v>
      </c>
      <c r="I166">
        <f>NORMDIST(Playoffs!CV164,Playoffs!CV$199,Playoffs!CV$200,1)</f>
        <v>0.14897725458674227</v>
      </c>
      <c r="J166">
        <f>1-NORMDIST(Playoffs!CW164,Playoffs!CW$199,Playoffs!CW$200,1)</f>
        <v>0.32386631441123659</v>
      </c>
      <c r="K166">
        <f>NORMDIST(Playoffs!CX164,Playoffs!CX$199,Playoffs!CX$200,1)</f>
        <v>0.30616259467774931</v>
      </c>
      <c r="L166">
        <f>1-NORMDIST(Playoffs!CY164,Playoffs!CY$199,Playoffs!CY$200,1)</f>
        <v>0.37649029335663498</v>
      </c>
      <c r="M166">
        <f>NORMDIST(Playoffs!CZ164,Playoffs!CZ$199,Playoffs!CZ$200,1)</f>
        <v>0.16325739192993094</v>
      </c>
      <c r="N166">
        <f>1-NORMDIST(Playoffs!DA164,Playoffs!DA$199,Playoffs!DA$200,1)</f>
        <v>0.38434703275292403</v>
      </c>
      <c r="O166">
        <f>NORMDIST(Playoffs!DB164,Playoffs!DB$199,Playoffs!DB$200,1)</f>
        <v>7.1175864805418154E-2</v>
      </c>
      <c r="P166">
        <f>1-NORMDIST(Playoffs!DC164,Playoffs!DC$199,Playoffs!DC$200,1)</f>
        <v>0.4119857934121689</v>
      </c>
      <c r="Q166">
        <f>NORMDIST(Playoffs!DD164,Playoffs!DD$199,Playoffs!DD$200,1)</f>
        <v>0.11617677600037379</v>
      </c>
      <c r="R166">
        <f>1-NORMDIST(Playoffs!DE164,Playoffs!DE$199,Playoffs!DE$200,1)</f>
        <v>0.85341606217484955</v>
      </c>
      <c r="S166">
        <f>NORMDIST(Playoffs!DF164,Playoffs!DF$199,Playoffs!DF$200,1)</f>
        <v>0.27655779392460156</v>
      </c>
      <c r="T166">
        <f>1-NORMDIST(Playoffs!DG164,Playoffs!DG$199,Playoffs!DG$200,1)</f>
        <v>0.55622973319479119</v>
      </c>
      <c r="U166">
        <f>1-NORMDIST(Playoffs!DH164,Playoffs!DH$199,Playoffs!DH$200,1)</f>
        <v>0.29558400971538901</v>
      </c>
      <c r="V166">
        <f>NORMDIST(Playoffs!DI164,Playoffs!DI$199,Playoffs!DI$200,1)</f>
        <v>0.32547204131144669</v>
      </c>
      <c r="W166">
        <f>NORMDIST(Playoffs!DJ164,Playoffs!DJ$199,Playoffs!DJ$200,1)</f>
        <v>0.20322192017259744</v>
      </c>
      <c r="X166">
        <f>1-NORMDIST(Playoffs!DK164,Playoffs!DK$199,Playoffs!DK$200,1)</f>
        <v>0.7441623066228944</v>
      </c>
      <c r="Y166">
        <f>NORMDIST(Playoffs!DL164,Playoffs!DL$199,Playoffs!DL$200,1)</f>
        <v>0.21679991965520751</v>
      </c>
      <c r="Z166">
        <f>1-NORMDIST(Playoffs!DM164,Playoffs!DM$199,Playoffs!DM$200,1)</f>
        <v>0.34128583050477213</v>
      </c>
      <c r="AA166">
        <f>1-NORMDIST(Playoffs!DN164,Playoffs!DN$199,Playoffs!DN$200,1)</f>
        <v>0.54332581926641965</v>
      </c>
      <c r="AB166">
        <f>NORMDIST(Playoffs!DO164,Playoffs!DO$199,Playoffs!DO$200,1)</f>
        <v>0.84306597317183407</v>
      </c>
      <c r="AC166">
        <f>NORMDIST(Playoffs!DP164,Playoffs!DP$199,Playoffs!DP$200,1)</f>
        <v>6.0521219617450717E-2</v>
      </c>
      <c r="AD166">
        <f>1-NORMDIST(Playoffs!DQ164,Playoffs!DQ$199,Playoffs!DQ$200,1)</f>
        <v>0.85518604772879714</v>
      </c>
      <c r="AE166">
        <f>NORMDIST(Playoffs!DR164,Playoffs!DR$199,Playoffs!DR$200,1)</f>
        <v>2.4990708977424392E-2</v>
      </c>
      <c r="AF166">
        <f>1-NORMDIST(Playoffs!DS164,Playoffs!DS$199,Playoffs!DS$200,1)</f>
        <v>0.4984231854499247</v>
      </c>
      <c r="AG166">
        <f>NORMDIST(Playoffs!DT164,Playoffs!DT$199,Playoffs!DT$200,1)</f>
        <v>0.71114083075740675</v>
      </c>
      <c r="AH166">
        <f>1-NORMDIST(Playoffs!DU164,Playoffs!DU$199,Playoffs!DU$200,1)</f>
        <v>0.11357069936823061</v>
      </c>
      <c r="AI166">
        <f t="shared" si="36"/>
        <v>11.558551303527786</v>
      </c>
      <c r="AJ166">
        <f t="shared" si="37"/>
        <v>19.58146257681106</v>
      </c>
      <c r="AK166">
        <f t="shared" si="38"/>
        <v>31.140013880338849</v>
      </c>
      <c r="AM166">
        <f t="shared" ca="1" si="39"/>
        <v>167</v>
      </c>
      <c r="AN166">
        <f t="shared" ca="1" si="40"/>
        <v>81</v>
      </c>
      <c r="AO166">
        <f t="shared" ca="1" si="41"/>
        <v>138</v>
      </c>
      <c r="AQ166" t="str">
        <f t="shared" si="42"/>
        <v>Ravens</v>
      </c>
    </row>
    <row r="167" spans="1:43">
      <c r="A167" t="str">
        <f>Playoffs!A165&amp;" - "&amp;Playoffs!C165&amp;" - "&amp;Playoffs!F165</f>
        <v>Panthers - DIV - 2008</v>
      </c>
      <c r="B167" t="str">
        <f>Playoffs!B165</f>
        <v>Cardinals</v>
      </c>
      <c r="C167">
        <f>NORMDIST(Playoffs!CP165,Playoffs!CP$199,Playoffs!CP$200,1)</f>
        <v>0.24661983200280058</v>
      </c>
      <c r="D167">
        <f>1-NORMDIST(Playoffs!CQ165,Playoffs!CQ$199,Playoffs!CQ$200,1)</f>
        <v>0.44465748904124247</v>
      </c>
      <c r="E167">
        <f>NORMDIST(Playoffs!CR165,Playoffs!CR$199,Playoffs!CR$200,1)</f>
        <v>2.1113283779955472E-2</v>
      </c>
      <c r="F167">
        <f>1-NORMDIST(Playoffs!CS165,Playoffs!CS$199,Playoffs!CS$200,1)</f>
        <v>0.37218899912412851</v>
      </c>
      <c r="G167">
        <f>1-NORMDIST(Playoffs!CT165,Playoffs!CT$199,Playoffs!CT$200,1)</f>
        <v>1.2434682292297161E-3</v>
      </c>
      <c r="H167">
        <f>NORMDIST(Playoffs!CU165,Playoffs!CU$199,Playoffs!CU$200,1)</f>
        <v>0.29610542713274268</v>
      </c>
      <c r="I167">
        <f>NORMDIST(Playoffs!CV165,Playoffs!CV$199,Playoffs!CV$200,1)</f>
        <v>0.19159911462093215</v>
      </c>
      <c r="J167">
        <f>1-NORMDIST(Playoffs!CW165,Playoffs!CW$199,Playoffs!CW$200,1)</f>
        <v>0.53573853148349004</v>
      </c>
      <c r="K167">
        <f>NORMDIST(Playoffs!CX165,Playoffs!CX$199,Playoffs!CX$200,1)</f>
        <v>3.2254669733808639E-2</v>
      </c>
      <c r="L167">
        <f>1-NORMDIST(Playoffs!CY165,Playoffs!CY$199,Playoffs!CY$200,1)</f>
        <v>0.24726506902058543</v>
      </c>
      <c r="M167">
        <f>NORMDIST(Playoffs!CZ165,Playoffs!CZ$199,Playoffs!CZ$200,1)</f>
        <v>0.53565171508257747</v>
      </c>
      <c r="N167">
        <f>1-NORMDIST(Playoffs!DA165,Playoffs!DA$199,Playoffs!DA$200,1)</f>
        <v>0.64936015023682858</v>
      </c>
      <c r="O167">
        <f>NORMDIST(Playoffs!DB165,Playoffs!DB$199,Playoffs!DB$200,1)</f>
        <v>0.23606885067252237</v>
      </c>
      <c r="P167">
        <f>1-NORMDIST(Playoffs!DC165,Playoffs!DC$199,Playoffs!DC$200,1)</f>
        <v>0.50863187549051669</v>
      </c>
      <c r="Q167">
        <f>NORMDIST(Playoffs!DD165,Playoffs!DD$199,Playoffs!DD$200,1)</f>
        <v>0.10420903014300875</v>
      </c>
      <c r="R167">
        <f>1-NORMDIST(Playoffs!DE165,Playoffs!DE$199,Playoffs!DE$200,1)</f>
        <v>0.11069703752977067</v>
      </c>
      <c r="S167">
        <f>NORMDIST(Playoffs!DF165,Playoffs!DF$199,Playoffs!DF$200,1)</f>
        <v>0.33852175599425915</v>
      </c>
      <c r="T167">
        <f>1-NORMDIST(Playoffs!DG165,Playoffs!DG$199,Playoffs!DG$200,1)</f>
        <v>1.7971058736198864E-2</v>
      </c>
      <c r="U167">
        <f>1-NORMDIST(Playoffs!DH165,Playoffs!DH$199,Playoffs!DH$200,1)</f>
        <v>0.15104969032838655</v>
      </c>
      <c r="V167">
        <f>NORMDIST(Playoffs!DI165,Playoffs!DI$199,Playoffs!DI$200,1)</f>
        <v>0.17175604296017943</v>
      </c>
      <c r="W167">
        <f>NORMDIST(Playoffs!DJ165,Playoffs!DJ$199,Playoffs!DJ$200,1)</f>
        <v>0.28458890104226531</v>
      </c>
      <c r="X167">
        <f>1-NORMDIST(Playoffs!DK165,Playoffs!DK$199,Playoffs!DK$200,1)</f>
        <v>0.49811361871671578</v>
      </c>
      <c r="Y167">
        <f>NORMDIST(Playoffs!DL165,Playoffs!DL$199,Playoffs!DL$200,1)</f>
        <v>5.602949338522456E-2</v>
      </c>
      <c r="Z167">
        <f>1-NORMDIST(Playoffs!DM165,Playoffs!DM$199,Playoffs!DM$200,1)</f>
        <v>0.36757274102326809</v>
      </c>
      <c r="AA167">
        <f>1-NORMDIST(Playoffs!DN165,Playoffs!DN$199,Playoffs!DN$200,1)</f>
        <v>0.52951879324398987</v>
      </c>
      <c r="AB167">
        <f>NORMDIST(Playoffs!DO165,Playoffs!DO$199,Playoffs!DO$200,1)</f>
        <v>0.53562958001407579</v>
      </c>
      <c r="AC167">
        <f>NORMDIST(Playoffs!DP165,Playoffs!DP$199,Playoffs!DP$200,1)</f>
        <v>0.31248186965635405</v>
      </c>
      <c r="AD167">
        <f>1-NORMDIST(Playoffs!DQ165,Playoffs!DQ$199,Playoffs!DQ$200,1)</f>
        <v>0.43536654674488895</v>
      </c>
      <c r="AE167">
        <f>NORMDIST(Playoffs!DR165,Playoffs!DR$199,Playoffs!DR$200,1)</f>
        <v>0.75295709117803122</v>
      </c>
      <c r="AF167">
        <f>1-NORMDIST(Playoffs!DS165,Playoffs!DS$199,Playoffs!DS$200,1)</f>
        <v>0.72820908751138003</v>
      </c>
      <c r="AG167">
        <f>NORMDIST(Playoffs!DT165,Playoffs!DT$199,Playoffs!DT$200,1)</f>
        <v>0.82630969859694314</v>
      </c>
      <c r="AH167">
        <f>1-NORMDIST(Playoffs!DU165,Playoffs!DU$199,Playoffs!DU$200,1)</f>
        <v>0.31556808861607888</v>
      </c>
      <c r="AI167">
        <f t="shared" si="36"/>
        <v>7.3881062284033501</v>
      </c>
      <c r="AJ167">
        <f t="shared" si="37"/>
        <v>13.574301247386071</v>
      </c>
      <c r="AK167">
        <f t="shared" si="38"/>
        <v>20.962407475789423</v>
      </c>
      <c r="AM167">
        <f t="shared" ca="1" si="39"/>
        <v>187</v>
      </c>
      <c r="AN167">
        <f t="shared" ca="1" si="40"/>
        <v>133</v>
      </c>
      <c r="AO167">
        <f t="shared" ca="1" si="41"/>
        <v>187</v>
      </c>
      <c r="AQ167" t="str">
        <f t="shared" si="42"/>
        <v>Panthers</v>
      </c>
    </row>
    <row r="168" spans="1:43">
      <c r="A168" t="str">
        <f>Playoffs!A166&amp;" - "&amp;Playoffs!C166&amp;" - "&amp;Playoffs!F166</f>
        <v>Cardinals - DIV - 2008</v>
      </c>
      <c r="B168" t="str">
        <f>Playoffs!B166</f>
        <v>Panthers</v>
      </c>
      <c r="C168">
        <f>NORMDIST(Playoffs!CP166,Playoffs!CP$199,Playoffs!CP$200,1)</f>
        <v>0.5553425109587572</v>
      </c>
      <c r="D168">
        <f>1-NORMDIST(Playoffs!CQ166,Playoffs!CQ$199,Playoffs!CQ$200,1)</f>
        <v>0.75338016799720064</v>
      </c>
      <c r="E168">
        <f>NORMDIST(Playoffs!CR166,Playoffs!CR$199,Playoffs!CR$200,1)</f>
        <v>0.62781100087587138</v>
      </c>
      <c r="F168">
        <f>1-NORMDIST(Playoffs!CS166,Playoffs!CS$199,Playoffs!CS$200,1)</f>
        <v>0.97888671622004453</v>
      </c>
      <c r="G168">
        <f>1-NORMDIST(Playoffs!CT166,Playoffs!CT$199,Playoffs!CT$200,1)</f>
        <v>0.70389457286725732</v>
      </c>
      <c r="H168">
        <f>NORMDIST(Playoffs!CU166,Playoffs!CU$199,Playoffs!CU$200,1)</f>
        <v>0.99875653177077028</v>
      </c>
      <c r="I168">
        <f>NORMDIST(Playoffs!CV166,Playoffs!CV$199,Playoffs!CV$200,1)</f>
        <v>0.46426146851650985</v>
      </c>
      <c r="J168">
        <f>1-NORMDIST(Playoffs!CW166,Playoffs!CW$199,Playoffs!CW$200,1)</f>
        <v>0.80840088537906729</v>
      </c>
      <c r="K168">
        <f>NORMDIST(Playoffs!CX166,Playoffs!CX$199,Playoffs!CX$200,1)</f>
        <v>0.75273493097941557</v>
      </c>
      <c r="L168">
        <f>1-NORMDIST(Playoffs!CY166,Playoffs!CY$199,Playoffs!CY$200,1)</f>
        <v>0.9677453302661907</v>
      </c>
      <c r="M168">
        <f>NORMDIST(Playoffs!CZ166,Playoffs!CZ$199,Playoffs!CZ$200,1)</f>
        <v>0.35063984976317208</v>
      </c>
      <c r="N168">
        <f>1-NORMDIST(Playoffs!DA166,Playoffs!DA$199,Playoffs!DA$200,1)</f>
        <v>0.4643482849174223</v>
      </c>
      <c r="O168">
        <f>NORMDIST(Playoffs!DB166,Playoffs!DB$199,Playoffs!DB$200,1)</f>
        <v>0.49136812450948331</v>
      </c>
      <c r="P168">
        <f>1-NORMDIST(Playoffs!DC166,Playoffs!DC$199,Playoffs!DC$200,1)</f>
        <v>0.76393114932747741</v>
      </c>
      <c r="Q168">
        <f>NORMDIST(Playoffs!DD166,Playoffs!DD$199,Playoffs!DD$200,1)</f>
        <v>0.88930296247022911</v>
      </c>
      <c r="R168">
        <f>1-NORMDIST(Playoffs!DE166,Playoffs!DE$199,Playoffs!DE$200,1)</f>
        <v>0.89579096985699169</v>
      </c>
      <c r="S168">
        <f>NORMDIST(Playoffs!DF166,Playoffs!DF$199,Playoffs!DF$200,1)</f>
        <v>0.98202894126380136</v>
      </c>
      <c r="T168">
        <f>1-NORMDIST(Playoffs!DG166,Playoffs!DG$199,Playoffs!DG$200,1)</f>
        <v>0.66147824400574051</v>
      </c>
      <c r="U168">
        <f>1-NORMDIST(Playoffs!DH166,Playoffs!DH$199,Playoffs!DH$200,1)</f>
        <v>0.82824395703982057</v>
      </c>
      <c r="V168">
        <f>NORMDIST(Playoffs!DI166,Playoffs!DI$199,Playoffs!DI$200,1)</f>
        <v>0.84895030967161345</v>
      </c>
      <c r="W168">
        <f>NORMDIST(Playoffs!DJ166,Playoffs!DJ$199,Playoffs!DJ$200,1)</f>
        <v>0.50188638128328422</v>
      </c>
      <c r="X168">
        <f>1-NORMDIST(Playoffs!DK166,Playoffs!DK$199,Playoffs!DK$200,1)</f>
        <v>0.71541109895773447</v>
      </c>
      <c r="Y168">
        <f>NORMDIST(Playoffs!DL166,Playoffs!DL$199,Playoffs!DL$200,1)</f>
        <v>0.63242725897673402</v>
      </c>
      <c r="Z168">
        <f>1-NORMDIST(Playoffs!DM166,Playoffs!DM$199,Playoffs!DM$200,1)</f>
        <v>0.94397050661477233</v>
      </c>
      <c r="AA168">
        <f>1-NORMDIST(Playoffs!DN166,Playoffs!DN$199,Playoffs!DN$200,1)</f>
        <v>0.46437041998592421</v>
      </c>
      <c r="AB168">
        <f>NORMDIST(Playoffs!DO166,Playoffs!DO$199,Playoffs!DO$200,1)</f>
        <v>0.47048120675601013</v>
      </c>
      <c r="AC168">
        <f>NORMDIST(Playoffs!DP166,Playoffs!DP$199,Playoffs!DP$200,1)</f>
        <v>0.56463345325511105</v>
      </c>
      <c r="AD168">
        <f>1-NORMDIST(Playoffs!DQ166,Playoffs!DQ$199,Playoffs!DQ$200,1)</f>
        <v>0.68751813034364617</v>
      </c>
      <c r="AE168">
        <f>NORMDIST(Playoffs!DR166,Playoffs!DR$199,Playoffs!DR$200,1)</f>
        <v>0.27179091248861953</v>
      </c>
      <c r="AF168">
        <f>1-NORMDIST(Playoffs!DS166,Playoffs!DS$199,Playoffs!DS$200,1)</f>
        <v>0.24704290882196933</v>
      </c>
      <c r="AG168">
        <f>NORMDIST(Playoffs!DT166,Playoffs!DT$199,Playoffs!DT$200,1)</f>
        <v>0.68443191138392157</v>
      </c>
      <c r="AH168">
        <f>1-NORMDIST(Playoffs!DU166,Playoffs!DU$199,Playoffs!DU$200,1)</f>
        <v>0.17369030140305752</v>
      </c>
      <c r="AI168">
        <f t="shared" si="36"/>
        <v>22.632092805586865</v>
      </c>
      <c r="AJ168">
        <f t="shared" si="37"/>
        <v>28.818287824569573</v>
      </c>
      <c r="AK168">
        <f t="shared" si="38"/>
        <v>51.450380630156417</v>
      </c>
      <c r="AM168">
        <f t="shared" ca="1" si="39"/>
        <v>66</v>
      </c>
      <c r="AN168">
        <f t="shared" ca="1" si="40"/>
        <v>12</v>
      </c>
      <c r="AO168">
        <f t="shared" ca="1" si="41"/>
        <v>12</v>
      </c>
      <c r="AQ168" t="str">
        <f t="shared" si="42"/>
        <v>Cardinals</v>
      </c>
    </row>
    <row r="169" spans="1:43">
      <c r="A169" t="str">
        <f>Playoffs!A167&amp;" - "&amp;Playoffs!C167&amp;" - "&amp;Playoffs!F167</f>
        <v>Giants - DIV - 2008</v>
      </c>
      <c r="B169" t="str">
        <f>Playoffs!B167</f>
        <v>Eagles</v>
      </c>
      <c r="C169">
        <f>NORMDIST(Playoffs!CP167,Playoffs!CP$199,Playoffs!CP$200,1)</f>
        <v>0.12265383456868761</v>
      </c>
      <c r="D169">
        <f>1-NORMDIST(Playoffs!CQ167,Playoffs!CQ$199,Playoffs!CQ$200,1)</f>
        <v>0.51543486340792477</v>
      </c>
      <c r="E169">
        <f>NORMDIST(Playoffs!CR167,Playoffs!CR$199,Playoffs!CR$200,1)</f>
        <v>0.16843134900266477</v>
      </c>
      <c r="F169">
        <f>1-NORMDIST(Playoffs!CS167,Playoffs!CS$199,Playoffs!CS$200,1)</f>
        <v>0.73377942041916211</v>
      </c>
      <c r="G169">
        <f>1-NORMDIST(Playoffs!CT167,Playoffs!CT$199,Playoffs!CT$200,1)</f>
        <v>0.18711184834929373</v>
      </c>
      <c r="H169">
        <f>NORMDIST(Playoffs!CU167,Playoffs!CU$199,Playoffs!CU$200,1)</f>
        <v>0.57004050999444766</v>
      </c>
      <c r="I169">
        <f>NORMDIST(Playoffs!CV167,Playoffs!CV$199,Playoffs!CV$200,1)</f>
        <v>0.37243883391376742</v>
      </c>
      <c r="J169">
        <f>1-NORMDIST(Playoffs!CW167,Playoffs!CW$199,Playoffs!CW$200,1)</f>
        <v>0.73042949980396166</v>
      </c>
      <c r="K169">
        <f>NORMDIST(Playoffs!CX167,Playoffs!CX$199,Playoffs!CX$200,1)</f>
        <v>0.41081249202965642</v>
      </c>
      <c r="L169">
        <f>1-NORMDIST(Playoffs!CY167,Playoffs!CY$199,Playoffs!CY$200,1)</f>
        <v>0.61611941326391251</v>
      </c>
      <c r="M169">
        <f>NORMDIST(Playoffs!CZ167,Playoffs!CZ$199,Playoffs!CZ$200,1)</f>
        <v>0.45097427724063921</v>
      </c>
      <c r="N169">
        <f>1-NORMDIST(Playoffs!DA167,Playoffs!DA$199,Playoffs!DA$200,1)</f>
        <v>0.83649711025219453</v>
      </c>
      <c r="O169">
        <f>NORMDIST(Playoffs!DB167,Playoffs!DB$199,Playoffs!DB$200,1)</f>
        <v>0.29700267286955828</v>
      </c>
      <c r="P169">
        <f>1-NORMDIST(Playoffs!DC167,Playoffs!DC$199,Playoffs!DC$200,1)</f>
        <v>0.47156213762049171</v>
      </c>
      <c r="Q169">
        <f>NORMDIST(Playoffs!DD167,Playoffs!DD$199,Playoffs!DD$200,1)</f>
        <v>0.14658393782515089</v>
      </c>
      <c r="R169">
        <f>1-NORMDIST(Playoffs!DE167,Playoffs!DE$199,Playoffs!DE$200,1)</f>
        <v>0.20915114912737431</v>
      </c>
      <c r="S169">
        <f>NORMDIST(Playoffs!DF167,Playoffs!DF$199,Playoffs!DF$200,1)</f>
        <v>0.47295854096381906</v>
      </c>
      <c r="T169">
        <f>1-NORMDIST(Playoffs!DG167,Playoffs!DG$199,Playoffs!DG$200,1)</f>
        <v>6.5205574607734906E-2</v>
      </c>
      <c r="U169">
        <f>1-NORMDIST(Playoffs!DH167,Playoffs!DH$199,Playoffs!DH$200,1)</f>
        <v>0.92535534009237752</v>
      </c>
      <c r="V169">
        <f>NORMDIST(Playoffs!DI167,Playoffs!DI$199,Playoffs!DI$200,1)</f>
        <v>0.70441599028461099</v>
      </c>
      <c r="W169">
        <f>NORMDIST(Playoffs!DJ167,Playoffs!DJ$199,Playoffs!DJ$200,1)</f>
        <v>0.20322192017259744</v>
      </c>
      <c r="X169">
        <f>1-NORMDIST(Playoffs!DK167,Playoffs!DK$199,Playoffs!DK$200,1)</f>
        <v>0.49811361871671578</v>
      </c>
      <c r="Y169">
        <f>NORMDIST(Playoffs!DL167,Playoffs!DL$199,Playoffs!DL$200,1)</f>
        <v>0.33497929938298998</v>
      </c>
      <c r="Z169">
        <f>1-NORMDIST(Playoffs!DM167,Playoffs!DM$199,Playoffs!DM$200,1)</f>
        <v>0.43706764402434062</v>
      </c>
      <c r="AA169">
        <f>1-NORMDIST(Playoffs!DN167,Playoffs!DN$199,Playoffs!DN$200,1)</f>
        <v>0.51210968489049868</v>
      </c>
      <c r="AB169">
        <f>NORMDIST(Playoffs!DO167,Playoffs!DO$199,Playoffs!DO$200,1)</f>
        <v>0.57367540715858256</v>
      </c>
      <c r="AC169">
        <f>NORMDIST(Playoffs!DP167,Playoffs!DP$199,Playoffs!DP$200,1)</f>
        <v>0.33164340212550736</v>
      </c>
      <c r="AD169">
        <f>1-NORMDIST(Playoffs!DQ167,Playoffs!DQ$199,Playoffs!DQ$200,1)</f>
        <v>0.73250000383303582</v>
      </c>
      <c r="AE169">
        <f>NORMDIST(Playoffs!DR167,Playoffs!DR$199,Playoffs!DR$200,1)</f>
        <v>0.55508153535298643</v>
      </c>
      <c r="AF169">
        <f>1-NORMDIST(Playoffs!DS167,Playoffs!DS$199,Playoffs!DS$200,1)</f>
        <v>0.9463822527457455</v>
      </c>
      <c r="AG169">
        <f>NORMDIST(Playoffs!DT167,Playoffs!DT$199,Playoffs!DT$200,1)</f>
        <v>0.85418913756637882</v>
      </c>
      <c r="AH169">
        <f>1-NORMDIST(Playoffs!DU167,Playoffs!DU$199,Playoffs!DU$200,1)</f>
        <v>0.38642557486123563</v>
      </c>
      <c r="AI169">
        <f t="shared" si="36"/>
        <v>11.920455614880588</v>
      </c>
      <c r="AJ169">
        <f t="shared" si="37"/>
        <v>20.353822260303435</v>
      </c>
      <c r="AK169">
        <f t="shared" si="38"/>
        <v>32.274277875184026</v>
      </c>
      <c r="AM169">
        <f t="shared" ca="1" si="39"/>
        <v>164</v>
      </c>
      <c r="AN169">
        <f t="shared" ca="1" si="40"/>
        <v>72</v>
      </c>
      <c r="AO169">
        <f t="shared" ca="1" si="41"/>
        <v>128</v>
      </c>
      <c r="AQ169" t="str">
        <f t="shared" si="42"/>
        <v>Giants</v>
      </c>
    </row>
    <row r="170" spans="1:43">
      <c r="A170" t="str">
        <f>Playoffs!A168&amp;" - "&amp;Playoffs!C168&amp;" - "&amp;Playoffs!F168</f>
        <v>Eagles - DIV - 2008</v>
      </c>
      <c r="B170" t="str">
        <f>Playoffs!B168</f>
        <v>Giants</v>
      </c>
      <c r="C170">
        <f>NORMDIST(Playoffs!CP168,Playoffs!CP$199,Playoffs!CP$200,1)</f>
        <v>0.48456513659207534</v>
      </c>
      <c r="D170">
        <f>1-NORMDIST(Playoffs!CQ168,Playoffs!CQ$199,Playoffs!CQ$200,1)</f>
        <v>0.87734616543131372</v>
      </c>
      <c r="E170">
        <f>NORMDIST(Playoffs!CR168,Playoffs!CR$199,Playoffs!CR$200,1)</f>
        <v>0.26622057958083811</v>
      </c>
      <c r="F170">
        <f>1-NORMDIST(Playoffs!CS168,Playoffs!CS$199,Playoffs!CS$200,1)</f>
        <v>0.83156865099733546</v>
      </c>
      <c r="G170">
        <f>1-NORMDIST(Playoffs!CT168,Playoffs!CT$199,Playoffs!CT$200,1)</f>
        <v>0.42995949000555234</v>
      </c>
      <c r="H170">
        <f>NORMDIST(Playoffs!CU168,Playoffs!CU$199,Playoffs!CU$200,1)</f>
        <v>0.81288815165070627</v>
      </c>
      <c r="I170">
        <f>NORMDIST(Playoffs!CV168,Playoffs!CV$199,Playoffs!CV$200,1)</f>
        <v>0.26957050019603779</v>
      </c>
      <c r="J170">
        <f>1-NORMDIST(Playoffs!CW168,Playoffs!CW$199,Playoffs!CW$200,1)</f>
        <v>0.62756116608623225</v>
      </c>
      <c r="K170">
        <f>NORMDIST(Playoffs!CX168,Playoffs!CX$199,Playoffs!CX$200,1)</f>
        <v>0.38388058673608694</v>
      </c>
      <c r="L170">
        <f>1-NORMDIST(Playoffs!CY168,Playoffs!CY$199,Playoffs!CY$200,1)</f>
        <v>0.58918750797034314</v>
      </c>
      <c r="M170">
        <f>NORMDIST(Playoffs!CZ168,Playoffs!CZ$199,Playoffs!CZ$200,1)</f>
        <v>0.16350288974780658</v>
      </c>
      <c r="N170">
        <f>1-NORMDIST(Playoffs!DA168,Playoffs!DA$199,Playoffs!DA$200,1)</f>
        <v>0.54902572275936101</v>
      </c>
      <c r="O170">
        <f>NORMDIST(Playoffs!DB168,Playoffs!DB$199,Playoffs!DB$200,1)</f>
        <v>0.52843786237950829</v>
      </c>
      <c r="P170">
        <f>1-NORMDIST(Playoffs!DC168,Playoffs!DC$199,Playoffs!DC$200,1)</f>
        <v>0.7029973271304415</v>
      </c>
      <c r="Q170">
        <f>NORMDIST(Playoffs!DD168,Playoffs!DD$199,Playoffs!DD$200,1)</f>
        <v>0.79084885087262535</v>
      </c>
      <c r="R170">
        <f>1-NORMDIST(Playoffs!DE168,Playoffs!DE$199,Playoffs!DE$200,1)</f>
        <v>0.85341606217484955</v>
      </c>
      <c r="S170">
        <f>NORMDIST(Playoffs!DF168,Playoffs!DF$199,Playoffs!DF$200,1)</f>
        <v>0.93479442539226554</v>
      </c>
      <c r="T170">
        <f>1-NORMDIST(Playoffs!DG168,Playoffs!DG$199,Playoffs!DG$200,1)</f>
        <v>0.52704145903618083</v>
      </c>
      <c r="U170">
        <f>1-NORMDIST(Playoffs!DH168,Playoffs!DH$199,Playoffs!DH$200,1)</f>
        <v>0.29558400971538901</v>
      </c>
      <c r="V170">
        <f>NORMDIST(Playoffs!DI168,Playoffs!DI$199,Playoffs!DI$200,1)</f>
        <v>7.4644659907622479E-2</v>
      </c>
      <c r="W170">
        <f>NORMDIST(Playoffs!DJ168,Playoffs!DJ$199,Playoffs!DJ$200,1)</f>
        <v>0.50188638128328422</v>
      </c>
      <c r="X170">
        <f>1-NORMDIST(Playoffs!DK168,Playoffs!DK$199,Playoffs!DK$200,1)</f>
        <v>0.79677807982740234</v>
      </c>
      <c r="Y170">
        <f>NORMDIST(Playoffs!DL168,Playoffs!DL$199,Playoffs!DL$200,1)</f>
        <v>0.56293235597566038</v>
      </c>
      <c r="Z170">
        <f>1-NORMDIST(Playoffs!DM168,Playoffs!DM$199,Playoffs!DM$200,1)</f>
        <v>0.66502070061700747</v>
      </c>
      <c r="AA170">
        <f>1-NORMDIST(Playoffs!DN168,Playoffs!DN$199,Playoffs!DN$200,1)</f>
        <v>0.42632459284141744</v>
      </c>
      <c r="AB170">
        <f>NORMDIST(Playoffs!DO168,Playoffs!DO$199,Playoffs!DO$200,1)</f>
        <v>0.48789031510950132</v>
      </c>
      <c r="AC170">
        <f>NORMDIST(Playoffs!DP168,Playoffs!DP$199,Playoffs!DP$200,1)</f>
        <v>0.2674999961669644</v>
      </c>
      <c r="AD170">
        <f>1-NORMDIST(Playoffs!DQ168,Playoffs!DQ$199,Playoffs!DQ$200,1)</f>
        <v>0.66835659787449286</v>
      </c>
      <c r="AE170">
        <f>NORMDIST(Playoffs!DR168,Playoffs!DR$199,Playoffs!DR$200,1)</f>
        <v>5.3617747254254056E-2</v>
      </c>
      <c r="AF170">
        <f>1-NORMDIST(Playoffs!DS168,Playoffs!DS$199,Playoffs!DS$200,1)</f>
        <v>0.44491846464701368</v>
      </c>
      <c r="AG170">
        <f>NORMDIST(Playoffs!DT168,Playoffs!DT$199,Playoffs!DT$200,1)</f>
        <v>0.61357442513876459</v>
      </c>
      <c r="AH170">
        <f>1-NORMDIST(Playoffs!DU168,Playoffs!DU$199,Playoffs!DU$200,1)</f>
        <v>0.14581086243362185</v>
      </c>
      <c r="AI170">
        <f t="shared" si="36"/>
        <v>15.852571792669492</v>
      </c>
      <c r="AJ170">
        <f t="shared" si="37"/>
        <v>24.28593843809233</v>
      </c>
      <c r="AK170">
        <f t="shared" si="38"/>
        <v>40.138510230761831</v>
      </c>
      <c r="AM170">
        <f t="shared" ca="1" si="39"/>
        <v>127</v>
      </c>
      <c r="AN170">
        <f t="shared" ca="1" si="40"/>
        <v>35</v>
      </c>
      <c r="AO170">
        <f t="shared" ca="1" si="41"/>
        <v>71</v>
      </c>
      <c r="AQ170" t="str">
        <f t="shared" si="42"/>
        <v>Eagles</v>
      </c>
    </row>
    <row r="171" spans="1:43">
      <c r="A171" t="str">
        <f>Playoffs!A169&amp;" - "&amp;Playoffs!C169&amp;" - "&amp;Playoffs!F169</f>
        <v>Steelers - DIV - 2008</v>
      </c>
      <c r="B171" t="str">
        <f>Playoffs!B169</f>
        <v>Chargers</v>
      </c>
      <c r="C171">
        <f>NORMDIST(Playoffs!CP169,Playoffs!CP$199,Playoffs!CP$200,1)</f>
        <v>0.82448153295536875</v>
      </c>
      <c r="D171">
        <f>1-NORMDIST(Playoffs!CQ169,Playoffs!CQ$199,Playoffs!CQ$200,1)</f>
        <v>0.59494546537114035</v>
      </c>
      <c r="E171">
        <f>NORMDIST(Playoffs!CR169,Playoffs!CR$199,Playoffs!CR$200,1)</f>
        <v>0.71349322975311325</v>
      </c>
      <c r="F171">
        <f>1-NORMDIST(Playoffs!CS169,Playoffs!CS$199,Playoffs!CS$200,1)</f>
        <v>0.24038316672642768</v>
      </c>
      <c r="G171">
        <f>1-NORMDIST(Playoffs!CT169,Playoffs!CT$199,Playoffs!CT$200,1)</f>
        <v>0.89393818296530703</v>
      </c>
      <c r="H171">
        <f>NORMDIST(Playoffs!CU169,Playoffs!CU$199,Playoffs!CU$200,1)</f>
        <v>0.57004050999444766</v>
      </c>
      <c r="I171">
        <f>NORMDIST(Playoffs!CV169,Playoffs!CV$199,Playoffs!CV$200,1)</f>
        <v>0.61413854947599211</v>
      </c>
      <c r="J171">
        <f>1-NORMDIST(Playoffs!CW169,Playoffs!CW$199,Playoffs!CW$200,1)</f>
        <v>0.68571004733034435</v>
      </c>
      <c r="K171">
        <f>NORMDIST(Playoffs!CX169,Playoffs!CX$199,Playoffs!CX$200,1)</f>
        <v>0.86675975786324422</v>
      </c>
      <c r="L171">
        <f>1-NORMDIST(Playoffs!CY169,Playoffs!CY$199,Playoffs!CY$200,1)</f>
        <v>0.87868121888717188</v>
      </c>
      <c r="M171">
        <f>NORMDIST(Playoffs!CZ169,Playoffs!CZ$199,Playoffs!CZ$200,1)</f>
        <v>0.40028665650134632</v>
      </c>
      <c r="N171">
        <f>1-NORMDIST(Playoffs!DA169,Playoffs!DA$199,Playoffs!DA$200,1)</f>
        <v>0.29052600857673494</v>
      </c>
      <c r="O171">
        <f>NORMDIST(Playoffs!DB169,Playoffs!DB$199,Playoffs!DB$200,1)</f>
        <v>0.75039333510110429</v>
      </c>
      <c r="P171">
        <f>1-NORMDIST(Playoffs!DC169,Playoffs!DC$199,Playoffs!DC$200,1)</f>
        <v>0.7530556359732401</v>
      </c>
      <c r="Q171">
        <f>NORMDIST(Playoffs!DD169,Playoffs!DD$199,Playoffs!DD$200,1)</f>
        <v>0.45187968772363507</v>
      </c>
      <c r="R171">
        <f>1-NORMDIST(Playoffs!DE169,Playoffs!DE$199,Playoffs!DE$200,1)</f>
        <v>0.42497552416677964</v>
      </c>
      <c r="S171">
        <f>NORMDIST(Playoffs!DF169,Playoffs!DF$199,Playoffs!DF$200,1)</f>
        <v>0.84290379049333275</v>
      </c>
      <c r="T171">
        <f>1-NORMDIST(Playoffs!DG169,Playoffs!DG$199,Playoffs!DG$200,1)</f>
        <v>0.66313305665498845</v>
      </c>
      <c r="U171">
        <f>1-NORMDIST(Playoffs!DH169,Playoffs!DH$199,Playoffs!DH$200,1)</f>
        <v>0.67452795868855331</v>
      </c>
      <c r="V171">
        <f>NORMDIST(Playoffs!DI169,Playoffs!DI$199,Playoffs!DI$200,1)</f>
        <v>0.70441599028461099</v>
      </c>
      <c r="W171">
        <f>NORMDIST(Playoffs!DJ169,Playoffs!DJ$199,Playoffs!DJ$200,1)</f>
        <v>0.70074302568571478</v>
      </c>
      <c r="X171">
        <f>1-NORMDIST(Playoffs!DK169,Playoffs!DK$199,Playoffs!DK$200,1)</f>
        <v>0.10436358488814845</v>
      </c>
      <c r="Y171">
        <f>NORMDIST(Playoffs!DL169,Playoffs!DL$199,Playoffs!DL$200,1)</f>
        <v>0.80425172193874817</v>
      </c>
      <c r="Z171">
        <f>1-NORMDIST(Playoffs!DM169,Playoffs!DM$199,Playoffs!DM$200,1)</f>
        <v>0.9106683566159437</v>
      </c>
      <c r="AA171">
        <f>1-NORMDIST(Playoffs!DN169,Playoffs!DN$199,Playoffs!DN$200,1)</f>
        <v>0.66747037169033852</v>
      </c>
      <c r="AB171">
        <f>NORMDIST(Playoffs!DO169,Playoffs!DO$199,Playoffs!DO$200,1)</f>
        <v>0.99820209808553906</v>
      </c>
      <c r="AC171">
        <f>NORMDIST(Playoffs!DP169,Playoffs!DP$199,Playoffs!DP$200,1)</f>
        <v>0.68104638077717239</v>
      </c>
      <c r="AD171">
        <f>1-NORMDIST(Playoffs!DQ169,Playoffs!DQ$199,Playoffs!DQ$200,1)</f>
        <v>0.99072977588358579</v>
      </c>
      <c r="AE171">
        <f>NORMDIST(Playoffs!DR169,Playoffs!DR$199,Playoffs!DR$200,1)</f>
        <v>0.43407234778714221</v>
      </c>
      <c r="AF171">
        <f>1-NORMDIST(Playoffs!DS169,Playoffs!DS$199,Playoffs!DS$200,1)</f>
        <v>0.98611363745014846</v>
      </c>
      <c r="AG171">
        <f>NORMDIST(Playoffs!DT169,Playoffs!DT$199,Playoffs!DT$200,1)</f>
        <v>0.75393580515085135</v>
      </c>
      <c r="AH171">
        <f>1-NORMDIST(Playoffs!DU169,Playoffs!DU$199,Playoffs!DU$200,1)</f>
        <v>0.68341708937199108</v>
      </c>
      <c r="AI171">
        <f t="shared" si="36"/>
        <v>25.633792142966904</v>
      </c>
      <c r="AJ171">
        <f t="shared" si="37"/>
        <v>21.237480597558051</v>
      </c>
      <c r="AK171">
        <f t="shared" si="38"/>
        <v>46.871272740524951</v>
      </c>
      <c r="AM171">
        <f t="shared" ca="1" si="39"/>
        <v>40</v>
      </c>
      <c r="AN171">
        <f t="shared" ca="1" si="40"/>
        <v>60</v>
      </c>
      <c r="AO171">
        <f t="shared" ca="1" si="41"/>
        <v>28</v>
      </c>
      <c r="AQ171" t="str">
        <f t="shared" si="42"/>
        <v>Steelers</v>
      </c>
    </row>
    <row r="172" spans="1:43">
      <c r="A172" t="str">
        <f>Playoffs!A170&amp;" - "&amp;Playoffs!C170&amp;" - "&amp;Playoffs!F170</f>
        <v>Chargers - DIV - 2008</v>
      </c>
      <c r="B172" t="str">
        <f>Playoffs!B170</f>
        <v>Steelers</v>
      </c>
      <c r="C172">
        <f>NORMDIST(Playoffs!CP170,Playoffs!CP$199,Playoffs!CP$200,1)</f>
        <v>0.4050545346288601</v>
      </c>
      <c r="D172">
        <f>1-NORMDIST(Playoffs!CQ170,Playoffs!CQ$199,Playoffs!CQ$200,1)</f>
        <v>0.17551846704462992</v>
      </c>
      <c r="E172">
        <f>NORMDIST(Playoffs!CR170,Playoffs!CR$199,Playoffs!CR$200,1)</f>
        <v>0.7596168332735721</v>
      </c>
      <c r="F172">
        <f>1-NORMDIST(Playoffs!CS170,Playoffs!CS$199,Playoffs!CS$200,1)</f>
        <v>0.28650677024688664</v>
      </c>
      <c r="G172">
        <f>1-NORMDIST(Playoffs!CT170,Playoffs!CT$199,Playoffs!CT$200,1)</f>
        <v>0.42995949000555234</v>
      </c>
      <c r="H172">
        <f>NORMDIST(Playoffs!CU170,Playoffs!CU$199,Playoffs!CU$200,1)</f>
        <v>0.10606181703469297</v>
      </c>
      <c r="I172">
        <f>NORMDIST(Playoffs!CV170,Playoffs!CV$199,Playoffs!CV$200,1)</f>
        <v>0.3142899526696552</v>
      </c>
      <c r="J172">
        <f>1-NORMDIST(Playoffs!CW170,Playoffs!CW$199,Playoffs!CW$200,1)</f>
        <v>0.38586145052400811</v>
      </c>
      <c r="K172">
        <f>NORMDIST(Playoffs!CX170,Playoffs!CX$199,Playoffs!CX$200,1)</f>
        <v>0.12131878111282701</v>
      </c>
      <c r="L172">
        <f>1-NORMDIST(Playoffs!CY170,Playoffs!CY$199,Playoffs!CY$200,1)</f>
        <v>0.133240242136757</v>
      </c>
      <c r="M172">
        <f>NORMDIST(Playoffs!CZ170,Playoffs!CZ$199,Playoffs!CZ$200,1)</f>
        <v>0.70947399142326428</v>
      </c>
      <c r="N172">
        <f>1-NORMDIST(Playoffs!DA170,Playoffs!DA$199,Playoffs!DA$200,1)</f>
        <v>0.59971334349865402</v>
      </c>
      <c r="O172">
        <f>NORMDIST(Playoffs!DB170,Playoffs!DB$199,Playoffs!DB$200,1)</f>
        <v>0.24694436402675968</v>
      </c>
      <c r="P172">
        <f>1-NORMDIST(Playoffs!DC170,Playoffs!DC$199,Playoffs!DC$200,1)</f>
        <v>0.24960666489889594</v>
      </c>
      <c r="Q172">
        <f>NORMDIST(Playoffs!DD170,Playoffs!DD$199,Playoffs!DD$200,1)</f>
        <v>0.57502447583322036</v>
      </c>
      <c r="R172">
        <f>1-NORMDIST(Playoffs!DE170,Playoffs!DE$199,Playoffs!DE$200,1)</f>
        <v>0.54812031227636504</v>
      </c>
      <c r="S172">
        <f>NORMDIST(Playoffs!DF170,Playoffs!DF$199,Playoffs!DF$200,1)</f>
        <v>0.33686694334501133</v>
      </c>
      <c r="T172">
        <f>1-NORMDIST(Playoffs!DG170,Playoffs!DG$199,Playoffs!DG$200,1)</f>
        <v>0.15709620950666769</v>
      </c>
      <c r="U172">
        <f>1-NORMDIST(Playoffs!DH170,Playoffs!DH$199,Playoffs!DH$200,1)</f>
        <v>0.29558400971538901</v>
      </c>
      <c r="V172">
        <f>NORMDIST(Playoffs!DI170,Playoffs!DI$199,Playoffs!DI$200,1)</f>
        <v>0.32547204131144669</v>
      </c>
      <c r="W172">
        <f>NORMDIST(Playoffs!DJ170,Playoffs!DJ$199,Playoffs!DJ$200,1)</f>
        <v>0.89563641511185188</v>
      </c>
      <c r="X172">
        <f>1-NORMDIST(Playoffs!DK170,Playoffs!DK$199,Playoffs!DK$200,1)</f>
        <v>0.29925697431428533</v>
      </c>
      <c r="Y172">
        <f>NORMDIST(Playoffs!DL170,Playoffs!DL$199,Playoffs!DL$200,1)</f>
        <v>8.933164338405275E-2</v>
      </c>
      <c r="Z172">
        <f>1-NORMDIST(Playoffs!DM170,Playoffs!DM$199,Playoffs!DM$200,1)</f>
        <v>0.19574827806125583</v>
      </c>
      <c r="AA172">
        <f>1-NORMDIST(Playoffs!DN170,Playoffs!DN$199,Playoffs!DN$200,1)</f>
        <v>1.7979019144611641E-3</v>
      </c>
      <c r="AB172">
        <f>NORMDIST(Playoffs!DO170,Playoffs!DO$199,Playoffs!DO$200,1)</f>
        <v>0.33252962830966148</v>
      </c>
      <c r="AC172">
        <f>NORMDIST(Playoffs!DP170,Playoffs!DP$199,Playoffs!DP$200,1)</f>
        <v>9.2702241164143162E-3</v>
      </c>
      <c r="AD172">
        <f>1-NORMDIST(Playoffs!DQ170,Playoffs!DQ$199,Playoffs!DQ$200,1)</f>
        <v>0.3189536192228275</v>
      </c>
      <c r="AE172">
        <f>NORMDIST(Playoffs!DR170,Playoffs!DR$199,Playoffs!DR$200,1)</f>
        <v>1.3886362549851539E-2</v>
      </c>
      <c r="AF172">
        <f>1-NORMDIST(Playoffs!DS170,Playoffs!DS$199,Playoffs!DS$200,1)</f>
        <v>0.56592765221285768</v>
      </c>
      <c r="AG172">
        <f>NORMDIST(Playoffs!DT170,Playoffs!DT$199,Playoffs!DT$200,1)</f>
        <v>0.31658291062800847</v>
      </c>
      <c r="AH172">
        <f>1-NORMDIST(Playoffs!DU170,Playoffs!DU$199,Playoffs!DU$200,1)</f>
        <v>0.24606419484914921</v>
      </c>
      <c r="AI172">
        <f t="shared" si="36"/>
        <v>14.968913455414862</v>
      </c>
      <c r="AJ172">
        <f t="shared" si="37"/>
        <v>10.57260191000603</v>
      </c>
      <c r="AK172">
        <f t="shared" si="38"/>
        <v>25.541515365420889</v>
      </c>
      <c r="AM172">
        <f t="shared" ca="1" si="39"/>
        <v>139</v>
      </c>
      <c r="AN172">
        <f t="shared" ca="1" si="40"/>
        <v>159</v>
      </c>
      <c r="AO172">
        <f t="shared" ca="1" si="41"/>
        <v>171</v>
      </c>
      <c r="AQ172" t="str">
        <f t="shared" si="42"/>
        <v>Chargers</v>
      </c>
    </row>
    <row r="173" spans="1:43">
      <c r="A173" t="str">
        <f>Playoffs!A171&amp;" - "&amp;Playoffs!C171&amp;" - "&amp;Playoffs!F171</f>
        <v>Cardinals - CC - 2008</v>
      </c>
      <c r="B173" t="str">
        <f>Playoffs!B171</f>
        <v>Eagles</v>
      </c>
      <c r="C173">
        <f>NORMDIST(Playoffs!CP171,Playoffs!CP$199,Playoffs!CP$200,1)</f>
        <v>0.86699392052550861</v>
      </c>
      <c r="D173">
        <f>1-NORMDIST(Playoffs!CQ171,Playoffs!CQ$199,Playoffs!CQ$200,1)</f>
        <v>0.2612932224967659</v>
      </c>
      <c r="E173">
        <f>NORMDIST(Playoffs!CR171,Playoffs!CR$199,Playoffs!CR$200,1)</f>
        <v>0.9848123821015371</v>
      </c>
      <c r="F173">
        <f>1-NORMDIST(Playoffs!CS171,Playoffs!CS$199,Playoffs!CS$200,1)</f>
        <v>0.22357051101534897</v>
      </c>
      <c r="G173">
        <f>1-NORMDIST(Playoffs!CT171,Playoffs!CT$199,Playoffs!CT$200,1)</f>
        <v>0.70389457286725732</v>
      </c>
      <c r="H173">
        <f>NORMDIST(Playoffs!CU171,Playoffs!CU$199,Playoffs!CU$200,1)</f>
        <v>0.81288815165070627</v>
      </c>
      <c r="I173">
        <f>NORMDIST(Playoffs!CV171,Playoffs!CV$199,Playoffs!CV$200,1)</f>
        <v>0.82622242189479334</v>
      </c>
      <c r="J173">
        <f>1-NORMDIST(Playoffs!CW171,Playoffs!CW$199,Playoffs!CW$200,1)</f>
        <v>7.6640882267760446E-2</v>
      </c>
      <c r="K173">
        <f>NORMDIST(Playoffs!CX171,Playoffs!CX$199,Playoffs!CX$200,1)</f>
        <v>0.71451871044618775</v>
      </c>
      <c r="L173">
        <f>1-NORMDIST(Playoffs!CY171,Playoffs!CY$199,Playoffs!CY$200,1)</f>
        <v>0.44797647162382348</v>
      </c>
      <c r="M173">
        <f>NORMDIST(Playoffs!CZ171,Playoffs!CZ$199,Playoffs!CZ$200,1)</f>
        <v>0.82932954233697109</v>
      </c>
      <c r="N173">
        <f>1-NORMDIST(Playoffs!DA171,Playoffs!DA$199,Playoffs!DA$200,1)</f>
        <v>7.9165321595524141E-2</v>
      </c>
      <c r="O173">
        <f>NORMDIST(Playoffs!DB171,Playoffs!DB$199,Playoffs!DB$200,1)</f>
        <v>0.80428954025693877</v>
      </c>
      <c r="P173">
        <f>1-NORMDIST(Playoffs!DC171,Playoffs!DC$199,Playoffs!DC$200,1)</f>
        <v>0.24960666489889594</v>
      </c>
      <c r="Q173">
        <f>NORMDIST(Playoffs!DD171,Playoffs!DD$199,Playoffs!DD$200,1)</f>
        <v>0.69955772977768649</v>
      </c>
      <c r="R173">
        <f>1-NORMDIST(Playoffs!DE171,Playoffs!DE$199,Playoffs!DE$200,1)</f>
        <v>0.28729842542966633</v>
      </c>
      <c r="S173">
        <f>NORMDIST(Playoffs!DF171,Playoffs!DF$199,Playoffs!DF$200,1)</f>
        <v>0.51051100554080298</v>
      </c>
      <c r="T173">
        <f>1-NORMDIST(Playoffs!DG171,Playoffs!DG$199,Playoffs!DG$200,1)</f>
        <v>0.86095188334094419</v>
      </c>
      <c r="U173">
        <f>1-NORMDIST(Playoffs!DH171,Playoffs!DH$199,Playoffs!DH$200,1)</f>
        <v>0.48311120935848018</v>
      </c>
      <c r="V173">
        <f>NORMDIST(Playoffs!DI171,Playoffs!DI$199,Playoffs!DI$200,1)</f>
        <v>0.17175604296017943</v>
      </c>
      <c r="W173">
        <f>NORMDIST(Playoffs!DJ171,Playoffs!DJ$199,Playoffs!DJ$200,1)</f>
        <v>0.89563641511185188</v>
      </c>
      <c r="X173">
        <f>1-NORMDIST(Playoffs!DK171,Playoffs!DK$199,Playoffs!DK$200,1)</f>
        <v>0.41548698730783651</v>
      </c>
      <c r="Y173">
        <f>NORMDIST(Playoffs!DL171,Playoffs!DL$199,Playoffs!DL$200,1)</f>
        <v>0.65256441970780699</v>
      </c>
      <c r="Z173">
        <f>1-NORMDIST(Playoffs!DM171,Playoffs!DM$199,Playoffs!DM$200,1)</f>
        <v>0.27975111791113316</v>
      </c>
      <c r="AA173">
        <f>1-NORMDIST(Playoffs!DN171,Playoffs!DN$199,Playoffs!DN$200,1)</f>
        <v>0.90242963888612482</v>
      </c>
      <c r="AB173">
        <f>NORMDIST(Playoffs!DO171,Playoffs!DO$199,Playoffs!DO$200,1)</f>
        <v>0.62542851417623901</v>
      </c>
      <c r="AC173">
        <f>NORMDIST(Playoffs!DP171,Playoffs!DP$199,Playoffs!DP$200,1)</f>
        <v>0.46971396568964485</v>
      </c>
      <c r="AD173">
        <f>1-NORMDIST(Playoffs!DQ171,Playoffs!DQ$199,Playoffs!DQ$200,1)</f>
        <v>0.26833457155111684</v>
      </c>
      <c r="AE173">
        <f>NORMDIST(Playoffs!DR171,Playoffs!DR$199,Playoffs!DR$200,1)</f>
        <v>0.3112620794494696</v>
      </c>
      <c r="AF173">
        <f>1-NORMDIST(Playoffs!DS171,Playoffs!DS$199,Playoffs!DS$200,1)</f>
        <v>0.16052917366087405</v>
      </c>
      <c r="AG173">
        <f>NORMDIST(Playoffs!DT171,Playoffs!DT$199,Playoffs!DT$200,1)</f>
        <v>0.29509885612133058</v>
      </c>
      <c r="AH173">
        <f>1-NORMDIST(Playoffs!DU171,Playoffs!DU$199,Playoffs!DU$200,1)</f>
        <v>6.4997123535190604E-2</v>
      </c>
      <c r="AI173">
        <f t="shared" si="36"/>
        <v>27.427287355459189</v>
      </c>
      <c r="AJ173">
        <f t="shared" si="37"/>
        <v>12.421393254512953</v>
      </c>
      <c r="AK173">
        <f t="shared" si="38"/>
        <v>39.848680609972149</v>
      </c>
      <c r="AM173">
        <f t="shared" ca="1" si="39"/>
        <v>25</v>
      </c>
      <c r="AN173">
        <f t="shared" ca="1" si="40"/>
        <v>145</v>
      </c>
      <c r="AO173">
        <f t="shared" ca="1" si="41"/>
        <v>74</v>
      </c>
      <c r="AQ173" t="str">
        <f t="shared" si="42"/>
        <v>Cardinals</v>
      </c>
    </row>
    <row r="174" spans="1:43">
      <c r="A174" t="str">
        <f>Playoffs!A172&amp;" - "&amp;Playoffs!C172&amp;" - "&amp;Playoffs!F172</f>
        <v>Eagles - CC - 2008</v>
      </c>
      <c r="B174" t="str">
        <f>Playoffs!B172</f>
        <v>Cardinals</v>
      </c>
      <c r="C174">
        <f>NORMDIST(Playoffs!CP172,Playoffs!CP$199,Playoffs!CP$200,1)</f>
        <v>0.73870677750323299</v>
      </c>
      <c r="D174">
        <f>1-NORMDIST(Playoffs!CQ172,Playoffs!CQ$199,Playoffs!CQ$200,1)</f>
        <v>0.13300607947449028</v>
      </c>
      <c r="E174">
        <f>NORMDIST(Playoffs!CR172,Playoffs!CR$199,Playoffs!CR$200,1)</f>
        <v>0.77642948898465081</v>
      </c>
      <c r="F174">
        <f>1-NORMDIST(Playoffs!CS172,Playoffs!CS$199,Playoffs!CS$200,1)</f>
        <v>1.5187617898462902E-2</v>
      </c>
      <c r="G174">
        <f>1-NORMDIST(Playoffs!CT172,Playoffs!CT$199,Playoffs!CT$200,1)</f>
        <v>0.18711184834929373</v>
      </c>
      <c r="H174">
        <f>NORMDIST(Playoffs!CU172,Playoffs!CU$199,Playoffs!CU$200,1)</f>
        <v>0.29610542713274268</v>
      </c>
      <c r="I174">
        <f>NORMDIST(Playoffs!CV172,Playoffs!CV$199,Playoffs!CV$200,1)</f>
        <v>0.92335911773224</v>
      </c>
      <c r="J174">
        <f>1-NORMDIST(Playoffs!CW172,Playoffs!CW$199,Playoffs!CW$200,1)</f>
        <v>0.17377757810520733</v>
      </c>
      <c r="K174">
        <f>NORMDIST(Playoffs!CX172,Playoffs!CX$199,Playoffs!CX$200,1)</f>
        <v>0.55202352837617685</v>
      </c>
      <c r="L174">
        <f>1-NORMDIST(Playoffs!CY172,Playoffs!CY$199,Playoffs!CY$200,1)</f>
        <v>0.28548128955381324</v>
      </c>
      <c r="M174">
        <f>NORMDIST(Playoffs!CZ172,Playoffs!CZ$199,Playoffs!CZ$200,1)</f>
        <v>0.92083467840447519</v>
      </c>
      <c r="N174">
        <f>1-NORMDIST(Playoffs!DA172,Playoffs!DA$199,Playoffs!DA$200,1)</f>
        <v>0.17067045766302791</v>
      </c>
      <c r="O174">
        <f>NORMDIST(Playoffs!DB172,Playoffs!DB$199,Playoffs!DB$200,1)</f>
        <v>0.75039333510110429</v>
      </c>
      <c r="P174">
        <f>1-NORMDIST(Playoffs!DC172,Playoffs!DC$199,Playoffs!DC$200,1)</f>
        <v>0.19571045974306145</v>
      </c>
      <c r="Q174">
        <f>NORMDIST(Playoffs!DD172,Playoffs!DD$199,Playoffs!DD$200,1)</f>
        <v>0.71270157457033334</v>
      </c>
      <c r="R174">
        <f>1-NORMDIST(Playoffs!DE172,Playoffs!DE$199,Playoffs!DE$200,1)</f>
        <v>0.30044227022231329</v>
      </c>
      <c r="S174">
        <f>NORMDIST(Playoffs!DF172,Playoffs!DF$199,Playoffs!DF$200,1)</f>
        <v>0.13904811665905537</v>
      </c>
      <c r="T174">
        <f>1-NORMDIST(Playoffs!DG172,Playoffs!DG$199,Playoffs!DG$200,1)</f>
        <v>0.48948899445919702</v>
      </c>
      <c r="U174">
        <f>1-NORMDIST(Playoffs!DH172,Playoffs!DH$199,Playoffs!DH$200,1)</f>
        <v>0.82824395703982057</v>
      </c>
      <c r="V174">
        <f>NORMDIST(Playoffs!DI172,Playoffs!DI$199,Playoffs!DI$200,1)</f>
        <v>0.51688879064151982</v>
      </c>
      <c r="W174">
        <f>NORMDIST(Playoffs!DJ172,Playoffs!DJ$199,Playoffs!DJ$200,1)</f>
        <v>0.5845130126921636</v>
      </c>
      <c r="X174">
        <f>1-NORMDIST(Playoffs!DK172,Playoffs!DK$199,Playoffs!DK$200,1)</f>
        <v>0.10436358488814845</v>
      </c>
      <c r="Y174">
        <f>NORMDIST(Playoffs!DL172,Playoffs!DL$199,Playoffs!DL$200,1)</f>
        <v>0.72024888208886995</v>
      </c>
      <c r="Z174">
        <f>1-NORMDIST(Playoffs!DM172,Playoffs!DM$199,Playoffs!DM$200,1)</f>
        <v>0.34743558029219535</v>
      </c>
      <c r="AA174">
        <f>1-NORMDIST(Playoffs!DN172,Playoffs!DN$199,Playoffs!DN$200,1)</f>
        <v>0.3745714858237611</v>
      </c>
      <c r="AB174">
        <f>NORMDIST(Playoffs!DO172,Playoffs!DO$199,Playoffs!DO$200,1)</f>
        <v>9.757036111387507E-2</v>
      </c>
      <c r="AC174">
        <f>NORMDIST(Playoffs!DP172,Playoffs!DP$199,Playoffs!DP$200,1)</f>
        <v>0.73166542844888305</v>
      </c>
      <c r="AD174">
        <f>1-NORMDIST(Playoffs!DQ172,Playoffs!DQ$199,Playoffs!DQ$200,1)</f>
        <v>0.53028603431035526</v>
      </c>
      <c r="AE174">
        <f>NORMDIST(Playoffs!DR172,Playoffs!DR$199,Playoffs!DR$200,1)</f>
        <v>0.83947082633912651</v>
      </c>
      <c r="AF174">
        <f>1-NORMDIST(Playoffs!DS172,Playoffs!DS$199,Playoffs!DS$200,1)</f>
        <v>0.68873792055052996</v>
      </c>
      <c r="AG174">
        <f>NORMDIST(Playoffs!DT172,Playoffs!DT$199,Playoffs!DT$200,1)</f>
        <v>0.93500287646480984</v>
      </c>
      <c r="AH174">
        <f>1-NORMDIST(Playoffs!DU172,Playoffs!DU$199,Playoffs!DU$200,1)</f>
        <v>0.70490114387866898</v>
      </c>
      <c r="AI174">
        <f t="shared" si="36"/>
        <v>23.785000798459972</v>
      </c>
      <c r="AJ174">
        <f t="shared" si="37"/>
        <v>8.7791066975137433</v>
      </c>
      <c r="AK174">
        <f t="shared" si="38"/>
        <v>32.564107495973722</v>
      </c>
      <c r="AM174">
        <f t="shared" ca="1" si="39"/>
        <v>54</v>
      </c>
      <c r="AN174">
        <f t="shared" ca="1" si="40"/>
        <v>174</v>
      </c>
      <c r="AO174">
        <f t="shared" ca="1" si="41"/>
        <v>125</v>
      </c>
      <c r="AQ174" t="str">
        <f t="shared" si="42"/>
        <v>Eagles</v>
      </c>
    </row>
    <row r="175" spans="1:43">
      <c r="A175" t="str">
        <f>Playoffs!A173&amp;" - "&amp;Playoffs!C173&amp;" - "&amp;Playoffs!F173</f>
        <v>Steelers - CC - 2008</v>
      </c>
      <c r="B175" t="str">
        <f>Playoffs!B173</f>
        <v>Ravens</v>
      </c>
      <c r="C175">
        <f>NORMDIST(Playoffs!CP173,Playoffs!CP$199,Playoffs!CP$200,1)</f>
        <v>3.1942973593040658E-2</v>
      </c>
      <c r="D175">
        <f>1-NORMDIST(Playoffs!CQ173,Playoffs!CQ$199,Playoffs!CQ$200,1)</f>
        <v>0.905814220927595</v>
      </c>
      <c r="E175">
        <f>NORMDIST(Playoffs!CR173,Playoffs!CR$199,Playoffs!CR$200,1)</f>
        <v>0.6547380868213144</v>
      </c>
      <c r="F175">
        <f>1-NORMDIST(Playoffs!CS173,Playoffs!CS$199,Playoffs!CS$200,1)</f>
        <v>0.97884142784594275</v>
      </c>
      <c r="G175">
        <f>1-NORMDIST(Playoffs!CT173,Playoffs!CT$199,Playoffs!CT$200,1)</f>
        <v>0.70389457286725732</v>
      </c>
      <c r="H175">
        <f>NORMDIST(Playoffs!CU173,Playoffs!CU$199,Playoffs!CU$200,1)</f>
        <v>0.94527851392388884</v>
      </c>
      <c r="I175">
        <f>NORMDIST(Playoffs!CV173,Playoffs!CV$199,Playoffs!CV$200,1)</f>
        <v>0.20598340717035013</v>
      </c>
      <c r="J175">
        <f>1-NORMDIST(Playoffs!CW173,Playoffs!CW$199,Playoffs!CW$200,1)</f>
        <v>0.94564085035655254</v>
      </c>
      <c r="K175">
        <f>NORMDIST(Playoffs!CX173,Playoffs!CX$199,Playoffs!CX$200,1)</f>
        <v>0.42992661239937147</v>
      </c>
      <c r="L175">
        <f>1-NORMDIST(Playoffs!CY173,Playoffs!CY$199,Playoffs!CY$200,1)</f>
        <v>0.89182146300887466</v>
      </c>
      <c r="M175">
        <f>NORMDIST(Playoffs!CZ173,Playoffs!CZ$199,Playoffs!CZ$200,1)</f>
        <v>0.20358823527930325</v>
      </c>
      <c r="N175">
        <f>1-NORMDIST(Playoffs!DA173,Playoffs!DA$199,Playoffs!DA$200,1)</f>
        <v>0.9391535269648128</v>
      </c>
      <c r="O175">
        <f>NORMDIST(Playoffs!DB173,Playoffs!DB$199,Playoffs!DB$200,1)</f>
        <v>7.8333329919382022E-2</v>
      </c>
      <c r="P175">
        <f>1-NORMDIST(Playoffs!DC173,Playoffs!DC$199,Playoffs!DC$200,1)</f>
        <v>0.8974109389874686</v>
      </c>
      <c r="Q175">
        <f>NORMDIST(Playoffs!DD173,Playoffs!DD$199,Playoffs!DD$200,1)</f>
        <v>0.49299938066138382</v>
      </c>
      <c r="R175">
        <f>1-NORMDIST(Playoffs!DE173,Playoffs!DE$199,Playoffs!DE$200,1)</f>
        <v>0.90607949932007381</v>
      </c>
      <c r="S175">
        <f>NORMDIST(Playoffs!DF173,Playoffs!DF$199,Playoffs!DF$200,1)</f>
        <v>0.67643456586518591</v>
      </c>
      <c r="T175">
        <f>1-NORMDIST(Playoffs!DG173,Playoffs!DG$199,Playoffs!DG$200,1)</f>
        <v>0.38929591809939357</v>
      </c>
      <c r="U175">
        <f>1-NORMDIST(Playoffs!DH173,Playoffs!DH$199,Playoffs!DH$200,1)</f>
        <v>0.29558400971538901</v>
      </c>
      <c r="V175">
        <f>NORMDIST(Playoffs!DI173,Playoffs!DI$199,Playoffs!DI$200,1)</f>
        <v>0.93658708955694014</v>
      </c>
      <c r="W175">
        <f>NORMDIST(Playoffs!DJ173,Playoffs!DJ$199,Playoffs!DJ$200,1)</f>
        <v>0.20322192017259744</v>
      </c>
      <c r="X175">
        <f>1-NORMDIST(Playoffs!DK173,Playoffs!DK$199,Playoffs!DK$200,1)</f>
        <v>0.10436358488814845</v>
      </c>
      <c r="Y175">
        <f>NORMDIST(Playoffs!DL173,Playoffs!DL$199,Playoffs!DL$200,1)</f>
        <v>0.30512348614291407</v>
      </c>
      <c r="Z175">
        <f>1-NORMDIST(Playoffs!DM173,Playoffs!DM$199,Playoffs!DM$200,1)</f>
        <v>0.91446033284893868</v>
      </c>
      <c r="AA175">
        <f>1-NORMDIST(Playoffs!DN173,Playoffs!DN$199,Playoffs!DN$200,1)</f>
        <v>0.31070623271767694</v>
      </c>
      <c r="AB175">
        <f>NORMDIST(Playoffs!DO173,Playoffs!DO$199,Playoffs!DO$200,1)</f>
        <v>0.58873817492101366</v>
      </c>
      <c r="AC175">
        <f>NORMDIST(Playoffs!DP173,Playoffs!DP$199,Playoffs!DP$200,1)</f>
        <v>8.5998834012825931E-3</v>
      </c>
      <c r="AD175">
        <f>1-NORMDIST(Playoffs!DQ173,Playoffs!DQ$199,Playoffs!DQ$200,1)</f>
        <v>0.68751813034364617</v>
      </c>
      <c r="AE175">
        <f>NORMDIST(Playoffs!DR173,Playoffs!DR$199,Playoffs!DR$200,1)</f>
        <v>3.5222375205486767E-2</v>
      </c>
      <c r="AF175">
        <f>1-NORMDIST(Playoffs!DS173,Playoffs!DS$199,Playoffs!DS$200,1)</f>
        <v>0.83297756478974372</v>
      </c>
      <c r="AG175">
        <f>NORMDIST(Playoffs!DT173,Playoffs!DT$199,Playoffs!DT$200,1)</f>
        <v>6.8915393984233964E-2</v>
      </c>
      <c r="AH175">
        <f>1-NORMDIST(Playoffs!DU173,Playoffs!DU$199,Playoffs!DU$200,1)</f>
        <v>0.5592322172661025</v>
      </c>
      <c r="AI175">
        <f t="shared" si="36"/>
        <v>12.495482974239808</v>
      </c>
      <c r="AJ175">
        <f t="shared" si="37"/>
        <v>30.029757097263523</v>
      </c>
      <c r="AK175">
        <f t="shared" si="38"/>
        <v>42.525240071503333</v>
      </c>
      <c r="AM175">
        <f t="shared" ca="1" si="39"/>
        <v>158</v>
      </c>
      <c r="AN175">
        <f t="shared" ca="1" si="40"/>
        <v>6</v>
      </c>
      <c r="AO175">
        <f t="shared" ca="1" si="41"/>
        <v>54</v>
      </c>
      <c r="AQ175" t="str">
        <f t="shared" si="42"/>
        <v>Steelers</v>
      </c>
    </row>
    <row r="176" spans="1:43">
      <c r="A176" t="str">
        <f>Playoffs!A174&amp;" - "&amp;Playoffs!C174&amp;" - "&amp;Playoffs!F174</f>
        <v>Ravens - CC - 2008</v>
      </c>
      <c r="B176" t="str">
        <f>Playoffs!B174</f>
        <v>Steelers</v>
      </c>
      <c r="C176">
        <f>NORMDIST(Playoffs!CP174,Playoffs!CP$199,Playoffs!CP$200,1)</f>
        <v>9.4185779072406328E-2</v>
      </c>
      <c r="D176">
        <f>1-NORMDIST(Playoffs!CQ174,Playoffs!CQ$199,Playoffs!CQ$200,1)</f>
        <v>0.96805702640696001</v>
      </c>
      <c r="E176">
        <f>NORMDIST(Playoffs!CR174,Playoffs!CR$199,Playoffs!CR$200,1)</f>
        <v>2.1158572154057254E-2</v>
      </c>
      <c r="F176">
        <f>1-NORMDIST(Playoffs!CS174,Playoffs!CS$199,Playoffs!CS$200,1)</f>
        <v>0.34526191317868538</v>
      </c>
      <c r="G176">
        <f>1-NORMDIST(Playoffs!CT174,Playoffs!CT$199,Playoffs!CT$200,1)</f>
        <v>5.4721486076111159E-2</v>
      </c>
      <c r="H176">
        <f>NORMDIST(Playoffs!CU174,Playoffs!CU$199,Playoffs!CU$200,1)</f>
        <v>0.29610542713274268</v>
      </c>
      <c r="I176">
        <f>NORMDIST(Playoffs!CV174,Playoffs!CV$199,Playoffs!CV$200,1)</f>
        <v>5.4359149643447013E-2</v>
      </c>
      <c r="J176">
        <f>1-NORMDIST(Playoffs!CW174,Playoffs!CW$199,Playoffs!CW$200,1)</f>
        <v>0.7940165928296492</v>
      </c>
      <c r="K176">
        <f>NORMDIST(Playoffs!CX174,Playoffs!CX$199,Playoffs!CX$200,1)</f>
        <v>0.10817853699112412</v>
      </c>
      <c r="L176">
        <f>1-NORMDIST(Playoffs!CY174,Playoffs!CY$199,Playoffs!CY$200,1)</f>
        <v>0.5700733876006282</v>
      </c>
      <c r="M176">
        <f>NORMDIST(Playoffs!CZ174,Playoffs!CZ$199,Playoffs!CZ$200,1)</f>
        <v>6.0846473035187976E-2</v>
      </c>
      <c r="N176">
        <f>1-NORMDIST(Playoffs!DA174,Playoffs!DA$199,Playoffs!DA$200,1)</f>
        <v>0.79641176472069786</v>
      </c>
      <c r="O176">
        <f>NORMDIST(Playoffs!DB174,Playoffs!DB$199,Playoffs!DB$200,1)</f>
        <v>0.10258906101253129</v>
      </c>
      <c r="P176">
        <f>1-NORMDIST(Playoffs!DC174,Playoffs!DC$199,Playoffs!DC$200,1)</f>
        <v>0.92166667008061787</v>
      </c>
      <c r="Q176">
        <f>NORMDIST(Playoffs!DD174,Playoffs!DD$199,Playoffs!DD$200,1)</f>
        <v>9.3920500679926411E-2</v>
      </c>
      <c r="R176">
        <f>1-NORMDIST(Playoffs!DE174,Playoffs!DE$199,Playoffs!DE$200,1)</f>
        <v>0.50700061933861618</v>
      </c>
      <c r="S176">
        <f>NORMDIST(Playoffs!DF174,Playoffs!DF$199,Playoffs!DF$200,1)</f>
        <v>0.61070408190060665</v>
      </c>
      <c r="T176">
        <f>1-NORMDIST(Playoffs!DG174,Playoffs!DG$199,Playoffs!DG$200,1)</f>
        <v>0.32356543413481442</v>
      </c>
      <c r="U176">
        <f>1-NORMDIST(Playoffs!DH174,Playoffs!DH$199,Playoffs!DH$200,1)</f>
        <v>6.3412910443059856E-2</v>
      </c>
      <c r="V176">
        <f>NORMDIST(Playoffs!DI174,Playoffs!DI$199,Playoffs!DI$200,1)</f>
        <v>0.70441599028461099</v>
      </c>
      <c r="W176">
        <f>NORMDIST(Playoffs!DJ174,Playoffs!DJ$199,Playoffs!DJ$200,1)</f>
        <v>0.89563641511185188</v>
      </c>
      <c r="X176">
        <f>1-NORMDIST(Playoffs!DK174,Playoffs!DK$199,Playoffs!DK$200,1)</f>
        <v>0.79677807982740234</v>
      </c>
      <c r="Y176">
        <f>NORMDIST(Playoffs!DL174,Playoffs!DL$199,Playoffs!DL$200,1)</f>
        <v>8.5539667151057985E-2</v>
      </c>
      <c r="Z176">
        <f>1-NORMDIST(Playoffs!DM174,Playoffs!DM$199,Playoffs!DM$200,1)</f>
        <v>0.69487651385708304</v>
      </c>
      <c r="AA176">
        <f>1-NORMDIST(Playoffs!DN174,Playoffs!DN$199,Playoffs!DN$200,1)</f>
        <v>0.41126182507898634</v>
      </c>
      <c r="AB176">
        <f>NORMDIST(Playoffs!DO174,Playoffs!DO$199,Playoffs!DO$200,1)</f>
        <v>0.68929376728232317</v>
      </c>
      <c r="AC176">
        <f>NORMDIST(Playoffs!DP174,Playoffs!DP$199,Playoffs!DP$200,1)</f>
        <v>0.31248186965635405</v>
      </c>
      <c r="AD176">
        <f>1-NORMDIST(Playoffs!DQ174,Playoffs!DQ$199,Playoffs!DQ$200,1)</f>
        <v>0.99140011659871718</v>
      </c>
      <c r="AE176">
        <f>NORMDIST(Playoffs!DR174,Playoffs!DR$199,Playoffs!DR$200,1)</f>
        <v>0.16702243521025584</v>
      </c>
      <c r="AF176">
        <f>1-NORMDIST(Playoffs!DS174,Playoffs!DS$199,Playoffs!DS$200,1)</f>
        <v>0.96477762479451301</v>
      </c>
      <c r="AG176">
        <f>NORMDIST(Playoffs!DT174,Playoffs!DT$199,Playoffs!DT$200,1)</f>
        <v>0.44076778273389738</v>
      </c>
      <c r="AH176">
        <f>1-NORMDIST(Playoffs!DU174,Playoffs!DU$199,Playoffs!DU$200,1)</f>
        <v>0.93108460601576559</v>
      </c>
      <c r="AI176">
        <f t="shared" si="36"/>
        <v>6.1766369557094016</v>
      </c>
      <c r="AJ176">
        <f t="shared" si="37"/>
        <v>23.710911078733119</v>
      </c>
      <c r="AK176">
        <f t="shared" si="38"/>
        <v>29.887548034442521</v>
      </c>
      <c r="AM176">
        <f t="shared" ca="1" si="39"/>
        <v>193</v>
      </c>
      <c r="AN176">
        <f t="shared" ca="1" si="40"/>
        <v>41</v>
      </c>
      <c r="AO176">
        <f t="shared" ca="1" si="41"/>
        <v>145</v>
      </c>
      <c r="AQ176" t="str">
        <f t="shared" si="42"/>
        <v>Ravens</v>
      </c>
    </row>
    <row r="177" spans="1:43">
      <c r="A177" t="str">
        <f>Playoffs!A175&amp;" - "&amp;Playoffs!C175&amp;" - "&amp;Playoffs!F175</f>
        <v>Cardinals - SB - 2008</v>
      </c>
      <c r="B177" t="str">
        <f>Playoffs!B175</f>
        <v>Steelers</v>
      </c>
      <c r="C177">
        <f>NORMDIST(Playoffs!CP175,Playoffs!CP$199,Playoffs!CP$200,1)</f>
        <v>0.82448153295536875</v>
      </c>
      <c r="D177">
        <f>1-NORMDIST(Playoffs!CQ175,Playoffs!CQ$199,Playoffs!CQ$200,1)</f>
        <v>0.25801587054772923</v>
      </c>
      <c r="E177">
        <f>NORMDIST(Playoffs!CR175,Playoffs!CR$199,Playoffs!CR$200,1)</f>
        <v>0.87123584364238238</v>
      </c>
      <c r="F177">
        <f>1-NORMDIST(Playoffs!CS175,Playoffs!CS$199,Playoffs!CS$200,1)</f>
        <v>0.37624790989872903</v>
      </c>
      <c r="G177">
        <f>1-NORMDIST(Playoffs!CT175,Playoffs!CT$199,Playoffs!CT$200,1)</f>
        <v>0.42995949000555234</v>
      </c>
      <c r="H177">
        <f>NORMDIST(Playoffs!CU175,Playoffs!CU$199,Playoffs!CU$200,1)</f>
        <v>0.29610542713274268</v>
      </c>
      <c r="I177">
        <f>NORMDIST(Playoffs!CV175,Playoffs!CV$199,Playoffs!CV$200,1)</f>
        <v>0.91372053836589107</v>
      </c>
      <c r="J177">
        <f>1-NORMDIST(Playoffs!CW175,Playoffs!CW$199,Playoffs!CW$200,1)</f>
        <v>0.32946454578430118</v>
      </c>
      <c r="K177">
        <f>NORMDIST(Playoffs!CX175,Playoffs!CX$199,Playoffs!CX$200,1)</f>
        <v>0.5287396834059982</v>
      </c>
      <c r="L177">
        <f>1-NORMDIST(Playoffs!CY175,Playoffs!CY$199,Playoffs!CY$200,1)</f>
        <v>4.4706543916305463E-2</v>
      </c>
      <c r="M177">
        <f>NORMDIST(Playoffs!CZ175,Playoffs!CZ$199,Playoffs!CZ$200,1)</f>
        <v>0.95829062861917302</v>
      </c>
      <c r="N177">
        <f>1-NORMDIST(Playoffs!DA175,Playoffs!DA$199,Playoffs!DA$200,1)</f>
        <v>0.54843488730453116</v>
      </c>
      <c r="O177">
        <f>NORMDIST(Playoffs!DB175,Playoffs!DB$199,Playoffs!DB$200,1)</f>
        <v>0.88870576159871995</v>
      </c>
      <c r="P177">
        <f>1-NORMDIST(Playoffs!DC175,Playoffs!DC$199,Playoffs!DC$200,1)</f>
        <v>0.1403716723263988</v>
      </c>
      <c r="Q177">
        <f>NORMDIST(Playoffs!DD175,Playoffs!DD$199,Playoffs!DD$200,1)</f>
        <v>0.45187968772363507</v>
      </c>
      <c r="R177">
        <f>1-NORMDIST(Playoffs!DE175,Playoffs!DE$199,Playoffs!DE$200,1)</f>
        <v>0.47403005469723014</v>
      </c>
      <c r="S177">
        <f>NORMDIST(Playoffs!DF175,Playoffs!DF$199,Playoffs!DF$200,1)</f>
        <v>0.48233718026311878</v>
      </c>
      <c r="T177">
        <f>1-NORMDIST(Playoffs!DG175,Playoffs!DG$199,Playoffs!DG$200,1)</f>
        <v>0.91166941361847509</v>
      </c>
      <c r="U177">
        <f>1-NORMDIST(Playoffs!DH175,Playoffs!DH$199,Playoffs!DH$200,1)</f>
        <v>0.92535534009237752</v>
      </c>
      <c r="V177">
        <f>NORMDIST(Playoffs!DI175,Playoffs!DI$199,Playoffs!DI$200,1)</f>
        <v>0.51688879064151982</v>
      </c>
      <c r="W177">
        <f>NORMDIST(Playoffs!DJ175,Playoffs!DJ$199,Playoffs!DJ$200,1)</f>
        <v>0.51576043148424777</v>
      </c>
      <c r="X177">
        <f>1-NORMDIST(Playoffs!DK175,Playoffs!DK$199,Playoffs!DK$200,1)</f>
        <v>0.41548698730783651</v>
      </c>
      <c r="Y177">
        <f>NORMDIST(Playoffs!DL175,Playoffs!DL$199,Playoffs!DL$200,1)</f>
        <v>0.57605623482409729</v>
      </c>
      <c r="Z177">
        <f>1-NORMDIST(Playoffs!DM175,Playoffs!DM$199,Playoffs!DM$200,1)</f>
        <v>0.17414999897158223</v>
      </c>
      <c r="AA177">
        <f>1-NORMDIST(Playoffs!DN175,Playoffs!DN$199,Playoffs!DN$200,1)</f>
        <v>8.1118155550448101E-3</v>
      </c>
      <c r="AB177">
        <f>NORMDIST(Playoffs!DO175,Playoffs!DO$199,Playoffs!DO$200,1)</f>
        <v>0.63438458744096593</v>
      </c>
      <c r="AC177">
        <f>NORMDIST(Playoffs!DP175,Playoffs!DP$199,Playoffs!DP$200,1)</f>
        <v>0.49107501819675314</v>
      </c>
      <c r="AD177">
        <f>1-NORMDIST(Playoffs!DQ175,Playoffs!DQ$199,Playoffs!DQ$200,1)</f>
        <v>0.35705632315423241</v>
      </c>
      <c r="AE177">
        <f>NORMDIST(Playoffs!DR175,Playoffs!DR$199,Playoffs!DR$200,1)</f>
        <v>0.13548315880218031</v>
      </c>
      <c r="AF177">
        <f>1-NORMDIST(Playoffs!DS175,Playoffs!DS$199,Playoffs!DS$200,1)</f>
        <v>0.92533600741090005</v>
      </c>
      <c r="AG177">
        <f>NORMDIST(Playoffs!DT175,Playoffs!DT$199,Playoffs!DT$200,1)</f>
        <v>0.31658291062800847</v>
      </c>
      <c r="AH177">
        <f>1-NORMDIST(Playoffs!DU175,Playoffs!DU$199,Playoffs!DU$200,1)</f>
        <v>0.68341708937199108</v>
      </c>
      <c r="AI177">
        <f t="shared" si="36"/>
        <v>24.509361071333444</v>
      </c>
      <c r="AJ177">
        <f t="shared" si="37"/>
        <v>13.767916538071141</v>
      </c>
      <c r="AK177">
        <f t="shared" si="38"/>
        <v>38.277277609404564</v>
      </c>
      <c r="AM177">
        <f t="shared" ca="1" si="39"/>
        <v>49</v>
      </c>
      <c r="AN177">
        <f t="shared" ca="1" si="40"/>
        <v>129</v>
      </c>
      <c r="AO177">
        <f t="shared" ca="1" si="41"/>
        <v>84</v>
      </c>
      <c r="AQ177" t="str">
        <f t="shared" si="42"/>
        <v>Cardinals</v>
      </c>
    </row>
    <row r="178" spans="1:43">
      <c r="A178" t="str">
        <f>Playoffs!A176&amp;" - "&amp;Playoffs!C176&amp;" - "&amp;Playoffs!F176</f>
        <v>Steelers - SB - 2008</v>
      </c>
      <c r="B178" t="str">
        <f>Playoffs!B176</f>
        <v>Cardinals</v>
      </c>
      <c r="C178">
        <f>NORMDIST(Playoffs!CP176,Playoffs!CP$199,Playoffs!CP$200,1)</f>
        <v>0.74198412945226977</v>
      </c>
      <c r="D178">
        <f>1-NORMDIST(Playoffs!CQ176,Playoffs!CQ$199,Playoffs!CQ$200,1)</f>
        <v>0.17551846704462992</v>
      </c>
      <c r="E178">
        <f>NORMDIST(Playoffs!CR176,Playoffs!CR$199,Playoffs!CR$200,1)</f>
        <v>0.62375209010127086</v>
      </c>
      <c r="F178">
        <f>1-NORMDIST(Playoffs!CS176,Playoffs!CS$199,Playoffs!CS$200,1)</f>
        <v>0.1287641563576174</v>
      </c>
      <c r="G178">
        <f>1-NORMDIST(Playoffs!CT176,Playoffs!CT$199,Playoffs!CT$200,1)</f>
        <v>0.70389457286725732</v>
      </c>
      <c r="H178">
        <f>NORMDIST(Playoffs!CU176,Playoffs!CU$199,Playoffs!CU$200,1)</f>
        <v>0.57004050999444766</v>
      </c>
      <c r="I178">
        <f>NORMDIST(Playoffs!CV176,Playoffs!CV$199,Playoffs!CV$200,1)</f>
        <v>0.67053545421569916</v>
      </c>
      <c r="J178">
        <f>1-NORMDIST(Playoffs!CW176,Playoffs!CW$199,Playoffs!CW$200,1)</f>
        <v>8.6279461634109378E-2</v>
      </c>
      <c r="K178">
        <f>NORMDIST(Playoffs!CX176,Playoffs!CX$199,Playoffs!CX$200,1)</f>
        <v>0.9552934560836952</v>
      </c>
      <c r="L178">
        <f>1-NORMDIST(Playoffs!CY176,Playoffs!CY$199,Playoffs!CY$200,1)</f>
        <v>0.47126031659400192</v>
      </c>
      <c r="M178">
        <f>NORMDIST(Playoffs!CZ176,Playoffs!CZ$199,Playoffs!CZ$200,1)</f>
        <v>0.45156511269546906</v>
      </c>
      <c r="N178">
        <f>1-NORMDIST(Playoffs!DA176,Playoffs!DA$199,Playoffs!DA$200,1)</f>
        <v>4.170937138082631E-2</v>
      </c>
      <c r="O178">
        <f>NORMDIST(Playoffs!DB176,Playoffs!DB$199,Playoffs!DB$200,1)</f>
        <v>0.85962832767360142</v>
      </c>
      <c r="P178">
        <f>1-NORMDIST(Playoffs!DC176,Playoffs!DC$199,Playoffs!DC$200,1)</f>
        <v>0.11129423840128028</v>
      </c>
      <c r="Q178">
        <f>NORMDIST(Playoffs!DD176,Playoffs!DD$199,Playoffs!DD$200,1)</f>
        <v>0.52596994530276986</v>
      </c>
      <c r="R178">
        <f>1-NORMDIST(Playoffs!DE176,Playoffs!DE$199,Playoffs!DE$200,1)</f>
        <v>0.54812031227636504</v>
      </c>
      <c r="S178">
        <f>NORMDIST(Playoffs!DF176,Playoffs!DF$199,Playoffs!DF$200,1)</f>
        <v>8.8330586381524578E-2</v>
      </c>
      <c r="T178">
        <f>1-NORMDIST(Playoffs!DG176,Playoffs!DG$199,Playoffs!DG$200,1)</f>
        <v>0.51766281973688122</v>
      </c>
      <c r="U178">
        <f>1-NORMDIST(Playoffs!DH176,Playoffs!DH$199,Playoffs!DH$200,1)</f>
        <v>0.48311120935848018</v>
      </c>
      <c r="V178">
        <f>NORMDIST(Playoffs!DI176,Playoffs!DI$199,Playoffs!DI$200,1)</f>
        <v>7.4644659907622479E-2</v>
      </c>
      <c r="W178">
        <f>NORMDIST(Playoffs!DJ176,Playoffs!DJ$199,Playoffs!DJ$200,1)</f>
        <v>0.5845130126921636</v>
      </c>
      <c r="X178">
        <f>1-NORMDIST(Playoffs!DK176,Playoffs!DK$199,Playoffs!DK$200,1)</f>
        <v>0.48423956851575223</v>
      </c>
      <c r="Y178">
        <f>NORMDIST(Playoffs!DL176,Playoffs!DL$199,Playoffs!DL$200,1)</f>
        <v>0.82585000102842154</v>
      </c>
      <c r="Z178">
        <f>1-NORMDIST(Playoffs!DM176,Playoffs!DM$199,Playoffs!DM$200,1)</f>
        <v>0.42394376517590393</v>
      </c>
      <c r="AA178">
        <f>1-NORMDIST(Playoffs!DN176,Playoffs!DN$199,Playoffs!DN$200,1)</f>
        <v>0.36561541255903418</v>
      </c>
      <c r="AB178">
        <f>NORMDIST(Playoffs!DO176,Playoffs!DO$199,Playoffs!DO$200,1)</f>
        <v>0.99188818444495519</v>
      </c>
      <c r="AC178">
        <f>NORMDIST(Playoffs!DP176,Playoffs!DP$199,Playoffs!DP$200,1)</f>
        <v>0.64294367684576748</v>
      </c>
      <c r="AD178">
        <f>1-NORMDIST(Playoffs!DQ176,Playoffs!DQ$199,Playoffs!DQ$200,1)</f>
        <v>0.50892498180324686</v>
      </c>
      <c r="AE178">
        <f>NORMDIST(Playoffs!DR176,Playoffs!DR$199,Playoffs!DR$200,1)</f>
        <v>7.4663992589099504E-2</v>
      </c>
      <c r="AF178">
        <f>1-NORMDIST(Playoffs!DS176,Playoffs!DS$199,Playoffs!DS$200,1)</f>
        <v>0.86451684119781902</v>
      </c>
      <c r="AG178">
        <f>NORMDIST(Playoffs!DT176,Playoffs!DT$199,Playoffs!DT$200,1)</f>
        <v>0.31658291062800847</v>
      </c>
      <c r="AH178">
        <f>1-NORMDIST(Playoffs!DU176,Playoffs!DU$199,Playoffs!DU$200,1)</f>
        <v>0.68341708937199108</v>
      </c>
      <c r="AI178">
        <f t="shared" si="36"/>
        <v>22.438477514901784</v>
      </c>
      <c r="AJ178">
        <f t="shared" si="37"/>
        <v>11.697032981639481</v>
      </c>
      <c r="AK178">
        <f t="shared" si="38"/>
        <v>34.135510496541258</v>
      </c>
      <c r="AM178">
        <f t="shared" ca="1" si="39"/>
        <v>70</v>
      </c>
      <c r="AN178">
        <f t="shared" ca="1" si="40"/>
        <v>150</v>
      </c>
      <c r="AO178">
        <f t="shared" ca="1" si="41"/>
        <v>115</v>
      </c>
      <c r="AQ178" t="str">
        <f t="shared" si="42"/>
        <v>Steelers</v>
      </c>
    </row>
    <row r="179" spans="1:43">
      <c r="A179" t="str">
        <f>Playoffs!A177&amp;" - "&amp;Playoffs!C177&amp;" - "&amp;Playoffs!F177</f>
        <v>Bengals - WC - 2009</v>
      </c>
      <c r="B179" t="str">
        <f>Playoffs!B177</f>
        <v>Jets</v>
      </c>
      <c r="C179">
        <f>NORMDIST(Playoffs!CP177,Playoffs!CP$199,Playoffs!CP$200,1)</f>
        <v>0.4050545346288601</v>
      </c>
      <c r="D179">
        <f>1-NORMDIST(Playoffs!CQ177,Playoffs!CQ$199,Playoffs!CQ$200,1)</f>
        <v>0.49687999556081286</v>
      </c>
      <c r="E179">
        <f>NORMDIST(Playoffs!CR177,Playoffs!CR$199,Playoffs!CR$200,1)</f>
        <v>0.12447595311994686</v>
      </c>
      <c r="F179">
        <f>1-NORMDIST(Playoffs!CS177,Playoffs!CS$199,Playoffs!CS$200,1)</f>
        <v>2.2787601608120767E-3</v>
      </c>
      <c r="G179">
        <f>1-NORMDIST(Playoffs!CT177,Playoffs!CT$199,Playoffs!CT$200,1)</f>
        <v>0.42995949000555234</v>
      </c>
      <c r="H179">
        <f>NORMDIST(Playoffs!CU177,Playoffs!CU$199,Playoffs!CU$200,1)</f>
        <v>0.10606181703469297</v>
      </c>
      <c r="I179">
        <f>NORMDIST(Playoffs!CV177,Playoffs!CV$199,Playoffs!CV$200,1)</f>
        <v>0.28517160781426076</v>
      </c>
      <c r="J179">
        <f>1-NORMDIST(Playoffs!CW177,Playoffs!CW$199,Playoffs!CW$200,1)</f>
        <v>0.34388568365098016</v>
      </c>
      <c r="K179">
        <f>NORMDIST(Playoffs!CX177,Playoffs!CX$199,Playoffs!CX$200,1)</f>
        <v>0.24694596388190004</v>
      </c>
      <c r="L179">
        <f>1-NORMDIST(Playoffs!CY177,Playoffs!CY$199,Playoffs!CY$200,1)</f>
        <v>0.27998359534182393</v>
      </c>
      <c r="M179">
        <f>NORMDIST(Playoffs!CZ177,Playoffs!CZ$199,Playoffs!CZ$200,1)</f>
        <v>0.3091618887043317</v>
      </c>
      <c r="N179">
        <f>1-NORMDIST(Playoffs!DA177,Playoffs!DA$199,Playoffs!DA$200,1)</f>
        <v>0.15988592742374474</v>
      </c>
      <c r="O179">
        <f>NORMDIST(Playoffs!DB177,Playoffs!DB$199,Playoffs!DB$200,1)</f>
        <v>0.40871621902296451</v>
      </c>
      <c r="P179">
        <f>1-NORMDIST(Playoffs!DC177,Playoffs!DC$199,Playoffs!DC$200,1)</f>
        <v>0.68370932763610304</v>
      </c>
      <c r="Q179">
        <f>NORMDIST(Playoffs!DD177,Playoffs!DD$199,Playoffs!DD$200,1)</f>
        <v>0.33323115894980282</v>
      </c>
      <c r="R179">
        <f>1-NORMDIST(Playoffs!DE177,Playoffs!DE$199,Playoffs!DE$200,1)</f>
        <v>0.85341606217484955</v>
      </c>
      <c r="S179">
        <f>NORMDIST(Playoffs!DF177,Playoffs!DF$199,Playoffs!DF$200,1)</f>
        <v>0.45541798962601332</v>
      </c>
      <c r="T179">
        <f>1-NORMDIST(Playoffs!DG177,Playoffs!DG$199,Playoffs!DG$200,1)</f>
        <v>0.18314381076871444</v>
      </c>
      <c r="U179">
        <f>1-NORMDIST(Playoffs!DH177,Playoffs!DH$199,Playoffs!DH$200,1)</f>
        <v>0.48311120935848018</v>
      </c>
      <c r="V179">
        <f>NORMDIST(Playoffs!DI177,Playoffs!DI$199,Playoffs!DI$200,1)</f>
        <v>0.32547204131144669</v>
      </c>
      <c r="W179">
        <f>NORMDIST(Playoffs!DJ177,Playoffs!DJ$199,Playoffs!DJ$200,1)</f>
        <v>0.11939004253384566</v>
      </c>
      <c r="X179">
        <f>1-NORMDIST(Playoffs!DK177,Playoffs!DK$199,Playoffs!DK$200,1)</f>
        <v>0.41548698730783651</v>
      </c>
      <c r="Y179">
        <f>NORMDIST(Playoffs!DL177,Playoffs!DL$199,Playoffs!DL$200,1)</f>
        <v>0.33497929938298998</v>
      </c>
      <c r="Z179">
        <f>1-NORMDIST(Playoffs!DM177,Playoffs!DM$199,Playoffs!DM$200,1)</f>
        <v>0.66225030706262022</v>
      </c>
      <c r="AA179">
        <f>1-NORMDIST(Playoffs!DN177,Playoffs!DN$199,Playoffs!DN$200,1)</f>
        <v>0.42218992456431437</v>
      </c>
      <c r="AB179">
        <f>NORMDIST(Playoffs!DO177,Playoffs!DO$199,Playoffs!DO$200,1)</f>
        <v>0.89360227272100901</v>
      </c>
      <c r="AC179">
        <f>NORMDIST(Playoffs!DP177,Playoffs!DP$199,Playoffs!DP$200,1)</f>
        <v>0.87363879985265769</v>
      </c>
      <c r="AD179">
        <f>1-NORMDIST(Playoffs!DQ177,Playoffs!DQ$199,Playoffs!DQ$200,1)</f>
        <v>0.83876933426133626</v>
      </c>
      <c r="AE179">
        <f>NORMDIST(Playoffs!DR177,Playoffs!DR$199,Playoffs!DR$200,1)</f>
        <v>0.99803114168123608</v>
      </c>
      <c r="AF179">
        <f>1-NORMDIST(Playoffs!DS177,Playoffs!DS$199,Playoffs!DS$200,1)</f>
        <v>0.48960387702424546</v>
      </c>
      <c r="AG179">
        <f>NORMDIST(Playoffs!DT177,Playoffs!DT$199,Playoffs!DT$200,1)</f>
        <v>0.69791891800035377</v>
      </c>
      <c r="AH179">
        <f>1-NORMDIST(Playoffs!DU177,Playoffs!DU$199,Playoffs!DU$200,1)</f>
        <v>0.93670456930952462</v>
      </c>
      <c r="AI179">
        <f t="shared" ref="AI179:AI194" si="43">C$2*C179+E$2*E179+G$2*G179+I$2*I179+K$2*K179+M$2*M179+O$2*O179+Q$2*Q179+S$2*S179+U$2*U179+W$2*W179+Y$2*Y179+AA$2*AA179+AC$2*AC179+AE$2*AE179+AG$2*AG179</f>
        <v>12.71638283907556</v>
      </c>
      <c r="AJ179">
        <f t="shared" ref="AJ179:AJ194" si="44">D$2*D179+F$2*F179+H$2*H179+J$2*J179+L$2*L179+N$2*N179+P$2*P179+R$2*R179+T$2*T179+V$2*V179+X$2*X179+Z$2*Z179+AB$2*AB179+AD$2*AD179+AF$2*AF179+AH$2*AH179</f>
        <v>13.948031908669735</v>
      </c>
      <c r="AK179">
        <f t="shared" ref="AK179:AK194" si="45">SUMPRODUCT(C$2:AH$2,C179:AH179)</f>
        <v>26.664414747745301</v>
      </c>
      <c r="AM179">
        <f t="shared" ref="AM179:AM194" ca="1" si="46">RANK(AI179,INDIRECT("Ai3:Ai"&amp;$A$1),0)</f>
        <v>156</v>
      </c>
      <c r="AN179">
        <f t="shared" ref="AN179:AN194" ca="1" si="47">RANK(AJ179,INDIRECT("Aj3:Aj"&amp;$A$1),0)</f>
        <v>127</v>
      </c>
      <c r="AO179">
        <f t="shared" ref="AO179:AO194" ca="1" si="48">RANK(AK179,INDIRECT("Ak3:Ak"&amp;$A$1),0)</f>
        <v>167</v>
      </c>
      <c r="AQ179" t="str">
        <f t="shared" ref="AQ179:AQ194" si="49">LEFT(A179,SEARCH("-",A179)-2)</f>
        <v>Bengals</v>
      </c>
    </row>
    <row r="180" spans="1:43">
      <c r="A180" t="str">
        <f>Playoffs!A178&amp;" - "&amp;Playoffs!C178&amp;" - "&amp;Playoffs!F178</f>
        <v>Jets - WC - 2009</v>
      </c>
      <c r="B180" t="str">
        <f>Playoffs!B178</f>
        <v>Bengals</v>
      </c>
      <c r="C180">
        <f>NORMDIST(Playoffs!CP178,Playoffs!CP$199,Playoffs!CP$200,1)</f>
        <v>0.50312000443918714</v>
      </c>
      <c r="D180">
        <f>1-NORMDIST(Playoffs!CQ178,Playoffs!CQ$199,Playoffs!CQ$200,1)</f>
        <v>0.59494546537114035</v>
      </c>
      <c r="E180">
        <f>NORMDIST(Playoffs!CR178,Playoffs!CR$199,Playoffs!CR$200,1)</f>
        <v>0.99772123983918792</v>
      </c>
      <c r="F180">
        <f>1-NORMDIST(Playoffs!CS178,Playoffs!CS$199,Playoffs!CS$200,1)</f>
        <v>0.87552404688005336</v>
      </c>
      <c r="G180">
        <f>1-NORMDIST(Playoffs!CT178,Playoffs!CT$199,Playoffs!CT$200,1)</f>
        <v>0.89393818296530703</v>
      </c>
      <c r="H180">
        <f>NORMDIST(Playoffs!CU178,Playoffs!CU$199,Playoffs!CU$200,1)</f>
        <v>0.57004050999444766</v>
      </c>
      <c r="I180">
        <f>NORMDIST(Playoffs!CV178,Playoffs!CV$199,Playoffs!CV$200,1)</f>
        <v>0.65611431634902018</v>
      </c>
      <c r="J180">
        <f>1-NORMDIST(Playoffs!CW178,Playoffs!CW$199,Playoffs!CW$200,1)</f>
        <v>0.71482839218573879</v>
      </c>
      <c r="K180">
        <f>NORMDIST(Playoffs!CX178,Playoffs!CX$199,Playoffs!CX$200,1)</f>
        <v>0.72001640465817696</v>
      </c>
      <c r="L180">
        <f>1-NORMDIST(Playoffs!CY178,Playoffs!CY$199,Playoffs!CY$200,1)</f>
        <v>0.75305403611809896</v>
      </c>
      <c r="M180">
        <f>NORMDIST(Playoffs!CZ178,Playoffs!CZ$199,Playoffs!CZ$200,1)</f>
        <v>0.84011407257625415</v>
      </c>
      <c r="N180">
        <f>1-NORMDIST(Playoffs!DA178,Playoffs!DA$199,Playoffs!DA$200,1)</f>
        <v>0.69083811129566897</v>
      </c>
      <c r="O180">
        <f>NORMDIST(Playoffs!DB178,Playoffs!DB$199,Playoffs!DB$200,1)</f>
        <v>0.31629067236389685</v>
      </c>
      <c r="P180">
        <f>1-NORMDIST(Playoffs!DC178,Playoffs!DC$199,Playoffs!DC$200,1)</f>
        <v>0.59128378097703538</v>
      </c>
      <c r="Q180">
        <f>NORMDIST(Playoffs!DD178,Playoffs!DD$199,Playoffs!DD$200,1)</f>
        <v>0.14658393782515089</v>
      </c>
      <c r="R180">
        <f>1-NORMDIST(Playoffs!DE178,Playoffs!DE$199,Playoffs!DE$200,1)</f>
        <v>0.6667688410501974</v>
      </c>
      <c r="S180">
        <f>NORMDIST(Playoffs!DF178,Playoffs!DF$199,Playoffs!DF$200,1)</f>
        <v>0.816856189231286</v>
      </c>
      <c r="T180">
        <f>1-NORMDIST(Playoffs!DG178,Playoffs!DG$199,Playoffs!DG$200,1)</f>
        <v>0.54458201037398657</v>
      </c>
      <c r="U180">
        <f>1-NORMDIST(Playoffs!DH178,Playoffs!DH$199,Playoffs!DH$200,1)</f>
        <v>0.67452795868855331</v>
      </c>
      <c r="V180">
        <f>NORMDIST(Playoffs!DI178,Playoffs!DI$199,Playoffs!DI$200,1)</f>
        <v>0.51688879064151982</v>
      </c>
      <c r="W180">
        <f>NORMDIST(Playoffs!DJ178,Playoffs!DJ$199,Playoffs!DJ$200,1)</f>
        <v>0.5845130126921636</v>
      </c>
      <c r="X180">
        <f>1-NORMDIST(Playoffs!DK178,Playoffs!DK$199,Playoffs!DK$200,1)</f>
        <v>0.88060995746615423</v>
      </c>
      <c r="Y180">
        <f>NORMDIST(Playoffs!DL178,Playoffs!DL$199,Playoffs!DL$200,1)</f>
        <v>0.33774969293737733</v>
      </c>
      <c r="Z180">
        <f>1-NORMDIST(Playoffs!DM178,Playoffs!DM$199,Playoffs!DM$200,1)</f>
        <v>0.66502070061700747</v>
      </c>
      <c r="AA180">
        <f>1-NORMDIST(Playoffs!DN178,Playoffs!DN$199,Playoffs!DN$200,1)</f>
        <v>0.10639772727899111</v>
      </c>
      <c r="AB180">
        <f>NORMDIST(Playoffs!DO178,Playoffs!DO$199,Playoffs!DO$200,1)</f>
        <v>0.57781007543568563</v>
      </c>
      <c r="AC180">
        <f>NORMDIST(Playoffs!DP178,Playoffs!DP$199,Playoffs!DP$200,1)</f>
        <v>0.16123066573866396</v>
      </c>
      <c r="AD180">
        <f>1-NORMDIST(Playoffs!DQ178,Playoffs!DQ$199,Playoffs!DQ$200,1)</f>
        <v>0.12636120014734198</v>
      </c>
      <c r="AE180">
        <f>NORMDIST(Playoffs!DR178,Playoffs!DR$199,Playoffs!DR$200,1)</f>
        <v>0.51039612297575454</v>
      </c>
      <c r="AF180">
        <f>1-NORMDIST(Playoffs!DS178,Playoffs!DS$199,Playoffs!DS$200,1)</f>
        <v>1.9688583187638109E-3</v>
      </c>
      <c r="AG180">
        <f>NORMDIST(Playoffs!DT178,Playoffs!DT$199,Playoffs!DT$200,1)</f>
        <v>6.3295430690474941E-2</v>
      </c>
      <c r="AH180">
        <f>1-NORMDIST(Playoffs!DU178,Playoffs!DU$199,Playoffs!DU$200,1)</f>
        <v>0.30208108199964667</v>
      </c>
      <c r="AI180">
        <f t="shared" si="43"/>
        <v>22.258362144303192</v>
      </c>
      <c r="AJ180">
        <f t="shared" si="44"/>
        <v>23.490011213897361</v>
      </c>
      <c r="AK180">
        <f t="shared" si="45"/>
        <v>45.748373358200539</v>
      </c>
      <c r="AM180">
        <f t="shared" ca="1" si="46"/>
        <v>72</v>
      </c>
      <c r="AN180">
        <f t="shared" ca="1" si="47"/>
        <v>43</v>
      </c>
      <c r="AO180">
        <f t="shared" ca="1" si="48"/>
        <v>32</v>
      </c>
      <c r="AQ180" t="str">
        <f t="shared" si="49"/>
        <v>Jets</v>
      </c>
    </row>
    <row r="181" spans="1:43">
      <c r="A181" t="str">
        <f>Playoffs!A179&amp;" - "&amp;Playoffs!C179&amp;" - "&amp;Playoffs!F179</f>
        <v>Cowboys - WC - 2009</v>
      </c>
      <c r="B181" t="str">
        <f>Playoffs!B179</f>
        <v>Eagles</v>
      </c>
      <c r="C181">
        <f>NORMDIST(Playoffs!CP179,Playoffs!CP$199,Playoffs!CP$200,1)</f>
        <v>0.84140406108803878</v>
      </c>
      <c r="D181">
        <f>1-NORMDIST(Playoffs!CQ179,Playoffs!CQ$199,Playoffs!CQ$200,1)</f>
        <v>0.71322237812806255</v>
      </c>
      <c r="E181">
        <f>NORMDIST(Playoffs!CR179,Playoffs!CR$199,Playoffs!CR$200,1)</f>
        <v>0.73792897424485049</v>
      </c>
      <c r="F181">
        <f>1-NORMDIST(Playoffs!CS179,Playoffs!CS$199,Playoffs!CS$200,1)</f>
        <v>0.35563488817931499</v>
      </c>
      <c r="G181">
        <f>1-NORMDIST(Playoffs!CT179,Playoffs!CT$199,Playoffs!CT$200,1)</f>
        <v>0.70389457286725732</v>
      </c>
      <c r="H181">
        <f>NORMDIST(Playoffs!CU179,Playoffs!CU$199,Playoffs!CU$200,1)</f>
        <v>0.94527851392388884</v>
      </c>
      <c r="I181">
        <f>NORMDIST(Playoffs!CV179,Playoffs!CV$199,Playoffs!CV$200,1)</f>
        <v>0.78315091552274441</v>
      </c>
      <c r="J181">
        <f>1-NORMDIST(Playoffs!CW179,Playoffs!CW$199,Playoffs!CW$200,1)</f>
        <v>0.6032008012746094</v>
      </c>
      <c r="K181">
        <f>NORMDIST(Playoffs!CX179,Playoffs!CX$199,Playoffs!CX$200,1)</f>
        <v>0.85905155267562705</v>
      </c>
      <c r="L181">
        <f>1-NORMDIST(Playoffs!CY179,Playoffs!CY$199,Playoffs!CY$200,1)</f>
        <v>0.96534587984403419</v>
      </c>
      <c r="M181">
        <f>NORMDIST(Playoffs!CZ179,Playoffs!CZ$199,Playoffs!CZ$200,1)</f>
        <v>0.74360525584354398</v>
      </c>
      <c r="N181">
        <f>1-NORMDIST(Playoffs!DA179,Playoffs!DA$199,Playoffs!DA$200,1)</f>
        <v>0.21456801536223247</v>
      </c>
      <c r="O181">
        <f>NORMDIST(Playoffs!DB179,Playoffs!DB$199,Playoffs!DB$200,1)</f>
        <v>0.87055453185004117</v>
      </c>
      <c r="P181">
        <f>1-NORMDIST(Playoffs!DC179,Playoffs!DC$199,Playoffs!DC$200,1)</f>
        <v>0.71888483474131437</v>
      </c>
      <c r="Q181">
        <f>NORMDIST(Playoffs!DD179,Playoffs!DD$199,Playoffs!DD$200,1)</f>
        <v>0.8987589891061234</v>
      </c>
      <c r="R181">
        <f>1-NORMDIST(Playoffs!DE179,Playoffs!DE$199,Playoffs!DE$200,1)</f>
        <v>0.96136917483033602</v>
      </c>
      <c r="S181">
        <f>NORMDIST(Playoffs!DF179,Playoffs!DF$199,Playoffs!DF$200,1)</f>
        <v>0.84371883963101435</v>
      </c>
      <c r="T181">
        <f>1-NORMDIST(Playoffs!DG179,Playoffs!DG$199,Playoffs!DG$200,1)</f>
        <v>0.97450340133664859</v>
      </c>
      <c r="U181">
        <f>1-NORMDIST(Playoffs!DH179,Playoffs!DH$199,Playoffs!DH$200,1)</f>
        <v>0.82824395703982057</v>
      </c>
      <c r="V181">
        <f>NORMDIST(Playoffs!DI179,Playoffs!DI$199,Playoffs!DI$200,1)</f>
        <v>0.84895030967161345</v>
      </c>
      <c r="W181">
        <f>NORMDIST(Playoffs!DJ179,Playoffs!DJ$199,Playoffs!DJ$200,1)</f>
        <v>0.37890509020008745</v>
      </c>
      <c r="X181">
        <f>1-NORMDIST(Playoffs!DK179,Playoffs!DK$199,Playoffs!DK$200,1)</f>
        <v>0.10436358488814845</v>
      </c>
      <c r="Y181">
        <f>NORMDIST(Playoffs!DL179,Playoffs!DL$199,Playoffs!DL$200,1)</f>
        <v>0.68880732752576124</v>
      </c>
      <c r="Z181">
        <f>1-NORMDIST(Playoffs!DM179,Playoffs!DM$199,Playoffs!DM$200,1)</f>
        <v>0.88561768125313367</v>
      </c>
      <c r="AA181">
        <f>1-NORMDIST(Playoffs!DN179,Playoffs!DN$199,Playoffs!DN$200,1)</f>
        <v>4.4272835235950048E-2</v>
      </c>
      <c r="AB181">
        <f>NORMDIST(Playoffs!DO179,Playoffs!DO$199,Playoffs!DO$200,1)</f>
        <v>0.99808510151503349</v>
      </c>
      <c r="AC181">
        <f>NORMDIST(Playoffs!DP179,Playoffs!DP$199,Playoffs!DP$200,1)</f>
        <v>0.3489266660931114</v>
      </c>
      <c r="AD181">
        <f>1-NORMDIST(Playoffs!DQ179,Playoffs!DQ$199,Playoffs!DQ$200,1)</f>
        <v>0.50892498180324686</v>
      </c>
      <c r="AE181">
        <f>NORMDIST(Playoffs!DR179,Playoffs!DR$199,Playoffs!DR$200,1)</f>
        <v>0.88590996743773931</v>
      </c>
      <c r="AF181">
        <f>1-NORMDIST(Playoffs!DS179,Playoffs!DS$199,Playoffs!DS$200,1)</f>
        <v>0.44642565635471032</v>
      </c>
      <c r="AG181">
        <f>NORMDIST(Playoffs!DT179,Playoffs!DT$199,Playoffs!DT$200,1)</f>
        <v>0.41216941207958691</v>
      </c>
      <c r="AH181">
        <f>1-NORMDIST(Playoffs!DU179,Playoffs!DU$199,Playoffs!DU$200,1)</f>
        <v>0.42201679099273048</v>
      </c>
      <c r="AI181">
        <f t="shared" si="43"/>
        <v>26.800786099466354</v>
      </c>
      <c r="AJ181">
        <f t="shared" si="44"/>
        <v>24.660031305418485</v>
      </c>
      <c r="AK181">
        <f t="shared" si="45"/>
        <v>51.460817404884843</v>
      </c>
      <c r="AM181">
        <f t="shared" ca="1" si="46"/>
        <v>28</v>
      </c>
      <c r="AN181">
        <f t="shared" ca="1" si="47"/>
        <v>31</v>
      </c>
      <c r="AO181">
        <f t="shared" ca="1" si="48"/>
        <v>11</v>
      </c>
      <c r="AQ181" t="str">
        <f t="shared" si="49"/>
        <v>Cowboys</v>
      </c>
    </row>
    <row r="182" spans="1:43">
      <c r="A182" t="str">
        <f>Playoffs!A180&amp;" - "&amp;Playoffs!C180&amp;" - "&amp;Playoffs!F180</f>
        <v>Eagles - WC - 2009</v>
      </c>
      <c r="B182" t="str">
        <f>Playoffs!B180</f>
        <v>Cowboys</v>
      </c>
      <c r="C182">
        <f>NORMDIST(Playoffs!CP180,Playoffs!CP$199,Playoffs!CP$200,1)</f>
        <v>0.28677762187193845</v>
      </c>
      <c r="D182">
        <f>1-NORMDIST(Playoffs!CQ180,Playoffs!CQ$199,Playoffs!CQ$200,1)</f>
        <v>0.15859593891196</v>
      </c>
      <c r="E182">
        <f>NORMDIST(Playoffs!CR180,Playoffs!CR$199,Playoffs!CR$200,1)</f>
        <v>0.6443651118206849</v>
      </c>
      <c r="F182">
        <f>1-NORMDIST(Playoffs!CS180,Playoffs!CS$199,Playoffs!CS$200,1)</f>
        <v>0.2620710257551494</v>
      </c>
      <c r="G182">
        <f>1-NORMDIST(Playoffs!CT180,Playoffs!CT$199,Playoffs!CT$200,1)</f>
        <v>5.4721486076111159E-2</v>
      </c>
      <c r="H182">
        <f>NORMDIST(Playoffs!CU180,Playoffs!CU$199,Playoffs!CU$200,1)</f>
        <v>0.29610542713274268</v>
      </c>
      <c r="I182">
        <f>NORMDIST(Playoffs!CV180,Playoffs!CV$199,Playoffs!CV$200,1)</f>
        <v>0.39679919872539027</v>
      </c>
      <c r="J182">
        <f>1-NORMDIST(Playoffs!CW180,Playoffs!CW$199,Playoffs!CW$200,1)</f>
        <v>0.21684908447725615</v>
      </c>
      <c r="K182">
        <f>NORMDIST(Playoffs!CX180,Playoffs!CX$199,Playoffs!CX$200,1)</f>
        <v>3.4654120155965251E-2</v>
      </c>
      <c r="L182">
        <f>1-NORMDIST(Playoffs!CY180,Playoffs!CY$199,Playoffs!CY$200,1)</f>
        <v>0.14094844732437417</v>
      </c>
      <c r="M182">
        <f>NORMDIST(Playoffs!CZ180,Playoffs!CZ$199,Playoffs!CZ$200,1)</f>
        <v>0.78543198463776664</v>
      </c>
      <c r="N182">
        <f>1-NORMDIST(Playoffs!DA180,Playoffs!DA$199,Playoffs!DA$200,1)</f>
        <v>0.25639474415645513</v>
      </c>
      <c r="O182">
        <f>NORMDIST(Playoffs!DB180,Playoffs!DB$199,Playoffs!DB$200,1)</f>
        <v>0.28111516525868541</v>
      </c>
      <c r="P182">
        <f>1-NORMDIST(Playoffs!DC180,Playoffs!DC$199,Playoffs!DC$200,1)</f>
        <v>0.12944546814995894</v>
      </c>
      <c r="Q182">
        <f>NORMDIST(Playoffs!DD180,Playoffs!DD$199,Playoffs!DD$200,1)</f>
        <v>3.8630825169664096E-2</v>
      </c>
      <c r="R182">
        <f>1-NORMDIST(Playoffs!DE180,Playoffs!DE$199,Playoffs!DE$200,1)</f>
        <v>0.10124101089387638</v>
      </c>
      <c r="S182">
        <f>NORMDIST(Playoffs!DF180,Playoffs!DF$199,Playoffs!DF$200,1)</f>
        <v>2.5496598663351189E-2</v>
      </c>
      <c r="T182">
        <f>1-NORMDIST(Playoffs!DG180,Playoffs!DG$199,Playoffs!DG$200,1)</f>
        <v>0.15628116036898609</v>
      </c>
      <c r="U182">
        <f>1-NORMDIST(Playoffs!DH180,Playoffs!DH$199,Playoffs!DH$200,1)</f>
        <v>0.15104969032838655</v>
      </c>
      <c r="V182">
        <f>NORMDIST(Playoffs!DI180,Playoffs!DI$199,Playoffs!DI$200,1)</f>
        <v>0.17175604296017943</v>
      </c>
      <c r="W182">
        <f>NORMDIST(Playoffs!DJ180,Playoffs!DJ$199,Playoffs!DJ$200,1)</f>
        <v>0.89563641511185188</v>
      </c>
      <c r="X182">
        <f>1-NORMDIST(Playoffs!DK180,Playoffs!DK$199,Playoffs!DK$200,1)</f>
        <v>0.62109490979991244</v>
      </c>
      <c r="Y182">
        <f>NORMDIST(Playoffs!DL180,Playoffs!DL$199,Playoffs!DL$200,1)</f>
        <v>0.11438231874686267</v>
      </c>
      <c r="Z182">
        <f>1-NORMDIST(Playoffs!DM180,Playoffs!DM$199,Playoffs!DM$200,1)</f>
        <v>0.31119267247424154</v>
      </c>
      <c r="AA182">
        <f>1-NORMDIST(Playoffs!DN180,Playoffs!DN$199,Playoffs!DN$200,1)</f>
        <v>1.9148984849666206E-3</v>
      </c>
      <c r="AB182">
        <f>NORMDIST(Playoffs!DO180,Playoffs!DO$199,Playoffs!DO$200,1)</f>
        <v>0.95572716476404995</v>
      </c>
      <c r="AC182">
        <f>NORMDIST(Playoffs!DP180,Playoffs!DP$199,Playoffs!DP$200,1)</f>
        <v>0.49107501819675314</v>
      </c>
      <c r="AD182">
        <f>1-NORMDIST(Playoffs!DQ180,Playoffs!DQ$199,Playoffs!DQ$200,1)</f>
        <v>0.65107333390688871</v>
      </c>
      <c r="AE182">
        <f>NORMDIST(Playoffs!DR180,Playoffs!DR$199,Playoffs!DR$200,1)</f>
        <v>0.55357434364528979</v>
      </c>
      <c r="AF182">
        <f>1-NORMDIST(Playoffs!DS180,Playoffs!DS$199,Playoffs!DS$200,1)</f>
        <v>0.11409003256226113</v>
      </c>
      <c r="AG182">
        <f>NORMDIST(Playoffs!DT180,Playoffs!DT$199,Playoffs!DT$200,1)</f>
        <v>0.57798320900726974</v>
      </c>
      <c r="AH182">
        <f>1-NORMDIST(Playoffs!DU180,Playoffs!DU$199,Playoffs!DU$200,1)</f>
        <v>0.58783058792041287</v>
      </c>
      <c r="AI182">
        <f t="shared" si="43"/>
        <v>11.546362747554429</v>
      </c>
      <c r="AJ182">
        <f t="shared" si="44"/>
        <v>9.4056079535065766</v>
      </c>
      <c r="AK182">
        <f t="shared" si="45"/>
        <v>20.951970701061004</v>
      </c>
      <c r="AM182">
        <f t="shared" ca="1" si="46"/>
        <v>168</v>
      </c>
      <c r="AN182">
        <f t="shared" ca="1" si="47"/>
        <v>171</v>
      </c>
      <c r="AO182">
        <f t="shared" ca="1" si="48"/>
        <v>188</v>
      </c>
      <c r="AQ182" t="str">
        <f t="shared" si="49"/>
        <v>Eagles</v>
      </c>
    </row>
    <row r="183" spans="1:43">
      <c r="A183" t="str">
        <f>Playoffs!A181&amp;" - "&amp;Playoffs!C181&amp;" - "&amp;Playoffs!F181</f>
        <v>Patriots - WC - 2009</v>
      </c>
      <c r="B183" t="str">
        <f>Playoffs!B181</f>
        <v>Ravens</v>
      </c>
      <c r="C183">
        <f>NORMDIST(Playoffs!CP181,Playoffs!CP$199,Playoffs!CP$200,1)</f>
        <v>0.20717975144476486</v>
      </c>
      <c r="D183">
        <f>1-NORMDIST(Playoffs!CQ181,Playoffs!CQ$199,Playoffs!CQ$200,1)</f>
        <v>0.412747450518272</v>
      </c>
      <c r="E183">
        <f>NORMDIST(Playoffs!CR181,Playoffs!CR$199,Playoffs!CR$200,1)</f>
        <v>5.1271557512203803E-2</v>
      </c>
      <c r="F183">
        <f>1-NORMDIST(Playoffs!CS181,Playoffs!CS$199,Playoffs!CS$200,1)</f>
        <v>0.9896136511976914</v>
      </c>
      <c r="G183">
        <f>1-NORMDIST(Playoffs!CT181,Playoffs!CT$199,Playoffs!CT$200,1)</f>
        <v>5.4721486076111159E-2</v>
      </c>
      <c r="H183">
        <f>NORMDIST(Playoffs!CU181,Playoffs!CU$199,Playoffs!CU$200,1)</f>
        <v>0.57004050999444766</v>
      </c>
      <c r="I183">
        <f>NORMDIST(Playoffs!CV181,Playoffs!CV$199,Playoffs!CV$200,1)</f>
        <v>6.6860298834609755E-2</v>
      </c>
      <c r="J183">
        <f>1-NORMDIST(Playoffs!CW181,Playoffs!CW$199,Playoffs!CW$200,1)</f>
        <v>0.7544683733363563</v>
      </c>
      <c r="K183">
        <f>NORMDIST(Playoffs!CX181,Playoffs!CX$199,Playoffs!CX$200,1)</f>
        <v>0.18786292784039715</v>
      </c>
      <c r="L183">
        <f>1-NORMDIST(Playoffs!CY181,Playoffs!CY$199,Playoffs!CY$200,1)</f>
        <v>0.47292817117351871</v>
      </c>
      <c r="M183">
        <f>NORMDIST(Playoffs!CZ181,Playoffs!CZ$199,Playoffs!CZ$200,1)</f>
        <v>3.4836717547157336E-2</v>
      </c>
      <c r="N183">
        <f>1-NORMDIST(Playoffs!DA181,Playoffs!DA$199,Playoffs!DA$200,1)</f>
        <v>0.77279718753509163</v>
      </c>
      <c r="O183">
        <f>NORMDIST(Playoffs!DB181,Playoffs!DB$199,Playoffs!DB$200,1)</f>
        <v>0.19531413502113681</v>
      </c>
      <c r="P183">
        <f>1-NORMDIST(Playoffs!DC181,Playoffs!DC$199,Playoffs!DC$200,1)</f>
        <v>0.7029973271304415</v>
      </c>
      <c r="Q183">
        <f>NORMDIST(Playoffs!DD181,Playoffs!DD$199,Playoffs!DD$200,1)</f>
        <v>0.2161089078950742</v>
      </c>
      <c r="R183">
        <f>1-NORMDIST(Playoffs!DE181,Playoffs!DE$199,Playoffs!DE$200,1)</f>
        <v>4.0959903515044305E-2</v>
      </c>
      <c r="S183">
        <f>NORMDIST(Playoffs!DF181,Playoffs!DF$199,Playoffs!DF$200,1)</f>
        <v>0.76145896998142537</v>
      </c>
      <c r="T183">
        <f>1-NORMDIST(Playoffs!DG181,Playoffs!DG$199,Playoffs!DG$200,1)</f>
        <v>3.8976928715950265E-4</v>
      </c>
      <c r="U183">
        <f>1-NORMDIST(Playoffs!DH181,Playoffs!DH$199,Playoffs!DH$200,1)</f>
        <v>0.29558400971538901</v>
      </c>
      <c r="V183">
        <f>NORMDIST(Playoffs!DI181,Playoffs!DI$199,Playoffs!DI$200,1)</f>
        <v>0.51688879064151982</v>
      </c>
      <c r="W183">
        <f>NORMDIST(Playoffs!DJ181,Playoffs!DJ$199,Playoffs!DJ$200,1)</f>
        <v>0.89563641511185188</v>
      </c>
      <c r="X183">
        <f>1-NORMDIST(Playoffs!DK181,Playoffs!DK$199,Playoffs!DK$200,1)</f>
        <v>0.33644803079791996</v>
      </c>
      <c r="Y183">
        <f>NORMDIST(Playoffs!DL181,Playoffs!DL$199,Playoffs!DL$200,1)</f>
        <v>0.2533756979147177</v>
      </c>
      <c r="Z183">
        <f>1-NORMDIST(Playoffs!DM181,Playoffs!DM$199,Playoffs!DM$200,1)</f>
        <v>0.63408367025873846</v>
      </c>
      <c r="AA183">
        <f>1-NORMDIST(Playoffs!DN181,Playoffs!DN$199,Playoffs!DN$200,1)</f>
        <v>0.64866987620496908</v>
      </c>
      <c r="AB183">
        <f>NORMDIST(Playoffs!DO181,Playoffs!DO$199,Playoffs!DO$200,1)</f>
        <v>9.277349342248975E-2</v>
      </c>
      <c r="AC183">
        <f>NORMDIST(Playoffs!DP181,Playoffs!DP$199,Playoffs!DP$200,1)</f>
        <v>0.64294367684576748</v>
      </c>
      <c r="AD183">
        <f>1-NORMDIST(Playoffs!DQ181,Playoffs!DQ$199,Playoffs!DQ$200,1)</f>
        <v>0.26833457155111684</v>
      </c>
      <c r="AE183">
        <f>NORMDIST(Playoffs!DR181,Playoffs!DR$199,Playoffs!DR$200,1)</f>
        <v>0.32208156708123825</v>
      </c>
      <c r="AF183">
        <f>1-NORMDIST(Playoffs!DS181,Playoffs!DS$199,Playoffs!DS$200,1)</f>
        <v>0.38696710734151707</v>
      </c>
      <c r="AG183">
        <f>NORMDIST(Playoffs!DT181,Playoffs!DT$199,Playoffs!DT$200,1)</f>
        <v>0.18241694187829882</v>
      </c>
      <c r="AH183">
        <f>1-NORMDIST(Playoffs!DU181,Playoffs!DU$199,Playoffs!DU$200,1)</f>
        <v>0.95569282769465702</v>
      </c>
      <c r="AI183">
        <f t="shared" si="43"/>
        <v>9.2029898169109057</v>
      </c>
      <c r="AJ183">
        <f t="shared" si="44"/>
        <v>18.981240719250277</v>
      </c>
      <c r="AK183">
        <f t="shared" si="45"/>
        <v>28.184230536161181</v>
      </c>
      <c r="AM183">
        <f t="shared" ca="1" si="46"/>
        <v>179</v>
      </c>
      <c r="AN183">
        <f t="shared" ca="1" si="47"/>
        <v>85</v>
      </c>
      <c r="AO183">
        <f t="shared" ca="1" si="48"/>
        <v>158</v>
      </c>
      <c r="AQ183" t="str">
        <f t="shared" si="49"/>
        <v>Patriots</v>
      </c>
    </row>
    <row r="184" spans="1:43">
      <c r="A184" t="str">
        <f>Playoffs!A182&amp;" - "&amp;Playoffs!C182&amp;" - "&amp;Playoffs!F182</f>
        <v>Ravens - WC - 2009</v>
      </c>
      <c r="B184" t="str">
        <f>Playoffs!B182</f>
        <v>Patriots</v>
      </c>
      <c r="C184">
        <f>NORMDIST(Playoffs!CP182,Playoffs!CP$199,Playoffs!CP$200,1)</f>
        <v>0.58725254948172756</v>
      </c>
      <c r="D184">
        <f>1-NORMDIST(Playoffs!CQ182,Playoffs!CQ$199,Playoffs!CQ$200,1)</f>
        <v>0.79282024855523636</v>
      </c>
      <c r="E184">
        <f>NORMDIST(Playoffs!CR182,Playoffs!CR$199,Playoffs!CR$200,1)</f>
        <v>1.0386348802308598E-2</v>
      </c>
      <c r="F184">
        <f>1-NORMDIST(Playoffs!CS182,Playoffs!CS$199,Playoffs!CS$200,1)</f>
        <v>0.9487284424877962</v>
      </c>
      <c r="G184">
        <f>1-NORMDIST(Playoffs!CT182,Playoffs!CT$199,Playoffs!CT$200,1)</f>
        <v>0.42995949000555234</v>
      </c>
      <c r="H184">
        <f>NORMDIST(Playoffs!CU182,Playoffs!CU$199,Playoffs!CU$200,1)</f>
        <v>0.94527851392388884</v>
      </c>
      <c r="I184">
        <f>NORMDIST(Playoffs!CV182,Playoffs!CV$199,Playoffs!CV$200,1)</f>
        <v>0.24553162666364314</v>
      </c>
      <c r="J184">
        <f>1-NORMDIST(Playoffs!CW182,Playoffs!CW$199,Playoffs!CW$200,1)</f>
        <v>0.9331397011653898</v>
      </c>
      <c r="K184">
        <f>NORMDIST(Playoffs!CX182,Playoffs!CX$199,Playoffs!CX$200,1)</f>
        <v>0.5270718288264814</v>
      </c>
      <c r="L184">
        <f>1-NORMDIST(Playoffs!CY182,Playoffs!CY$199,Playoffs!CY$200,1)</f>
        <v>0.81213707215960174</v>
      </c>
      <c r="M184">
        <f>NORMDIST(Playoffs!CZ182,Playoffs!CZ$199,Playoffs!CZ$200,1)</f>
        <v>0.22720281246490925</v>
      </c>
      <c r="N184">
        <f>1-NORMDIST(Playoffs!DA182,Playoffs!DA$199,Playoffs!DA$200,1)</f>
        <v>0.96516328245284333</v>
      </c>
      <c r="O184">
        <f>NORMDIST(Playoffs!DB182,Playoffs!DB$199,Playoffs!DB$200,1)</f>
        <v>0.29700267286955828</v>
      </c>
      <c r="P184">
        <f>1-NORMDIST(Playoffs!DC182,Playoffs!DC$199,Playoffs!DC$200,1)</f>
        <v>0.80468586497886307</v>
      </c>
      <c r="Q184">
        <f>NORMDIST(Playoffs!DD182,Playoffs!DD$199,Playoffs!DD$200,1)</f>
        <v>0.95904009648495536</v>
      </c>
      <c r="R184">
        <f>1-NORMDIST(Playoffs!DE182,Playoffs!DE$199,Playoffs!DE$200,1)</f>
        <v>0.78389109210492613</v>
      </c>
      <c r="S184">
        <f>NORMDIST(Playoffs!DF182,Playoffs!DF$199,Playoffs!DF$200,1)</f>
        <v>0.99961023071284028</v>
      </c>
      <c r="T184">
        <f>1-NORMDIST(Playoffs!DG182,Playoffs!DG$199,Playoffs!DG$200,1)</f>
        <v>0.23854103001857496</v>
      </c>
      <c r="U184">
        <f>1-NORMDIST(Playoffs!DH182,Playoffs!DH$199,Playoffs!DH$200,1)</f>
        <v>0.48311120935848018</v>
      </c>
      <c r="V184">
        <f>NORMDIST(Playoffs!DI182,Playoffs!DI$199,Playoffs!DI$200,1)</f>
        <v>0.70441599028461099</v>
      </c>
      <c r="W184">
        <f>NORMDIST(Playoffs!DJ182,Playoffs!DJ$199,Playoffs!DJ$200,1)</f>
        <v>0.66355196920208026</v>
      </c>
      <c r="X184">
        <f>1-NORMDIST(Playoffs!DK182,Playoffs!DK$199,Playoffs!DK$200,1)</f>
        <v>0.10436358488814845</v>
      </c>
      <c r="Y184">
        <f>NORMDIST(Playoffs!DL182,Playoffs!DL$199,Playoffs!DL$200,1)</f>
        <v>0.36591632974125954</v>
      </c>
      <c r="Z184">
        <f>1-NORMDIST(Playoffs!DM182,Playoffs!DM$199,Playoffs!DM$200,1)</f>
        <v>0.74662430208527886</v>
      </c>
      <c r="AA184">
        <f>1-NORMDIST(Playoffs!DN182,Playoffs!DN$199,Playoffs!DN$200,1)</f>
        <v>0.90722650657751003</v>
      </c>
      <c r="AB184">
        <f>NORMDIST(Playoffs!DO182,Playoffs!DO$199,Playoffs!DO$200,1)</f>
        <v>0.35133012379503081</v>
      </c>
      <c r="AC184">
        <f>NORMDIST(Playoffs!DP182,Playoffs!DP$199,Playoffs!DP$200,1)</f>
        <v>0.73166542844888305</v>
      </c>
      <c r="AD184">
        <f>1-NORMDIST(Playoffs!DQ182,Playoffs!DQ$199,Playoffs!DQ$200,1)</f>
        <v>0.35705632315423241</v>
      </c>
      <c r="AE184">
        <f>NORMDIST(Playoffs!DR182,Playoffs!DR$199,Playoffs!DR$200,1)</f>
        <v>0.61303289265848315</v>
      </c>
      <c r="AF184">
        <f>1-NORMDIST(Playoffs!DS182,Playoffs!DS$199,Playoffs!DS$200,1)</f>
        <v>0.67791843291876142</v>
      </c>
      <c r="AG184">
        <f>NORMDIST(Playoffs!DT182,Playoffs!DT$199,Playoffs!DT$200,1)</f>
        <v>4.4307172305342535E-2</v>
      </c>
      <c r="AH184">
        <f>1-NORMDIST(Playoffs!DU182,Playoffs!DU$199,Playoffs!DU$200,1)</f>
        <v>0.81758305812170051</v>
      </c>
      <c r="AI184">
        <f t="shared" si="43"/>
        <v>17.225153333722634</v>
      </c>
      <c r="AJ184">
        <f t="shared" si="44"/>
        <v>27.003404236062018</v>
      </c>
      <c r="AK184">
        <f t="shared" si="45"/>
        <v>44.228557569784655</v>
      </c>
      <c r="AM184">
        <f t="shared" ca="1" si="46"/>
        <v>114</v>
      </c>
      <c r="AN184">
        <f t="shared" ca="1" si="47"/>
        <v>20</v>
      </c>
      <c r="AO184">
        <f t="shared" ca="1" si="48"/>
        <v>41</v>
      </c>
      <c r="AQ184" t="str">
        <f t="shared" si="49"/>
        <v>Ravens</v>
      </c>
    </row>
    <row r="185" spans="1:43">
      <c r="A185" t="str">
        <f>Playoffs!A183&amp;" - "&amp;Playoffs!C183&amp;" - "&amp;Playoffs!F183</f>
        <v>Cardinals - WC - 2009</v>
      </c>
      <c r="B185" t="str">
        <f>Playoffs!B183</f>
        <v>Packers</v>
      </c>
      <c r="C185">
        <f>NORMDIST(Playoffs!CP183,Playoffs!CP$199,Playoffs!CP$200,1)</f>
        <v>0.97817728554168082</v>
      </c>
      <c r="D185">
        <f>1-NORMDIST(Playoffs!CQ183,Playoffs!CQ$199,Playoffs!CQ$200,1)</f>
        <v>4.7894501964818259E-2</v>
      </c>
      <c r="E185">
        <f>NORMDIST(Playoffs!CR183,Playoffs!CR$199,Playoffs!CR$200,1)</f>
        <v>0.99871455448120094</v>
      </c>
      <c r="F185">
        <f>1-NORMDIST(Playoffs!CS183,Playoffs!CS$199,Playoffs!CS$200,1)</f>
        <v>8.4061661651046116E-2</v>
      </c>
      <c r="G185">
        <f>1-NORMDIST(Playoffs!CT183,Playoffs!CT$199,Playoffs!CT$200,1)</f>
        <v>0.70389457286725732</v>
      </c>
      <c r="H185">
        <f>NORMDIST(Playoffs!CU183,Playoffs!CU$199,Playoffs!CU$200,1)</f>
        <v>0.81288815165070627</v>
      </c>
      <c r="I185">
        <f>NORMDIST(Playoffs!CV183,Playoffs!CV$199,Playoffs!CV$200,1)</f>
        <v>0.9970188088871228</v>
      </c>
      <c r="J185">
        <f>1-NORMDIST(Playoffs!CW183,Playoffs!CW$199,Playoffs!CW$200,1)</f>
        <v>7.9733188055652437E-2</v>
      </c>
      <c r="K185">
        <f>NORMDIST(Playoffs!CX183,Playoffs!CX$199,Playoffs!CX$200,1)</f>
        <v>0.79414425395281574</v>
      </c>
      <c r="L185">
        <f>1-NORMDIST(Playoffs!CY183,Playoffs!CY$199,Playoffs!CY$200,1)</f>
        <v>0.61077318919562829</v>
      </c>
      <c r="M185">
        <f>NORMDIST(Playoffs!CZ183,Playoffs!CZ$199,Playoffs!CZ$200,1)</f>
        <v>0.99986645555343601</v>
      </c>
      <c r="N185">
        <f>1-NORMDIST(Playoffs!DA183,Playoffs!DA$199,Playoffs!DA$200,1)</f>
        <v>2.7248046047565255E-2</v>
      </c>
      <c r="O185">
        <f>NORMDIST(Playoffs!DB183,Playoffs!DB$199,Playoffs!DB$200,1)</f>
        <v>0.99359271258711779</v>
      </c>
      <c r="P185">
        <f>1-NORMDIST(Playoffs!DC183,Playoffs!DC$199,Playoffs!DC$200,1)</f>
        <v>2.9748899017360442E-2</v>
      </c>
      <c r="Q185">
        <f>NORMDIST(Playoffs!DD183,Playoffs!DD$199,Playoffs!DD$200,1)</f>
        <v>0.93985972981482524</v>
      </c>
      <c r="R185">
        <f>1-NORMDIST(Playoffs!DE183,Playoffs!DE$199,Playoffs!DE$200,1)</f>
        <v>0.13662446406477025</v>
      </c>
      <c r="S185">
        <f>NORMDIST(Playoffs!DF183,Playoffs!DF$199,Playoffs!DF$200,1)</f>
        <v>0.76814104221672763</v>
      </c>
      <c r="T185">
        <f>1-NORMDIST(Playoffs!DG183,Playoffs!DG$199,Playoffs!DG$200,1)</f>
        <v>0.77520857350042149</v>
      </c>
      <c r="U185">
        <f>1-NORMDIST(Playoffs!DH183,Playoffs!DH$199,Playoffs!DH$200,1)</f>
        <v>0.97361778549600986</v>
      </c>
      <c r="V185">
        <f>NORMDIST(Playoffs!DI183,Playoffs!DI$199,Playoffs!DI$200,1)</f>
        <v>0.17175604296017943</v>
      </c>
      <c r="W185">
        <f>NORMDIST(Playoffs!DJ183,Playoffs!DJ$199,Playoffs!DJ$200,1)</f>
        <v>0.66897534486188404</v>
      </c>
      <c r="X185">
        <f>1-NORMDIST(Playoffs!DK183,Playoffs!DK$199,Playoffs!DK$200,1)</f>
        <v>0.1816223911189262</v>
      </c>
      <c r="Y185">
        <f>NORMDIST(Playoffs!DL183,Playoffs!DL$199,Playoffs!DL$200,1)</f>
        <v>0.57605623482409729</v>
      </c>
      <c r="Z185">
        <f>1-NORMDIST(Playoffs!DM183,Playoffs!DM$199,Playoffs!DM$200,1)</f>
        <v>0.47015035839107577</v>
      </c>
      <c r="AA185">
        <f>1-NORMDIST(Playoffs!DN183,Playoffs!DN$199,Playoffs!DN$200,1)</f>
        <v>0.35103740775260606</v>
      </c>
      <c r="AB185">
        <f>NORMDIST(Playoffs!DO183,Playoffs!DO$199,Playoffs!DO$200,1)</f>
        <v>0.76806272776696871</v>
      </c>
      <c r="AC185">
        <f>NORMDIST(Playoffs!DP183,Playoffs!DP$199,Playoffs!DP$200,1)</f>
        <v>0.95231014511092749</v>
      </c>
      <c r="AD185">
        <f>1-NORMDIST(Playoffs!DQ183,Playoffs!DQ$199,Playoffs!DQ$200,1)</f>
        <v>0.27713225688289667</v>
      </c>
      <c r="AE185">
        <f>NORMDIST(Playoffs!DR183,Playoffs!DR$199,Playoffs!DR$200,1)</f>
        <v>0.98203691514064972</v>
      </c>
      <c r="AF185">
        <f>1-NORMDIST(Playoffs!DS183,Playoffs!DS$199,Playoffs!DS$200,1)</f>
        <v>0.40223224736621166</v>
      </c>
      <c r="AG185">
        <f>NORMDIST(Playoffs!DT183,Playoffs!DT$199,Playoffs!DT$200,1)</f>
        <v>3.1731240175724595E-2</v>
      </c>
      <c r="AH185">
        <f>1-NORMDIST(Playoffs!DU183,Playoffs!DU$199,Playoffs!DU$200,1)</f>
        <v>0.32930534479642537</v>
      </c>
      <c r="AI185">
        <f t="shared" si="43"/>
        <v>31.441658180421502</v>
      </c>
      <c r="AJ185">
        <f t="shared" si="44"/>
        <v>10.383619686815099</v>
      </c>
      <c r="AK185">
        <f t="shared" si="45"/>
        <v>41.825277867236593</v>
      </c>
      <c r="AM185">
        <f t="shared" ca="1" si="46"/>
        <v>7</v>
      </c>
      <c r="AN185">
        <f t="shared" ca="1" si="47"/>
        <v>162</v>
      </c>
      <c r="AO185">
        <f t="shared" ca="1" si="48"/>
        <v>58</v>
      </c>
      <c r="AQ185" t="str">
        <f t="shared" si="49"/>
        <v>Cardinals</v>
      </c>
    </row>
    <row r="186" spans="1:43">
      <c r="A186" t="str">
        <f>Playoffs!A184&amp;" - "&amp;Playoffs!C184&amp;" - "&amp;Playoffs!F184</f>
        <v>Packers - WC - 2009</v>
      </c>
      <c r="B186" t="str">
        <f>Playoffs!B184</f>
        <v>Cardinals</v>
      </c>
      <c r="C186">
        <f>NORMDIST(Playoffs!CP184,Playoffs!CP$199,Playoffs!CP$200,1)</f>
        <v>0.95210549803518085</v>
      </c>
      <c r="D186">
        <f>1-NORMDIST(Playoffs!CQ184,Playoffs!CQ$199,Playoffs!CQ$200,1)</f>
        <v>2.1822714458318515E-2</v>
      </c>
      <c r="E186">
        <f>NORMDIST(Playoffs!CR184,Playoffs!CR$199,Playoffs!CR$200,1)</f>
        <v>0.91593833834895366</v>
      </c>
      <c r="F186">
        <f>1-NORMDIST(Playoffs!CS184,Playoffs!CS$199,Playoffs!CS$200,1)</f>
        <v>1.2854455187987224E-3</v>
      </c>
      <c r="G186">
        <f>1-NORMDIST(Playoffs!CT184,Playoffs!CT$199,Playoffs!CT$200,1)</f>
        <v>0.18711184834929373</v>
      </c>
      <c r="H186">
        <f>NORMDIST(Playoffs!CU184,Playoffs!CU$199,Playoffs!CU$200,1)</f>
        <v>0.29610542713274268</v>
      </c>
      <c r="I186">
        <f>NORMDIST(Playoffs!CV184,Playoffs!CV$199,Playoffs!CV$200,1)</f>
        <v>0.92026681194434801</v>
      </c>
      <c r="J186">
        <f>1-NORMDIST(Playoffs!CW184,Playoffs!CW$199,Playoffs!CW$200,1)</f>
        <v>2.9811911128776458E-3</v>
      </c>
      <c r="K186">
        <f>NORMDIST(Playoffs!CX184,Playoffs!CX$199,Playoffs!CX$200,1)</f>
        <v>0.38922681080437116</v>
      </c>
      <c r="L186">
        <f>1-NORMDIST(Playoffs!CY184,Playoffs!CY$199,Playoffs!CY$200,1)</f>
        <v>0.20585574604718548</v>
      </c>
      <c r="M186">
        <f>NORMDIST(Playoffs!CZ184,Playoffs!CZ$199,Playoffs!CZ$200,1)</f>
        <v>0.97275195395243419</v>
      </c>
      <c r="N186">
        <f>1-NORMDIST(Playoffs!DA184,Playoffs!DA$199,Playoffs!DA$200,1)</f>
        <v>1.3354444656599185E-4</v>
      </c>
      <c r="O186">
        <f>NORMDIST(Playoffs!DB184,Playoffs!DB$199,Playoffs!DB$200,1)</f>
        <v>0.97025110098263956</v>
      </c>
      <c r="P186">
        <f>1-NORMDIST(Playoffs!DC184,Playoffs!DC$199,Playoffs!DC$200,1)</f>
        <v>6.4072874128825452E-3</v>
      </c>
      <c r="Q186">
        <f>NORMDIST(Playoffs!DD184,Playoffs!DD$199,Playoffs!DD$200,1)</f>
        <v>0.86337553593522942</v>
      </c>
      <c r="R186">
        <f>1-NORMDIST(Playoffs!DE184,Playoffs!DE$199,Playoffs!DE$200,1)</f>
        <v>6.0140270185174538E-2</v>
      </c>
      <c r="S186">
        <f>NORMDIST(Playoffs!DF184,Playoffs!DF$199,Playoffs!DF$200,1)</f>
        <v>0.22479142649957806</v>
      </c>
      <c r="T186">
        <f>1-NORMDIST(Playoffs!DG184,Playoffs!DG$199,Playoffs!DG$200,1)</f>
        <v>0.23185895778327281</v>
      </c>
      <c r="U186">
        <f>1-NORMDIST(Playoffs!DH184,Playoffs!DH$199,Playoffs!DH$200,1)</f>
        <v>0.82824395703982057</v>
      </c>
      <c r="V186">
        <f>NORMDIST(Playoffs!DI184,Playoffs!DI$199,Playoffs!DI$200,1)</f>
        <v>2.6382214503990142E-2</v>
      </c>
      <c r="W186">
        <f>NORMDIST(Playoffs!DJ184,Playoffs!DJ$199,Playoffs!DJ$200,1)</f>
        <v>0.81837760888107414</v>
      </c>
      <c r="X186">
        <f>1-NORMDIST(Playoffs!DK184,Playoffs!DK$199,Playoffs!DK$200,1)</f>
        <v>0.33102465513811608</v>
      </c>
      <c r="Y186">
        <f>NORMDIST(Playoffs!DL184,Playoffs!DL$199,Playoffs!DL$200,1)</f>
        <v>0.52984964160892467</v>
      </c>
      <c r="Z186">
        <f>1-NORMDIST(Playoffs!DM184,Playoffs!DM$199,Playoffs!DM$200,1)</f>
        <v>0.42394376517590393</v>
      </c>
      <c r="AA186">
        <f>1-NORMDIST(Playoffs!DN184,Playoffs!DN$199,Playoffs!DN$200,1)</f>
        <v>0.23193727223303151</v>
      </c>
      <c r="AB186">
        <f>NORMDIST(Playoffs!DO184,Playoffs!DO$199,Playoffs!DO$200,1)</f>
        <v>0.64896259224739405</v>
      </c>
      <c r="AC186">
        <f>NORMDIST(Playoffs!DP184,Playoffs!DP$199,Playoffs!DP$200,1)</f>
        <v>0.72286774311710311</v>
      </c>
      <c r="AD186">
        <f>1-NORMDIST(Playoffs!DQ184,Playoffs!DQ$199,Playoffs!DQ$200,1)</f>
        <v>4.7689854889072292E-2</v>
      </c>
      <c r="AE186">
        <f>NORMDIST(Playoffs!DR184,Playoffs!DR$199,Playoffs!DR$200,1)</f>
        <v>0.59776775263378856</v>
      </c>
      <c r="AF186">
        <f>1-NORMDIST(Playoffs!DS184,Playoffs!DS$199,Playoffs!DS$200,1)</f>
        <v>1.7963084859350498E-2</v>
      </c>
      <c r="AG186">
        <f>NORMDIST(Playoffs!DT184,Playoffs!DT$199,Playoffs!DT$200,1)</f>
        <v>0.67069465520357507</v>
      </c>
      <c r="AH186">
        <f>1-NORMDIST(Playoffs!DU184,Playoffs!DU$199,Playoffs!DU$200,1)</f>
        <v>0.96826875982427518</v>
      </c>
      <c r="AI186">
        <f t="shared" si="43"/>
        <v>25.822774366157823</v>
      </c>
      <c r="AJ186">
        <f t="shared" si="44"/>
        <v>4.7647358725514346</v>
      </c>
      <c r="AK186">
        <f t="shared" si="45"/>
        <v>30.587510238709264</v>
      </c>
      <c r="AM186">
        <f t="shared" ca="1" si="46"/>
        <v>37</v>
      </c>
      <c r="AN186">
        <f t="shared" ca="1" si="47"/>
        <v>192</v>
      </c>
      <c r="AO186">
        <f t="shared" ca="1" si="48"/>
        <v>141</v>
      </c>
      <c r="AQ186" t="str">
        <f t="shared" si="49"/>
        <v>Packers</v>
      </c>
    </row>
    <row r="187" spans="1:43">
      <c r="A187" t="str">
        <f>Playoffs!A185&amp;" - "&amp;Playoffs!C185&amp;" - "&amp;Playoffs!F185</f>
        <v>Saints - DIV - 2009</v>
      </c>
      <c r="B187" t="str">
        <f>Playoffs!B185</f>
        <v>Cardinals</v>
      </c>
      <c r="C187">
        <f>NORMDIST(Playoffs!CP185,Playoffs!CP$199,Playoffs!CP$200,1)</f>
        <v>0.95327838285623878</v>
      </c>
      <c r="D187">
        <f>1-NORMDIST(Playoffs!CQ185,Playoffs!CQ$199,Playoffs!CQ$200,1)</f>
        <v>0.79282024855523636</v>
      </c>
      <c r="E187">
        <f>NORMDIST(Playoffs!CR185,Playoffs!CR$199,Playoffs!CR$200,1)</f>
        <v>0.92892085333513941</v>
      </c>
      <c r="F187">
        <f>1-NORMDIST(Playoffs!CS185,Playoffs!CS$199,Playoffs!CS$200,1)</f>
        <v>0.45559044797311321</v>
      </c>
      <c r="G187">
        <f>1-NORMDIST(Playoffs!CT185,Playoffs!CT$199,Playoffs!CT$200,1)</f>
        <v>0.89393818296530703</v>
      </c>
      <c r="H187">
        <f>NORMDIST(Playoffs!CU185,Playoffs!CU$199,Playoffs!CU$200,1)</f>
        <v>0.57004050999444766</v>
      </c>
      <c r="I187">
        <f>NORMDIST(Playoffs!CV185,Playoffs!CV$199,Playoffs!CV$200,1)</f>
        <v>0.93148767010862477</v>
      </c>
      <c r="J187">
        <f>1-NORMDIST(Playoffs!CW185,Playoffs!CW$199,Playoffs!CW$200,1)</f>
        <v>0.5391530568789169</v>
      </c>
      <c r="K187">
        <f>NORMDIST(Playoffs!CX185,Playoffs!CX$199,Playoffs!CX$200,1)</f>
        <v>0.95144974436952334</v>
      </c>
      <c r="L187">
        <f>1-NORMDIST(Playoffs!CY185,Playoffs!CY$199,Playoffs!CY$200,1)</f>
        <v>0.92139296375694835</v>
      </c>
      <c r="M187">
        <f>NORMDIST(Playoffs!CZ185,Playoffs!CZ$199,Playoffs!CZ$200,1)</f>
        <v>0.84639966040886305</v>
      </c>
      <c r="N187">
        <f>1-NORMDIST(Playoffs!DA185,Playoffs!DA$199,Playoffs!DA$200,1)</f>
        <v>6.3867917586985179E-2</v>
      </c>
      <c r="O187">
        <f>NORMDIST(Playoffs!DB185,Playoffs!DB$199,Playoffs!DB$200,1)</f>
        <v>0.97410861767217338</v>
      </c>
      <c r="P187">
        <f>1-NORMDIST(Playoffs!DC185,Playoffs!DC$199,Playoffs!DC$200,1)</f>
        <v>0.80468586497886307</v>
      </c>
      <c r="Q187">
        <f>NORMDIST(Playoffs!DD185,Playoffs!DD$199,Playoffs!DD$200,1)</f>
        <v>0.79084885087262535</v>
      </c>
      <c r="R187">
        <f>1-NORMDIST(Playoffs!DE185,Playoffs!DE$199,Playoffs!DE$200,1)</f>
        <v>0.98145836898926708</v>
      </c>
      <c r="S187">
        <f>NORMDIST(Playoffs!DF185,Playoffs!DF$199,Playoffs!DF$200,1)</f>
        <v>0.71531680079328219</v>
      </c>
      <c r="T187">
        <f>1-NORMDIST(Playoffs!DG185,Playoffs!DG$199,Playoffs!DG$200,1)</f>
        <v>0.86925772232929122</v>
      </c>
      <c r="U187">
        <f>1-NORMDIST(Playoffs!DH185,Playoffs!DH$199,Playoffs!DH$200,1)</f>
        <v>0.82824395703982057</v>
      </c>
      <c r="V187">
        <f>NORMDIST(Playoffs!DI185,Playoffs!DI$199,Playoffs!DI$200,1)</f>
        <v>0.84895030967161345</v>
      </c>
      <c r="W187">
        <f>NORMDIST(Playoffs!DJ185,Playoffs!DJ$199,Playoffs!DJ$200,1)</f>
        <v>0.89563641511185188</v>
      </c>
      <c r="X187">
        <f>1-NORMDIST(Playoffs!DK185,Playoffs!DK$199,Playoffs!DK$200,1)</f>
        <v>0.71541109895773447</v>
      </c>
      <c r="Y187">
        <f>NORMDIST(Playoffs!DL185,Playoffs!DL$199,Playoffs!DL$200,1)</f>
        <v>0.86297614753449592</v>
      </c>
      <c r="Z187">
        <f>1-NORMDIST(Playoffs!DM185,Playoffs!DM$199,Playoffs!DM$200,1)</f>
        <v>0.93472218267982687</v>
      </c>
      <c r="AA187">
        <f>1-NORMDIST(Playoffs!DN185,Playoffs!DN$199,Playoffs!DN$200,1)</f>
        <v>0.63501127972866767</v>
      </c>
      <c r="AB187">
        <f>NORMDIST(Playoffs!DO185,Playoffs!DO$199,Playoffs!DO$200,1)</f>
        <v>0.18234575455431945</v>
      </c>
      <c r="AC187">
        <f>NORMDIST(Playoffs!DP185,Playoffs!DP$199,Playoffs!DP$200,1)</f>
        <v>0.88905242008497942</v>
      </c>
      <c r="AD187">
        <f>1-NORMDIST(Playoffs!DQ185,Playoffs!DQ$199,Playoffs!DQ$200,1)</f>
        <v>0.9810988940998111</v>
      </c>
      <c r="AE187">
        <f>NORMDIST(Playoffs!DR185,Playoffs!DR$199,Playoffs!DR$200,1)</f>
        <v>0.76026452543101675</v>
      </c>
      <c r="AF187">
        <f>1-NORMDIST(Playoffs!DS185,Playoffs!DS$199,Playoffs!DS$200,1)</f>
        <v>1.9762566083194155E-2</v>
      </c>
      <c r="AG187">
        <f>NORMDIST(Playoffs!DT185,Playoffs!DT$199,Playoffs!DT$200,1)</f>
        <v>0.76111854890540687</v>
      </c>
      <c r="AH187">
        <f>1-NORMDIST(Playoffs!DU185,Playoffs!DU$199,Playoffs!DU$200,1)</f>
        <v>0.97488854283989412</v>
      </c>
      <c r="AI187">
        <f t="shared" si="43"/>
        <v>31.852752750101097</v>
      </c>
      <c r="AJ187">
        <f t="shared" si="44"/>
        <v>24.122423732860479</v>
      </c>
      <c r="AK187">
        <f t="shared" si="45"/>
        <v>55.975176482961572</v>
      </c>
      <c r="AM187">
        <f t="shared" ca="1" si="46"/>
        <v>3</v>
      </c>
      <c r="AN187">
        <f t="shared" ca="1" si="47"/>
        <v>39</v>
      </c>
      <c r="AO187">
        <f t="shared" ca="1" si="48"/>
        <v>5</v>
      </c>
      <c r="AQ187" t="str">
        <f t="shared" si="49"/>
        <v>Saints</v>
      </c>
    </row>
    <row r="188" spans="1:43">
      <c r="A188" t="str">
        <f>Playoffs!A186&amp;" - "&amp;Playoffs!C186&amp;" - "&amp;Playoffs!F186</f>
        <v>Cardinals - DIV - 2009</v>
      </c>
      <c r="B188" t="str">
        <f>Playoffs!B186</f>
        <v>Saints</v>
      </c>
      <c r="C188">
        <f>NORMDIST(Playoffs!CP186,Playoffs!CP$199,Playoffs!CP$200,1)</f>
        <v>0.20717975144476486</v>
      </c>
      <c r="D188">
        <f>1-NORMDIST(Playoffs!CQ186,Playoffs!CQ$199,Playoffs!CQ$200,1)</f>
        <v>4.672161714376033E-2</v>
      </c>
      <c r="E188">
        <f>NORMDIST(Playoffs!CR186,Playoffs!CR$199,Playoffs!CR$200,1)</f>
        <v>0.54440955202688668</v>
      </c>
      <c r="F188">
        <f>1-NORMDIST(Playoffs!CS186,Playoffs!CS$199,Playoffs!CS$200,1)</f>
        <v>7.1079146664860593E-2</v>
      </c>
      <c r="G188">
        <f>1-NORMDIST(Playoffs!CT186,Playoffs!CT$199,Playoffs!CT$200,1)</f>
        <v>0.42995949000555234</v>
      </c>
      <c r="H188">
        <f>NORMDIST(Playoffs!CU186,Playoffs!CU$199,Playoffs!CU$200,1)</f>
        <v>0.10606181703469297</v>
      </c>
      <c r="I188">
        <f>NORMDIST(Playoffs!CV186,Playoffs!CV$199,Playoffs!CV$200,1)</f>
        <v>0.4608469431210831</v>
      </c>
      <c r="J188">
        <f>1-NORMDIST(Playoffs!CW186,Playoffs!CW$199,Playoffs!CW$200,1)</f>
        <v>6.8512329891375678E-2</v>
      </c>
      <c r="K188">
        <f>NORMDIST(Playoffs!CX186,Playoffs!CX$199,Playoffs!CX$200,1)</f>
        <v>7.8607036243050654E-2</v>
      </c>
      <c r="L188">
        <f>1-NORMDIST(Playoffs!CY186,Playoffs!CY$199,Playoffs!CY$200,1)</f>
        <v>4.8550255630477546E-2</v>
      </c>
      <c r="M188">
        <f>NORMDIST(Playoffs!CZ186,Playoffs!CZ$199,Playoffs!CZ$200,1)</f>
        <v>0.93613208241301393</v>
      </c>
      <c r="N188">
        <f>1-NORMDIST(Playoffs!DA186,Playoffs!DA$199,Playoffs!DA$200,1)</f>
        <v>0.15360033959113584</v>
      </c>
      <c r="O188">
        <f>NORMDIST(Playoffs!DB186,Playoffs!DB$199,Playoffs!DB$200,1)</f>
        <v>0.19531413502113681</v>
      </c>
      <c r="P188">
        <f>1-NORMDIST(Playoffs!DC186,Playoffs!DC$199,Playoffs!DC$200,1)</f>
        <v>2.5891382327826618E-2</v>
      </c>
      <c r="Q188">
        <f>NORMDIST(Playoffs!DD186,Playoffs!DD$199,Playoffs!DD$200,1)</f>
        <v>1.8541631010732917E-2</v>
      </c>
      <c r="R188">
        <f>1-NORMDIST(Playoffs!DE186,Playoffs!DE$199,Playoffs!DE$200,1)</f>
        <v>0.20915114912737431</v>
      </c>
      <c r="S188">
        <f>NORMDIST(Playoffs!DF186,Playoffs!DF$199,Playoffs!DF$200,1)</f>
        <v>0.13074227767070834</v>
      </c>
      <c r="T188">
        <f>1-NORMDIST(Playoffs!DG186,Playoffs!DG$199,Playoffs!DG$200,1)</f>
        <v>0.28468319920671814</v>
      </c>
      <c r="U188">
        <f>1-NORMDIST(Playoffs!DH186,Playoffs!DH$199,Playoffs!DH$200,1)</f>
        <v>0.15104969032838655</v>
      </c>
      <c r="V188">
        <f>NORMDIST(Playoffs!DI186,Playoffs!DI$199,Playoffs!DI$200,1)</f>
        <v>0.17175604296017943</v>
      </c>
      <c r="W188">
        <f>NORMDIST(Playoffs!DJ186,Playoffs!DJ$199,Playoffs!DJ$200,1)</f>
        <v>0.28458890104226531</v>
      </c>
      <c r="X188">
        <f>1-NORMDIST(Playoffs!DK186,Playoffs!DK$199,Playoffs!DK$200,1)</f>
        <v>0.10436358488814845</v>
      </c>
      <c r="Y188">
        <f>NORMDIST(Playoffs!DL186,Playoffs!DL$199,Playoffs!DL$200,1)</f>
        <v>6.5277817320170017E-2</v>
      </c>
      <c r="Z188">
        <f>1-NORMDIST(Playoffs!DM186,Playoffs!DM$199,Playoffs!DM$200,1)</f>
        <v>0.13702385246550808</v>
      </c>
      <c r="AA188">
        <f>1-NORMDIST(Playoffs!DN186,Playoffs!DN$199,Playoffs!DN$200,1)</f>
        <v>0.81765424544568055</v>
      </c>
      <c r="AB188">
        <f>NORMDIST(Playoffs!DO186,Playoffs!DO$199,Playoffs!DO$200,1)</f>
        <v>0.36498872027133222</v>
      </c>
      <c r="AC188">
        <f>NORMDIST(Playoffs!DP186,Playoffs!DP$199,Playoffs!DP$200,1)</f>
        <v>1.8901105900189119E-2</v>
      </c>
      <c r="AD188">
        <f>1-NORMDIST(Playoffs!DQ186,Playoffs!DQ$199,Playoffs!DQ$200,1)</f>
        <v>0.11094757991502036</v>
      </c>
      <c r="AE188">
        <f>NORMDIST(Playoffs!DR186,Playoffs!DR$199,Playoffs!DR$200,1)</f>
        <v>0.98023743391680629</v>
      </c>
      <c r="AF188">
        <f>1-NORMDIST(Playoffs!DS186,Playoffs!DS$199,Playoffs!DS$200,1)</f>
        <v>0.23973547456898392</v>
      </c>
      <c r="AG188">
        <f>NORMDIST(Playoffs!DT186,Playoffs!DT$199,Playoffs!DT$200,1)</f>
        <v>2.5111457160105433E-2</v>
      </c>
      <c r="AH188">
        <f>1-NORMDIST(Playoffs!DU186,Playoffs!DU$199,Playoffs!DU$200,1)</f>
        <v>0.2388814510945938</v>
      </c>
      <c r="AI188">
        <f t="shared" si="43"/>
        <v>12.083970320112437</v>
      </c>
      <c r="AJ188">
        <f t="shared" si="44"/>
        <v>4.3536413028718259</v>
      </c>
      <c r="AK188">
        <f t="shared" si="45"/>
        <v>16.43761162298426</v>
      </c>
      <c r="AM188">
        <f t="shared" ca="1" si="46"/>
        <v>160</v>
      </c>
      <c r="AN188">
        <f t="shared" ca="1" si="47"/>
        <v>196</v>
      </c>
      <c r="AO188">
        <f t="shared" ca="1" si="48"/>
        <v>194</v>
      </c>
      <c r="AQ188" t="str">
        <f t="shared" si="49"/>
        <v>Cardinals</v>
      </c>
    </row>
    <row r="189" spans="1:43">
      <c r="A189" t="str">
        <f>Playoffs!A187&amp;" - "&amp;Playoffs!C187&amp;" - "&amp;Playoffs!F187</f>
        <v>Colts - DIV - 2009</v>
      </c>
      <c r="B189" t="str">
        <f>Playoffs!B187</f>
        <v>Ravens</v>
      </c>
      <c r="C189">
        <f>NORMDIST(Playoffs!CP187,Playoffs!CP$199,Playoffs!CP$200,1)</f>
        <v>0.63538397922488232</v>
      </c>
      <c r="D189">
        <f>1-NORMDIST(Playoffs!CQ187,Playoffs!CQ$199,Playoffs!CQ$200,1)</f>
        <v>0.92119426387592296</v>
      </c>
      <c r="E189">
        <f>NORMDIST(Playoffs!CR187,Playoffs!CR$199,Playoffs!CR$200,1)</f>
        <v>0.43199087238360889</v>
      </c>
      <c r="F189">
        <f>1-NORMDIST(Playoffs!CS187,Playoffs!CS$199,Playoffs!CS$200,1)</f>
        <v>0.84378886356553284</v>
      </c>
      <c r="G189">
        <f>1-NORMDIST(Playoffs!CT187,Playoffs!CT$199,Playoffs!CT$200,1)</f>
        <v>0.70389457286725732</v>
      </c>
      <c r="H189">
        <f>NORMDIST(Playoffs!CU187,Playoffs!CU$199,Playoffs!CU$200,1)</f>
        <v>0.94527851392388884</v>
      </c>
      <c r="I189">
        <f>NORMDIST(Playoffs!CV187,Playoffs!CV$199,Playoffs!CV$200,1)</f>
        <v>0.34804873807291614</v>
      </c>
      <c r="J189">
        <f>1-NORMDIST(Playoffs!CW187,Playoffs!CW$199,Playoffs!CW$200,1)</f>
        <v>0.56634456317958781</v>
      </c>
      <c r="K189">
        <f>NORMDIST(Playoffs!CX187,Playoffs!CX$199,Playoffs!CX$200,1)</f>
        <v>0.76581343039439354</v>
      </c>
      <c r="L189">
        <f>1-NORMDIST(Playoffs!CY187,Playoffs!CY$199,Playoffs!CY$200,1)</f>
        <v>0.53472546338032223</v>
      </c>
      <c r="M189">
        <f>NORMDIST(Playoffs!CZ187,Playoffs!CZ$199,Playoffs!CZ$200,1)</f>
        <v>0.12642529696122973</v>
      </c>
      <c r="N189">
        <f>1-NORMDIST(Playoffs!DA187,Playoffs!DA$199,Playoffs!DA$200,1)</f>
        <v>0.59174527428095713</v>
      </c>
      <c r="O189">
        <f>NORMDIST(Playoffs!DB187,Playoffs!DB$199,Playoffs!DB$200,1)</f>
        <v>0.75039333510110429</v>
      </c>
      <c r="P189">
        <f>1-NORMDIST(Playoffs!DC187,Playoffs!DC$199,Playoffs!DC$200,1)</f>
        <v>0.78076946603806641</v>
      </c>
      <c r="Q189">
        <f>NORMDIST(Playoffs!DD187,Playoffs!DD$199,Playoffs!DD$200,1)</f>
        <v>0.63466265734132343</v>
      </c>
      <c r="R189">
        <f>1-NORMDIST(Playoffs!DE187,Playoffs!DE$199,Playoffs!DE$200,1)</f>
        <v>0.6667688410501974</v>
      </c>
      <c r="S189">
        <f>NORMDIST(Playoffs!DF187,Playoffs!DF$199,Playoffs!DF$200,1)</f>
        <v>0.10653854540168251</v>
      </c>
      <c r="T189">
        <f>1-NORMDIST(Playoffs!DG187,Playoffs!DG$199,Playoffs!DG$200,1)</f>
        <v>0.89667098110011823</v>
      </c>
      <c r="U189">
        <f>1-NORMDIST(Playoffs!DH187,Playoffs!DH$199,Playoffs!DH$200,1)</f>
        <v>0.29558400971538901</v>
      </c>
      <c r="V189">
        <f>NORMDIST(Playoffs!DI187,Playoffs!DI$199,Playoffs!DI$200,1)</f>
        <v>0.51688879064151982</v>
      </c>
      <c r="W189">
        <f>NORMDIST(Playoffs!DJ187,Playoffs!DJ$199,Playoffs!DJ$200,1)</f>
        <v>0.71271236783197722</v>
      </c>
      <c r="X189">
        <f>1-NORMDIST(Playoffs!DK187,Playoffs!DK$199,Playoffs!DK$200,1)</f>
        <v>0.94661507051432814</v>
      </c>
      <c r="Y189">
        <f>NORMDIST(Playoffs!DL187,Playoffs!DL$199,Playoffs!DL$200,1)</f>
        <v>0.8284390921939434</v>
      </c>
      <c r="Z189">
        <f>1-NORMDIST(Playoffs!DM187,Playoffs!DM$199,Playoffs!DM$200,1)</f>
        <v>0.50344052206962087</v>
      </c>
      <c r="AA189">
        <f>1-NORMDIST(Playoffs!DN187,Playoffs!DN$199,Playoffs!DN$200,1)</f>
        <v>0.85768704500486193</v>
      </c>
      <c r="AB189">
        <f>NORMDIST(Playoffs!DO187,Playoffs!DO$199,Playoffs!DO$200,1)</f>
        <v>0.7881493883009737</v>
      </c>
      <c r="AC189">
        <f>NORMDIST(Playoffs!DP187,Playoffs!DP$199,Playoffs!DP$200,1)</f>
        <v>6.4882815696242102E-2</v>
      </c>
      <c r="AD189">
        <f>1-NORMDIST(Playoffs!DQ187,Playoffs!DQ$199,Playoffs!DQ$200,1)</f>
        <v>0.62126038511693638</v>
      </c>
      <c r="AE189">
        <f>NORMDIST(Playoffs!DR187,Playoffs!DR$199,Playoffs!DR$200,1)</f>
        <v>2.5615056609413434E-2</v>
      </c>
      <c r="AF189">
        <f>1-NORMDIST(Playoffs!DS187,Playoffs!DS$199,Playoffs!DS$200,1)</f>
        <v>0.36322472427156827</v>
      </c>
      <c r="AG189">
        <f>NORMDIST(Playoffs!DT187,Playoffs!DT$199,Playoffs!DT$200,1)</f>
        <v>0.88144168916076138</v>
      </c>
      <c r="AH189">
        <f>1-NORMDIST(Playoffs!DU187,Playoffs!DU$199,Playoffs!DU$200,1)</f>
        <v>0.28624783001104426</v>
      </c>
      <c r="AI189">
        <f t="shared" si="43"/>
        <v>18.728479667155923</v>
      </c>
      <c r="AJ189">
        <f t="shared" si="44"/>
        <v>26.501896514419965</v>
      </c>
      <c r="AK189">
        <f t="shared" si="45"/>
        <v>45.230376181575892</v>
      </c>
      <c r="AM189">
        <f t="shared" ca="1" si="46"/>
        <v>100</v>
      </c>
      <c r="AN189">
        <f t="shared" ca="1" si="47"/>
        <v>23</v>
      </c>
      <c r="AO189">
        <f t="shared" ca="1" si="48"/>
        <v>36</v>
      </c>
      <c r="AQ189" t="str">
        <f t="shared" si="49"/>
        <v>Colts</v>
      </c>
    </row>
    <row r="190" spans="1:43">
      <c r="A190" t="str">
        <f>Playoffs!A188&amp;" - "&amp;Playoffs!C188&amp;" - "&amp;Playoffs!F188</f>
        <v>Ravens - DIV - 2009</v>
      </c>
      <c r="B190" t="str">
        <f>Playoffs!B188</f>
        <v>Colts</v>
      </c>
      <c r="C190">
        <f>NORMDIST(Playoffs!CP188,Playoffs!CP$199,Playoffs!CP$200,1)</f>
        <v>7.8805736124078152E-2</v>
      </c>
      <c r="D190">
        <f>1-NORMDIST(Playoffs!CQ188,Playoffs!CQ$199,Playoffs!CQ$200,1)</f>
        <v>0.36461602077511701</v>
      </c>
      <c r="E190">
        <f>NORMDIST(Playoffs!CR188,Playoffs!CR$199,Playoffs!CR$200,1)</f>
        <v>0.15621113643446727</v>
      </c>
      <c r="F190">
        <f>1-NORMDIST(Playoffs!CS188,Playoffs!CS$199,Playoffs!CS$200,1)</f>
        <v>0.56800912761639111</v>
      </c>
      <c r="G190">
        <f>1-NORMDIST(Playoffs!CT188,Playoffs!CT$199,Playoffs!CT$200,1)</f>
        <v>5.4721486076111159E-2</v>
      </c>
      <c r="H190">
        <f>NORMDIST(Playoffs!CU188,Playoffs!CU$199,Playoffs!CU$200,1)</f>
        <v>0.29610542713274268</v>
      </c>
      <c r="I190">
        <f>NORMDIST(Playoffs!CV188,Playoffs!CV$199,Playoffs!CV$200,1)</f>
        <v>0.43365543682041208</v>
      </c>
      <c r="J190">
        <f>1-NORMDIST(Playoffs!CW188,Playoffs!CW$199,Playoffs!CW$200,1)</f>
        <v>0.65195126192708353</v>
      </c>
      <c r="K190">
        <f>NORMDIST(Playoffs!CX188,Playoffs!CX$199,Playoffs!CX$200,1)</f>
        <v>0.46527453661967755</v>
      </c>
      <c r="L190">
        <f>1-NORMDIST(Playoffs!CY188,Playoffs!CY$199,Playoffs!CY$200,1)</f>
        <v>0.23418656960560758</v>
      </c>
      <c r="M190">
        <f>NORMDIST(Playoffs!CZ188,Playoffs!CZ$199,Playoffs!CZ$200,1)</f>
        <v>0.4082547257190432</v>
      </c>
      <c r="N190">
        <f>1-NORMDIST(Playoffs!DA188,Playoffs!DA$199,Playoffs!DA$200,1)</f>
        <v>0.87357470303877127</v>
      </c>
      <c r="O190">
        <f>NORMDIST(Playoffs!DB188,Playoffs!DB$199,Playoffs!DB$200,1)</f>
        <v>0.21923053396193348</v>
      </c>
      <c r="P190">
        <f>1-NORMDIST(Playoffs!DC188,Playoffs!DC$199,Playoffs!DC$200,1)</f>
        <v>0.24960666489889594</v>
      </c>
      <c r="Q190">
        <f>NORMDIST(Playoffs!DD188,Playoffs!DD$199,Playoffs!DD$200,1)</f>
        <v>0.33323115894980282</v>
      </c>
      <c r="R190">
        <f>1-NORMDIST(Playoffs!DE188,Playoffs!DE$199,Playoffs!DE$200,1)</f>
        <v>0.36533734265867635</v>
      </c>
      <c r="S190">
        <f>NORMDIST(Playoffs!DF188,Playoffs!DF$199,Playoffs!DF$200,1)</f>
        <v>0.10332901889988144</v>
      </c>
      <c r="T190">
        <f>1-NORMDIST(Playoffs!DG188,Playoffs!DG$199,Playoffs!DG$200,1)</f>
        <v>0.89346145459831705</v>
      </c>
      <c r="U190">
        <f>1-NORMDIST(Playoffs!DH188,Playoffs!DH$199,Playoffs!DH$200,1)</f>
        <v>0.48311120935848018</v>
      </c>
      <c r="V190">
        <f>NORMDIST(Playoffs!DI188,Playoffs!DI$199,Playoffs!DI$200,1)</f>
        <v>0.70441599028461099</v>
      </c>
      <c r="W190">
        <f>NORMDIST(Playoffs!DJ188,Playoffs!DJ$199,Playoffs!DJ$200,1)</f>
        <v>5.3384929485671639E-2</v>
      </c>
      <c r="X190">
        <f>1-NORMDIST(Playoffs!DK188,Playoffs!DK$199,Playoffs!DK$200,1)</f>
        <v>0.287287632168023</v>
      </c>
      <c r="Y190">
        <f>NORMDIST(Playoffs!DL188,Playoffs!DL$199,Playoffs!DL$200,1)</f>
        <v>0.49655947793037913</v>
      </c>
      <c r="Z190">
        <f>1-NORMDIST(Playoffs!DM188,Playoffs!DM$199,Playoffs!DM$200,1)</f>
        <v>0.17156090780606048</v>
      </c>
      <c r="AA190">
        <f>1-NORMDIST(Playoffs!DN188,Playoffs!DN$199,Playoffs!DN$200,1)</f>
        <v>0.21185061169902641</v>
      </c>
      <c r="AB190">
        <f>NORMDIST(Playoffs!DO188,Playoffs!DO$199,Playoffs!DO$200,1)</f>
        <v>0.14231295499513785</v>
      </c>
      <c r="AC190">
        <f>NORMDIST(Playoffs!DP188,Playoffs!DP$199,Playoffs!DP$200,1)</f>
        <v>0.37873961488306374</v>
      </c>
      <c r="AD190">
        <f>1-NORMDIST(Playoffs!DQ188,Playoffs!DQ$199,Playoffs!DQ$200,1)</f>
        <v>0.93511718430375823</v>
      </c>
      <c r="AE190">
        <f>NORMDIST(Playoffs!DR188,Playoffs!DR$199,Playoffs!DR$200,1)</f>
        <v>0.63677527572843207</v>
      </c>
      <c r="AF190">
        <f>1-NORMDIST(Playoffs!DS188,Playoffs!DS$199,Playoffs!DS$200,1)</f>
        <v>0.97438494339058601</v>
      </c>
      <c r="AG190">
        <f>NORMDIST(Playoffs!DT188,Playoffs!DT$199,Playoffs!DT$200,1)</f>
        <v>0.71375216998895619</v>
      </c>
      <c r="AH190">
        <f>1-NORMDIST(Playoffs!DU188,Playoffs!DU$199,Playoffs!DU$200,1)</f>
        <v>0.11855831083923918</v>
      </c>
      <c r="AI190">
        <f t="shared" si="43"/>
        <v>9.7044975385529622</v>
      </c>
      <c r="AJ190">
        <f t="shared" si="44"/>
        <v>17.477914385817009</v>
      </c>
      <c r="AK190">
        <f t="shared" si="45"/>
        <v>27.182411924369976</v>
      </c>
      <c r="AM190">
        <f t="shared" ca="1" si="46"/>
        <v>176</v>
      </c>
      <c r="AN190">
        <f t="shared" ca="1" si="47"/>
        <v>99</v>
      </c>
      <c r="AO190">
        <f t="shared" ca="1" si="48"/>
        <v>163</v>
      </c>
      <c r="AQ190" t="str">
        <f t="shared" si="49"/>
        <v>Ravens</v>
      </c>
    </row>
    <row r="191" spans="1:43">
      <c r="A191" t="str">
        <f>Playoffs!A189&amp;" - "&amp;Playoffs!C189&amp;" - "&amp;Playoffs!F189</f>
        <v>Vikings - DIV - 2009</v>
      </c>
      <c r="B191" t="str">
        <f>Playoffs!B189</f>
        <v>Cowboys</v>
      </c>
      <c r="C191">
        <f>NORMDIST(Playoffs!CP189,Playoffs!CP$199,Playoffs!CP$200,1)</f>
        <v>0.58725254948172756</v>
      </c>
      <c r="D191">
        <f>1-NORMDIST(Playoffs!CQ189,Playoffs!CQ$199,Playoffs!CQ$200,1)</f>
        <v>0.9118899051939936</v>
      </c>
      <c r="E191">
        <f>NORMDIST(Playoffs!CR189,Playoffs!CR$199,Playoffs!CR$200,1)</f>
        <v>0.97292222336321088</v>
      </c>
      <c r="F191">
        <f>1-NORMDIST(Playoffs!CS189,Playoffs!CS$199,Playoffs!CS$200,1)</f>
        <v>0.83306001335723234</v>
      </c>
      <c r="G191">
        <f>1-NORMDIST(Playoffs!CT189,Playoffs!CT$199,Playoffs!CT$200,1)</f>
        <v>0.89393818296530703</v>
      </c>
      <c r="H191">
        <f>NORMDIST(Playoffs!CU189,Playoffs!CU$199,Playoffs!CU$200,1)</f>
        <v>0.81288815165070627</v>
      </c>
      <c r="I191">
        <f>NORMDIST(Playoffs!CV189,Playoffs!CV$199,Playoffs!CV$200,1)</f>
        <v>0.42999437574841437</v>
      </c>
      <c r="J191">
        <f>1-NORMDIST(Playoffs!CW189,Playoffs!CW$199,Playoffs!CW$200,1)</f>
        <v>0.85372702020651836</v>
      </c>
      <c r="K191">
        <f>NORMDIST(Playoffs!CX189,Playoffs!CX$199,Playoffs!CX$200,1)</f>
        <v>0.36710055742909886</v>
      </c>
      <c r="L191">
        <f>1-NORMDIST(Playoffs!CY189,Playoffs!CY$199,Playoffs!CY$200,1)</f>
        <v>0.69486494729070791</v>
      </c>
      <c r="M191">
        <f>NORMDIST(Playoffs!CZ189,Playoffs!CZ$199,Playoffs!CZ$200,1)</f>
        <v>0.57347787481449153</v>
      </c>
      <c r="N191">
        <f>1-NORMDIST(Playoffs!DA189,Playoffs!DA$199,Playoffs!DA$200,1)</f>
        <v>0.89347493627913965</v>
      </c>
      <c r="O191">
        <f>NORMDIST(Playoffs!DB189,Playoffs!DB$199,Playoffs!DB$200,1)</f>
        <v>0.29700267286955828</v>
      </c>
      <c r="P191">
        <f>1-NORMDIST(Playoffs!DC189,Playoffs!DC$199,Playoffs!DC$200,1)</f>
        <v>0.76393114932747741</v>
      </c>
      <c r="Q191">
        <f>NORMDIST(Playoffs!DD189,Playoffs!DD$199,Playoffs!DD$200,1)</f>
        <v>0.33323115894980282</v>
      </c>
      <c r="R191">
        <f>1-NORMDIST(Playoffs!DE189,Playoffs!DE$199,Playoffs!DE$200,1)</f>
        <v>0.9226769988232818</v>
      </c>
      <c r="S191">
        <f>NORMDIST(Playoffs!DF189,Playoffs!DF$199,Playoffs!DF$200,1)</f>
        <v>0.9832030280190216</v>
      </c>
      <c r="T191">
        <f>1-NORMDIST(Playoffs!DG189,Playoffs!DG$199,Playoffs!DG$200,1)</f>
        <v>0.86925772232929122</v>
      </c>
      <c r="U191">
        <f>1-NORMDIST(Playoffs!DH189,Playoffs!DH$199,Playoffs!DH$200,1)</f>
        <v>0.29558400971538901</v>
      </c>
      <c r="V191">
        <f>NORMDIST(Playoffs!DI189,Playoffs!DI$199,Playoffs!DI$200,1)</f>
        <v>0.70441599028461099</v>
      </c>
      <c r="W191">
        <f>NORMDIST(Playoffs!DJ189,Playoffs!DJ$199,Playoffs!DJ$200,1)</f>
        <v>0.5845130126921636</v>
      </c>
      <c r="X191">
        <f>1-NORMDIST(Playoffs!DK189,Playoffs!DK$199,Playoffs!DK$200,1)</f>
        <v>0.79677807982740234</v>
      </c>
      <c r="Y191">
        <f>NORMDIST(Playoffs!DL189,Playoffs!DL$199,Playoffs!DL$200,1)</f>
        <v>0.30512348614291407</v>
      </c>
      <c r="Z191">
        <f>1-NORMDIST(Playoffs!DM189,Playoffs!DM$199,Playoffs!DM$200,1)</f>
        <v>0.66735789430077164</v>
      </c>
      <c r="AA191">
        <f>1-NORMDIST(Playoffs!DN189,Playoffs!DN$199,Playoffs!DN$200,1)</f>
        <v>0.4844866263815536</v>
      </c>
      <c r="AB191">
        <f>NORMDIST(Playoffs!DO189,Playoffs!DO$199,Playoffs!DO$200,1)</f>
        <v>6.2733566171291888E-2</v>
      </c>
      <c r="AC191">
        <f>NORMDIST(Playoffs!DP189,Playoffs!DP$199,Playoffs!DP$200,1)</f>
        <v>0.14481395227120319</v>
      </c>
      <c r="AD191">
        <f>1-NORMDIST(Playoffs!DQ189,Playoffs!DQ$199,Playoffs!DQ$200,1)</f>
        <v>0.14029908227064536</v>
      </c>
      <c r="AE191">
        <f>NORMDIST(Playoffs!DR189,Playoffs!DR$199,Playoffs!DR$200,1)</f>
        <v>0.25392633662825181</v>
      </c>
      <c r="AF191">
        <f>1-NORMDIST(Playoffs!DS189,Playoffs!DS$199,Playoffs!DS$200,1)</f>
        <v>0.64176423884009104</v>
      </c>
      <c r="AG191">
        <f>NORMDIST(Playoffs!DT189,Playoffs!DT$199,Playoffs!DT$200,1)</f>
        <v>0.87420200061981024</v>
      </c>
      <c r="AH191">
        <f>1-NORMDIST(Playoffs!DU189,Playoffs!DU$199,Playoffs!DU$200,1)</f>
        <v>0.12369875042452172</v>
      </c>
      <c r="AI191">
        <f t="shared" si="43"/>
        <v>20.402190686657537</v>
      </c>
      <c r="AJ191">
        <f t="shared" si="44"/>
        <v>28.00356531124481</v>
      </c>
      <c r="AK191">
        <f t="shared" si="45"/>
        <v>48.405755997902332</v>
      </c>
      <c r="AM191">
        <f t="shared" ca="1" si="46"/>
        <v>88</v>
      </c>
      <c r="AN191">
        <f t="shared" ca="1" si="47"/>
        <v>15</v>
      </c>
      <c r="AO191">
        <f t="shared" ca="1" si="48"/>
        <v>18</v>
      </c>
      <c r="AQ191" t="str">
        <f t="shared" si="49"/>
        <v>Vikings</v>
      </c>
    </row>
    <row r="192" spans="1:43">
      <c r="A192" t="str">
        <f>Playoffs!A190&amp;" - "&amp;Playoffs!C190&amp;" - "&amp;Playoffs!F190</f>
        <v>Cowboys - DIV - 2009</v>
      </c>
      <c r="B192" t="str">
        <f>Playoffs!B190</f>
        <v>Vikings</v>
      </c>
      <c r="C192">
        <f>NORMDIST(Playoffs!CP190,Playoffs!CP$199,Playoffs!CP$200,1)</f>
        <v>8.8110094806007511E-2</v>
      </c>
      <c r="D192">
        <f>1-NORMDIST(Playoffs!CQ190,Playoffs!CQ$199,Playoffs!CQ$200,1)</f>
        <v>0.412747450518272</v>
      </c>
      <c r="E192">
        <f>NORMDIST(Playoffs!CR190,Playoffs!CR$199,Playoffs!CR$200,1)</f>
        <v>0.16693998664276788</v>
      </c>
      <c r="F192">
        <f>1-NORMDIST(Playoffs!CS190,Playoffs!CS$199,Playoffs!CS$200,1)</f>
        <v>2.7077776636789119E-2</v>
      </c>
      <c r="G192">
        <f>1-NORMDIST(Playoffs!CT190,Playoffs!CT$199,Playoffs!CT$200,1)</f>
        <v>0.18711184834929373</v>
      </c>
      <c r="H192">
        <f>NORMDIST(Playoffs!CU190,Playoffs!CU$199,Playoffs!CU$200,1)</f>
        <v>0.10606181703469297</v>
      </c>
      <c r="I192">
        <f>NORMDIST(Playoffs!CV190,Playoffs!CV$199,Playoffs!CV$200,1)</f>
        <v>0.14627297979348108</v>
      </c>
      <c r="J192">
        <f>1-NORMDIST(Playoffs!CW190,Playoffs!CW$199,Playoffs!CW$200,1)</f>
        <v>0.57000562425158552</v>
      </c>
      <c r="K192">
        <f>NORMDIST(Playoffs!CX190,Playoffs!CX$199,Playoffs!CX$200,1)</f>
        <v>0.3051350527092912</v>
      </c>
      <c r="L192">
        <f>1-NORMDIST(Playoffs!CY190,Playoffs!CY$199,Playoffs!CY$200,1)</f>
        <v>0.63289944257090047</v>
      </c>
      <c r="M192">
        <f>NORMDIST(Playoffs!CZ190,Playoffs!CZ$199,Playoffs!CZ$200,1)</f>
        <v>0.10652506372086146</v>
      </c>
      <c r="N192">
        <f>1-NORMDIST(Playoffs!DA190,Playoffs!DA$199,Playoffs!DA$200,1)</f>
        <v>0.42652212518550814</v>
      </c>
      <c r="O192">
        <f>NORMDIST(Playoffs!DB190,Playoffs!DB$199,Playoffs!DB$200,1)</f>
        <v>0.23606885067252237</v>
      </c>
      <c r="P192">
        <f>1-NORMDIST(Playoffs!DC190,Playoffs!DC$199,Playoffs!DC$200,1)</f>
        <v>0.7029973271304415</v>
      </c>
      <c r="Q192">
        <f>NORMDIST(Playoffs!DD190,Playoffs!DD$199,Playoffs!DD$200,1)</f>
        <v>7.7323001176718531E-2</v>
      </c>
      <c r="R192">
        <f>1-NORMDIST(Playoffs!DE190,Playoffs!DE$199,Playoffs!DE$200,1)</f>
        <v>0.6667688410501974</v>
      </c>
      <c r="S192">
        <f>NORMDIST(Playoffs!DF190,Playoffs!DF$199,Playoffs!DF$200,1)</f>
        <v>0.13074227767070834</v>
      </c>
      <c r="T192">
        <f>1-NORMDIST(Playoffs!DG190,Playoffs!DG$199,Playoffs!DG$200,1)</f>
        <v>1.6796971980978848E-2</v>
      </c>
      <c r="U192">
        <f>1-NORMDIST(Playoffs!DH190,Playoffs!DH$199,Playoffs!DH$200,1)</f>
        <v>0.29558400971538901</v>
      </c>
      <c r="V192">
        <f>NORMDIST(Playoffs!DI190,Playoffs!DI$199,Playoffs!DI$200,1)</f>
        <v>0.70441599028461099</v>
      </c>
      <c r="W192">
        <f>NORMDIST(Playoffs!DJ190,Playoffs!DJ$199,Playoffs!DJ$200,1)</f>
        <v>0.20322192017259744</v>
      </c>
      <c r="X192">
        <f>1-NORMDIST(Playoffs!DK190,Playoffs!DK$199,Playoffs!DK$200,1)</f>
        <v>0.41548698730783651</v>
      </c>
      <c r="Y192">
        <f>NORMDIST(Playoffs!DL190,Playoffs!DL$199,Playoffs!DL$200,1)</f>
        <v>0.33264210569922581</v>
      </c>
      <c r="Z192">
        <f>1-NORMDIST(Playoffs!DM190,Playoffs!DM$199,Playoffs!DM$200,1)</f>
        <v>0.69487651385708304</v>
      </c>
      <c r="AA192">
        <f>1-NORMDIST(Playoffs!DN190,Playoffs!DN$199,Playoffs!DN$200,1)</f>
        <v>0.93726643382870811</v>
      </c>
      <c r="AB192">
        <f>NORMDIST(Playoffs!DO190,Playoffs!DO$199,Playoffs!DO$200,1)</f>
        <v>0.5155133736184464</v>
      </c>
      <c r="AC192">
        <f>NORMDIST(Playoffs!DP190,Playoffs!DP$199,Playoffs!DP$200,1)</f>
        <v>0.85970091772935453</v>
      </c>
      <c r="AD192">
        <f>1-NORMDIST(Playoffs!DQ190,Playoffs!DQ$199,Playoffs!DQ$200,1)</f>
        <v>0.85518604772879714</v>
      </c>
      <c r="AE192">
        <f>NORMDIST(Playoffs!DR190,Playoffs!DR$199,Playoffs!DR$200,1)</f>
        <v>0.35823576115990874</v>
      </c>
      <c r="AF192">
        <f>1-NORMDIST(Playoffs!DS190,Playoffs!DS$199,Playoffs!DS$200,1)</f>
        <v>0.74607366337174774</v>
      </c>
      <c r="AG192">
        <f>NORMDIST(Playoffs!DT190,Playoffs!DT$199,Playoffs!DT$200,1)</f>
        <v>0.87630124957547884</v>
      </c>
      <c r="AH192">
        <f>1-NORMDIST(Playoffs!DU190,Playoffs!DU$199,Playoffs!DU$200,1)</f>
        <v>0.12579799938019043</v>
      </c>
      <c r="AI192">
        <f t="shared" si="43"/>
        <v>8.202828741728112</v>
      </c>
      <c r="AJ192">
        <f t="shared" si="44"/>
        <v>15.804203366315377</v>
      </c>
      <c r="AK192">
        <f t="shared" si="45"/>
        <v>24.007032108043493</v>
      </c>
      <c r="AM192">
        <f t="shared" ca="1" si="46"/>
        <v>184</v>
      </c>
      <c r="AN192">
        <f t="shared" ca="1" si="47"/>
        <v>111</v>
      </c>
      <c r="AO192">
        <f t="shared" ca="1" si="48"/>
        <v>181</v>
      </c>
      <c r="AQ192" t="str">
        <f t="shared" si="49"/>
        <v>Cowboys</v>
      </c>
    </row>
    <row r="193" spans="1:43">
      <c r="A193" t="str">
        <f>Playoffs!A191&amp;" - "&amp;Playoffs!C191&amp;" - "&amp;Playoffs!F191</f>
        <v>Chargers - DIV - 2009</v>
      </c>
      <c r="B193" t="str">
        <f>Playoffs!B191</f>
        <v>Jets</v>
      </c>
      <c r="C193">
        <f>NORMDIST(Playoffs!CP191,Playoffs!CP$199,Playoffs!CP$200,1)</f>
        <v>0.32694153869317488</v>
      </c>
      <c r="D193">
        <f>1-NORMDIST(Playoffs!CQ191,Playoffs!CQ$199,Playoffs!CQ$200,1)</f>
        <v>0.83072552746001405</v>
      </c>
      <c r="E193">
        <f>NORMDIST(Playoffs!CR191,Playoffs!CR$199,Playoffs!CR$200,1)</f>
        <v>0.44800948439412336</v>
      </c>
      <c r="F193">
        <f>1-NORMDIST(Playoffs!CS191,Playoffs!CS$199,Playoffs!CS$200,1)</f>
        <v>0.82167978444381728</v>
      </c>
      <c r="G193">
        <f>1-NORMDIST(Playoffs!CT191,Playoffs!CT$199,Playoffs!CT$200,1)</f>
        <v>0.42995949000555234</v>
      </c>
      <c r="H193">
        <f>NORMDIST(Playoffs!CU191,Playoffs!CU$199,Playoffs!CU$200,1)</f>
        <v>0.29610542713274268</v>
      </c>
      <c r="I193">
        <f>NORMDIST(Playoffs!CV191,Playoffs!CV$199,Playoffs!CV$200,1)</f>
        <v>0.41011339141508818</v>
      </c>
      <c r="J193">
        <f>1-NORMDIST(Playoffs!CW191,Playoffs!CW$199,Playoffs!CW$200,1)</f>
        <v>0.82438255899740076</v>
      </c>
      <c r="K193">
        <f>NORMDIST(Playoffs!CX191,Playoffs!CX$199,Playoffs!CX$200,1)</f>
        <v>0.21818468699848714</v>
      </c>
      <c r="L193">
        <f>1-NORMDIST(Playoffs!CY191,Playoffs!CY$199,Playoffs!CY$200,1)</f>
        <v>0.65068970486928213</v>
      </c>
      <c r="M193">
        <f>NORMDIST(Playoffs!CZ191,Playoffs!CZ$199,Playoffs!CZ$200,1)</f>
        <v>0.68906104206037599</v>
      </c>
      <c r="N193">
        <f>1-NORMDIST(Playoffs!DA191,Playoffs!DA$199,Playoffs!DA$200,1)</f>
        <v>0.81387261003928291</v>
      </c>
      <c r="O193">
        <f>NORMDIST(Playoffs!DB191,Playoffs!DB$199,Playoffs!DB$200,1)</f>
        <v>0.32994734344655208</v>
      </c>
      <c r="P193">
        <f>1-NORMDIST(Playoffs!DC191,Playoffs!DC$199,Playoffs!DC$200,1)</f>
        <v>0.84084865251351326</v>
      </c>
      <c r="Q193">
        <f>NORMDIST(Playoffs!DD191,Playoffs!DD$199,Playoffs!DD$200,1)</f>
        <v>0.26702493047401732</v>
      </c>
      <c r="R193">
        <f>1-NORMDIST(Playoffs!DE191,Playoffs!DE$199,Playoffs!DE$200,1)</f>
        <v>0.43931775874639079</v>
      </c>
      <c r="S193">
        <f>NORMDIST(Playoffs!DF191,Playoffs!DF$199,Playoffs!DF$200,1)</f>
        <v>0.46395467113753097</v>
      </c>
      <c r="T193">
        <f>1-NORMDIST(Playoffs!DG191,Playoffs!DG$199,Playoffs!DG$200,1)</f>
        <v>0.44414862786881726</v>
      </c>
      <c r="U193">
        <f>1-NORMDIST(Playoffs!DH191,Playoffs!DH$199,Playoffs!DH$200,1)</f>
        <v>0.48311120935848018</v>
      </c>
      <c r="V193">
        <f>NORMDIST(Playoffs!DI191,Playoffs!DI$199,Playoffs!DI$200,1)</f>
        <v>0.70441599028461099</v>
      </c>
      <c r="W193">
        <f>NORMDIST(Playoffs!DJ191,Playoffs!DJ$199,Playoffs!DJ$200,1)</f>
        <v>0.51576043148424777</v>
      </c>
      <c r="X193">
        <f>1-NORMDIST(Playoffs!DK191,Playoffs!DK$199,Playoffs!DK$200,1)</f>
        <v>0.10436358488814845</v>
      </c>
      <c r="Y193">
        <f>NORMDIST(Playoffs!DL191,Playoffs!DL$199,Playoffs!DL$200,1)</f>
        <v>0.18534544275565279</v>
      </c>
      <c r="Z193">
        <f>1-NORMDIST(Playoffs!DM191,Playoffs!DM$199,Playoffs!DM$200,1)</f>
        <v>0.74662430208527886</v>
      </c>
      <c r="AA193">
        <f>1-NORMDIST(Playoffs!DN191,Playoffs!DN$199,Playoffs!DN$200,1)</f>
        <v>7.2160564554064166E-2</v>
      </c>
      <c r="AB193">
        <f>NORMDIST(Playoffs!DO191,Playoffs!DO$199,Playoffs!DO$200,1)</f>
        <v>0.29873673812897716</v>
      </c>
      <c r="AC193">
        <f>NORMDIST(Playoffs!DP191,Playoffs!DP$199,Playoffs!DP$200,1)</f>
        <v>0.10802538525363281</v>
      </c>
      <c r="AD193">
        <f>1-NORMDIST(Playoffs!DQ191,Playoffs!DQ$199,Playoffs!DQ$200,1)</f>
        <v>0.65583348495166871</v>
      </c>
      <c r="AE193">
        <f>NORMDIST(Playoffs!DR191,Playoffs!DR$199,Playoffs!DR$200,1)</f>
        <v>0.27622819852952185</v>
      </c>
      <c r="AF193">
        <f>1-NORMDIST(Playoffs!DS191,Playoffs!DS$199,Playoffs!DS$200,1)</f>
        <v>0.43839677284862155</v>
      </c>
      <c r="AG193">
        <f>NORMDIST(Playoffs!DT191,Playoffs!DT$199,Playoffs!DT$200,1)</f>
        <v>0.80944563770717526</v>
      </c>
      <c r="AH193">
        <f>1-NORMDIST(Playoffs!DU191,Playoffs!DU$199,Playoffs!DU$200,1)</f>
        <v>0.48415719869134799</v>
      </c>
      <c r="AI193">
        <f t="shared" si="43"/>
        <v>13.863304927148979</v>
      </c>
      <c r="AJ193">
        <f t="shared" si="44"/>
        <v>22.997662052625802</v>
      </c>
      <c r="AK193">
        <f t="shared" si="45"/>
        <v>36.86096697977478</v>
      </c>
      <c r="AM193">
        <f t="shared" ca="1" si="46"/>
        <v>146</v>
      </c>
      <c r="AN193">
        <f t="shared" ca="1" si="47"/>
        <v>49</v>
      </c>
      <c r="AO193">
        <f t="shared" ca="1" si="48"/>
        <v>92</v>
      </c>
      <c r="AQ193" t="str">
        <f t="shared" si="49"/>
        <v>Chargers</v>
      </c>
    </row>
    <row r="194" spans="1:43">
      <c r="A194" t="str">
        <f>Playoffs!A192&amp;" - "&amp;Playoffs!C192&amp;" - "&amp;Playoffs!F192</f>
        <v>Jets - DIV - 2009</v>
      </c>
      <c r="B194" t="str">
        <f>Playoffs!B192</f>
        <v>Chargers</v>
      </c>
      <c r="C194">
        <f>NORMDIST(Playoffs!CP192,Playoffs!CP$199,Playoffs!CP$200,1)</f>
        <v>0.16927447253998718</v>
      </c>
      <c r="D194">
        <f>1-NORMDIST(Playoffs!CQ192,Playoffs!CQ$199,Playoffs!CQ$200,1)</f>
        <v>0.67305846130682589</v>
      </c>
      <c r="E194">
        <f>NORMDIST(Playoffs!CR192,Playoffs!CR$199,Playoffs!CR$200,1)</f>
        <v>0.17832021555618294</v>
      </c>
      <c r="F194">
        <f>1-NORMDIST(Playoffs!CS192,Playoffs!CS$199,Playoffs!CS$200,1)</f>
        <v>0.55199051560587664</v>
      </c>
      <c r="G194">
        <f>1-NORMDIST(Playoffs!CT192,Playoffs!CT$199,Playoffs!CT$200,1)</f>
        <v>0.70389457286725732</v>
      </c>
      <c r="H194">
        <f>NORMDIST(Playoffs!CU192,Playoffs!CU$199,Playoffs!CU$200,1)</f>
        <v>0.57004050999444766</v>
      </c>
      <c r="I194">
        <f>NORMDIST(Playoffs!CV192,Playoffs!CV$199,Playoffs!CV$200,1)</f>
        <v>0.1756174410025988</v>
      </c>
      <c r="J194">
        <f>1-NORMDIST(Playoffs!CW192,Playoffs!CW$199,Playoffs!CW$200,1)</f>
        <v>0.5898866085849116</v>
      </c>
      <c r="K194">
        <f>NORMDIST(Playoffs!CX192,Playoffs!CX$199,Playoffs!CX$200,1)</f>
        <v>0.34931029513071721</v>
      </c>
      <c r="L194">
        <f>1-NORMDIST(Playoffs!CY192,Playoffs!CY$199,Playoffs!CY$200,1)</f>
        <v>0.78181531300151175</v>
      </c>
      <c r="M194">
        <f>NORMDIST(Playoffs!CZ192,Playoffs!CZ$199,Playoffs!CZ$200,1)</f>
        <v>0.18612738996071809</v>
      </c>
      <c r="N194">
        <f>1-NORMDIST(Playoffs!DA192,Playoffs!DA$199,Playoffs!DA$200,1)</f>
        <v>0.31093895793962323</v>
      </c>
      <c r="O194">
        <f>NORMDIST(Playoffs!DB192,Playoffs!DB$199,Playoffs!DB$200,1)</f>
        <v>0.15915134748648652</v>
      </c>
      <c r="P194">
        <f>1-NORMDIST(Playoffs!DC192,Playoffs!DC$199,Playoffs!DC$200,1)</f>
        <v>0.67005265655344781</v>
      </c>
      <c r="Q194">
        <f>NORMDIST(Playoffs!DD192,Playoffs!DD$199,Playoffs!DD$200,1)</f>
        <v>0.5606822412536091</v>
      </c>
      <c r="R194">
        <f>1-NORMDIST(Playoffs!DE192,Playoffs!DE$199,Playoffs!DE$200,1)</f>
        <v>0.73297506952598301</v>
      </c>
      <c r="S194">
        <f>NORMDIST(Playoffs!DF192,Playoffs!DF$199,Playoffs!DF$200,1)</f>
        <v>0.55585137213118285</v>
      </c>
      <c r="T194">
        <f>1-NORMDIST(Playoffs!DG192,Playoffs!DG$199,Playoffs!DG$200,1)</f>
        <v>0.53604532886246892</v>
      </c>
      <c r="U194">
        <f>1-NORMDIST(Playoffs!DH192,Playoffs!DH$199,Playoffs!DH$200,1)</f>
        <v>0.29558400971538901</v>
      </c>
      <c r="V194">
        <f>NORMDIST(Playoffs!DI192,Playoffs!DI$199,Playoffs!DI$200,1)</f>
        <v>0.51688879064151982</v>
      </c>
      <c r="W194">
        <f>NORMDIST(Playoffs!DJ192,Playoffs!DJ$199,Playoffs!DJ$200,1)</f>
        <v>0.89563641511185188</v>
      </c>
      <c r="X194">
        <f>1-NORMDIST(Playoffs!DK192,Playoffs!DK$199,Playoffs!DK$200,1)</f>
        <v>0.48423956851575223</v>
      </c>
      <c r="Y194">
        <f>NORMDIST(Playoffs!DL192,Playoffs!DL$199,Playoffs!DL$200,1)</f>
        <v>0.2533756979147177</v>
      </c>
      <c r="Z194">
        <f>1-NORMDIST(Playoffs!DM192,Playoffs!DM$199,Playoffs!DM$200,1)</f>
        <v>0.81465455724434321</v>
      </c>
      <c r="AA194">
        <f>1-NORMDIST(Playoffs!DN192,Playoffs!DN$199,Playoffs!DN$200,1)</f>
        <v>0.70126326187102284</v>
      </c>
      <c r="AB194">
        <f>NORMDIST(Playoffs!DO192,Playoffs!DO$199,Playoffs!DO$200,1)</f>
        <v>0.92783943544593594</v>
      </c>
      <c r="AC194">
        <f>NORMDIST(Playoffs!DP192,Playoffs!DP$199,Playoffs!DP$200,1)</f>
        <v>0.3441665150483314</v>
      </c>
      <c r="AD194">
        <f>1-NORMDIST(Playoffs!DQ192,Playoffs!DQ$199,Playoffs!DQ$200,1)</f>
        <v>0.89197461474636752</v>
      </c>
      <c r="AE194">
        <f>NORMDIST(Playoffs!DR192,Playoffs!DR$199,Playoffs!DR$200,1)</f>
        <v>0.56160322715137867</v>
      </c>
      <c r="AF194">
        <f>1-NORMDIST(Playoffs!DS192,Playoffs!DS$199,Playoffs!DS$200,1)</f>
        <v>0.7237718014704777</v>
      </c>
      <c r="AG194">
        <f>NORMDIST(Playoffs!DT192,Playoffs!DT$199,Playoffs!DT$200,1)</f>
        <v>0.51584280130865201</v>
      </c>
      <c r="AH194">
        <f>1-NORMDIST(Playoffs!DU192,Playoffs!DU$199,Playoffs!DU$200,1)</f>
        <v>0.19055436229282541</v>
      </c>
      <c r="AI194">
        <f t="shared" si="43"/>
        <v>13.208732000347123</v>
      </c>
      <c r="AJ194">
        <f t="shared" si="44"/>
        <v>22.343089125823937</v>
      </c>
      <c r="AK194">
        <f t="shared" si="45"/>
        <v>35.55182112617107</v>
      </c>
      <c r="AM194">
        <f t="shared" ca="1" si="46"/>
        <v>150</v>
      </c>
      <c r="AN194">
        <f t="shared" ca="1" si="47"/>
        <v>53</v>
      </c>
      <c r="AO194">
        <f t="shared" ca="1" si="48"/>
        <v>107</v>
      </c>
      <c r="AQ194" t="str">
        <f t="shared" si="49"/>
        <v>Jets</v>
      </c>
    </row>
    <row r="195" spans="1:43">
      <c r="A195" t="str">
        <f>Playoffs!A193&amp;" - "&amp;Playoffs!C193&amp;" - "&amp;Playoffs!F193</f>
        <v>Colts - CC - 2009</v>
      </c>
      <c r="B195" t="str">
        <f>Playoffs!B193</f>
        <v>Jets</v>
      </c>
      <c r="C195">
        <f>NORMDIST(Playoffs!CP193,Playoffs!CP$199,Playoffs!CP$200,1)</f>
        <v>0.82843840383503187</v>
      </c>
      <c r="D195">
        <f>1-NORMDIST(Playoffs!CQ193,Playoffs!CQ$199,Playoffs!CQ$200,1)</f>
        <v>0.63739535220044108</v>
      </c>
      <c r="E195">
        <f>NORMDIST(Playoffs!CR193,Playoffs!CR$199,Playoffs!CR$200,1)</f>
        <v>0.95520917359705804</v>
      </c>
      <c r="F195">
        <f>1-NORMDIST(Playoffs!CS193,Playoffs!CS$199,Playoffs!CS$200,1)</f>
        <v>7.1710592477558288E-2</v>
      </c>
      <c r="G195">
        <f>1-NORMDIST(Playoffs!CT193,Playoffs!CT$199,Playoffs!CT$200,1)</f>
        <v>0.70389457286725732</v>
      </c>
      <c r="H195">
        <f>NORMDIST(Playoffs!CU193,Playoffs!CU$199,Playoffs!CU$200,1)</f>
        <v>0.29610542713274268</v>
      </c>
      <c r="I195">
        <f>NORMDIST(Playoffs!CV193,Playoffs!CV$199,Playoffs!CV$200,1)</f>
        <v>0.93308323985760389</v>
      </c>
      <c r="J195">
        <f>1-NORMDIST(Playoffs!CW193,Playoffs!CW$199,Playoffs!CW$200,1)</f>
        <v>0.33397089360406462</v>
      </c>
      <c r="K195">
        <f>NORMDIST(Playoffs!CX193,Playoffs!CX$199,Playoffs!CX$200,1)</f>
        <v>0.63175800524536962</v>
      </c>
      <c r="L195">
        <f>1-NORMDIST(Playoffs!CY193,Playoffs!CY$199,Playoffs!CY$200,1)</f>
        <v>0.67662654312285597</v>
      </c>
      <c r="M195">
        <f>NORMDIST(Playoffs!CZ193,Playoffs!CZ$199,Playoffs!CZ$200,1)</f>
        <v>0.95438198148693587</v>
      </c>
      <c r="N195">
        <f>1-NORMDIST(Playoffs!DA193,Playoffs!DA$199,Playoffs!DA$200,1)</f>
        <v>0.12747055546013852</v>
      </c>
      <c r="O195">
        <f>NORMDIST(Playoffs!DB193,Playoffs!DB$199,Playoffs!DB$200,1)</f>
        <v>0.93317836987126346</v>
      </c>
      <c r="P195">
        <f>1-NORMDIST(Playoffs!DC193,Playoffs!DC$199,Playoffs!DC$200,1)</f>
        <v>0.64874880262014667</v>
      </c>
      <c r="Q195">
        <f>NORMDIST(Playoffs!DD193,Playoffs!DD$199,Playoffs!DD$200,1)</f>
        <v>0.41859661785310198</v>
      </c>
      <c r="R195">
        <f>1-NORMDIST(Playoffs!DE193,Playoffs!DE$199,Playoffs!DE$200,1)</f>
        <v>0.39059087425251027</v>
      </c>
      <c r="S195">
        <f>NORMDIST(Playoffs!DF193,Playoffs!DF$199,Playoffs!DF$200,1)</f>
        <v>0.22257657296161781</v>
      </c>
      <c r="T195">
        <f>1-NORMDIST(Playoffs!DG193,Playoffs!DG$199,Playoffs!DG$200,1)</f>
        <v>0.78492634551265006</v>
      </c>
      <c r="U195">
        <f>1-NORMDIST(Playoffs!DH193,Playoffs!DH$199,Playoffs!DH$200,1)</f>
        <v>0.82824395703982057</v>
      </c>
      <c r="V195">
        <f>NORMDIST(Playoffs!DI193,Playoffs!DI$199,Playoffs!DI$200,1)</f>
        <v>0.51688879064151982</v>
      </c>
      <c r="W195">
        <f>NORMDIST(Playoffs!DJ193,Playoffs!DJ$199,Playoffs!DJ$200,1)</f>
        <v>0.5845130126921636</v>
      </c>
      <c r="X195">
        <f>1-NORMDIST(Playoffs!DK193,Playoffs!DK$199,Playoffs!DK$200,1)</f>
        <v>0.10436358488814845</v>
      </c>
      <c r="Y195">
        <f>NORMDIST(Playoffs!DL193,Playoffs!DL$199,Playoffs!DL$200,1)</f>
        <v>0.65592393264047999</v>
      </c>
      <c r="Z195">
        <f>1-NORMDIST(Playoffs!DM193,Playoffs!DM$199,Playoffs!DM$200,1)</f>
        <v>0.69487651385708304</v>
      </c>
      <c r="AA195">
        <f>1-NORMDIST(Playoffs!DN193,Playoffs!DN$199,Playoffs!DN$200,1)</f>
        <v>0.95581948606333722</v>
      </c>
      <c r="AB195">
        <f>NORMDIST(Playoffs!DO193,Playoffs!DO$199,Playoffs!DO$200,1)</f>
        <v>0.45433171667006333</v>
      </c>
      <c r="AC195">
        <f>NORMDIST(Playoffs!DP193,Playoffs!DP$199,Playoffs!DP$200,1)</f>
        <v>0.36455864623034784</v>
      </c>
      <c r="AD195">
        <f>1-NORMDIST(Playoffs!DQ193,Playoffs!DQ$199,Playoffs!DQ$200,1)</f>
        <v>0.89535644601472897</v>
      </c>
      <c r="AE195">
        <f>NORMDIST(Playoffs!DR193,Playoffs!DR$199,Playoffs!DR$200,1)</f>
        <v>0.5222841606517441</v>
      </c>
      <c r="AF195">
        <f>1-NORMDIST(Playoffs!DS193,Playoffs!DS$199,Playoffs!DS$200,1)</f>
        <v>0.82378728945471891</v>
      </c>
      <c r="AG195">
        <f>NORMDIST(Playoffs!DT193,Playoffs!DT$199,Playoffs!DT$200,1)</f>
        <v>0.78421197468129167</v>
      </c>
      <c r="AH195">
        <f>1-NORMDIST(Playoffs!DU193,Playoffs!DU$199,Playoffs!DU$200,1)</f>
        <v>3.4341916356673829E-2</v>
      </c>
      <c r="AI195">
        <f t="shared" ref="AI195:AJ198" si="50">C$2*C195+E$2*E195+G$2*G195+I$2*I195+K$2*K195+M$2*M195+O$2*O195+Q$2*Q195+S$2*S195+U$2*U195+W$2*W195+Y$2*Y195+AA$2*AA195+AC$2*AC195+AE$2*AE195+AG$2*AG195</f>
        <v>26.841381542481621</v>
      </c>
      <c r="AJ195">
        <f t="shared" si="50"/>
        <v>15.897857617489258</v>
      </c>
      <c r="AK195">
        <f>SUMPRODUCT(C$2:AH$2,C195:AH195)</f>
        <v>42.739239159970872</v>
      </c>
      <c r="AM195">
        <f ca="1">RANK(AI195,INDIRECT("Ai3:Ai"&amp;$A$1),0)</f>
        <v>27</v>
      </c>
      <c r="AN195">
        <f ca="1">RANK(AJ195,INDIRECT("Aj3:Aj"&amp;$A$1),0)</f>
        <v>108</v>
      </c>
      <c r="AO195">
        <f ca="1">RANK(AK195,INDIRECT("Ak3:Ak"&amp;$A$1),0)</f>
        <v>52</v>
      </c>
      <c r="AQ195" t="str">
        <f>LEFT(A195,SEARCH("-",A195)-2)</f>
        <v>Colts</v>
      </c>
    </row>
    <row r="196" spans="1:43">
      <c r="A196" t="str">
        <f>Playoffs!A194&amp;" - "&amp;Playoffs!C194&amp;" - "&amp;Playoffs!F194</f>
        <v>Jets - CC - 2009</v>
      </c>
      <c r="B196" t="str">
        <f>Playoffs!B194</f>
        <v>Colts</v>
      </c>
      <c r="C196">
        <f>NORMDIST(Playoffs!CP194,Playoffs!CP$199,Playoffs!CP$200,1)</f>
        <v>0.36260464779955959</v>
      </c>
      <c r="D196">
        <f>1-NORMDIST(Playoffs!CQ194,Playoffs!CQ$199,Playoffs!CQ$200,1)</f>
        <v>0.17156159616496702</v>
      </c>
      <c r="E196">
        <f>NORMDIST(Playoffs!CR194,Playoffs!CR$199,Playoffs!CR$200,1)</f>
        <v>0.92828940752244149</v>
      </c>
      <c r="F196">
        <f>1-NORMDIST(Playoffs!CS194,Playoffs!CS$199,Playoffs!CS$200,1)</f>
        <v>4.4790826402941852E-2</v>
      </c>
      <c r="G196">
        <f>1-NORMDIST(Playoffs!CT194,Playoffs!CT$199,Playoffs!CT$200,1)</f>
        <v>0.70389457286725732</v>
      </c>
      <c r="H196">
        <f>NORMDIST(Playoffs!CU194,Playoffs!CU$199,Playoffs!CU$200,1)</f>
        <v>0.29610542713274268</v>
      </c>
      <c r="I196">
        <f>NORMDIST(Playoffs!CV194,Playoffs!CV$199,Playoffs!CV$200,1)</f>
        <v>0.66602910639593582</v>
      </c>
      <c r="J196">
        <f>1-NORMDIST(Playoffs!CW194,Playoffs!CW$199,Playoffs!CW$200,1)</f>
        <v>6.691676014239667E-2</v>
      </c>
      <c r="K196">
        <f>NORMDIST(Playoffs!CX194,Playoffs!CX$199,Playoffs!CX$200,1)</f>
        <v>0.32337345687714325</v>
      </c>
      <c r="L196">
        <f>1-NORMDIST(Playoffs!CY194,Playoffs!CY$199,Playoffs!CY$200,1)</f>
        <v>0.36824199475463093</v>
      </c>
      <c r="M196">
        <f>NORMDIST(Playoffs!CZ194,Playoffs!CZ$199,Playoffs!CZ$200,1)</f>
        <v>0.87252944453986059</v>
      </c>
      <c r="N196">
        <f>1-NORMDIST(Playoffs!DA194,Playoffs!DA$199,Playoffs!DA$200,1)</f>
        <v>4.5618018513063463E-2</v>
      </c>
      <c r="O196">
        <f>NORMDIST(Playoffs!DB194,Playoffs!DB$199,Playoffs!DB$200,1)</f>
        <v>0.35125119737985322</v>
      </c>
      <c r="P196">
        <f>1-NORMDIST(Playoffs!DC194,Playoffs!DC$199,Playoffs!DC$200,1)</f>
        <v>6.6821630128736764E-2</v>
      </c>
      <c r="Q196">
        <f>NORMDIST(Playoffs!DD194,Playoffs!DD$199,Playoffs!DD$200,1)</f>
        <v>0.60940912574748951</v>
      </c>
      <c r="R196">
        <f>1-NORMDIST(Playoffs!DE194,Playoffs!DE$199,Playoffs!DE$200,1)</f>
        <v>0.58140338214689813</v>
      </c>
      <c r="S196">
        <f>NORMDIST(Playoffs!DF194,Playoffs!DF$199,Playoffs!DF$200,1)</f>
        <v>0.2150736544873495</v>
      </c>
      <c r="T196">
        <f>1-NORMDIST(Playoffs!DG194,Playoffs!DG$199,Playoffs!DG$200,1)</f>
        <v>0.77742342703838174</v>
      </c>
      <c r="U196">
        <f>1-NORMDIST(Playoffs!DH194,Playoffs!DH$199,Playoffs!DH$200,1)</f>
        <v>0.48311120935848018</v>
      </c>
      <c r="V196">
        <f>NORMDIST(Playoffs!DI194,Playoffs!DI$199,Playoffs!DI$200,1)</f>
        <v>0.17175604296017943</v>
      </c>
      <c r="W196">
        <f>NORMDIST(Playoffs!DJ194,Playoffs!DJ$199,Playoffs!DJ$200,1)</f>
        <v>0.89563641511185188</v>
      </c>
      <c r="X196">
        <f>1-NORMDIST(Playoffs!DK194,Playoffs!DK$199,Playoffs!DK$200,1)</f>
        <v>0.41548698730783651</v>
      </c>
      <c r="Y196">
        <f>NORMDIST(Playoffs!DL194,Playoffs!DL$199,Playoffs!DL$200,1)</f>
        <v>0.30512348614291407</v>
      </c>
      <c r="Z196">
        <f>1-NORMDIST(Playoffs!DM194,Playoffs!DM$199,Playoffs!DM$200,1)</f>
        <v>0.34407606735952234</v>
      </c>
      <c r="AA196">
        <f>1-NORMDIST(Playoffs!DN194,Playoffs!DN$199,Playoffs!DN$200,1)</f>
        <v>0.54566828332993667</v>
      </c>
      <c r="AB196">
        <f>NORMDIST(Playoffs!DO194,Playoffs!DO$199,Playoffs!DO$200,1)</f>
        <v>4.4180513936662669E-2</v>
      </c>
      <c r="AC196">
        <f>NORMDIST(Playoffs!DP194,Playoffs!DP$199,Playoffs!DP$200,1)</f>
        <v>0.10464355398527125</v>
      </c>
      <c r="AD196">
        <f>1-NORMDIST(Playoffs!DQ194,Playoffs!DQ$199,Playoffs!DQ$200,1)</f>
        <v>0.63544135376965227</v>
      </c>
      <c r="AE196">
        <f>NORMDIST(Playoffs!DR194,Playoffs!DR$199,Playoffs!DR$200,1)</f>
        <v>0.17621271054528054</v>
      </c>
      <c r="AF196">
        <f>1-NORMDIST(Playoffs!DS194,Playoffs!DS$199,Playoffs!DS$200,1)</f>
        <v>0.47771583934825601</v>
      </c>
      <c r="AG196">
        <f>NORMDIST(Playoffs!DT194,Playoffs!DT$199,Playoffs!DT$200,1)</f>
        <v>0.9656580836433265</v>
      </c>
      <c r="AH196">
        <f>1-NORMDIST(Playoffs!DU194,Playoffs!DU$199,Playoffs!DU$200,1)</f>
        <v>0.215788025318709</v>
      </c>
      <c r="AI196">
        <f t="shared" si="50"/>
        <v>20.308536435483663</v>
      </c>
      <c r="AJ196">
        <f t="shared" si="50"/>
        <v>9.3650125104913045</v>
      </c>
      <c r="AK196">
        <f>SUMPRODUCT(C$2:AH$2,C196:AH196)</f>
        <v>29.673548945974968</v>
      </c>
      <c r="AM196">
        <f ca="1">RANK(AI196,INDIRECT("Ai3:Ai"&amp;$A$1),0)</f>
        <v>91</v>
      </c>
      <c r="AN196">
        <f ca="1">RANK(AJ196,INDIRECT("Aj3:Aj"&amp;$A$1),0)</f>
        <v>172</v>
      </c>
      <c r="AO196">
        <f ca="1">RANK(AK196,INDIRECT("Ak3:Ak"&amp;$A$1),0)</f>
        <v>147</v>
      </c>
      <c r="AQ196" t="str">
        <f>LEFT(A196,SEARCH("-",A196)-2)</f>
        <v>Jets</v>
      </c>
    </row>
    <row r="197" spans="1:43">
      <c r="A197" t="str">
        <f>Playoffs!A195&amp;" - "&amp;Playoffs!C195&amp;" - "&amp;Playoffs!F195</f>
        <v>Saints - CC - 2009</v>
      </c>
      <c r="B197" t="str">
        <f>Playoffs!B195</f>
        <v>Vikings</v>
      </c>
      <c r="C197">
        <f>NORMDIST(Playoffs!CP195,Playoffs!CP$199,Playoffs!CP$200,1)</f>
        <v>0.36260464779955959</v>
      </c>
      <c r="D197">
        <f>1-NORMDIST(Playoffs!CQ195,Playoffs!CQ$199,Playoffs!CQ$200,1)</f>
        <v>0.15723570175600843</v>
      </c>
      <c r="E197">
        <f>NORMDIST(Playoffs!CR195,Playoffs!CR$199,Playoffs!CR$200,1)</f>
        <v>0.79592154046743091</v>
      </c>
      <c r="F197">
        <f>1-NORMDIST(Playoffs!CS195,Playoffs!CS$199,Playoffs!CS$200,1)</f>
        <v>0.53152303278952051</v>
      </c>
      <c r="G197">
        <f>1-NORMDIST(Playoffs!CT195,Playoffs!CT$199,Playoffs!CT$200,1)</f>
        <v>0.70389457286725732</v>
      </c>
      <c r="H197">
        <f>NORMDIST(Playoffs!CU195,Playoffs!CU$199,Playoffs!CU$200,1)</f>
        <v>0.98963356939040548</v>
      </c>
      <c r="I197">
        <f>NORMDIST(Playoffs!CV195,Playoffs!CV$199,Playoffs!CV$200,1)</f>
        <v>0.12860816942555975</v>
      </c>
      <c r="J197">
        <f>1-NORMDIST(Playoffs!CW195,Playoffs!CW$199,Playoffs!CW$200,1)</f>
        <v>0.18434317406794953</v>
      </c>
      <c r="K197">
        <f>NORMDIST(Playoffs!CX195,Playoffs!CX$199,Playoffs!CX$200,1)</f>
        <v>0.13424358699843641</v>
      </c>
      <c r="L197">
        <f>1-NORMDIST(Playoffs!CY195,Playoffs!CY$199,Playoffs!CY$200,1)</f>
        <v>0.38351411852600614</v>
      </c>
      <c r="M197">
        <f>NORMDIST(Playoffs!CZ195,Playoffs!CZ$199,Playoffs!CZ$200,1)</f>
        <v>0.32996623954144144</v>
      </c>
      <c r="N197">
        <f>1-NORMDIST(Playoffs!DA195,Playoffs!DA$199,Playoffs!DA$200,1)</f>
        <v>0.292735569805332</v>
      </c>
      <c r="O197">
        <f>NORMDIST(Playoffs!DB195,Playoffs!DB$199,Playoffs!DB$200,1)</f>
        <v>0.15674781345429967</v>
      </c>
      <c r="P197">
        <f>1-NORMDIST(Playoffs!DC195,Playoffs!DC$199,Playoffs!DC$200,1)</f>
        <v>8.4861458656787514E-2</v>
      </c>
      <c r="Q197">
        <f>NORMDIST(Playoffs!DD195,Playoffs!DD$199,Playoffs!DD$200,1)</f>
        <v>0.26702493047401732</v>
      </c>
      <c r="R197">
        <f>1-NORMDIST(Playoffs!DE195,Playoffs!DE$199,Playoffs!DE$200,1)</f>
        <v>7.642177124792271E-2</v>
      </c>
      <c r="S197">
        <f>NORMDIST(Playoffs!DF195,Playoffs!DF$199,Playoffs!DF$200,1)</f>
        <v>0.72035365643237015</v>
      </c>
      <c r="T197">
        <f>1-NORMDIST(Playoffs!DG195,Playoffs!DG$199,Playoffs!DG$200,1)</f>
        <v>0.72344220607539811</v>
      </c>
      <c r="U197">
        <f>1-NORMDIST(Playoffs!DH195,Playoffs!DH$199,Playoffs!DH$200,1)</f>
        <v>6.3412910443059856E-2</v>
      </c>
      <c r="V197">
        <f>NORMDIST(Playoffs!DI195,Playoffs!DI$199,Playoffs!DI$200,1)</f>
        <v>0.32547204131144669</v>
      </c>
      <c r="W197">
        <f>NORMDIST(Playoffs!DJ195,Playoffs!DJ$199,Playoffs!DJ$200,1)</f>
        <v>0.89563641511185188</v>
      </c>
      <c r="X197">
        <f>1-NORMDIST(Playoffs!DK195,Playoffs!DK$199,Playoffs!DK$200,1)</f>
        <v>0.48423956851575223</v>
      </c>
      <c r="Y197">
        <f>NORMDIST(Playoffs!DL195,Playoffs!DL$199,Playoffs!DL$200,1)</f>
        <v>5.6653810922467018E-2</v>
      </c>
      <c r="Z197">
        <f>1-NORMDIST(Playoffs!DM195,Playoffs!DM$199,Playoffs!DM$200,1)</f>
        <v>0.2116122147643793</v>
      </c>
      <c r="AA197">
        <f>1-NORMDIST(Playoffs!DN195,Playoffs!DN$199,Playoffs!DN$200,1)</f>
        <v>3.5495622286490391E-2</v>
      </c>
      <c r="AB197">
        <f>NORMDIST(Playoffs!DO195,Playoffs!DO$199,Playoffs!DO$200,1)</f>
        <v>0.16302056826411526</v>
      </c>
      <c r="AC197">
        <f>NORMDIST(Playoffs!DP195,Playoffs!DP$199,Playoffs!DP$200,1)</f>
        <v>0.87363879985265769</v>
      </c>
      <c r="AD197">
        <f>1-NORMDIST(Playoffs!DQ195,Playoffs!DQ$199,Playoffs!DQ$200,1)</f>
        <v>0.50006437971441753</v>
      </c>
      <c r="AE197">
        <f>NORMDIST(Playoffs!DR195,Playoffs!DR$199,Playoffs!DR$200,1)</f>
        <v>0.17437152434643344</v>
      </c>
      <c r="AF197">
        <f>1-NORMDIST(Playoffs!DS195,Playoffs!DS$199,Playoffs!DS$200,1)</f>
        <v>0.3619200379929437</v>
      </c>
      <c r="AG197">
        <f>NORMDIST(Playoffs!DT195,Playoffs!DT$199,Playoffs!DT$200,1)</f>
        <v>0.95440874902754835</v>
      </c>
      <c r="AH197">
        <f>1-NORMDIST(Playoffs!DU195,Playoffs!DU$199,Playoffs!DU$200,1)</f>
        <v>0.44612296562104548</v>
      </c>
      <c r="AI197">
        <f t="shared" si="50"/>
        <v>14.547184863833388</v>
      </c>
      <c r="AJ197">
        <f t="shared" si="50"/>
        <v>13.495368938280533</v>
      </c>
      <c r="AK197">
        <f>SUMPRODUCT(C$2:AH$2,C197:AH197)</f>
        <v>28.042553802113936</v>
      </c>
      <c r="AM197">
        <f ca="1">RANK(AI197,INDIRECT("Ai3:Ai"&amp;$A$1),0)</f>
        <v>142</v>
      </c>
      <c r="AN197">
        <f ca="1">RANK(AJ197,INDIRECT("Aj3:Aj"&amp;$A$1),0)</f>
        <v>135</v>
      </c>
      <c r="AO197">
        <f ca="1">RANK(AK197,INDIRECT("Ak3:Ak"&amp;$A$1),0)</f>
        <v>160</v>
      </c>
      <c r="AQ197" t="str">
        <f>LEFT(A197,SEARCH("-",A197)-2)</f>
        <v>Saints</v>
      </c>
    </row>
    <row r="198" spans="1:43">
      <c r="A198" t="str">
        <f>Playoffs!A196&amp;" - "&amp;Playoffs!C196&amp;" - "&amp;Playoffs!F196</f>
        <v>Vikings - CC - 2009</v>
      </c>
      <c r="B198" t="str">
        <f>Playoffs!B196</f>
        <v>Saints</v>
      </c>
      <c r="C198">
        <f>NORMDIST(Playoffs!CP196,Playoffs!CP$199,Playoffs!CP$200,1)</f>
        <v>0.84276429824399024</v>
      </c>
      <c r="D198">
        <f>1-NORMDIST(Playoffs!CQ196,Playoffs!CQ$199,Playoffs!CQ$200,1)</f>
        <v>0.63739535220044108</v>
      </c>
      <c r="E198">
        <f>NORMDIST(Playoffs!CR196,Playoffs!CR$199,Playoffs!CR$200,1)</f>
        <v>0.46847696721047949</v>
      </c>
      <c r="F198">
        <f>1-NORMDIST(Playoffs!CS196,Playoffs!CS$199,Playoffs!CS$200,1)</f>
        <v>0.20407845953256887</v>
      </c>
      <c r="G198">
        <f>1-NORMDIST(Playoffs!CT196,Playoffs!CT$199,Playoffs!CT$200,1)</f>
        <v>1.0366430609594524E-2</v>
      </c>
      <c r="H198">
        <f>NORMDIST(Playoffs!CU196,Playoffs!CU$199,Playoffs!CU$200,1)</f>
        <v>0.29610542713274268</v>
      </c>
      <c r="I198">
        <f>NORMDIST(Playoffs!CV196,Playoffs!CV$199,Playoffs!CV$200,1)</f>
        <v>0.81565682593205102</v>
      </c>
      <c r="J198">
        <f>1-NORMDIST(Playoffs!CW196,Playoffs!CW$199,Playoffs!CW$200,1)</f>
        <v>0.8713918305744397</v>
      </c>
      <c r="K198">
        <f>NORMDIST(Playoffs!CX196,Playoffs!CX$199,Playoffs!CX$200,1)</f>
        <v>0.61648588147399441</v>
      </c>
      <c r="L198">
        <f>1-NORMDIST(Playoffs!CY196,Playoffs!CY$199,Playoffs!CY$200,1)</f>
        <v>0.86575641300156247</v>
      </c>
      <c r="M198">
        <f>NORMDIST(Playoffs!CZ196,Playoffs!CZ$199,Playoffs!CZ$200,1)</f>
        <v>0.70726443019466723</v>
      </c>
      <c r="N198">
        <f>1-NORMDIST(Playoffs!DA196,Playoffs!DA$199,Playoffs!DA$200,1)</f>
        <v>0.67003376045855922</v>
      </c>
      <c r="O198">
        <f>NORMDIST(Playoffs!DB196,Playoffs!DB$199,Playoffs!DB$200,1)</f>
        <v>0.9151385413432126</v>
      </c>
      <c r="P198">
        <f>1-NORMDIST(Playoffs!DC196,Playoffs!DC$199,Playoffs!DC$200,1)</f>
        <v>0.84325218654570022</v>
      </c>
      <c r="Q198">
        <f>NORMDIST(Playoffs!DD196,Playoffs!DD$199,Playoffs!DD$200,1)</f>
        <v>0.92357822875207707</v>
      </c>
      <c r="R198">
        <f>1-NORMDIST(Playoffs!DE196,Playoffs!DE$199,Playoffs!DE$200,1)</f>
        <v>0.73297506952598301</v>
      </c>
      <c r="S198">
        <f>NORMDIST(Playoffs!DF196,Playoffs!DF$199,Playoffs!DF$200,1)</f>
        <v>0.27655779392460156</v>
      </c>
      <c r="T198">
        <f>1-NORMDIST(Playoffs!DG196,Playoffs!DG$199,Playoffs!DG$200,1)</f>
        <v>0.27964634356763018</v>
      </c>
      <c r="U198">
        <f>1-NORMDIST(Playoffs!DH196,Playoffs!DH$199,Playoffs!DH$200,1)</f>
        <v>0.67452795868855331</v>
      </c>
      <c r="V198">
        <f>NORMDIST(Playoffs!DI196,Playoffs!DI$199,Playoffs!DI$200,1)</f>
        <v>0.93658708955694014</v>
      </c>
      <c r="W198">
        <f>NORMDIST(Playoffs!DJ196,Playoffs!DJ$199,Playoffs!DJ$200,1)</f>
        <v>0.51576043148424777</v>
      </c>
      <c r="X198">
        <f>1-NORMDIST(Playoffs!DK196,Playoffs!DK$199,Playoffs!DK$200,1)</f>
        <v>0.10436358488814845</v>
      </c>
      <c r="Y198">
        <f>NORMDIST(Playoffs!DL196,Playoffs!DL$199,Playoffs!DL$200,1)</f>
        <v>0.78838778523562436</v>
      </c>
      <c r="Z198">
        <f>1-NORMDIST(Playoffs!DM196,Playoffs!DM$199,Playoffs!DM$200,1)</f>
        <v>0.9433461890775301</v>
      </c>
      <c r="AA198">
        <f>1-NORMDIST(Playoffs!DN196,Playoffs!DN$199,Playoffs!DN$200,1)</f>
        <v>0.83697943173588463</v>
      </c>
      <c r="AB198">
        <f>NORMDIST(Playoffs!DO196,Playoffs!DO$199,Playoffs!DO$200,1)</f>
        <v>0.96450437771350972</v>
      </c>
      <c r="AC198">
        <f>NORMDIST(Playoffs!DP196,Playoffs!DP$199,Playoffs!DP$200,1)</f>
        <v>0.49993562028558247</v>
      </c>
      <c r="AD198">
        <f>1-NORMDIST(Playoffs!DQ196,Playoffs!DQ$199,Playoffs!DQ$200,1)</f>
        <v>0.12636120014734198</v>
      </c>
      <c r="AE198">
        <f>NORMDIST(Playoffs!DR196,Playoffs!DR$199,Playoffs!DR$200,1)</f>
        <v>0.63807996200705663</v>
      </c>
      <c r="AF198">
        <f>1-NORMDIST(Playoffs!DS196,Playoffs!DS$199,Playoffs!DS$200,1)</f>
        <v>0.82562847565356612</v>
      </c>
      <c r="AG198">
        <f>NORMDIST(Playoffs!DT196,Playoffs!DT$199,Playoffs!DT$200,1)</f>
        <v>0.55387703437895475</v>
      </c>
      <c r="AH198">
        <f>1-NORMDIST(Playoffs!DU196,Playoffs!DU$199,Playoffs!DU$200,1)</f>
        <v>4.5591250972452091E-2</v>
      </c>
      <c r="AI198">
        <f t="shared" si="50"/>
        <v>22.711025114692394</v>
      </c>
      <c r="AJ198">
        <f t="shared" si="50"/>
        <v>21.659209189139535</v>
      </c>
      <c r="AK198">
        <f>SUMPRODUCT(C$2:AH$2,C198:AH198)</f>
        <v>44.370234303831928</v>
      </c>
      <c r="AM198">
        <f ca="1">RANK(AI198,INDIRECT("Ai3:Ai"&amp;$A$1),0)</f>
        <v>64</v>
      </c>
      <c r="AN198">
        <f ca="1">RANK(AJ198,INDIRECT("Aj3:Aj"&amp;$A$1),0)</f>
        <v>57</v>
      </c>
      <c r="AO198">
        <f ca="1">RANK(AK198,INDIRECT("Ak3:Ak"&amp;$A$1),0)</f>
        <v>39</v>
      </c>
      <c r="AQ198" t="str">
        <f>LEFT(A198,SEARCH("-",A198)-2)</f>
        <v>Vikings</v>
      </c>
    </row>
    <row r="199" spans="1:43">
      <c r="A199" t="str">
        <f>Playoffs!A197&amp;" - "&amp;Playoffs!C197&amp;" - "&amp;Playoffs!F197</f>
        <v>Colts - SB - 2009</v>
      </c>
      <c r="B199" t="str">
        <f>Playoffs!B197</f>
        <v>Saints</v>
      </c>
      <c r="C199">
        <f>NORMDIST(Playoffs!CP197,Playoffs!CP$199,Playoffs!CP$200,1)</f>
        <v>0.86699392052550861</v>
      </c>
      <c r="D199">
        <f>1-NORMDIST(Playoffs!CQ197,Playoffs!CQ$199,Playoffs!CQ$200,1)</f>
        <v>0.18098022391007029</v>
      </c>
      <c r="E199">
        <f>NORMDIST(Playoffs!CR197,Playoffs!CR$199,Playoffs!CR$200,1)</f>
        <v>0.69005675553121959</v>
      </c>
      <c r="F199">
        <f>1-NORMDIST(Playoffs!CS197,Playoffs!CS$199,Playoffs!CS$200,1)</f>
        <v>0.18054263570587015</v>
      </c>
      <c r="G199">
        <f>1-NORMDIST(Playoffs!CT197,Playoffs!CT$199,Playoffs!CT$200,1)</f>
        <v>0.70389457286725732</v>
      </c>
      <c r="H199">
        <f>NORMDIST(Playoffs!CU197,Playoffs!CU$199,Playoffs!CU$200,1)</f>
        <v>0.10606181703469297</v>
      </c>
      <c r="I199">
        <f>NORMDIST(Playoffs!CV197,Playoffs!CV$199,Playoffs!CV$200,1)</f>
        <v>0.99781696731324077</v>
      </c>
      <c r="J199">
        <f>1-NORMDIST(Playoffs!CW197,Playoffs!CW$199,Playoffs!CW$200,1)</f>
        <v>7.3051519082258265E-2</v>
      </c>
      <c r="K199">
        <f>NORMDIST(Playoffs!CX197,Playoffs!CX$199,Playoffs!CX$200,1)</f>
        <v>0.96380668303148032</v>
      </c>
      <c r="L199">
        <f>1-NORMDIST(Playoffs!CY197,Playoffs!CY$199,Playoffs!CY$200,1)</f>
        <v>3.0498798792072179E-2</v>
      </c>
      <c r="M199">
        <f>NORMDIST(Playoffs!CZ197,Playoffs!CZ$199,Playoffs!CZ$200,1)</f>
        <v>0.91738984063831164</v>
      </c>
      <c r="N199">
        <f>1-NORMDIST(Playoffs!DA197,Playoffs!DA$199,Playoffs!DA$200,1)</f>
        <v>0.31380276539986551</v>
      </c>
      <c r="O199">
        <f>NORMDIST(Playoffs!DB197,Playoffs!DB$199,Playoffs!DB$200,1)</f>
        <v>0.98815862169664959</v>
      </c>
      <c r="P199">
        <f>1-NORMDIST(Playoffs!DC197,Playoffs!DC$199,Playoffs!DC$200,1)</f>
        <v>5.6790018592403291E-2</v>
      </c>
      <c r="Q199">
        <f>NORMDIST(Playoffs!DD197,Playoffs!DD$199,Playoffs!DD$200,1)</f>
        <v>0.71270157457033334</v>
      </c>
      <c r="R199">
        <f>1-NORMDIST(Playoffs!DE197,Playoffs!DE$199,Playoffs!DE$200,1)</f>
        <v>0.75145768267562096</v>
      </c>
      <c r="S199">
        <f>NORMDIST(Playoffs!DF197,Playoffs!DF$199,Playoffs!DF$200,1)</f>
        <v>5.4240819235988891E-3</v>
      </c>
      <c r="T199">
        <f>1-NORMDIST(Playoffs!DG197,Playoffs!DG$199,Playoffs!DG$200,1)</f>
        <v>0.60413078681034449</v>
      </c>
      <c r="U199">
        <f>1-NORMDIST(Playoffs!DH197,Playoffs!DH$199,Playoffs!DH$200,1)</f>
        <v>0.82824395703982057</v>
      </c>
      <c r="V199">
        <f>NORMDIST(Playoffs!DI197,Playoffs!DI$199,Playoffs!DI$200,1)</f>
        <v>7.4644659907622479E-2</v>
      </c>
      <c r="W199">
        <f>NORMDIST(Playoffs!DJ197,Playoffs!DJ$199,Playoffs!DJ$200,1)</f>
        <v>0.51576043148424777</v>
      </c>
      <c r="X199">
        <f>1-NORMDIST(Playoffs!DK197,Playoffs!DK$199,Playoffs!DK$200,1)</f>
        <v>0.48423956851575223</v>
      </c>
      <c r="Y199">
        <f>NORMDIST(Playoffs!DL197,Playoffs!DL$199,Playoffs!DL$200,1)</f>
        <v>0.9937350697424201</v>
      </c>
      <c r="Z199">
        <f>1-NORMDIST(Playoffs!DM197,Playoffs!DM$199,Playoffs!DM$200,1)</f>
        <v>4.0473781614290383E-2</v>
      </c>
      <c r="AA199">
        <f>1-NORMDIST(Playoffs!DN197,Playoffs!DN$199,Playoffs!DN$200,1)</f>
        <v>0.60300936631145818</v>
      </c>
      <c r="AB199">
        <f>NORMDIST(Playoffs!DO197,Playoffs!DO$199,Playoffs!DO$200,1)</f>
        <v>0.12997656546578984</v>
      </c>
      <c r="AC199">
        <f>NORMDIST(Playoffs!DP197,Playoffs!DP$199,Playoffs!DP$200,1)</f>
        <v>0.55618140933075977</v>
      </c>
      <c r="AD199">
        <f>1-NORMDIST(Playoffs!DQ197,Playoffs!DQ$199,Playoffs!DQ$200,1)</f>
        <v>0.45429432707122153</v>
      </c>
      <c r="AE199">
        <f>NORMDIST(Playoffs!DR197,Playoffs!DR$199,Playoffs!DR$200,1)</f>
        <v>0.80256281190366452</v>
      </c>
      <c r="AF199">
        <f>1-NORMDIST(Playoffs!DS197,Playoffs!DS$199,Playoffs!DS$200,1)</f>
        <v>0.84960512012172096</v>
      </c>
      <c r="AG199">
        <f>NORMDIST(Playoffs!DT197,Playoffs!DT$199,Playoffs!DT$200,1)</f>
        <v>0.77283065562927689</v>
      </c>
      <c r="AH199">
        <f>1-NORMDIST(Playoffs!DU197,Playoffs!DU$199,Playoffs!DU$200,1)</f>
        <v>0.18369155269663495</v>
      </c>
      <c r="AI199">
        <f t="shared" ref="AI199:AI200" si="51">C$2*C199+E$2*E199+G$2*G199+I$2*I199+K$2*K199+M$2*M199+O$2*O199+Q$2*Q199+S$2*S199+U$2*U199+W$2*W199+Y$2*Y199+AA$2*AA199+AC$2*AC199+AE$2*AE199+AG$2*AG199</f>
        <v>27.738852554295473</v>
      </c>
      <c r="AJ199">
        <f t="shared" ref="AJ199:AJ200" si="52">D$2*D199+F$2*F199+H$2*H199+J$2*J199+L$2*L199+N$2*N199+P$2*P199+R$2*R199+T$2*T199+V$2*V199+X$2*X199+Z$2*Z199+AB$2*AB199+AD$2*AD199+AF$2*AF199+AH$2*AH199</f>
        <v>8.6839464680833682</v>
      </c>
      <c r="AK199">
        <f t="shared" ref="AK199:AK200" si="53">SUMPRODUCT(C$2:AH$2,C199:AH199)</f>
        <v>36.422799022378847</v>
      </c>
      <c r="AM199">
        <f t="shared" ref="AM199:AM200" ca="1" si="54">RANK(AI199,INDIRECT("Ai3:Ai"&amp;$A$1),0)</f>
        <v>19</v>
      </c>
      <c r="AN199">
        <f t="shared" ref="AN199:AN200" ca="1" si="55">RANK(AJ199,INDIRECT("Aj3:Aj"&amp;$A$1),0)</f>
        <v>175</v>
      </c>
      <c r="AO199">
        <f t="shared" ref="AO199:AO200" ca="1" si="56">RANK(AK199,INDIRECT("Ak3:Ak"&amp;$A$1),0)</f>
        <v>96</v>
      </c>
      <c r="AQ199" t="str">
        <f t="shared" ref="AQ199:AQ200" si="57">LEFT(A199,SEARCH("-",A199)-2)</f>
        <v>Colts</v>
      </c>
    </row>
    <row r="200" spans="1:43">
      <c r="A200" t="str">
        <f>Playoffs!A198&amp;" - "&amp;Playoffs!C198&amp;" - "&amp;Playoffs!F198</f>
        <v>Saints - SB - 2009</v>
      </c>
      <c r="B200" t="str">
        <f>Playoffs!B198</f>
        <v>Colts</v>
      </c>
      <c r="C200">
        <f>NORMDIST(Playoffs!CP198,Playoffs!CP$199,Playoffs!CP$200,1)</f>
        <v>0.81901977608992849</v>
      </c>
      <c r="D200">
        <f>1-NORMDIST(Playoffs!CQ198,Playoffs!CQ$199,Playoffs!CQ$200,1)</f>
        <v>0.13300607947449028</v>
      </c>
      <c r="E200">
        <f>NORMDIST(Playoffs!CR198,Playoffs!CR$199,Playoffs!CR$200,1)</f>
        <v>0.81945736429412963</v>
      </c>
      <c r="F200">
        <f>1-NORMDIST(Playoffs!CS198,Playoffs!CS$199,Playoffs!CS$200,1)</f>
        <v>0.3099432444687803</v>
      </c>
      <c r="G200">
        <f>1-NORMDIST(Playoffs!CT198,Playoffs!CT$199,Playoffs!CT$200,1)</f>
        <v>0.89393818296530703</v>
      </c>
      <c r="H200">
        <f>NORMDIST(Playoffs!CU198,Playoffs!CU$199,Playoffs!CU$200,1)</f>
        <v>0.29610542713274268</v>
      </c>
      <c r="I200">
        <f>NORMDIST(Playoffs!CV198,Playoffs!CV$199,Playoffs!CV$200,1)</f>
        <v>0.92694848091774218</v>
      </c>
      <c r="J200">
        <f>1-NORMDIST(Playoffs!CW198,Playoffs!CW$199,Playoffs!CW$200,1)</f>
        <v>2.1830326867595673E-3</v>
      </c>
      <c r="K200">
        <f>NORMDIST(Playoffs!CX198,Playoffs!CX$199,Playoffs!CX$200,1)</f>
        <v>0.96950120120792826</v>
      </c>
      <c r="L200">
        <f>1-NORMDIST(Playoffs!CY198,Playoffs!CY$199,Playoffs!CY$200,1)</f>
        <v>3.619331696852035E-2</v>
      </c>
      <c r="M200">
        <f>NORMDIST(Playoffs!CZ198,Playoffs!CZ$199,Playoffs!CZ$200,1)</f>
        <v>0.68619723460013371</v>
      </c>
      <c r="N200">
        <f>1-NORMDIST(Playoffs!DA198,Playoffs!DA$199,Playoffs!DA$200,1)</f>
        <v>8.2610159361687474E-2</v>
      </c>
      <c r="O200">
        <f>NORMDIST(Playoffs!DB198,Playoffs!DB$199,Playoffs!DB$200,1)</f>
        <v>0.94320998140759693</v>
      </c>
      <c r="P200">
        <f>1-NORMDIST(Playoffs!DC198,Playoffs!DC$199,Playoffs!DC$200,1)</f>
        <v>1.1841378303350525E-2</v>
      </c>
      <c r="Q200">
        <f>NORMDIST(Playoffs!DD198,Playoffs!DD$199,Playoffs!DD$200,1)</f>
        <v>0.24854231732437926</v>
      </c>
      <c r="R200">
        <f>1-NORMDIST(Playoffs!DE198,Playoffs!DE$199,Playoffs!DE$200,1)</f>
        <v>0.28729842542966633</v>
      </c>
      <c r="S200">
        <f>NORMDIST(Playoffs!DF198,Playoffs!DF$199,Playoffs!DF$200,1)</f>
        <v>0.39586921318965529</v>
      </c>
      <c r="T200">
        <f>1-NORMDIST(Playoffs!DG198,Playoffs!DG$199,Playoffs!DG$200,1)</f>
        <v>0.99457591807640111</v>
      </c>
      <c r="U200">
        <f>1-NORMDIST(Playoffs!DH198,Playoffs!DH$199,Playoffs!DH$200,1)</f>
        <v>0.92535534009237752</v>
      </c>
      <c r="V200">
        <f>NORMDIST(Playoffs!DI198,Playoffs!DI$199,Playoffs!DI$200,1)</f>
        <v>0.17175604296017943</v>
      </c>
      <c r="W200">
        <f>NORMDIST(Playoffs!DJ198,Playoffs!DJ$199,Playoffs!DJ$200,1)</f>
        <v>0.51576043148424777</v>
      </c>
      <c r="X200">
        <f>1-NORMDIST(Playoffs!DK198,Playoffs!DK$199,Playoffs!DK$200,1)</f>
        <v>0.48423956851575223</v>
      </c>
      <c r="Y200">
        <f>NORMDIST(Playoffs!DL198,Playoffs!DL$199,Playoffs!DL$200,1)</f>
        <v>0.95952621838571206</v>
      </c>
      <c r="Z200">
        <f>1-NORMDIST(Playoffs!DM198,Playoffs!DM$199,Playoffs!DM$200,1)</f>
        <v>6.2649302575806809E-3</v>
      </c>
      <c r="AA200">
        <f>1-NORMDIST(Playoffs!DN198,Playoffs!DN$199,Playoffs!DN$200,1)</f>
        <v>0.87002343453421016</v>
      </c>
      <c r="AB200">
        <f>NORMDIST(Playoffs!DO198,Playoffs!DO$199,Playoffs!DO$200,1)</f>
        <v>0.39699063368854171</v>
      </c>
      <c r="AC200">
        <f>NORMDIST(Playoffs!DP198,Playoffs!DP$199,Playoffs!DP$200,1)</f>
        <v>0.54570567292877847</v>
      </c>
      <c r="AD200">
        <f>1-NORMDIST(Playoffs!DQ198,Playoffs!DQ$199,Playoffs!DQ$200,1)</f>
        <v>0.44381859066924012</v>
      </c>
      <c r="AE200">
        <f>NORMDIST(Playoffs!DR198,Playoffs!DR$199,Playoffs!DR$200,1)</f>
        <v>0.15039487987827849</v>
      </c>
      <c r="AF200">
        <f>1-NORMDIST(Playoffs!DS198,Playoffs!DS$199,Playoffs!DS$200,1)</f>
        <v>0.19743718809633615</v>
      </c>
      <c r="AG200">
        <f>NORMDIST(Playoffs!DT198,Playoffs!DT$199,Playoffs!DT$200,1)</f>
        <v>0.81630844730336549</v>
      </c>
      <c r="AH200">
        <f>1-NORMDIST(Playoffs!DU198,Playoffs!DU$199,Playoffs!DU$200,1)</f>
        <v>0.22716934437072367</v>
      </c>
      <c r="AI200">
        <f t="shared" si="51"/>
        <v>27.522447584889555</v>
      </c>
      <c r="AJ200">
        <f t="shared" si="52"/>
        <v>8.4675414986774431</v>
      </c>
      <c r="AK200">
        <f t="shared" si="53"/>
        <v>35.989989083566996</v>
      </c>
      <c r="AM200">
        <f t="shared" ca="1" si="54"/>
        <v>24</v>
      </c>
      <c r="AN200">
        <f t="shared" ca="1" si="55"/>
        <v>180</v>
      </c>
      <c r="AO200">
        <f t="shared" ca="1" si="56"/>
        <v>103</v>
      </c>
      <c r="AQ200" t="str">
        <f t="shared" si="57"/>
        <v>Saints</v>
      </c>
    </row>
  </sheetData>
  <sheetProtection password="A41D" sheet="1" objects="1" scenarios="1" selectLockedCells="1" selectUnlockedCells="1"/>
  <sortState ref="A3:AQ178">
    <sortCondition ref="AO3:AO178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EW69"/>
  <sheetViews>
    <sheetView topLeftCell="EX1" workbookViewId="0">
      <selection activeCell="EX1" sqref="EX1"/>
    </sheetView>
  </sheetViews>
  <sheetFormatPr defaultRowHeight="15"/>
  <cols>
    <col min="1" max="1" width="11" hidden="1" customWidth="1"/>
    <col min="2" max="2" width="5" hidden="1" customWidth="1"/>
    <col min="3" max="4" width="6" hidden="1" customWidth="1"/>
    <col min="5" max="5" width="7" hidden="1" customWidth="1"/>
    <col min="6" max="6" width="6" hidden="1" customWidth="1"/>
    <col min="7" max="7" width="7" hidden="1" customWidth="1"/>
    <col min="8" max="8" width="5" hidden="1" customWidth="1"/>
    <col min="9" max="10" width="7" hidden="1" customWidth="1"/>
    <col min="11" max="11" width="5" hidden="1" customWidth="1"/>
    <col min="12" max="13" width="6" hidden="1" customWidth="1"/>
    <col min="14" max="17" width="5" hidden="1" customWidth="1"/>
    <col min="18" max="20" width="6" hidden="1" customWidth="1"/>
    <col min="21" max="21" width="7" hidden="1" customWidth="1"/>
    <col min="22" max="22" width="6" hidden="1" customWidth="1"/>
    <col min="23" max="23" width="7" hidden="1" customWidth="1"/>
    <col min="24" max="25" width="6" hidden="1" customWidth="1"/>
    <col min="26" max="27" width="5" hidden="1" customWidth="1"/>
    <col min="28" max="31" width="6" hidden="1" customWidth="1"/>
    <col min="32" max="32" width="5" hidden="1" customWidth="1"/>
    <col min="33" max="33" width="6" hidden="1" customWidth="1"/>
    <col min="34" max="35" width="5" hidden="1" customWidth="1"/>
    <col min="36" max="38" width="6" hidden="1" customWidth="1"/>
    <col min="39" max="39" width="7" hidden="1" customWidth="1"/>
    <col min="40" max="40" width="6" hidden="1" customWidth="1"/>
    <col min="41" max="41" width="8" hidden="1" customWidth="1"/>
    <col min="42" max="42" width="6" hidden="1" customWidth="1"/>
    <col min="43" max="44" width="7" hidden="1" customWidth="1"/>
    <col min="45" max="46" width="6" hidden="1" customWidth="1"/>
    <col min="47" max="47" width="7" hidden="1" customWidth="1"/>
    <col min="48" max="48" width="6" hidden="1" customWidth="1"/>
    <col min="49" max="49" width="7" hidden="1" customWidth="1"/>
    <col min="50" max="50" width="5" hidden="1" customWidth="1"/>
    <col min="51" max="52" width="7" hidden="1" customWidth="1"/>
    <col min="53" max="53" width="5" hidden="1" customWidth="1"/>
    <col min="54" max="55" width="6" hidden="1" customWidth="1"/>
    <col min="56" max="59" width="5" hidden="1" customWidth="1"/>
    <col min="60" max="62" width="6" hidden="1" customWidth="1"/>
    <col min="63" max="63" width="7" hidden="1" customWidth="1"/>
    <col min="64" max="64" width="6" hidden="1" customWidth="1"/>
    <col min="65" max="65" width="7" hidden="1" customWidth="1"/>
    <col min="66" max="67" width="6" hidden="1" customWidth="1"/>
    <col min="68" max="69" width="5" hidden="1" customWidth="1"/>
    <col min="70" max="73" width="6" hidden="1" customWidth="1"/>
    <col min="74" max="74" width="5" hidden="1" customWidth="1"/>
    <col min="75" max="75" width="6" hidden="1" customWidth="1"/>
    <col min="76" max="77" width="5" hidden="1" customWidth="1"/>
    <col min="78" max="80" width="6" hidden="1" customWidth="1"/>
    <col min="81" max="81" width="7" hidden="1" customWidth="1"/>
    <col min="82" max="82" width="6" hidden="1" customWidth="1"/>
    <col min="83" max="83" width="8" hidden="1" customWidth="1"/>
    <col min="84" max="84" width="6" hidden="1" customWidth="1"/>
    <col min="85" max="86" width="7" hidden="1" customWidth="1"/>
    <col min="87" max="153" width="0" hidden="1" customWidth="1"/>
  </cols>
  <sheetData>
    <row r="1" spans="1:153">
      <c r="A1" t="s">
        <v>5</v>
      </c>
      <c r="B1">
        <v>144</v>
      </c>
      <c r="C1">
        <v>2441</v>
      </c>
      <c r="D1">
        <v>1681</v>
      </c>
      <c r="E1">
        <v>26785</v>
      </c>
      <c r="F1">
        <v>2652</v>
      </c>
      <c r="G1">
        <v>4533</v>
      </c>
      <c r="H1">
        <v>179</v>
      </c>
      <c r="I1">
        <v>16753</v>
      </c>
      <c r="J1">
        <v>3902</v>
      </c>
      <c r="K1">
        <v>109</v>
      </c>
      <c r="L1">
        <v>710</v>
      </c>
      <c r="M1">
        <v>1942</v>
      </c>
      <c r="N1">
        <v>69</v>
      </c>
      <c r="O1">
        <v>136</v>
      </c>
      <c r="P1">
        <v>146</v>
      </c>
      <c r="Q1">
        <v>115</v>
      </c>
      <c r="R1">
        <v>360</v>
      </c>
      <c r="S1">
        <v>2152</v>
      </c>
      <c r="T1">
        <v>868</v>
      </c>
      <c r="U1">
        <v>6850</v>
      </c>
      <c r="V1">
        <v>759</v>
      </c>
      <c r="W1">
        <v>32831</v>
      </c>
      <c r="X1">
        <v>3546</v>
      </c>
      <c r="Y1">
        <v>407</v>
      </c>
      <c r="Z1">
        <v>205</v>
      </c>
      <c r="AA1">
        <v>137</v>
      </c>
      <c r="AB1">
        <v>838</v>
      </c>
      <c r="AC1">
        <v>1902</v>
      </c>
      <c r="AD1">
        <v>604</v>
      </c>
      <c r="AE1">
        <v>1390</v>
      </c>
      <c r="AF1">
        <v>209</v>
      </c>
      <c r="AG1">
        <v>448</v>
      </c>
      <c r="AH1">
        <v>25</v>
      </c>
      <c r="AI1">
        <v>41</v>
      </c>
      <c r="AJ1">
        <v>453</v>
      </c>
      <c r="AK1">
        <v>1025</v>
      </c>
      <c r="AL1">
        <v>1676</v>
      </c>
      <c r="AM1">
        <v>3781</v>
      </c>
      <c r="AN1">
        <v>1727</v>
      </c>
      <c r="AO1">
        <v>52562</v>
      </c>
      <c r="AP1">
        <v>669</v>
      </c>
      <c r="AQ1">
        <v>4228</v>
      </c>
      <c r="AR1">
        <v>4116</v>
      </c>
      <c r="AS1">
        <v>2750</v>
      </c>
      <c r="AT1">
        <v>1644</v>
      </c>
      <c r="AU1">
        <v>32414</v>
      </c>
      <c r="AV1">
        <v>3023</v>
      </c>
      <c r="AW1">
        <v>4885</v>
      </c>
      <c r="AX1">
        <v>206</v>
      </c>
      <c r="AY1">
        <v>15833</v>
      </c>
      <c r="AZ1">
        <v>4039</v>
      </c>
      <c r="BA1">
        <v>130</v>
      </c>
      <c r="BB1">
        <v>796</v>
      </c>
      <c r="BC1">
        <v>1978</v>
      </c>
      <c r="BD1">
        <v>75</v>
      </c>
      <c r="BE1">
        <v>131</v>
      </c>
      <c r="BF1">
        <v>147</v>
      </c>
      <c r="BG1">
        <v>98</v>
      </c>
      <c r="BH1">
        <v>302</v>
      </c>
      <c r="BI1">
        <v>1991</v>
      </c>
      <c r="BJ1">
        <v>883</v>
      </c>
      <c r="BK1">
        <v>7243</v>
      </c>
      <c r="BL1">
        <v>686</v>
      </c>
      <c r="BM1">
        <v>28556</v>
      </c>
      <c r="BN1">
        <v>2571</v>
      </c>
      <c r="BO1">
        <v>477</v>
      </c>
      <c r="BP1">
        <v>248</v>
      </c>
      <c r="BQ1">
        <v>166</v>
      </c>
      <c r="BR1">
        <v>913</v>
      </c>
      <c r="BS1">
        <v>2101</v>
      </c>
      <c r="BT1">
        <v>603</v>
      </c>
      <c r="BU1">
        <v>1325</v>
      </c>
      <c r="BV1">
        <v>229</v>
      </c>
      <c r="BW1">
        <v>460</v>
      </c>
      <c r="BX1">
        <v>38</v>
      </c>
      <c r="BY1">
        <v>56</v>
      </c>
      <c r="BZ1">
        <v>484</v>
      </c>
      <c r="CA1">
        <v>1072</v>
      </c>
      <c r="CB1">
        <v>1783</v>
      </c>
      <c r="CC1">
        <v>3942</v>
      </c>
      <c r="CD1">
        <v>1715</v>
      </c>
      <c r="CE1">
        <v>55411</v>
      </c>
      <c r="CF1">
        <v>539</v>
      </c>
      <c r="CG1">
        <v>4365</v>
      </c>
      <c r="CH1">
        <v>4321</v>
      </c>
      <c r="CJ1" s="1">
        <f t="shared" ref="CJ1:CJ32" si="0">(C1+H1+K1)/(C1+D1)</f>
        <v>0.66205725376031055</v>
      </c>
      <c r="CK1" s="1">
        <f t="shared" ref="CK1:CK32" si="1">(AS1+AX1+BA1)/(AS1+AT1)</f>
        <v>0.70232134729176154</v>
      </c>
      <c r="CL1" s="1">
        <f t="shared" ref="CL1:CL32" si="2">(E1+20*H1-45*P1) / (G1+R1)</f>
        <v>4.8630696913958715</v>
      </c>
      <c r="CM1" s="1">
        <f t="shared" ref="CM1:CM32" si="3">(AU1+AX1*20-BF1*45)/(AW1+BH1)</f>
        <v>5.7680740312319259</v>
      </c>
      <c r="CN1" s="1">
        <f>(P1+Q1)/B1</f>
        <v>1.8125</v>
      </c>
      <c r="CO1" s="1">
        <f>(BF1+BG1)/B1</f>
        <v>1.7013888888888888</v>
      </c>
      <c r="CP1" s="1">
        <f t="shared" ref="CP1:CP32" si="4">(E1+I1)/D1</f>
        <v>25.900059488399762</v>
      </c>
      <c r="CQ1" s="1">
        <f t="shared" ref="CQ1:CQ32" si="5">(AU1+AY1)/AT1</f>
        <v>29.347323600973237</v>
      </c>
      <c r="CR1" s="2">
        <f t="shared" ref="CR1:CR10" si="6">(AQ1+AR1/60)/D1</f>
        <v>2.5559785841760858</v>
      </c>
      <c r="CS1" s="2">
        <f t="shared" ref="CS1:CS10" si="7">(CG1+CH1/60)/AT1</f>
        <v>2.6989152473641522</v>
      </c>
      <c r="CT1" s="1">
        <f t="shared" ref="CT1:CT32" si="8">(E1+I1)/(G1+J1+R1)</f>
        <v>4.9503126776577604</v>
      </c>
      <c r="CU1" s="1">
        <f t="shared" ref="CU1:CU32" si="9">(AU1+AY1)/(AW1+AZ1+BH1)</f>
        <v>5.229460221114242</v>
      </c>
      <c r="CV1" s="1">
        <f t="shared" ref="CV1:CV32" si="10">C1/D1</f>
        <v>1.4521118381915525</v>
      </c>
      <c r="CW1" s="1">
        <f t="shared" ref="CW1:CW32" si="11">AS1/AT1</f>
        <v>1.6727493917274938</v>
      </c>
      <c r="CX1" s="1">
        <f t="shared" ref="CX1:CX32" si="12">(L1+N1)/(M1+O1)</f>
        <v>0.37487969201154958</v>
      </c>
      <c r="CY1" s="1">
        <f t="shared" ref="CY1:CY32" si="13">(BB1+BD1)/(BC1+BE1)</f>
        <v>0.41299193930772876</v>
      </c>
      <c r="CZ1" s="1">
        <f t="shared" ref="CZ1:CZ32" si="14">AO1/AN1</f>
        <v>30.435437174290676</v>
      </c>
      <c r="DA1" s="1">
        <f t="shared" ref="DA1:DA32" si="15">CE1/CD1</f>
        <v>32.309620991253645</v>
      </c>
      <c r="DB1" s="1">
        <f>AP1/B1</f>
        <v>4.645833333333333</v>
      </c>
      <c r="DC1" s="1">
        <f>CF1/B1</f>
        <v>3.7430555555555554</v>
      </c>
      <c r="DD1" s="1">
        <f t="shared" ref="DD1:DD32" si="16">IF(Y1&lt;&gt;0,(Z1*7+AA1*3)/(Y1*7),0)</f>
        <v>0.64794664794664791</v>
      </c>
      <c r="DE1" s="1">
        <f t="shared" ref="DE1:DE32" si="17">IF(BO1&lt;&gt;0,(BP1*7+BQ1*3)/(BO1*7),0)</f>
        <v>0.66906259359089548</v>
      </c>
      <c r="DF1" s="1">
        <f t="shared" ref="DF1:DF32" si="18">(G1+J1+R1)/D1</f>
        <v>5.2320047590719811</v>
      </c>
      <c r="DG1" s="1">
        <f t="shared" ref="DG1:DG32" si="19">(AW1+AZ1+BH1)/AT1</f>
        <v>5.6119221411192211</v>
      </c>
      <c r="DH1" s="1">
        <f t="shared" ref="DH1:DH32" si="20">U1/(G1+J1+R1)</f>
        <v>0.77885162023877208</v>
      </c>
      <c r="DI1" s="1">
        <f t="shared" ref="DI1:DI32" si="21">BK1/(AW1+AZ1+BH1)</f>
        <v>0.78506394970734883</v>
      </c>
      <c r="DJ1" s="1">
        <f t="shared" ref="DJ1:DJ32" si="22">AL1/AM1</f>
        <v>0.44326897646125363</v>
      </c>
      <c r="DK1" s="1">
        <f t="shared" ref="DK1:DK32" si="23">CB1/CC1</f>
        <v>0.45230847285641806</v>
      </c>
      <c r="DL1" s="2">
        <f t="shared" ref="DL1:DL32" si="24">I1/J1</f>
        <v>4.2934392619169657</v>
      </c>
      <c r="DM1" s="2">
        <f t="shared" ref="DM1:DM32" si="25">AY1/AZ1</f>
        <v>3.9200297103243376</v>
      </c>
      <c r="DN1" s="1">
        <f t="shared" ref="DN1:DN32" si="26">IF(V1&lt;&gt;0,(W1-X1)/V1,"NONE")</f>
        <v>38.5836627140975</v>
      </c>
      <c r="DO1" s="1">
        <f t="shared" ref="DO1:DO32" si="27">IF(BL1&lt;&gt;0,(BM1-BN1)/BL1,"NONE")</f>
        <v>37.879008746355687</v>
      </c>
      <c r="DQ1">
        <f t="shared" ref="DQ1:DQ32" si="28">RANK(CJ1,CJ$1:CJ$32,0)</f>
        <v>28</v>
      </c>
      <c r="DR1">
        <f t="shared" ref="DR1:DR32" si="29">RANK(CK1,CK$1:CK$32,1)</f>
        <v>22</v>
      </c>
      <c r="DS1">
        <f t="shared" ref="DS1:DS32" si="30">RANK(CL1,CL$1:CL$32,0)</f>
        <v>27</v>
      </c>
      <c r="DT1">
        <f t="shared" ref="DT1:DU32" si="31">RANK(CM1,CM$1:CM$32,1)</f>
        <v>23</v>
      </c>
      <c r="DU1">
        <f t="shared" si="31"/>
        <v>19</v>
      </c>
      <c r="DV1">
        <f t="shared" ref="DV1:DW32" si="32">RANK(CO1,CO$1:CO$32,0)</f>
        <v>23</v>
      </c>
      <c r="DW1">
        <f t="shared" si="32"/>
        <v>28</v>
      </c>
      <c r="DX1">
        <f t="shared" ref="DX1:DX32" si="33">RANK(CQ1,CQ$1:CQ$32,1)</f>
        <v>20</v>
      </c>
      <c r="DY1">
        <f t="shared" ref="DY1:DY32" si="34">RANK(CR1,CR$1:CR$32,0)</f>
        <v>26</v>
      </c>
      <c r="DZ1">
        <f t="shared" ref="DZ1:DZ32" si="35">RANK(CS1,CS$1:CS$32,1)</f>
        <v>21</v>
      </c>
      <c r="EA1">
        <f t="shared" ref="EA1:EA32" si="36">RANK(CT1,CT$1:CT$32,0)</f>
        <v>24</v>
      </c>
      <c r="EB1">
        <f t="shared" ref="EB1:EB32" si="37">RANK(CU1,CU$1:CU$32,1)</f>
        <v>18</v>
      </c>
      <c r="EC1">
        <f t="shared" ref="EC1:EC32" si="38">RANK(CV1,CV$1:CV$32,0)</f>
        <v>28</v>
      </c>
      <c r="ED1">
        <f t="shared" ref="ED1:ED32" si="39">RANK(CW1,CW$1:CW$32,1)</f>
        <v>20</v>
      </c>
      <c r="EE1">
        <f t="shared" ref="EE1:EE32" si="40">RANK(CX1,CX$1:CX$32,0)</f>
        <v>25</v>
      </c>
      <c r="EF1">
        <f t="shared" ref="EF1:EF32" si="41">RANK(CY1,CY$1:CY$32,1)</f>
        <v>30</v>
      </c>
      <c r="EG1">
        <f t="shared" ref="EG1:EG32" si="42">RANK(CZ1,CZ$1:CZ$32,0)</f>
        <v>27</v>
      </c>
      <c r="EH1">
        <f t="shared" ref="EH1:EI32" si="43">RANK(DA1,DA$1:DA$32,1)</f>
        <v>31</v>
      </c>
      <c r="EI1">
        <f t="shared" si="43"/>
        <v>31</v>
      </c>
      <c r="EJ1">
        <f>RANK(DC1,DC$1:DC$32,0)</f>
        <v>22</v>
      </c>
      <c r="EK1">
        <f>RANK(DD1,DD$1:DD$32,0)</f>
        <v>20</v>
      </c>
      <c r="EL1">
        <f t="shared" ref="EL1:EL32" si="44">RANK(DE1,DE$1:DE$32,1)</f>
        <v>24</v>
      </c>
      <c r="EM1">
        <f t="shared" ref="EM1:EM32" si="45">RANK(DF1,DF$1:DF$32,0)</f>
        <v>29</v>
      </c>
      <c r="EN1">
        <f t="shared" ref="EN1:EO32" si="46">RANK(DG1,DG$1:DG$32,1)</f>
        <v>25</v>
      </c>
      <c r="EO1">
        <f t="shared" si="46"/>
        <v>9</v>
      </c>
      <c r="EP1">
        <f t="shared" ref="EP1:EQ16" si="47">RANK(DI1,DI$1:DI$32,0)</f>
        <v>25</v>
      </c>
      <c r="EQ1">
        <f t="shared" si="47"/>
        <v>23</v>
      </c>
      <c r="ER1">
        <f t="shared" ref="ER1:ER32" si="48">RANK(DK1,DK$1:DK$32,1)</f>
        <v>13</v>
      </c>
      <c r="ES1">
        <f t="shared" ref="ES1:ES32" si="49">RANK(DL1,DL$1:DL$32,0)</f>
        <v>9</v>
      </c>
      <c r="ET1">
        <f t="shared" ref="ET1:ET32" si="50">RANK(DM1,DM$1:DM$32,1)</f>
        <v>5</v>
      </c>
      <c r="EU1">
        <f t="shared" ref="EU1:EU32" si="51">RANK(DN1,DN$1:DN$32,0)</f>
        <v>8</v>
      </c>
      <c r="EV1">
        <f t="shared" ref="EV1:EV32" si="52">RANK(DO1,DO$1:DO$32,1)</f>
        <v>11</v>
      </c>
      <c r="EW1" t="s">
        <v>5</v>
      </c>
    </row>
    <row r="2" spans="1:153">
      <c r="A2" t="s">
        <v>8</v>
      </c>
      <c r="B2">
        <v>144</v>
      </c>
      <c r="C2">
        <v>2356</v>
      </c>
      <c r="D2">
        <v>1742</v>
      </c>
      <c r="E2">
        <v>25991</v>
      </c>
      <c r="F2">
        <v>2617</v>
      </c>
      <c r="G2">
        <v>4649</v>
      </c>
      <c r="H2">
        <v>163</v>
      </c>
      <c r="I2">
        <v>14985</v>
      </c>
      <c r="J2">
        <v>3951</v>
      </c>
      <c r="K2">
        <v>97</v>
      </c>
      <c r="L2">
        <v>665</v>
      </c>
      <c r="M2">
        <v>2006</v>
      </c>
      <c r="N2">
        <v>77</v>
      </c>
      <c r="O2">
        <v>161</v>
      </c>
      <c r="P2">
        <v>169</v>
      </c>
      <c r="Q2">
        <v>115</v>
      </c>
      <c r="R2">
        <v>333</v>
      </c>
      <c r="S2">
        <v>2197</v>
      </c>
      <c r="T2">
        <v>881</v>
      </c>
      <c r="U2">
        <v>7306</v>
      </c>
      <c r="V2">
        <v>808</v>
      </c>
      <c r="W2">
        <v>33822</v>
      </c>
      <c r="X2">
        <v>2760</v>
      </c>
      <c r="Y2">
        <v>402</v>
      </c>
      <c r="Z2">
        <v>194</v>
      </c>
      <c r="AA2">
        <v>133</v>
      </c>
      <c r="AB2">
        <v>866</v>
      </c>
      <c r="AC2">
        <v>2003</v>
      </c>
      <c r="AD2">
        <v>572</v>
      </c>
      <c r="AE2">
        <v>1341</v>
      </c>
      <c r="AF2">
        <v>210</v>
      </c>
      <c r="AG2">
        <v>455</v>
      </c>
      <c r="AH2">
        <v>50</v>
      </c>
      <c r="AI2">
        <v>66</v>
      </c>
      <c r="AJ2">
        <v>479</v>
      </c>
      <c r="AK2">
        <v>1057</v>
      </c>
      <c r="AL2">
        <v>1698</v>
      </c>
      <c r="AM2">
        <v>3865</v>
      </c>
      <c r="AN2">
        <v>1808</v>
      </c>
      <c r="AO2">
        <v>59968</v>
      </c>
      <c r="AP2">
        <v>709</v>
      </c>
      <c r="AQ2">
        <v>4128</v>
      </c>
      <c r="AR2">
        <v>4163</v>
      </c>
      <c r="AS2">
        <v>2644</v>
      </c>
      <c r="AT2">
        <v>1776</v>
      </c>
      <c r="AU2">
        <v>30566</v>
      </c>
      <c r="AV2">
        <v>3011</v>
      </c>
      <c r="AW2">
        <v>5014</v>
      </c>
      <c r="AX2">
        <v>176</v>
      </c>
      <c r="AY2">
        <v>16004</v>
      </c>
      <c r="AZ2">
        <v>4026</v>
      </c>
      <c r="BA2">
        <v>104</v>
      </c>
      <c r="BB2">
        <v>713</v>
      </c>
      <c r="BC2">
        <v>2045</v>
      </c>
      <c r="BD2">
        <v>63</v>
      </c>
      <c r="BE2">
        <v>145</v>
      </c>
      <c r="BF2">
        <v>160</v>
      </c>
      <c r="BG2">
        <v>125</v>
      </c>
      <c r="BH2">
        <v>320</v>
      </c>
      <c r="BI2">
        <v>2093</v>
      </c>
      <c r="BJ2">
        <v>955</v>
      </c>
      <c r="BK2">
        <v>7744</v>
      </c>
      <c r="BL2">
        <v>781</v>
      </c>
      <c r="BM2">
        <v>32417</v>
      </c>
      <c r="BN2">
        <v>4001</v>
      </c>
      <c r="BO2">
        <v>449</v>
      </c>
      <c r="BP2">
        <v>219</v>
      </c>
      <c r="BQ2">
        <v>151</v>
      </c>
      <c r="BR2">
        <v>904</v>
      </c>
      <c r="BS2">
        <v>2072</v>
      </c>
      <c r="BT2">
        <v>567</v>
      </c>
      <c r="BU2">
        <v>1375</v>
      </c>
      <c r="BV2">
        <v>194</v>
      </c>
      <c r="BW2">
        <v>463</v>
      </c>
      <c r="BX2">
        <v>26</v>
      </c>
      <c r="BY2">
        <v>48</v>
      </c>
      <c r="BZ2">
        <v>475</v>
      </c>
      <c r="CA2">
        <v>1070</v>
      </c>
      <c r="CB2">
        <v>1691</v>
      </c>
      <c r="CC2">
        <v>3958</v>
      </c>
      <c r="CD2">
        <v>1839</v>
      </c>
      <c r="CE2">
        <v>57941</v>
      </c>
      <c r="CF2">
        <v>682</v>
      </c>
      <c r="CG2">
        <v>4436</v>
      </c>
      <c r="CH2">
        <v>4191</v>
      </c>
      <c r="CJ2" s="1">
        <f t="shared" si="0"/>
        <v>0.63836017569546122</v>
      </c>
      <c r="CK2" s="1">
        <f t="shared" si="1"/>
        <v>0.66153846153846152</v>
      </c>
      <c r="CL2" s="1">
        <f t="shared" si="2"/>
        <v>4.344841429144922</v>
      </c>
      <c r="CM2" s="1">
        <f t="shared" si="3"/>
        <v>5.0404949381327331</v>
      </c>
      <c r="CN2" s="1">
        <f t="shared" ref="CN2:CN32" si="53">(P2+Q2)/B2</f>
        <v>1.9722222222222223</v>
      </c>
      <c r="CO2" s="1">
        <f t="shared" ref="CO2:CO32" si="54">(BF2+BG2)/B2</f>
        <v>1.9791666666666667</v>
      </c>
      <c r="CP2" s="1">
        <f t="shared" si="4"/>
        <v>23.522388059701491</v>
      </c>
      <c r="CQ2" s="1">
        <f t="shared" si="5"/>
        <v>26.221846846846848</v>
      </c>
      <c r="CR2" s="2">
        <f t="shared" si="6"/>
        <v>2.4095197091465748</v>
      </c>
      <c r="CS2" s="2">
        <f t="shared" si="7"/>
        <v>2.5370777027027027</v>
      </c>
      <c r="CT2" s="1">
        <f t="shared" si="8"/>
        <v>4.5870368297324529</v>
      </c>
      <c r="CU2" s="1">
        <f t="shared" si="9"/>
        <v>4.9754273504273501</v>
      </c>
      <c r="CV2" s="1">
        <f t="shared" si="10"/>
        <v>1.3524684270952927</v>
      </c>
      <c r="CW2" s="1">
        <f t="shared" si="11"/>
        <v>1.4887387387387387</v>
      </c>
      <c r="CX2" s="1">
        <f t="shared" si="12"/>
        <v>0.34240886017535765</v>
      </c>
      <c r="CY2" s="1">
        <f t="shared" si="13"/>
        <v>0.35433789954337902</v>
      </c>
      <c r="CZ2" s="1">
        <f t="shared" si="14"/>
        <v>33.168141592920357</v>
      </c>
      <c r="DA2" s="1">
        <f t="shared" si="15"/>
        <v>31.506797172376292</v>
      </c>
      <c r="DB2" s="1">
        <f t="shared" ref="DB2:DB32" si="55">AP2/B2</f>
        <v>4.9236111111111107</v>
      </c>
      <c r="DC2" s="1">
        <f t="shared" ref="DC2:DC32" si="56">CF2/B2</f>
        <v>4.7361111111111107</v>
      </c>
      <c r="DD2" s="1">
        <f t="shared" si="16"/>
        <v>0.62437810945273631</v>
      </c>
      <c r="DE2" s="1">
        <f t="shared" si="17"/>
        <v>0.63188036907413303</v>
      </c>
      <c r="DF2" s="1">
        <f t="shared" si="18"/>
        <v>5.1280137772675083</v>
      </c>
      <c r="DG2" s="1">
        <f t="shared" si="19"/>
        <v>5.2702702702702702</v>
      </c>
      <c r="DH2" s="1">
        <f t="shared" si="20"/>
        <v>0.81786633829620503</v>
      </c>
      <c r="DI2" s="1">
        <f t="shared" si="21"/>
        <v>0.8273504273504273</v>
      </c>
      <c r="DJ2" s="1">
        <f t="shared" si="22"/>
        <v>0.4393272962483829</v>
      </c>
      <c r="DK2" s="1">
        <f t="shared" si="23"/>
        <v>0.42723597776654876</v>
      </c>
      <c r="DL2" s="2">
        <f t="shared" si="24"/>
        <v>3.7927107061503418</v>
      </c>
      <c r="DM2" s="2">
        <f t="shared" si="25"/>
        <v>3.9751614505712864</v>
      </c>
      <c r="DN2" s="1">
        <f t="shared" si="26"/>
        <v>38.443069306930695</v>
      </c>
      <c r="DO2" s="1">
        <f t="shared" si="27"/>
        <v>36.384122919334189</v>
      </c>
      <c r="DQ2">
        <f t="shared" si="28"/>
        <v>32</v>
      </c>
      <c r="DR2">
        <f t="shared" si="29"/>
        <v>5</v>
      </c>
      <c r="DS2">
        <f t="shared" si="30"/>
        <v>31</v>
      </c>
      <c r="DT2">
        <f t="shared" si="31"/>
        <v>8</v>
      </c>
      <c r="DU2">
        <f t="shared" si="31"/>
        <v>28</v>
      </c>
      <c r="DV2">
        <f t="shared" si="32"/>
        <v>3</v>
      </c>
      <c r="DW2">
        <f t="shared" si="32"/>
        <v>32</v>
      </c>
      <c r="DX2">
        <f t="shared" si="33"/>
        <v>4</v>
      </c>
      <c r="DY2">
        <f t="shared" si="34"/>
        <v>32</v>
      </c>
      <c r="DZ2">
        <f t="shared" si="35"/>
        <v>5</v>
      </c>
      <c r="EA2">
        <f t="shared" si="36"/>
        <v>32</v>
      </c>
      <c r="EB2">
        <f t="shared" si="37"/>
        <v>6</v>
      </c>
      <c r="EC2">
        <f t="shared" si="38"/>
        <v>32</v>
      </c>
      <c r="ED2">
        <f t="shared" si="39"/>
        <v>4</v>
      </c>
      <c r="EE2">
        <f t="shared" si="40"/>
        <v>31</v>
      </c>
      <c r="EF2">
        <f t="shared" si="41"/>
        <v>3</v>
      </c>
      <c r="EG2">
        <f t="shared" si="42"/>
        <v>1</v>
      </c>
      <c r="EH2">
        <f t="shared" si="43"/>
        <v>23</v>
      </c>
      <c r="EI2">
        <f t="shared" si="43"/>
        <v>32</v>
      </c>
      <c r="EJ2">
        <f t="shared" ref="EJ2:EK32" si="57">RANK(DC2,DC$1:DC$32,0)</f>
        <v>2</v>
      </c>
      <c r="EK2">
        <f t="shared" si="57"/>
        <v>26</v>
      </c>
      <c r="EL2">
        <f t="shared" si="44"/>
        <v>7</v>
      </c>
      <c r="EM2">
        <f t="shared" si="45"/>
        <v>32</v>
      </c>
      <c r="EN2">
        <f t="shared" si="46"/>
        <v>2</v>
      </c>
      <c r="EO2">
        <f t="shared" si="46"/>
        <v>14</v>
      </c>
      <c r="EP2">
        <f t="shared" si="47"/>
        <v>13</v>
      </c>
      <c r="EQ2">
        <f t="shared" si="47"/>
        <v>25</v>
      </c>
      <c r="ER2">
        <f t="shared" si="48"/>
        <v>4</v>
      </c>
      <c r="ES2">
        <f t="shared" si="49"/>
        <v>31</v>
      </c>
      <c r="ET2">
        <f t="shared" si="50"/>
        <v>8</v>
      </c>
      <c r="EU2">
        <f t="shared" si="51"/>
        <v>10</v>
      </c>
      <c r="EV2">
        <f t="shared" si="52"/>
        <v>1</v>
      </c>
      <c r="EW2" t="s">
        <v>8</v>
      </c>
    </row>
    <row r="3" spans="1:153">
      <c r="A3" t="s">
        <v>26</v>
      </c>
      <c r="B3">
        <v>144</v>
      </c>
      <c r="C3">
        <v>2723</v>
      </c>
      <c r="D3">
        <v>1618</v>
      </c>
      <c r="E3">
        <v>30167</v>
      </c>
      <c r="F3">
        <v>2971</v>
      </c>
      <c r="G3">
        <v>4875</v>
      </c>
      <c r="H3">
        <v>196</v>
      </c>
      <c r="I3">
        <v>15939</v>
      </c>
      <c r="J3">
        <v>4020</v>
      </c>
      <c r="K3">
        <v>104</v>
      </c>
      <c r="L3">
        <v>797</v>
      </c>
      <c r="M3">
        <v>1983</v>
      </c>
      <c r="N3">
        <v>58</v>
      </c>
      <c r="O3">
        <v>135</v>
      </c>
      <c r="P3">
        <v>160</v>
      </c>
      <c r="Q3">
        <v>91</v>
      </c>
      <c r="R3">
        <v>287</v>
      </c>
      <c r="S3">
        <v>1909</v>
      </c>
      <c r="T3">
        <v>893</v>
      </c>
      <c r="U3">
        <v>7171</v>
      </c>
      <c r="V3">
        <v>704</v>
      </c>
      <c r="W3">
        <v>28849</v>
      </c>
      <c r="X3">
        <v>3392</v>
      </c>
      <c r="Y3">
        <v>444</v>
      </c>
      <c r="Z3">
        <v>226</v>
      </c>
      <c r="AA3">
        <v>146</v>
      </c>
      <c r="AB3">
        <v>941</v>
      </c>
      <c r="AC3">
        <v>2036</v>
      </c>
      <c r="AD3">
        <v>622</v>
      </c>
      <c r="AE3">
        <v>1462</v>
      </c>
      <c r="AF3">
        <v>193</v>
      </c>
      <c r="AG3">
        <v>378</v>
      </c>
      <c r="AH3">
        <v>29</v>
      </c>
      <c r="AI3">
        <v>47</v>
      </c>
      <c r="AJ3">
        <v>436</v>
      </c>
      <c r="AK3">
        <v>984</v>
      </c>
      <c r="AL3">
        <v>1785</v>
      </c>
      <c r="AM3">
        <v>3923</v>
      </c>
      <c r="AN3">
        <v>1684</v>
      </c>
      <c r="AO3">
        <v>51722</v>
      </c>
      <c r="AP3">
        <v>591</v>
      </c>
      <c r="AQ3">
        <v>4243</v>
      </c>
      <c r="AR3">
        <v>4276</v>
      </c>
      <c r="AS3">
        <v>2762</v>
      </c>
      <c r="AT3">
        <v>1622</v>
      </c>
      <c r="AU3">
        <v>30733</v>
      </c>
      <c r="AV3">
        <v>2867</v>
      </c>
      <c r="AW3">
        <v>4661</v>
      </c>
      <c r="AX3">
        <v>214</v>
      </c>
      <c r="AY3">
        <v>17058</v>
      </c>
      <c r="AZ3">
        <v>4101</v>
      </c>
      <c r="BA3">
        <v>124</v>
      </c>
      <c r="BB3">
        <v>763</v>
      </c>
      <c r="BC3">
        <v>1878</v>
      </c>
      <c r="BD3">
        <v>64</v>
      </c>
      <c r="BE3">
        <v>134</v>
      </c>
      <c r="BF3">
        <v>156</v>
      </c>
      <c r="BG3">
        <v>111</v>
      </c>
      <c r="BH3">
        <v>275</v>
      </c>
      <c r="BI3">
        <v>1804</v>
      </c>
      <c r="BJ3">
        <v>912</v>
      </c>
      <c r="BK3">
        <v>7584</v>
      </c>
      <c r="BL3">
        <v>639</v>
      </c>
      <c r="BM3">
        <v>27032</v>
      </c>
      <c r="BN3">
        <v>2334</v>
      </c>
      <c r="BO3">
        <v>460</v>
      </c>
      <c r="BP3">
        <v>241</v>
      </c>
      <c r="BQ3">
        <v>153</v>
      </c>
      <c r="BR3">
        <v>1008</v>
      </c>
      <c r="BS3">
        <v>2162</v>
      </c>
      <c r="BT3">
        <v>663</v>
      </c>
      <c r="BU3">
        <v>1395</v>
      </c>
      <c r="BV3">
        <v>193</v>
      </c>
      <c r="BW3">
        <v>391</v>
      </c>
      <c r="BX3">
        <v>26</v>
      </c>
      <c r="BY3">
        <v>40</v>
      </c>
      <c r="BZ3">
        <v>482</v>
      </c>
      <c r="CA3">
        <v>1080</v>
      </c>
      <c r="CB3">
        <v>1890</v>
      </c>
      <c r="CC3">
        <v>3988</v>
      </c>
      <c r="CD3">
        <v>1683</v>
      </c>
      <c r="CE3">
        <v>54505</v>
      </c>
      <c r="CF3">
        <v>512</v>
      </c>
      <c r="CG3">
        <v>4312</v>
      </c>
      <c r="CH3">
        <v>4285</v>
      </c>
      <c r="CJ3" s="1">
        <f t="shared" si="0"/>
        <v>0.69638332181524998</v>
      </c>
      <c r="CK3" s="1">
        <f t="shared" si="1"/>
        <v>0.70711678832116787</v>
      </c>
      <c r="CL3" s="1">
        <f t="shared" si="2"/>
        <v>5.2086400619914759</v>
      </c>
      <c r="CM3" s="1">
        <f t="shared" si="3"/>
        <v>5.6711912479740683</v>
      </c>
      <c r="CN3" s="1">
        <f t="shared" si="53"/>
        <v>1.7430555555555556</v>
      </c>
      <c r="CO3" s="1">
        <f t="shared" si="54"/>
        <v>1.8541666666666667</v>
      </c>
      <c r="CP3" s="1">
        <f t="shared" si="4"/>
        <v>28.495673671199011</v>
      </c>
      <c r="CQ3" s="1">
        <f t="shared" si="5"/>
        <v>29.464241676942049</v>
      </c>
      <c r="CR3" s="2">
        <f t="shared" si="6"/>
        <v>2.6664194478780385</v>
      </c>
      <c r="CS3" s="2">
        <f t="shared" si="7"/>
        <v>2.7024763666255653</v>
      </c>
      <c r="CT3" s="1">
        <f t="shared" si="8"/>
        <v>5.021346111958179</v>
      </c>
      <c r="CU3" s="1">
        <f t="shared" si="9"/>
        <v>5.2883700343034192</v>
      </c>
      <c r="CV3" s="1">
        <f t="shared" si="10"/>
        <v>1.6829419035846724</v>
      </c>
      <c r="CW3" s="1">
        <f t="shared" si="11"/>
        <v>1.7028360049321825</v>
      </c>
      <c r="CX3" s="1">
        <f t="shared" si="12"/>
        <v>0.40368271954674223</v>
      </c>
      <c r="CY3" s="1">
        <f t="shared" si="13"/>
        <v>0.4110337972166998</v>
      </c>
      <c r="CZ3" s="1">
        <f t="shared" si="14"/>
        <v>30.713776722090262</v>
      </c>
      <c r="DA3" s="1">
        <f t="shared" si="15"/>
        <v>32.385620915032682</v>
      </c>
      <c r="DB3" s="1">
        <f t="shared" si="55"/>
        <v>4.104166666666667</v>
      </c>
      <c r="DC3" s="1">
        <f t="shared" si="56"/>
        <v>3.5555555555555554</v>
      </c>
      <c r="DD3" s="1">
        <f t="shared" si="16"/>
        <v>0.6499356499356499</v>
      </c>
      <c r="DE3" s="1">
        <f t="shared" si="17"/>
        <v>0.66645962732919251</v>
      </c>
      <c r="DF3" s="1">
        <f t="shared" si="18"/>
        <v>5.6749072929542645</v>
      </c>
      <c r="DG3" s="1">
        <f t="shared" si="19"/>
        <v>5.5715166461159065</v>
      </c>
      <c r="DH3" s="1">
        <f t="shared" si="20"/>
        <v>0.78098453495970377</v>
      </c>
      <c r="DI3" s="1">
        <f t="shared" si="21"/>
        <v>0.83921655416620555</v>
      </c>
      <c r="DJ3" s="1">
        <f t="shared" si="22"/>
        <v>0.45500892174356361</v>
      </c>
      <c r="DK3" s="1">
        <f t="shared" si="23"/>
        <v>0.47392176529588764</v>
      </c>
      <c r="DL3" s="2">
        <f t="shared" si="24"/>
        <v>3.9649253731343284</v>
      </c>
      <c r="DM3" s="2">
        <f t="shared" si="25"/>
        <v>4.1594732991953185</v>
      </c>
      <c r="DN3" s="1">
        <f t="shared" si="26"/>
        <v>36.160511363636367</v>
      </c>
      <c r="DO3" s="1">
        <f t="shared" si="27"/>
        <v>38.651017214397498</v>
      </c>
      <c r="DQ3">
        <f t="shared" si="28"/>
        <v>13</v>
      </c>
      <c r="DR3">
        <f t="shared" si="29"/>
        <v>26</v>
      </c>
      <c r="DS3">
        <f t="shared" si="30"/>
        <v>19</v>
      </c>
      <c r="DT3">
        <f t="shared" si="31"/>
        <v>22</v>
      </c>
      <c r="DU3">
        <f t="shared" si="31"/>
        <v>16</v>
      </c>
      <c r="DV3">
        <f t="shared" si="32"/>
        <v>7</v>
      </c>
      <c r="DW3">
        <f t="shared" si="32"/>
        <v>18</v>
      </c>
      <c r="DX3">
        <f t="shared" si="33"/>
        <v>22</v>
      </c>
      <c r="DY3">
        <f t="shared" si="34"/>
        <v>18</v>
      </c>
      <c r="DZ3">
        <f t="shared" si="35"/>
        <v>22</v>
      </c>
      <c r="EA3">
        <f t="shared" si="36"/>
        <v>21</v>
      </c>
      <c r="EB3">
        <f t="shared" si="37"/>
        <v>22</v>
      </c>
      <c r="EC3">
        <f t="shared" si="38"/>
        <v>13</v>
      </c>
      <c r="ED3">
        <f t="shared" si="39"/>
        <v>25</v>
      </c>
      <c r="EE3">
        <f t="shared" si="40"/>
        <v>9</v>
      </c>
      <c r="EF3">
        <f t="shared" si="41"/>
        <v>27</v>
      </c>
      <c r="EG3">
        <f t="shared" si="42"/>
        <v>20</v>
      </c>
      <c r="EH3">
        <f t="shared" si="43"/>
        <v>32</v>
      </c>
      <c r="EI3">
        <f t="shared" si="43"/>
        <v>20</v>
      </c>
      <c r="EJ3">
        <f t="shared" si="57"/>
        <v>28</v>
      </c>
      <c r="EK3">
        <f t="shared" si="57"/>
        <v>18</v>
      </c>
      <c r="EL3">
        <f t="shared" si="44"/>
        <v>19</v>
      </c>
      <c r="EM3">
        <f t="shared" si="45"/>
        <v>7</v>
      </c>
      <c r="EN3">
        <f t="shared" si="46"/>
        <v>21</v>
      </c>
      <c r="EO3">
        <f t="shared" si="46"/>
        <v>10</v>
      </c>
      <c r="EP3">
        <f t="shared" si="47"/>
        <v>11</v>
      </c>
      <c r="EQ3">
        <f t="shared" si="47"/>
        <v>19</v>
      </c>
      <c r="ER3">
        <f t="shared" si="48"/>
        <v>24</v>
      </c>
      <c r="ES3">
        <f t="shared" si="49"/>
        <v>24</v>
      </c>
      <c r="ET3">
        <f t="shared" si="50"/>
        <v>18</v>
      </c>
      <c r="EU3">
        <f t="shared" si="51"/>
        <v>32</v>
      </c>
      <c r="EV3">
        <f t="shared" si="52"/>
        <v>25</v>
      </c>
      <c r="EW3" t="s">
        <v>26</v>
      </c>
    </row>
    <row r="4" spans="1:153">
      <c r="A4" t="s">
        <v>71</v>
      </c>
      <c r="B4">
        <v>144</v>
      </c>
      <c r="C4">
        <v>2442</v>
      </c>
      <c r="D4">
        <v>1620</v>
      </c>
      <c r="E4">
        <v>26370</v>
      </c>
      <c r="F4">
        <v>2624</v>
      </c>
      <c r="G4">
        <v>4387</v>
      </c>
      <c r="H4">
        <v>154</v>
      </c>
      <c r="I4">
        <v>15488</v>
      </c>
      <c r="J4">
        <v>3863</v>
      </c>
      <c r="K4">
        <v>99</v>
      </c>
      <c r="L4">
        <v>643</v>
      </c>
      <c r="M4">
        <v>1852</v>
      </c>
      <c r="N4">
        <v>75</v>
      </c>
      <c r="O4">
        <v>158</v>
      </c>
      <c r="P4">
        <v>147</v>
      </c>
      <c r="Q4">
        <v>116</v>
      </c>
      <c r="R4">
        <v>389</v>
      </c>
      <c r="S4">
        <v>2653</v>
      </c>
      <c r="T4">
        <v>926</v>
      </c>
      <c r="U4">
        <v>7475</v>
      </c>
      <c r="V4">
        <v>702</v>
      </c>
      <c r="W4">
        <v>30561</v>
      </c>
      <c r="X4">
        <v>2914</v>
      </c>
      <c r="Y4">
        <v>412</v>
      </c>
      <c r="Z4">
        <v>180</v>
      </c>
      <c r="AA4">
        <v>156</v>
      </c>
      <c r="AB4">
        <v>921</v>
      </c>
      <c r="AC4">
        <v>1976</v>
      </c>
      <c r="AD4">
        <v>550</v>
      </c>
      <c r="AE4">
        <v>1289</v>
      </c>
      <c r="AF4">
        <v>192</v>
      </c>
      <c r="AG4">
        <v>414</v>
      </c>
      <c r="AH4">
        <v>28</v>
      </c>
      <c r="AI4">
        <v>47</v>
      </c>
      <c r="AJ4">
        <v>443</v>
      </c>
      <c r="AK4">
        <v>972</v>
      </c>
      <c r="AL4">
        <v>1691</v>
      </c>
      <c r="AM4">
        <v>3726</v>
      </c>
      <c r="AN4">
        <v>1662</v>
      </c>
      <c r="AO4">
        <v>52234</v>
      </c>
      <c r="AP4">
        <v>592</v>
      </c>
      <c r="AQ4">
        <v>4164</v>
      </c>
      <c r="AR4">
        <v>4433</v>
      </c>
      <c r="AS4">
        <v>2699</v>
      </c>
      <c r="AT4">
        <v>1606</v>
      </c>
      <c r="AU4">
        <v>27893</v>
      </c>
      <c r="AV4">
        <v>2699</v>
      </c>
      <c r="AW4">
        <v>4536</v>
      </c>
      <c r="AX4">
        <v>169</v>
      </c>
      <c r="AY4">
        <v>18372</v>
      </c>
      <c r="AZ4">
        <v>4275</v>
      </c>
      <c r="BA4">
        <v>145</v>
      </c>
      <c r="BB4">
        <v>768</v>
      </c>
      <c r="BC4">
        <v>1932</v>
      </c>
      <c r="BD4">
        <v>82</v>
      </c>
      <c r="BE4">
        <v>153</v>
      </c>
      <c r="BF4">
        <v>141</v>
      </c>
      <c r="BG4">
        <v>93</v>
      </c>
      <c r="BH4">
        <v>308</v>
      </c>
      <c r="BI4">
        <v>2025</v>
      </c>
      <c r="BJ4">
        <v>906</v>
      </c>
      <c r="BK4">
        <v>7388</v>
      </c>
      <c r="BL4">
        <v>660</v>
      </c>
      <c r="BM4">
        <v>27245</v>
      </c>
      <c r="BN4">
        <v>2980</v>
      </c>
      <c r="BO4">
        <v>456</v>
      </c>
      <c r="BP4">
        <v>240</v>
      </c>
      <c r="BQ4">
        <v>151</v>
      </c>
      <c r="BR4">
        <v>1016</v>
      </c>
      <c r="BS4">
        <v>2179</v>
      </c>
      <c r="BT4">
        <v>659</v>
      </c>
      <c r="BU4">
        <v>1416</v>
      </c>
      <c r="BV4">
        <v>235</v>
      </c>
      <c r="BW4">
        <v>492</v>
      </c>
      <c r="BX4">
        <v>42</v>
      </c>
      <c r="BY4">
        <v>60</v>
      </c>
      <c r="BZ4">
        <v>536</v>
      </c>
      <c r="CA4">
        <v>1150</v>
      </c>
      <c r="CB4">
        <v>1952</v>
      </c>
      <c r="CC4">
        <v>4147</v>
      </c>
      <c r="CD4">
        <v>1674</v>
      </c>
      <c r="CE4">
        <v>53227</v>
      </c>
      <c r="CF4">
        <v>553</v>
      </c>
      <c r="CG4">
        <v>4369</v>
      </c>
      <c r="CH4">
        <v>4045</v>
      </c>
      <c r="CJ4" s="1">
        <f t="shared" si="0"/>
        <v>0.66346627277203352</v>
      </c>
      <c r="CK4" s="1">
        <f t="shared" si="1"/>
        <v>0.699883855981417</v>
      </c>
      <c r="CL4" s="1">
        <f t="shared" si="2"/>
        <v>4.7811976549413737</v>
      </c>
      <c r="CM4" s="1">
        <f t="shared" si="3"/>
        <v>5.1461601981833196</v>
      </c>
      <c r="CN4" s="1">
        <f t="shared" si="53"/>
        <v>1.8263888888888888</v>
      </c>
      <c r="CO4" s="1">
        <f t="shared" si="54"/>
        <v>1.625</v>
      </c>
      <c r="CP4" s="1">
        <f t="shared" si="4"/>
        <v>25.838271604938271</v>
      </c>
      <c r="CQ4" s="1">
        <f t="shared" si="5"/>
        <v>28.807596513075964</v>
      </c>
      <c r="CR4" s="2">
        <f t="shared" si="6"/>
        <v>2.615977366255144</v>
      </c>
      <c r="CS4" s="2">
        <f t="shared" si="7"/>
        <v>2.7624014113740145</v>
      </c>
      <c r="CT4" s="1">
        <f t="shared" si="8"/>
        <v>4.8452367172126403</v>
      </c>
      <c r="CU4" s="1">
        <f t="shared" si="9"/>
        <v>5.073472968527251</v>
      </c>
      <c r="CV4" s="1">
        <f t="shared" si="10"/>
        <v>1.5074074074074073</v>
      </c>
      <c r="CW4" s="1">
        <f t="shared" si="11"/>
        <v>1.6805728518057286</v>
      </c>
      <c r="CX4" s="1">
        <f t="shared" si="12"/>
        <v>0.35721393034825871</v>
      </c>
      <c r="CY4" s="1">
        <f t="shared" si="13"/>
        <v>0.407673860911271</v>
      </c>
      <c r="CZ4" s="1">
        <f t="shared" si="14"/>
        <v>31.428399518652228</v>
      </c>
      <c r="DA4" s="1">
        <f t="shared" si="15"/>
        <v>31.796296296296298</v>
      </c>
      <c r="DB4" s="1">
        <f t="shared" si="55"/>
        <v>4.1111111111111107</v>
      </c>
      <c r="DC4" s="1">
        <f t="shared" si="56"/>
        <v>3.8402777777777777</v>
      </c>
      <c r="DD4" s="1">
        <f t="shared" si="16"/>
        <v>0.5991678224687933</v>
      </c>
      <c r="DE4" s="1">
        <f t="shared" si="17"/>
        <v>0.66823308270676696</v>
      </c>
      <c r="DF4" s="1">
        <f t="shared" si="18"/>
        <v>5.3327160493827162</v>
      </c>
      <c r="DG4" s="1">
        <f t="shared" si="19"/>
        <v>5.6780821917808222</v>
      </c>
      <c r="DH4" s="1">
        <f t="shared" si="20"/>
        <v>0.8652621831230467</v>
      </c>
      <c r="DI4" s="1">
        <f t="shared" si="21"/>
        <v>0.81017655444675951</v>
      </c>
      <c r="DJ4" s="1">
        <f t="shared" si="22"/>
        <v>0.45383789586688139</v>
      </c>
      <c r="DK4" s="1">
        <f t="shared" si="23"/>
        <v>0.47070171208102241</v>
      </c>
      <c r="DL4" s="2">
        <f t="shared" si="24"/>
        <v>4.0093191819829146</v>
      </c>
      <c r="DM4" s="2">
        <f t="shared" si="25"/>
        <v>4.2975438596491227</v>
      </c>
      <c r="DN4" s="1">
        <f t="shared" si="26"/>
        <v>39.383190883190885</v>
      </c>
      <c r="DO4" s="1">
        <f t="shared" si="27"/>
        <v>36.765151515151516</v>
      </c>
      <c r="DQ4">
        <f t="shared" si="28"/>
        <v>27</v>
      </c>
      <c r="DR4">
        <f t="shared" si="29"/>
        <v>19</v>
      </c>
      <c r="DS4">
        <f t="shared" si="30"/>
        <v>29</v>
      </c>
      <c r="DT4">
        <f t="shared" si="31"/>
        <v>10</v>
      </c>
      <c r="DU4">
        <f t="shared" si="31"/>
        <v>20</v>
      </c>
      <c r="DV4">
        <f t="shared" si="32"/>
        <v>27</v>
      </c>
      <c r="DW4">
        <f t="shared" si="32"/>
        <v>29</v>
      </c>
      <c r="DX4">
        <f t="shared" si="33"/>
        <v>15</v>
      </c>
      <c r="DY4">
        <f t="shared" si="34"/>
        <v>22</v>
      </c>
      <c r="DZ4">
        <f t="shared" si="35"/>
        <v>27</v>
      </c>
      <c r="EA4">
        <f t="shared" si="36"/>
        <v>28</v>
      </c>
      <c r="EB4">
        <f t="shared" si="37"/>
        <v>12</v>
      </c>
      <c r="EC4">
        <f t="shared" si="38"/>
        <v>26</v>
      </c>
      <c r="ED4">
        <f t="shared" si="39"/>
        <v>22</v>
      </c>
      <c r="EE4">
        <f t="shared" si="40"/>
        <v>28</v>
      </c>
      <c r="EF4">
        <f t="shared" si="41"/>
        <v>25</v>
      </c>
      <c r="EG4">
        <f t="shared" si="42"/>
        <v>10</v>
      </c>
      <c r="EH4">
        <f t="shared" si="43"/>
        <v>27</v>
      </c>
      <c r="EI4">
        <f t="shared" si="43"/>
        <v>21</v>
      </c>
      <c r="EJ4">
        <f t="shared" si="57"/>
        <v>17</v>
      </c>
      <c r="EK4">
        <f t="shared" si="57"/>
        <v>32</v>
      </c>
      <c r="EL4">
        <f t="shared" si="44"/>
        <v>22</v>
      </c>
      <c r="EM4">
        <f t="shared" si="45"/>
        <v>26</v>
      </c>
      <c r="EN4">
        <f t="shared" si="46"/>
        <v>27</v>
      </c>
      <c r="EO4">
        <f t="shared" si="46"/>
        <v>25</v>
      </c>
      <c r="EP4">
        <f t="shared" si="47"/>
        <v>17</v>
      </c>
      <c r="EQ4">
        <f t="shared" si="47"/>
        <v>20</v>
      </c>
      <c r="ER4">
        <f t="shared" si="48"/>
        <v>23</v>
      </c>
      <c r="ES4">
        <f t="shared" si="49"/>
        <v>23</v>
      </c>
      <c r="ET4">
        <f t="shared" si="50"/>
        <v>24</v>
      </c>
      <c r="EU4">
        <f t="shared" si="51"/>
        <v>3</v>
      </c>
      <c r="EV4">
        <f t="shared" si="52"/>
        <v>3</v>
      </c>
      <c r="EW4" t="s">
        <v>71</v>
      </c>
    </row>
    <row r="5" spans="1:153">
      <c r="A5" t="s">
        <v>20</v>
      </c>
      <c r="B5">
        <v>144</v>
      </c>
      <c r="C5">
        <v>2926</v>
      </c>
      <c r="D5">
        <v>1625</v>
      </c>
      <c r="E5">
        <v>31440</v>
      </c>
      <c r="F5">
        <v>2842</v>
      </c>
      <c r="G5">
        <v>4677</v>
      </c>
      <c r="H5">
        <v>198</v>
      </c>
      <c r="I5">
        <v>19451</v>
      </c>
      <c r="J5">
        <v>4301</v>
      </c>
      <c r="K5">
        <v>132</v>
      </c>
      <c r="L5">
        <v>727</v>
      </c>
      <c r="M5">
        <v>1873</v>
      </c>
      <c r="N5">
        <v>69</v>
      </c>
      <c r="O5">
        <v>142</v>
      </c>
      <c r="P5">
        <v>148</v>
      </c>
      <c r="Q5">
        <v>87</v>
      </c>
      <c r="R5">
        <v>260</v>
      </c>
      <c r="S5">
        <v>1619</v>
      </c>
      <c r="T5">
        <v>824</v>
      </c>
      <c r="U5">
        <v>6984</v>
      </c>
      <c r="V5">
        <v>614</v>
      </c>
      <c r="W5">
        <v>26251</v>
      </c>
      <c r="X5">
        <v>3156</v>
      </c>
      <c r="Y5">
        <v>482</v>
      </c>
      <c r="Z5">
        <v>256</v>
      </c>
      <c r="AA5">
        <v>160</v>
      </c>
      <c r="AB5">
        <v>1101</v>
      </c>
      <c r="AC5">
        <v>2242</v>
      </c>
      <c r="AD5">
        <v>679</v>
      </c>
      <c r="AE5">
        <v>1389</v>
      </c>
      <c r="AF5">
        <v>252</v>
      </c>
      <c r="AG5">
        <v>515</v>
      </c>
      <c r="AH5">
        <v>39</v>
      </c>
      <c r="AI5">
        <v>61</v>
      </c>
      <c r="AJ5">
        <v>590</v>
      </c>
      <c r="AK5">
        <v>1204</v>
      </c>
      <c r="AL5">
        <v>2071</v>
      </c>
      <c r="AM5">
        <v>4207</v>
      </c>
      <c r="AN5">
        <v>1677</v>
      </c>
      <c r="AO5">
        <v>49432</v>
      </c>
      <c r="AP5">
        <v>507</v>
      </c>
      <c r="AQ5">
        <v>4428</v>
      </c>
      <c r="AR5">
        <v>4148</v>
      </c>
      <c r="AS5">
        <v>2575</v>
      </c>
      <c r="AT5">
        <v>1598</v>
      </c>
      <c r="AU5">
        <v>29178</v>
      </c>
      <c r="AV5">
        <v>2786</v>
      </c>
      <c r="AW5">
        <v>4674</v>
      </c>
      <c r="AX5">
        <v>168</v>
      </c>
      <c r="AY5">
        <v>15952</v>
      </c>
      <c r="AZ5">
        <v>3779</v>
      </c>
      <c r="BA5">
        <v>131</v>
      </c>
      <c r="BB5">
        <v>704</v>
      </c>
      <c r="BC5">
        <v>1888</v>
      </c>
      <c r="BD5">
        <v>67</v>
      </c>
      <c r="BE5">
        <v>135</v>
      </c>
      <c r="BF5">
        <v>126</v>
      </c>
      <c r="BG5">
        <v>112</v>
      </c>
      <c r="BH5">
        <v>314</v>
      </c>
      <c r="BI5">
        <v>1994</v>
      </c>
      <c r="BJ5">
        <v>935</v>
      </c>
      <c r="BK5">
        <v>7641</v>
      </c>
      <c r="BL5">
        <v>677</v>
      </c>
      <c r="BM5">
        <v>30123</v>
      </c>
      <c r="BN5">
        <v>2921</v>
      </c>
      <c r="BO5">
        <v>428</v>
      </c>
      <c r="BP5">
        <v>224</v>
      </c>
      <c r="BQ5">
        <v>143</v>
      </c>
      <c r="BR5">
        <v>908</v>
      </c>
      <c r="BS5">
        <v>1950</v>
      </c>
      <c r="BT5">
        <v>553</v>
      </c>
      <c r="BU5">
        <v>1242</v>
      </c>
      <c r="BV5">
        <v>213</v>
      </c>
      <c r="BW5">
        <v>415</v>
      </c>
      <c r="BX5">
        <v>37</v>
      </c>
      <c r="BY5">
        <v>57</v>
      </c>
      <c r="BZ5">
        <v>474</v>
      </c>
      <c r="CA5">
        <v>935</v>
      </c>
      <c r="CB5">
        <v>1711</v>
      </c>
      <c r="CC5">
        <v>3664</v>
      </c>
      <c r="CD5">
        <v>1655</v>
      </c>
      <c r="CE5">
        <v>51429</v>
      </c>
      <c r="CF5">
        <v>548</v>
      </c>
      <c r="CG5">
        <v>4141</v>
      </c>
      <c r="CH5">
        <v>4506</v>
      </c>
      <c r="CJ5" s="1">
        <f t="shared" si="0"/>
        <v>0.71544715447154472</v>
      </c>
      <c r="CK5" s="1">
        <f t="shared" si="1"/>
        <v>0.68871315600287564</v>
      </c>
      <c r="CL5" s="1">
        <f t="shared" si="2"/>
        <v>5.8213489973668215</v>
      </c>
      <c r="CM5" s="1">
        <f t="shared" si="3"/>
        <v>5.3865276663993589</v>
      </c>
      <c r="CN5" s="1">
        <f t="shared" si="53"/>
        <v>1.6319444444444444</v>
      </c>
      <c r="CO5" s="1">
        <f t="shared" si="54"/>
        <v>1.6527777777777777</v>
      </c>
      <c r="CP5" s="1">
        <f t="shared" si="4"/>
        <v>31.317538461538462</v>
      </c>
      <c r="CQ5" s="1">
        <f t="shared" si="5"/>
        <v>28.241551939924907</v>
      </c>
      <c r="CR5" s="2">
        <f t="shared" si="6"/>
        <v>2.7674666666666665</v>
      </c>
      <c r="CS5" s="2">
        <f t="shared" si="7"/>
        <v>2.6383604505632041</v>
      </c>
      <c r="CT5" s="1">
        <f t="shared" si="8"/>
        <v>5.5088763801688678</v>
      </c>
      <c r="CU5" s="1">
        <f t="shared" si="9"/>
        <v>5.1477130147142693</v>
      </c>
      <c r="CV5" s="1">
        <f t="shared" si="10"/>
        <v>1.8006153846153845</v>
      </c>
      <c r="CW5" s="1">
        <f t="shared" si="11"/>
        <v>1.6113892365456821</v>
      </c>
      <c r="CX5" s="1">
        <f t="shared" si="12"/>
        <v>0.39503722084367243</v>
      </c>
      <c r="CY5" s="1">
        <f t="shared" si="13"/>
        <v>0.38111715274345032</v>
      </c>
      <c r="CZ5" s="1">
        <f t="shared" si="14"/>
        <v>29.476446034585571</v>
      </c>
      <c r="DA5" s="1">
        <f t="shared" si="15"/>
        <v>31.074924471299095</v>
      </c>
      <c r="DB5" s="1">
        <f t="shared" si="55"/>
        <v>3.5208333333333335</v>
      </c>
      <c r="DC5" s="1">
        <f t="shared" si="56"/>
        <v>3.8055555555555554</v>
      </c>
      <c r="DD5" s="1">
        <f t="shared" si="16"/>
        <v>0.67338470657972738</v>
      </c>
      <c r="DE5" s="1">
        <f t="shared" si="17"/>
        <v>0.66655540720961282</v>
      </c>
      <c r="DF5" s="1">
        <f t="shared" si="18"/>
        <v>5.6849230769230772</v>
      </c>
      <c r="DG5" s="1">
        <f t="shared" si="19"/>
        <v>5.4862327909887361</v>
      </c>
      <c r="DH5" s="1">
        <f t="shared" si="20"/>
        <v>0.75600779389478245</v>
      </c>
      <c r="DI5" s="1">
        <f t="shared" si="21"/>
        <v>0.87156381886620282</v>
      </c>
      <c r="DJ5" s="1">
        <f t="shared" si="22"/>
        <v>0.49227478012835751</v>
      </c>
      <c r="DK5" s="1">
        <f t="shared" si="23"/>
        <v>0.46697598253275108</v>
      </c>
      <c r="DL5" s="2">
        <f t="shared" si="24"/>
        <v>4.5224366426412459</v>
      </c>
      <c r="DM5" s="2">
        <f t="shared" si="25"/>
        <v>4.2212225456469969</v>
      </c>
      <c r="DN5" s="1">
        <f t="shared" si="26"/>
        <v>37.61400651465798</v>
      </c>
      <c r="DO5" s="1">
        <f t="shared" si="27"/>
        <v>40.18020679468242</v>
      </c>
      <c r="DQ5">
        <f t="shared" si="28"/>
        <v>5</v>
      </c>
      <c r="DR5">
        <f t="shared" si="29"/>
        <v>12</v>
      </c>
      <c r="DS5">
        <f t="shared" si="30"/>
        <v>9</v>
      </c>
      <c r="DT5">
        <f t="shared" si="31"/>
        <v>15</v>
      </c>
      <c r="DU5">
        <f t="shared" si="31"/>
        <v>8</v>
      </c>
      <c r="DV5">
        <f t="shared" si="32"/>
        <v>25</v>
      </c>
      <c r="DW5">
        <f t="shared" si="32"/>
        <v>3</v>
      </c>
      <c r="DX5">
        <f t="shared" si="33"/>
        <v>13</v>
      </c>
      <c r="DY5">
        <f t="shared" si="34"/>
        <v>6</v>
      </c>
      <c r="DZ5">
        <f t="shared" si="35"/>
        <v>18</v>
      </c>
      <c r="EA5">
        <f t="shared" si="36"/>
        <v>5</v>
      </c>
      <c r="EB5">
        <f t="shared" si="37"/>
        <v>16</v>
      </c>
      <c r="EC5">
        <f t="shared" si="38"/>
        <v>3</v>
      </c>
      <c r="ED5">
        <f t="shared" si="39"/>
        <v>12</v>
      </c>
      <c r="EE5">
        <f t="shared" si="40"/>
        <v>13</v>
      </c>
      <c r="EF5">
        <f t="shared" si="41"/>
        <v>10</v>
      </c>
      <c r="EG5">
        <f t="shared" si="42"/>
        <v>32</v>
      </c>
      <c r="EH5">
        <f t="shared" si="43"/>
        <v>16</v>
      </c>
      <c r="EI5">
        <f t="shared" si="43"/>
        <v>5</v>
      </c>
      <c r="EJ5">
        <f t="shared" si="57"/>
        <v>18</v>
      </c>
      <c r="EK5">
        <f t="shared" si="57"/>
        <v>7</v>
      </c>
      <c r="EL5">
        <f t="shared" si="44"/>
        <v>20</v>
      </c>
      <c r="EM5">
        <f t="shared" si="45"/>
        <v>5</v>
      </c>
      <c r="EN5">
        <f t="shared" si="46"/>
        <v>17</v>
      </c>
      <c r="EO5">
        <f t="shared" si="46"/>
        <v>5</v>
      </c>
      <c r="EP5">
        <f t="shared" si="47"/>
        <v>8</v>
      </c>
      <c r="EQ5">
        <f t="shared" si="47"/>
        <v>3</v>
      </c>
      <c r="ER5">
        <f t="shared" si="48"/>
        <v>17</v>
      </c>
      <c r="ES5">
        <f t="shared" si="49"/>
        <v>3</v>
      </c>
      <c r="ET5">
        <f t="shared" si="50"/>
        <v>21</v>
      </c>
      <c r="EU5">
        <f t="shared" si="51"/>
        <v>23</v>
      </c>
      <c r="EV5">
        <f t="shared" si="52"/>
        <v>32</v>
      </c>
      <c r="EW5" t="s">
        <v>20</v>
      </c>
    </row>
    <row r="6" spans="1:153">
      <c r="A6" t="s">
        <v>14</v>
      </c>
      <c r="B6">
        <v>144</v>
      </c>
      <c r="C6">
        <v>2314</v>
      </c>
      <c r="D6">
        <v>1649</v>
      </c>
      <c r="E6">
        <v>25991</v>
      </c>
      <c r="F6">
        <v>2558</v>
      </c>
      <c r="G6">
        <v>4451</v>
      </c>
      <c r="H6">
        <v>164</v>
      </c>
      <c r="I6">
        <v>14724</v>
      </c>
      <c r="J6">
        <v>3789</v>
      </c>
      <c r="K6">
        <v>72</v>
      </c>
      <c r="L6">
        <v>662</v>
      </c>
      <c r="M6">
        <v>1898</v>
      </c>
      <c r="N6">
        <v>62</v>
      </c>
      <c r="O6">
        <v>133</v>
      </c>
      <c r="P6">
        <v>182</v>
      </c>
      <c r="Q6">
        <v>113</v>
      </c>
      <c r="R6">
        <v>341</v>
      </c>
      <c r="S6">
        <v>2247</v>
      </c>
      <c r="T6">
        <v>879</v>
      </c>
      <c r="U6">
        <v>6963</v>
      </c>
      <c r="V6">
        <v>742</v>
      </c>
      <c r="W6">
        <v>31295</v>
      </c>
      <c r="X6">
        <v>3148</v>
      </c>
      <c r="Y6">
        <v>378</v>
      </c>
      <c r="Z6">
        <v>170</v>
      </c>
      <c r="AA6">
        <v>150</v>
      </c>
      <c r="AB6">
        <v>845</v>
      </c>
      <c r="AC6">
        <v>1941</v>
      </c>
      <c r="AD6">
        <v>573</v>
      </c>
      <c r="AE6">
        <v>1351</v>
      </c>
      <c r="AF6">
        <v>175</v>
      </c>
      <c r="AG6">
        <v>374</v>
      </c>
      <c r="AH6">
        <v>28</v>
      </c>
      <c r="AI6">
        <v>39</v>
      </c>
      <c r="AJ6">
        <v>367</v>
      </c>
      <c r="AK6">
        <v>884</v>
      </c>
      <c r="AL6">
        <v>1621</v>
      </c>
      <c r="AM6">
        <v>3705</v>
      </c>
      <c r="AN6">
        <v>1706</v>
      </c>
      <c r="AO6">
        <v>53636</v>
      </c>
      <c r="AP6">
        <v>627</v>
      </c>
      <c r="AQ6">
        <v>4089</v>
      </c>
      <c r="AR6">
        <v>4265</v>
      </c>
      <c r="AS6">
        <v>2758</v>
      </c>
      <c r="AT6">
        <v>1633</v>
      </c>
      <c r="AU6">
        <v>29083</v>
      </c>
      <c r="AV6">
        <v>2683</v>
      </c>
      <c r="AW6">
        <v>4547</v>
      </c>
      <c r="AX6">
        <v>177</v>
      </c>
      <c r="AY6">
        <v>20006</v>
      </c>
      <c r="AZ6">
        <v>4514</v>
      </c>
      <c r="BA6">
        <v>123</v>
      </c>
      <c r="BB6">
        <v>791</v>
      </c>
      <c r="BC6">
        <v>1985</v>
      </c>
      <c r="BD6">
        <v>74</v>
      </c>
      <c r="BE6">
        <v>156</v>
      </c>
      <c r="BF6">
        <v>163</v>
      </c>
      <c r="BG6">
        <v>85</v>
      </c>
      <c r="BH6">
        <v>274</v>
      </c>
      <c r="BI6">
        <v>1642</v>
      </c>
      <c r="BJ6">
        <v>903</v>
      </c>
      <c r="BK6">
        <v>7047</v>
      </c>
      <c r="BL6">
        <v>665</v>
      </c>
      <c r="BM6">
        <v>27685</v>
      </c>
      <c r="BN6">
        <v>3271</v>
      </c>
      <c r="BO6">
        <v>465</v>
      </c>
      <c r="BP6">
        <v>214</v>
      </c>
      <c r="BQ6">
        <v>168</v>
      </c>
      <c r="BR6">
        <v>1101</v>
      </c>
      <c r="BS6">
        <v>2302</v>
      </c>
      <c r="BT6">
        <v>745</v>
      </c>
      <c r="BU6">
        <v>1542</v>
      </c>
      <c r="BV6">
        <v>232</v>
      </c>
      <c r="BW6">
        <v>490</v>
      </c>
      <c r="BX6">
        <v>49</v>
      </c>
      <c r="BY6">
        <v>81</v>
      </c>
      <c r="BZ6">
        <v>617</v>
      </c>
      <c r="CA6">
        <v>1270</v>
      </c>
      <c r="CB6">
        <v>2127</v>
      </c>
      <c r="CC6">
        <v>4415</v>
      </c>
      <c r="CD6">
        <v>1695</v>
      </c>
      <c r="CE6">
        <v>53982</v>
      </c>
      <c r="CF6">
        <v>514</v>
      </c>
      <c r="CG6">
        <v>4478</v>
      </c>
      <c r="CH6">
        <v>4244</v>
      </c>
      <c r="CJ6" s="1">
        <f t="shared" si="0"/>
        <v>0.64345193035579107</v>
      </c>
      <c r="CK6" s="1">
        <f t="shared" si="1"/>
        <v>0.69642450466864037</v>
      </c>
      <c r="CL6" s="1">
        <f t="shared" si="2"/>
        <v>4.3992070116861433</v>
      </c>
      <c r="CM6" s="1">
        <f t="shared" si="3"/>
        <v>5.2453847749429583</v>
      </c>
      <c r="CN6" s="1">
        <f t="shared" si="53"/>
        <v>2.0486111111111112</v>
      </c>
      <c r="CO6" s="1">
        <f t="shared" si="54"/>
        <v>1.7222222222222223</v>
      </c>
      <c r="CP6" s="1">
        <f t="shared" si="4"/>
        <v>24.690721649484537</v>
      </c>
      <c r="CQ6" s="1">
        <f t="shared" si="5"/>
        <v>30.060624617268829</v>
      </c>
      <c r="CR6" s="2">
        <f t="shared" si="6"/>
        <v>2.5227915908631493</v>
      </c>
      <c r="CS6" s="2">
        <f t="shared" si="7"/>
        <v>2.7855072463768118</v>
      </c>
      <c r="CT6" s="1">
        <f t="shared" si="8"/>
        <v>4.744784990094395</v>
      </c>
      <c r="CU6" s="1">
        <f t="shared" si="9"/>
        <v>5.2585966791644347</v>
      </c>
      <c r="CV6" s="1">
        <f t="shared" si="10"/>
        <v>1.4032747119466342</v>
      </c>
      <c r="CW6" s="1">
        <f t="shared" si="11"/>
        <v>1.6889161053276178</v>
      </c>
      <c r="CX6" s="1">
        <f t="shared" si="12"/>
        <v>0.3564746430329887</v>
      </c>
      <c r="CY6" s="1">
        <f t="shared" si="13"/>
        <v>0.40401681457262961</v>
      </c>
      <c r="CZ6" s="1">
        <f t="shared" si="14"/>
        <v>31.439624853458383</v>
      </c>
      <c r="DA6" s="1">
        <f t="shared" si="15"/>
        <v>31.84778761061947</v>
      </c>
      <c r="DB6" s="1">
        <f t="shared" si="55"/>
        <v>4.354166666666667</v>
      </c>
      <c r="DC6" s="1">
        <f t="shared" si="56"/>
        <v>3.5694444444444446</v>
      </c>
      <c r="DD6" s="1">
        <f t="shared" si="16"/>
        <v>0.61980347694633409</v>
      </c>
      <c r="DE6" s="1">
        <f t="shared" si="17"/>
        <v>0.61505376344086027</v>
      </c>
      <c r="DF6" s="1">
        <f t="shared" si="18"/>
        <v>5.203759854457247</v>
      </c>
      <c r="DG6" s="1">
        <f t="shared" si="19"/>
        <v>5.7164727495407224</v>
      </c>
      <c r="DH6" s="1">
        <f t="shared" si="20"/>
        <v>0.81144388765878106</v>
      </c>
      <c r="DI6" s="1">
        <f t="shared" si="21"/>
        <v>0.75490091055168718</v>
      </c>
      <c r="DJ6" s="1">
        <f t="shared" si="22"/>
        <v>0.43751686909581644</v>
      </c>
      <c r="DK6" s="1">
        <f t="shared" si="23"/>
        <v>0.48176670441676106</v>
      </c>
      <c r="DL6" s="2">
        <f t="shared" si="24"/>
        <v>3.8859857482185274</v>
      </c>
      <c r="DM6" s="2">
        <f t="shared" si="25"/>
        <v>4.4319893664155963</v>
      </c>
      <c r="DN6" s="1">
        <f t="shared" si="26"/>
        <v>37.933962264150942</v>
      </c>
      <c r="DO6" s="1">
        <f t="shared" si="27"/>
        <v>36.71278195488722</v>
      </c>
      <c r="DQ6">
        <f t="shared" si="28"/>
        <v>31</v>
      </c>
      <c r="DR6">
        <f t="shared" si="29"/>
        <v>17</v>
      </c>
      <c r="DS6">
        <f t="shared" si="30"/>
        <v>30</v>
      </c>
      <c r="DT6">
        <f t="shared" si="31"/>
        <v>12</v>
      </c>
      <c r="DU6">
        <f t="shared" si="31"/>
        <v>30</v>
      </c>
      <c r="DV6">
        <f t="shared" si="32"/>
        <v>22</v>
      </c>
      <c r="DW6">
        <f t="shared" si="32"/>
        <v>31</v>
      </c>
      <c r="DX6">
        <f t="shared" si="33"/>
        <v>27</v>
      </c>
      <c r="DY6">
        <f t="shared" si="34"/>
        <v>28</v>
      </c>
      <c r="DZ6">
        <f t="shared" si="35"/>
        <v>28</v>
      </c>
      <c r="EA6">
        <f t="shared" si="36"/>
        <v>31</v>
      </c>
      <c r="EB6">
        <f t="shared" si="37"/>
        <v>21</v>
      </c>
      <c r="EC6">
        <f t="shared" si="38"/>
        <v>31</v>
      </c>
      <c r="ED6">
        <f t="shared" si="39"/>
        <v>24</v>
      </c>
      <c r="EE6">
        <f t="shared" si="40"/>
        <v>30</v>
      </c>
      <c r="EF6">
        <f t="shared" si="41"/>
        <v>24</v>
      </c>
      <c r="EG6">
        <f t="shared" si="42"/>
        <v>9</v>
      </c>
      <c r="EH6">
        <f t="shared" si="43"/>
        <v>30</v>
      </c>
      <c r="EI6">
        <f t="shared" si="43"/>
        <v>28</v>
      </c>
      <c r="EJ6">
        <f t="shared" si="57"/>
        <v>27</v>
      </c>
      <c r="EK6">
        <f t="shared" si="57"/>
        <v>29</v>
      </c>
      <c r="EL6">
        <f t="shared" si="44"/>
        <v>3</v>
      </c>
      <c r="EM6">
        <f t="shared" si="45"/>
        <v>31</v>
      </c>
      <c r="EN6">
        <f t="shared" si="46"/>
        <v>30</v>
      </c>
      <c r="EO6">
        <f t="shared" si="46"/>
        <v>13</v>
      </c>
      <c r="EP6">
        <f t="shared" si="47"/>
        <v>29</v>
      </c>
      <c r="EQ6">
        <f t="shared" si="47"/>
        <v>26</v>
      </c>
      <c r="ER6">
        <f t="shared" si="48"/>
        <v>28</v>
      </c>
      <c r="ES6">
        <f t="shared" si="49"/>
        <v>27</v>
      </c>
      <c r="ET6">
        <f t="shared" si="50"/>
        <v>29</v>
      </c>
      <c r="EU6">
        <f t="shared" si="51"/>
        <v>17</v>
      </c>
      <c r="EV6">
        <f t="shared" si="52"/>
        <v>2</v>
      </c>
      <c r="EW6" t="s">
        <v>14</v>
      </c>
    </row>
    <row r="7" spans="1:153">
      <c r="A7" t="s">
        <v>1</v>
      </c>
      <c r="B7">
        <v>144</v>
      </c>
      <c r="C7">
        <v>2493</v>
      </c>
      <c r="D7">
        <v>1655</v>
      </c>
      <c r="E7">
        <v>29686</v>
      </c>
      <c r="F7">
        <v>2969</v>
      </c>
      <c r="G7">
        <v>4862</v>
      </c>
      <c r="H7">
        <v>172</v>
      </c>
      <c r="I7">
        <v>14748</v>
      </c>
      <c r="J7">
        <v>3799</v>
      </c>
      <c r="K7">
        <v>89</v>
      </c>
      <c r="L7">
        <v>722</v>
      </c>
      <c r="M7">
        <v>1972</v>
      </c>
      <c r="N7">
        <v>61</v>
      </c>
      <c r="O7">
        <v>123</v>
      </c>
      <c r="P7">
        <v>144</v>
      </c>
      <c r="Q7">
        <v>101</v>
      </c>
      <c r="R7">
        <v>330</v>
      </c>
      <c r="S7">
        <v>1982</v>
      </c>
      <c r="T7">
        <v>901</v>
      </c>
      <c r="U7">
        <v>7442</v>
      </c>
      <c r="V7">
        <v>765</v>
      </c>
      <c r="W7">
        <v>32903</v>
      </c>
      <c r="X7">
        <v>3517</v>
      </c>
      <c r="Y7">
        <v>393</v>
      </c>
      <c r="Z7">
        <v>184</v>
      </c>
      <c r="AA7">
        <v>139</v>
      </c>
      <c r="AB7">
        <v>852</v>
      </c>
      <c r="AC7">
        <v>1986</v>
      </c>
      <c r="AD7">
        <v>551</v>
      </c>
      <c r="AE7">
        <v>1206</v>
      </c>
      <c r="AF7">
        <v>178</v>
      </c>
      <c r="AG7">
        <v>397</v>
      </c>
      <c r="AH7">
        <v>27</v>
      </c>
      <c r="AI7">
        <v>42</v>
      </c>
      <c r="AJ7">
        <v>460</v>
      </c>
      <c r="AK7">
        <v>974</v>
      </c>
      <c r="AL7">
        <v>1608</v>
      </c>
      <c r="AM7">
        <v>3631</v>
      </c>
      <c r="AN7">
        <v>1711</v>
      </c>
      <c r="AO7">
        <v>53519</v>
      </c>
      <c r="AP7">
        <v>600</v>
      </c>
      <c r="AQ7">
        <v>4362</v>
      </c>
      <c r="AR7">
        <v>4361</v>
      </c>
      <c r="AS7">
        <v>2400</v>
      </c>
      <c r="AT7">
        <v>1647</v>
      </c>
      <c r="AU7">
        <v>26053</v>
      </c>
      <c r="AV7">
        <v>2503</v>
      </c>
      <c r="AW7">
        <v>4330</v>
      </c>
      <c r="AX7">
        <v>177</v>
      </c>
      <c r="AY7">
        <v>16575</v>
      </c>
      <c r="AZ7">
        <v>4116</v>
      </c>
      <c r="BA7">
        <v>86</v>
      </c>
      <c r="BB7">
        <v>714</v>
      </c>
      <c r="BC7">
        <v>1954</v>
      </c>
      <c r="BD7">
        <v>57</v>
      </c>
      <c r="BE7">
        <v>126</v>
      </c>
      <c r="BF7">
        <v>180</v>
      </c>
      <c r="BG7">
        <v>101</v>
      </c>
      <c r="BH7">
        <v>317</v>
      </c>
      <c r="BI7">
        <v>2026</v>
      </c>
      <c r="BJ7">
        <v>846</v>
      </c>
      <c r="BK7">
        <v>6790</v>
      </c>
      <c r="BL7">
        <v>743</v>
      </c>
      <c r="BM7">
        <v>32166</v>
      </c>
      <c r="BN7">
        <v>3366</v>
      </c>
      <c r="BO7">
        <v>368</v>
      </c>
      <c r="BP7">
        <v>178</v>
      </c>
      <c r="BQ7">
        <v>123</v>
      </c>
      <c r="BR7">
        <v>902</v>
      </c>
      <c r="BS7">
        <v>2056</v>
      </c>
      <c r="BT7">
        <v>571</v>
      </c>
      <c r="BU7">
        <v>1402</v>
      </c>
      <c r="BV7">
        <v>227</v>
      </c>
      <c r="BW7">
        <v>494</v>
      </c>
      <c r="BX7">
        <v>31</v>
      </c>
      <c r="BY7">
        <v>46</v>
      </c>
      <c r="BZ7">
        <v>502</v>
      </c>
      <c r="CA7">
        <v>1113</v>
      </c>
      <c r="CB7">
        <v>1731</v>
      </c>
      <c r="CC7">
        <v>3998</v>
      </c>
      <c r="CD7">
        <v>1713</v>
      </c>
      <c r="CE7">
        <v>52296</v>
      </c>
      <c r="CF7">
        <v>626</v>
      </c>
      <c r="CG7">
        <v>4237</v>
      </c>
      <c r="CH7">
        <v>4204</v>
      </c>
      <c r="CJ7" s="1">
        <f t="shared" si="0"/>
        <v>0.66393442622950816</v>
      </c>
      <c r="CK7" s="1">
        <f t="shared" si="1"/>
        <v>0.65801828514949345</v>
      </c>
      <c r="CL7" s="1">
        <f t="shared" si="2"/>
        <v>5.1321263482280433</v>
      </c>
      <c r="CM7" s="1">
        <f t="shared" si="3"/>
        <v>4.6251344953733593</v>
      </c>
      <c r="CN7" s="1">
        <f t="shared" si="53"/>
        <v>1.7013888888888888</v>
      </c>
      <c r="CO7" s="1">
        <f t="shared" si="54"/>
        <v>1.9513888888888888</v>
      </c>
      <c r="CP7" s="1">
        <f t="shared" si="4"/>
        <v>26.848338368580059</v>
      </c>
      <c r="CQ7" s="1">
        <f t="shared" si="5"/>
        <v>25.88221007893139</v>
      </c>
      <c r="CR7" s="2">
        <f t="shared" si="6"/>
        <v>2.6795669687814705</v>
      </c>
      <c r="CS7" s="2">
        <f t="shared" si="7"/>
        <v>2.615098158267557</v>
      </c>
      <c r="CT7" s="1">
        <f t="shared" si="8"/>
        <v>4.9420531642753867</v>
      </c>
      <c r="CU7" s="1">
        <f t="shared" si="9"/>
        <v>4.8645441058998058</v>
      </c>
      <c r="CV7" s="1">
        <f t="shared" si="10"/>
        <v>1.506344410876133</v>
      </c>
      <c r="CW7" s="1">
        <f t="shared" si="11"/>
        <v>1.4571948998178506</v>
      </c>
      <c r="CX7" s="1">
        <f t="shared" si="12"/>
        <v>0.37374701670644389</v>
      </c>
      <c r="CY7" s="1">
        <f t="shared" si="13"/>
        <v>0.37067307692307694</v>
      </c>
      <c r="CZ7" s="1">
        <f t="shared" si="14"/>
        <v>31.279368790181181</v>
      </c>
      <c r="DA7" s="1">
        <f t="shared" si="15"/>
        <v>30.528896672504377</v>
      </c>
      <c r="DB7" s="1">
        <f t="shared" si="55"/>
        <v>4.166666666666667</v>
      </c>
      <c r="DC7" s="1">
        <f t="shared" si="56"/>
        <v>4.3472222222222223</v>
      </c>
      <c r="DD7" s="1">
        <f t="shared" si="16"/>
        <v>0.61977462740821521</v>
      </c>
      <c r="DE7" s="1">
        <f t="shared" si="17"/>
        <v>0.62694099378881984</v>
      </c>
      <c r="DF7" s="1">
        <f t="shared" si="18"/>
        <v>5.4326283987915405</v>
      </c>
      <c r="DG7" s="1">
        <f t="shared" si="19"/>
        <v>5.3205828779599269</v>
      </c>
      <c r="DH7" s="1">
        <f t="shared" si="20"/>
        <v>0.82771660549438331</v>
      </c>
      <c r="DI7" s="1">
        <f t="shared" si="21"/>
        <v>0.77484879607440371</v>
      </c>
      <c r="DJ7" s="1">
        <f t="shared" si="22"/>
        <v>0.4428532084825117</v>
      </c>
      <c r="DK7" s="1">
        <f t="shared" si="23"/>
        <v>0.43296648324162079</v>
      </c>
      <c r="DL7" s="2">
        <f t="shared" si="24"/>
        <v>3.8820742300605424</v>
      </c>
      <c r="DM7" s="2">
        <f t="shared" si="25"/>
        <v>4.0269679300291541</v>
      </c>
      <c r="DN7" s="1">
        <f t="shared" si="26"/>
        <v>38.413071895424835</v>
      </c>
      <c r="DO7" s="1">
        <f t="shared" si="27"/>
        <v>38.761776581426652</v>
      </c>
      <c r="DQ7">
        <f t="shared" si="28"/>
        <v>25</v>
      </c>
      <c r="DR7">
        <f t="shared" si="29"/>
        <v>2</v>
      </c>
      <c r="DS7">
        <f t="shared" si="30"/>
        <v>23</v>
      </c>
      <c r="DT7">
        <f t="shared" si="31"/>
        <v>2</v>
      </c>
      <c r="DU7">
        <f t="shared" si="31"/>
        <v>14</v>
      </c>
      <c r="DV7">
        <f t="shared" si="32"/>
        <v>4</v>
      </c>
      <c r="DW7">
        <f t="shared" si="32"/>
        <v>24</v>
      </c>
      <c r="DX7">
        <f t="shared" si="33"/>
        <v>3</v>
      </c>
      <c r="DY7">
        <f t="shared" si="34"/>
        <v>12</v>
      </c>
      <c r="DZ7">
        <f t="shared" si="35"/>
        <v>11</v>
      </c>
      <c r="EA7">
        <f t="shared" si="36"/>
        <v>25</v>
      </c>
      <c r="EB7">
        <f t="shared" si="37"/>
        <v>4</v>
      </c>
      <c r="EC7">
        <f t="shared" si="38"/>
        <v>27</v>
      </c>
      <c r="ED7">
        <f t="shared" si="39"/>
        <v>2</v>
      </c>
      <c r="EE7">
        <f t="shared" si="40"/>
        <v>26</v>
      </c>
      <c r="EF7">
        <f t="shared" si="41"/>
        <v>5</v>
      </c>
      <c r="EG7">
        <f t="shared" si="42"/>
        <v>11</v>
      </c>
      <c r="EH7">
        <f t="shared" si="43"/>
        <v>8</v>
      </c>
      <c r="EI7">
        <f t="shared" si="43"/>
        <v>24</v>
      </c>
      <c r="EJ7">
        <f t="shared" si="57"/>
        <v>4</v>
      </c>
      <c r="EK7">
        <f t="shared" si="57"/>
        <v>30</v>
      </c>
      <c r="EL7">
        <f t="shared" si="44"/>
        <v>5</v>
      </c>
      <c r="EM7">
        <f t="shared" si="45"/>
        <v>23</v>
      </c>
      <c r="EN7">
        <f t="shared" si="46"/>
        <v>4</v>
      </c>
      <c r="EO7">
        <f t="shared" si="46"/>
        <v>16</v>
      </c>
      <c r="EP7">
        <f t="shared" si="47"/>
        <v>27</v>
      </c>
      <c r="EQ7">
        <f t="shared" si="47"/>
        <v>24</v>
      </c>
      <c r="ER7">
        <f t="shared" si="48"/>
        <v>6</v>
      </c>
      <c r="ES7">
        <f t="shared" si="49"/>
        <v>28</v>
      </c>
      <c r="ET7">
        <f t="shared" si="50"/>
        <v>13</v>
      </c>
      <c r="EU7">
        <f t="shared" si="51"/>
        <v>11</v>
      </c>
      <c r="EV7">
        <f t="shared" si="52"/>
        <v>27</v>
      </c>
      <c r="EW7" t="s">
        <v>1</v>
      </c>
    </row>
    <row r="8" spans="1:153">
      <c r="A8" t="s">
        <v>28</v>
      </c>
      <c r="B8">
        <v>144</v>
      </c>
      <c r="C8">
        <v>2642</v>
      </c>
      <c r="D8">
        <v>1665</v>
      </c>
      <c r="E8">
        <v>32881</v>
      </c>
      <c r="F8">
        <v>3106</v>
      </c>
      <c r="G8">
        <v>5172</v>
      </c>
      <c r="H8">
        <v>197</v>
      </c>
      <c r="I8">
        <v>13062</v>
      </c>
      <c r="J8">
        <v>3576</v>
      </c>
      <c r="K8">
        <v>92</v>
      </c>
      <c r="L8">
        <v>724</v>
      </c>
      <c r="M8">
        <v>1931</v>
      </c>
      <c r="N8">
        <v>69</v>
      </c>
      <c r="O8">
        <v>137</v>
      </c>
      <c r="P8">
        <v>171</v>
      </c>
      <c r="Q8">
        <v>125</v>
      </c>
      <c r="R8">
        <v>311</v>
      </c>
      <c r="S8">
        <v>2224</v>
      </c>
      <c r="T8">
        <v>984</v>
      </c>
      <c r="U8">
        <v>7862</v>
      </c>
      <c r="V8">
        <v>726</v>
      </c>
      <c r="W8">
        <v>31099</v>
      </c>
      <c r="X8">
        <v>4250</v>
      </c>
      <c r="Y8">
        <v>433</v>
      </c>
      <c r="Z8">
        <v>225</v>
      </c>
      <c r="AA8">
        <v>132</v>
      </c>
      <c r="AB8">
        <v>817</v>
      </c>
      <c r="AC8">
        <v>1947</v>
      </c>
      <c r="AD8">
        <v>478</v>
      </c>
      <c r="AE8">
        <v>1131</v>
      </c>
      <c r="AF8">
        <v>169</v>
      </c>
      <c r="AG8">
        <v>367</v>
      </c>
      <c r="AH8">
        <v>28</v>
      </c>
      <c r="AI8">
        <v>45</v>
      </c>
      <c r="AJ8">
        <v>397</v>
      </c>
      <c r="AK8">
        <v>887</v>
      </c>
      <c r="AL8">
        <v>1492</v>
      </c>
      <c r="AM8">
        <v>3490</v>
      </c>
      <c r="AN8">
        <v>1716</v>
      </c>
      <c r="AO8">
        <v>52429</v>
      </c>
      <c r="AP8">
        <v>600</v>
      </c>
      <c r="AQ8">
        <v>4246</v>
      </c>
      <c r="AR8">
        <v>4742</v>
      </c>
      <c r="AS8">
        <v>2764</v>
      </c>
      <c r="AT8">
        <v>1672</v>
      </c>
      <c r="AU8">
        <v>31883</v>
      </c>
      <c r="AV8">
        <v>2906</v>
      </c>
      <c r="AW8">
        <v>4783</v>
      </c>
      <c r="AX8">
        <v>224</v>
      </c>
      <c r="AY8">
        <v>16917</v>
      </c>
      <c r="AZ8">
        <v>4034</v>
      </c>
      <c r="BA8">
        <v>133</v>
      </c>
      <c r="BB8">
        <v>743</v>
      </c>
      <c r="BC8">
        <v>1894</v>
      </c>
      <c r="BD8">
        <v>73</v>
      </c>
      <c r="BE8">
        <v>143</v>
      </c>
      <c r="BF8">
        <v>145</v>
      </c>
      <c r="BG8">
        <v>104</v>
      </c>
      <c r="BH8">
        <v>284</v>
      </c>
      <c r="BI8">
        <v>1732</v>
      </c>
      <c r="BJ8">
        <v>964</v>
      </c>
      <c r="BK8">
        <v>7995</v>
      </c>
      <c r="BL8">
        <v>665</v>
      </c>
      <c r="BM8">
        <v>28804</v>
      </c>
      <c r="BN8">
        <v>2735</v>
      </c>
      <c r="BO8">
        <v>477</v>
      </c>
      <c r="BP8">
        <v>256</v>
      </c>
      <c r="BQ8">
        <v>151</v>
      </c>
      <c r="BR8">
        <v>950</v>
      </c>
      <c r="BS8">
        <v>2055</v>
      </c>
      <c r="BT8">
        <v>629</v>
      </c>
      <c r="BU8">
        <v>1359</v>
      </c>
      <c r="BV8">
        <v>222</v>
      </c>
      <c r="BW8">
        <v>454</v>
      </c>
      <c r="BX8">
        <v>35</v>
      </c>
      <c r="BY8">
        <v>58</v>
      </c>
      <c r="BZ8">
        <v>495</v>
      </c>
      <c r="CA8">
        <v>1156</v>
      </c>
      <c r="CB8">
        <v>1836</v>
      </c>
      <c r="CC8">
        <v>3926</v>
      </c>
      <c r="CD8">
        <v>1725</v>
      </c>
      <c r="CE8">
        <v>54737</v>
      </c>
      <c r="CF8">
        <v>557</v>
      </c>
      <c r="CG8">
        <v>4311</v>
      </c>
      <c r="CH8">
        <v>3805</v>
      </c>
      <c r="CJ8" s="1">
        <f t="shared" si="0"/>
        <v>0.68052008358486182</v>
      </c>
      <c r="CK8" s="1">
        <f t="shared" si="1"/>
        <v>0.70356176735798015</v>
      </c>
      <c r="CL8" s="1">
        <f t="shared" si="2"/>
        <v>5.3120554440999452</v>
      </c>
      <c r="CM8" s="1">
        <f t="shared" si="3"/>
        <v>5.8886915334517465</v>
      </c>
      <c r="CN8" s="1">
        <f t="shared" si="53"/>
        <v>2.0555555555555554</v>
      </c>
      <c r="CO8" s="1">
        <f t="shared" si="54"/>
        <v>1.7291666666666667</v>
      </c>
      <c r="CP8" s="1">
        <f t="shared" si="4"/>
        <v>27.593393393393395</v>
      </c>
      <c r="CQ8" s="1">
        <f t="shared" si="5"/>
        <v>29.186602870813399</v>
      </c>
      <c r="CR8" s="2">
        <f t="shared" si="6"/>
        <v>2.597617617617618</v>
      </c>
      <c r="CS8" s="2">
        <f t="shared" si="7"/>
        <v>2.6162779106858056</v>
      </c>
      <c r="CT8" s="1">
        <f t="shared" si="8"/>
        <v>5.0715310740699859</v>
      </c>
      <c r="CU8" s="1">
        <f t="shared" si="9"/>
        <v>5.3620481265794968</v>
      </c>
      <c r="CV8" s="1">
        <f t="shared" si="10"/>
        <v>1.5867867867867869</v>
      </c>
      <c r="CW8" s="1">
        <f t="shared" si="11"/>
        <v>1.6531100478468899</v>
      </c>
      <c r="CX8" s="1">
        <f t="shared" si="12"/>
        <v>0.38346228239845259</v>
      </c>
      <c r="CY8" s="1">
        <f t="shared" si="13"/>
        <v>0.40058910162002948</v>
      </c>
      <c r="CZ8" s="1">
        <f t="shared" si="14"/>
        <v>30.553030303030305</v>
      </c>
      <c r="DA8" s="1">
        <f t="shared" si="15"/>
        <v>31.731594202898552</v>
      </c>
      <c r="DB8" s="1">
        <f t="shared" si="55"/>
        <v>4.166666666666667</v>
      </c>
      <c r="DC8" s="1">
        <f t="shared" si="56"/>
        <v>3.8680555555555554</v>
      </c>
      <c r="DD8" s="1">
        <f t="shared" si="16"/>
        <v>0.65028043549983505</v>
      </c>
      <c r="DE8" s="1">
        <f t="shared" si="17"/>
        <v>0.67235699311171004</v>
      </c>
      <c r="DF8" s="1">
        <f t="shared" si="18"/>
        <v>5.4408408408408411</v>
      </c>
      <c r="DG8" s="1">
        <f t="shared" si="19"/>
        <v>5.4431818181818183</v>
      </c>
      <c r="DH8" s="1">
        <f t="shared" si="20"/>
        <v>0.86786621039849876</v>
      </c>
      <c r="DI8" s="1">
        <f t="shared" si="21"/>
        <v>0.87847489286891556</v>
      </c>
      <c r="DJ8" s="1">
        <f t="shared" si="22"/>
        <v>0.42750716332378225</v>
      </c>
      <c r="DK8" s="1">
        <f t="shared" si="23"/>
        <v>0.46765155374426898</v>
      </c>
      <c r="DL8" s="2">
        <f t="shared" si="24"/>
        <v>3.6526845637583891</v>
      </c>
      <c r="DM8" s="2">
        <f t="shared" si="25"/>
        <v>4.1936043629152202</v>
      </c>
      <c r="DN8" s="1">
        <f t="shared" si="26"/>
        <v>36.982093663911847</v>
      </c>
      <c r="DO8" s="1">
        <f t="shared" si="27"/>
        <v>39.201503759398499</v>
      </c>
      <c r="DQ8">
        <f t="shared" si="28"/>
        <v>21</v>
      </c>
      <c r="DR8">
        <f t="shared" si="29"/>
        <v>24</v>
      </c>
      <c r="DS8">
        <f t="shared" si="30"/>
        <v>16</v>
      </c>
      <c r="DT8">
        <f t="shared" si="31"/>
        <v>27</v>
      </c>
      <c r="DU8">
        <f t="shared" si="31"/>
        <v>31</v>
      </c>
      <c r="DV8">
        <f t="shared" si="32"/>
        <v>20</v>
      </c>
      <c r="DW8">
        <f t="shared" si="32"/>
        <v>21</v>
      </c>
      <c r="DX8">
        <f t="shared" si="33"/>
        <v>18</v>
      </c>
      <c r="DY8">
        <f t="shared" si="34"/>
        <v>24</v>
      </c>
      <c r="DZ8">
        <f t="shared" si="35"/>
        <v>12</v>
      </c>
      <c r="EA8">
        <f t="shared" si="36"/>
        <v>19</v>
      </c>
      <c r="EB8">
        <f t="shared" si="37"/>
        <v>25</v>
      </c>
      <c r="EC8">
        <f t="shared" si="38"/>
        <v>19</v>
      </c>
      <c r="ED8">
        <f t="shared" si="39"/>
        <v>17</v>
      </c>
      <c r="EE8">
        <f t="shared" si="40"/>
        <v>19</v>
      </c>
      <c r="EF8">
        <f t="shared" si="41"/>
        <v>22</v>
      </c>
      <c r="EG8">
        <f t="shared" si="42"/>
        <v>24</v>
      </c>
      <c r="EH8">
        <f t="shared" si="43"/>
        <v>26</v>
      </c>
      <c r="EI8">
        <f t="shared" si="43"/>
        <v>24</v>
      </c>
      <c r="EJ8">
        <f t="shared" si="57"/>
        <v>14</v>
      </c>
      <c r="EK8">
        <f t="shared" si="57"/>
        <v>17</v>
      </c>
      <c r="EL8">
        <f t="shared" si="44"/>
        <v>26</v>
      </c>
      <c r="EM8">
        <f t="shared" si="45"/>
        <v>22</v>
      </c>
      <c r="EN8">
        <f t="shared" si="46"/>
        <v>14</v>
      </c>
      <c r="EO8">
        <f t="shared" si="46"/>
        <v>26</v>
      </c>
      <c r="EP8">
        <f t="shared" si="47"/>
        <v>5</v>
      </c>
      <c r="EQ8">
        <f t="shared" si="47"/>
        <v>30</v>
      </c>
      <c r="ER8">
        <f t="shared" si="48"/>
        <v>19</v>
      </c>
      <c r="ES8">
        <f t="shared" si="49"/>
        <v>32</v>
      </c>
      <c r="ET8">
        <f t="shared" si="50"/>
        <v>19</v>
      </c>
      <c r="EU8">
        <f t="shared" si="51"/>
        <v>29</v>
      </c>
      <c r="EV8">
        <f t="shared" si="52"/>
        <v>30</v>
      </c>
      <c r="EW8" t="s">
        <v>28</v>
      </c>
    </row>
    <row r="9" spans="1:153">
      <c r="A9" t="s">
        <v>22</v>
      </c>
      <c r="B9">
        <v>144</v>
      </c>
      <c r="C9">
        <v>2788</v>
      </c>
      <c r="D9">
        <v>1586</v>
      </c>
      <c r="E9">
        <v>31029</v>
      </c>
      <c r="F9">
        <v>2774</v>
      </c>
      <c r="G9">
        <v>4521</v>
      </c>
      <c r="H9">
        <v>219</v>
      </c>
      <c r="I9">
        <v>18001</v>
      </c>
      <c r="J9">
        <v>4163</v>
      </c>
      <c r="K9">
        <v>175</v>
      </c>
      <c r="L9">
        <v>752</v>
      </c>
      <c r="M9">
        <v>1852</v>
      </c>
      <c r="N9">
        <v>58</v>
      </c>
      <c r="O9">
        <v>102</v>
      </c>
      <c r="P9">
        <v>123</v>
      </c>
      <c r="Q9">
        <v>83</v>
      </c>
      <c r="R9">
        <v>235</v>
      </c>
      <c r="S9">
        <v>1596</v>
      </c>
      <c r="T9">
        <v>898</v>
      </c>
      <c r="U9">
        <v>7233</v>
      </c>
      <c r="V9">
        <v>644</v>
      </c>
      <c r="W9">
        <v>27684</v>
      </c>
      <c r="X9">
        <v>2470</v>
      </c>
      <c r="Y9">
        <v>511</v>
      </c>
      <c r="Z9">
        <v>296</v>
      </c>
      <c r="AA9">
        <v>151</v>
      </c>
      <c r="AB9">
        <v>1032</v>
      </c>
      <c r="AC9">
        <v>2275</v>
      </c>
      <c r="AD9">
        <v>595</v>
      </c>
      <c r="AE9">
        <v>1295</v>
      </c>
      <c r="AF9">
        <v>236</v>
      </c>
      <c r="AG9">
        <v>486</v>
      </c>
      <c r="AH9">
        <v>27</v>
      </c>
      <c r="AI9">
        <v>43</v>
      </c>
      <c r="AJ9">
        <v>498</v>
      </c>
      <c r="AK9">
        <v>1093</v>
      </c>
      <c r="AL9">
        <v>1890</v>
      </c>
      <c r="AM9">
        <v>4099</v>
      </c>
      <c r="AN9">
        <v>1673</v>
      </c>
      <c r="AO9">
        <v>53024</v>
      </c>
      <c r="AP9">
        <v>498</v>
      </c>
      <c r="AQ9">
        <v>4304</v>
      </c>
      <c r="AR9">
        <v>4352</v>
      </c>
      <c r="AS9">
        <v>2798</v>
      </c>
      <c r="AT9">
        <v>1643</v>
      </c>
      <c r="AU9">
        <v>32652</v>
      </c>
      <c r="AV9">
        <v>3106</v>
      </c>
      <c r="AW9">
        <v>5072</v>
      </c>
      <c r="AX9">
        <v>212</v>
      </c>
      <c r="AY9">
        <v>14965</v>
      </c>
      <c r="AZ9">
        <v>3751</v>
      </c>
      <c r="BA9">
        <v>111</v>
      </c>
      <c r="BB9">
        <v>739</v>
      </c>
      <c r="BC9">
        <v>1915</v>
      </c>
      <c r="BD9">
        <v>85</v>
      </c>
      <c r="BE9">
        <v>172</v>
      </c>
      <c r="BF9">
        <v>157</v>
      </c>
      <c r="BG9">
        <v>99</v>
      </c>
      <c r="BH9">
        <v>350</v>
      </c>
      <c r="BI9">
        <v>2056</v>
      </c>
      <c r="BJ9">
        <v>866</v>
      </c>
      <c r="BK9">
        <v>7182</v>
      </c>
      <c r="BL9">
        <v>669</v>
      </c>
      <c r="BM9">
        <v>28498</v>
      </c>
      <c r="BN9">
        <v>2724</v>
      </c>
      <c r="BO9">
        <v>448</v>
      </c>
      <c r="BP9">
        <v>248</v>
      </c>
      <c r="BQ9">
        <v>124</v>
      </c>
      <c r="BR9">
        <v>913</v>
      </c>
      <c r="BS9">
        <v>1914</v>
      </c>
      <c r="BT9">
        <v>573</v>
      </c>
      <c r="BU9">
        <v>1248</v>
      </c>
      <c r="BV9">
        <v>225</v>
      </c>
      <c r="BW9">
        <v>427</v>
      </c>
      <c r="BX9">
        <v>37</v>
      </c>
      <c r="BY9">
        <v>53</v>
      </c>
      <c r="BZ9">
        <v>469</v>
      </c>
      <c r="CA9">
        <v>959</v>
      </c>
      <c r="CB9">
        <v>1748</v>
      </c>
      <c r="CC9">
        <v>3642</v>
      </c>
      <c r="CD9">
        <v>1685</v>
      </c>
      <c r="CE9">
        <v>50892</v>
      </c>
      <c r="CF9">
        <v>584</v>
      </c>
      <c r="CG9">
        <v>4261</v>
      </c>
      <c r="CH9">
        <v>4211</v>
      </c>
      <c r="CJ9" s="1">
        <f t="shared" si="0"/>
        <v>0.7274805669867398</v>
      </c>
      <c r="CK9" s="1">
        <f t="shared" si="1"/>
        <v>0.70276964647601892</v>
      </c>
      <c r="CL9" s="1">
        <f t="shared" si="2"/>
        <v>6.2813288477712366</v>
      </c>
      <c r="CM9" s="1">
        <f t="shared" si="3"/>
        <v>5.50110660272962</v>
      </c>
      <c r="CN9" s="1">
        <f t="shared" si="53"/>
        <v>1.4305555555555556</v>
      </c>
      <c r="CO9" s="1">
        <f t="shared" si="54"/>
        <v>1.7777777777777777</v>
      </c>
      <c r="CP9" s="1">
        <f t="shared" si="4"/>
        <v>30.914249684741488</v>
      </c>
      <c r="CQ9" s="1">
        <f t="shared" si="5"/>
        <v>28.981740718198417</v>
      </c>
      <c r="CR9" s="2">
        <f t="shared" si="6"/>
        <v>2.759478772593527</v>
      </c>
      <c r="CS9" s="2">
        <f t="shared" si="7"/>
        <v>2.6361432339216879</v>
      </c>
      <c r="CT9" s="1">
        <f t="shared" si="8"/>
        <v>5.4972530552752552</v>
      </c>
      <c r="CU9" s="1">
        <f t="shared" si="9"/>
        <v>5.1909953123296635</v>
      </c>
      <c r="CV9" s="1">
        <f t="shared" si="10"/>
        <v>1.7578814627994956</v>
      </c>
      <c r="CW9" s="1">
        <f t="shared" si="11"/>
        <v>1.7029823493609251</v>
      </c>
      <c r="CX9" s="1">
        <f t="shared" si="12"/>
        <v>0.41453428863868985</v>
      </c>
      <c r="CY9" s="1">
        <f t="shared" si="13"/>
        <v>0.39482510781025393</v>
      </c>
      <c r="CZ9" s="1">
        <f t="shared" si="14"/>
        <v>31.693962940824864</v>
      </c>
      <c r="DA9" s="1">
        <f t="shared" si="15"/>
        <v>30.202967359050444</v>
      </c>
      <c r="DB9" s="1">
        <f t="shared" si="55"/>
        <v>3.4583333333333335</v>
      </c>
      <c r="DC9" s="1">
        <f t="shared" si="56"/>
        <v>4.0555555555555554</v>
      </c>
      <c r="DD9" s="1">
        <f t="shared" si="16"/>
        <v>0.70589879787531451</v>
      </c>
      <c r="DE9" s="1">
        <f t="shared" si="17"/>
        <v>0.67219387755102045</v>
      </c>
      <c r="DF9" s="1">
        <f t="shared" si="18"/>
        <v>5.6235813366960912</v>
      </c>
      <c r="DG9" s="1">
        <f t="shared" si="19"/>
        <v>5.5830797321972003</v>
      </c>
      <c r="DH9" s="1">
        <f t="shared" si="20"/>
        <v>0.81096535486041033</v>
      </c>
      <c r="DI9" s="1">
        <f t="shared" si="21"/>
        <v>0.7829499618445438</v>
      </c>
      <c r="DJ9" s="1">
        <f t="shared" si="22"/>
        <v>0.46108807026103926</v>
      </c>
      <c r="DK9" s="1">
        <f t="shared" si="23"/>
        <v>0.47995606809445357</v>
      </c>
      <c r="DL9" s="2">
        <f t="shared" si="24"/>
        <v>4.3240451597405718</v>
      </c>
      <c r="DM9" s="2">
        <f t="shared" si="25"/>
        <v>3.9896027725939751</v>
      </c>
      <c r="DN9" s="1">
        <f t="shared" si="26"/>
        <v>39.152173913043477</v>
      </c>
      <c r="DO9" s="1">
        <f t="shared" si="27"/>
        <v>38.526158445440956</v>
      </c>
      <c r="DQ9">
        <f t="shared" si="28"/>
        <v>3</v>
      </c>
      <c r="DR9">
        <f t="shared" si="29"/>
        <v>23</v>
      </c>
      <c r="DS9">
        <f t="shared" si="30"/>
        <v>3</v>
      </c>
      <c r="DT9">
        <f t="shared" si="31"/>
        <v>17</v>
      </c>
      <c r="DU9">
        <f t="shared" si="31"/>
        <v>3</v>
      </c>
      <c r="DV9">
        <f t="shared" si="32"/>
        <v>12</v>
      </c>
      <c r="DW9">
        <f t="shared" si="32"/>
        <v>5</v>
      </c>
      <c r="DX9">
        <f t="shared" si="33"/>
        <v>16</v>
      </c>
      <c r="DY9">
        <f t="shared" si="34"/>
        <v>7</v>
      </c>
      <c r="DZ9">
        <f t="shared" si="35"/>
        <v>17</v>
      </c>
      <c r="EA9">
        <f t="shared" si="36"/>
        <v>6</v>
      </c>
      <c r="EB9">
        <f t="shared" si="37"/>
        <v>17</v>
      </c>
      <c r="EC9">
        <f t="shared" si="38"/>
        <v>4</v>
      </c>
      <c r="ED9">
        <f t="shared" si="39"/>
        <v>26</v>
      </c>
      <c r="EE9">
        <f t="shared" si="40"/>
        <v>7</v>
      </c>
      <c r="EF9">
        <f t="shared" si="41"/>
        <v>18</v>
      </c>
      <c r="EG9">
        <f t="shared" si="42"/>
        <v>6</v>
      </c>
      <c r="EH9">
        <f t="shared" si="43"/>
        <v>4</v>
      </c>
      <c r="EI9">
        <f t="shared" si="43"/>
        <v>4</v>
      </c>
      <c r="EJ9">
        <f t="shared" si="57"/>
        <v>11</v>
      </c>
      <c r="EK9">
        <f t="shared" si="57"/>
        <v>3</v>
      </c>
      <c r="EL9">
        <f t="shared" si="44"/>
        <v>25</v>
      </c>
      <c r="EM9">
        <f t="shared" si="45"/>
        <v>9</v>
      </c>
      <c r="EN9">
        <f t="shared" si="46"/>
        <v>22</v>
      </c>
      <c r="EO9">
        <f t="shared" si="46"/>
        <v>12</v>
      </c>
      <c r="EP9">
        <f t="shared" si="47"/>
        <v>26</v>
      </c>
      <c r="EQ9">
        <f t="shared" si="47"/>
        <v>13</v>
      </c>
      <c r="ER9">
        <f t="shared" si="48"/>
        <v>26</v>
      </c>
      <c r="ES9">
        <f t="shared" si="49"/>
        <v>8</v>
      </c>
      <c r="ET9">
        <f t="shared" si="50"/>
        <v>9</v>
      </c>
      <c r="EU9">
        <f t="shared" si="51"/>
        <v>5</v>
      </c>
      <c r="EV9">
        <f t="shared" si="52"/>
        <v>20</v>
      </c>
      <c r="EW9" t="s">
        <v>22</v>
      </c>
    </row>
    <row r="10" spans="1:153">
      <c r="A10" t="s">
        <v>21</v>
      </c>
      <c r="B10">
        <v>144</v>
      </c>
      <c r="C10">
        <v>2854</v>
      </c>
      <c r="D10">
        <v>1643</v>
      </c>
      <c r="E10">
        <v>31709</v>
      </c>
      <c r="F10">
        <v>2831</v>
      </c>
      <c r="G10">
        <v>4699</v>
      </c>
      <c r="H10">
        <v>188</v>
      </c>
      <c r="I10">
        <v>18123</v>
      </c>
      <c r="J10">
        <v>4085</v>
      </c>
      <c r="K10">
        <v>171</v>
      </c>
      <c r="L10">
        <v>725</v>
      </c>
      <c r="M10">
        <v>1879</v>
      </c>
      <c r="N10">
        <v>74</v>
      </c>
      <c r="O10">
        <v>146</v>
      </c>
      <c r="P10">
        <v>141</v>
      </c>
      <c r="Q10">
        <v>85</v>
      </c>
      <c r="R10">
        <v>328</v>
      </c>
      <c r="S10">
        <v>1986</v>
      </c>
      <c r="T10">
        <v>793</v>
      </c>
      <c r="U10">
        <v>6439</v>
      </c>
      <c r="V10">
        <v>688</v>
      </c>
      <c r="W10">
        <v>28835</v>
      </c>
      <c r="X10">
        <v>2606</v>
      </c>
      <c r="Y10">
        <v>450</v>
      </c>
      <c r="Z10">
        <v>266</v>
      </c>
      <c r="AA10">
        <v>130</v>
      </c>
      <c r="AB10">
        <v>1033</v>
      </c>
      <c r="AC10">
        <v>2098</v>
      </c>
      <c r="AD10">
        <v>670</v>
      </c>
      <c r="AE10">
        <v>1365</v>
      </c>
      <c r="AF10">
        <v>218</v>
      </c>
      <c r="AG10">
        <v>433</v>
      </c>
      <c r="AH10">
        <v>35</v>
      </c>
      <c r="AI10">
        <v>51</v>
      </c>
      <c r="AJ10">
        <v>489</v>
      </c>
      <c r="AK10">
        <v>1044</v>
      </c>
      <c r="AL10">
        <v>1956</v>
      </c>
      <c r="AM10">
        <v>3947</v>
      </c>
      <c r="AN10">
        <v>1698</v>
      </c>
      <c r="AO10">
        <v>51919</v>
      </c>
      <c r="AP10">
        <v>526</v>
      </c>
      <c r="AQ10">
        <v>4240</v>
      </c>
      <c r="AR10">
        <v>3962</v>
      </c>
      <c r="AS10">
        <v>2842</v>
      </c>
      <c r="AT10">
        <v>1639</v>
      </c>
      <c r="AU10">
        <v>32401</v>
      </c>
      <c r="AV10">
        <v>2908</v>
      </c>
      <c r="AW10">
        <v>4752</v>
      </c>
      <c r="AX10">
        <v>203</v>
      </c>
      <c r="AY10">
        <v>19019</v>
      </c>
      <c r="AZ10">
        <v>4127</v>
      </c>
      <c r="BA10">
        <v>149</v>
      </c>
      <c r="BB10">
        <v>733</v>
      </c>
      <c r="BC10">
        <v>1881</v>
      </c>
      <c r="BD10">
        <v>59</v>
      </c>
      <c r="BE10">
        <v>132</v>
      </c>
      <c r="BF10">
        <v>142</v>
      </c>
      <c r="BG10">
        <v>113</v>
      </c>
      <c r="BH10">
        <v>272</v>
      </c>
      <c r="BI10">
        <v>1779</v>
      </c>
      <c r="BJ10">
        <v>856</v>
      </c>
      <c r="BK10">
        <v>6947</v>
      </c>
      <c r="BL10">
        <v>633</v>
      </c>
      <c r="BM10">
        <v>26921</v>
      </c>
      <c r="BN10">
        <v>2727</v>
      </c>
      <c r="BO10">
        <v>458</v>
      </c>
      <c r="BP10">
        <v>237</v>
      </c>
      <c r="BQ10">
        <v>154</v>
      </c>
      <c r="BR10">
        <v>1067</v>
      </c>
      <c r="BS10">
        <v>2155</v>
      </c>
      <c r="BT10">
        <v>606</v>
      </c>
      <c r="BU10">
        <v>1359</v>
      </c>
      <c r="BV10">
        <v>236</v>
      </c>
      <c r="BW10">
        <v>456</v>
      </c>
      <c r="BX10">
        <v>34</v>
      </c>
      <c r="BY10">
        <v>49</v>
      </c>
      <c r="BZ10">
        <v>514</v>
      </c>
      <c r="CA10">
        <v>1117</v>
      </c>
      <c r="CB10">
        <v>1943</v>
      </c>
      <c r="CC10">
        <v>4019</v>
      </c>
      <c r="CD10">
        <v>1699</v>
      </c>
      <c r="CE10">
        <v>53152</v>
      </c>
      <c r="CF10">
        <v>520</v>
      </c>
      <c r="CG10">
        <v>4318</v>
      </c>
      <c r="CH10">
        <v>4481</v>
      </c>
      <c r="CJ10" s="1">
        <f t="shared" si="0"/>
        <v>0.71447631754503005</v>
      </c>
      <c r="CK10" s="1">
        <f t="shared" si="1"/>
        <v>0.71278732425797808</v>
      </c>
      <c r="CL10" s="1">
        <f t="shared" si="2"/>
        <v>5.793515018897951</v>
      </c>
      <c r="CM10" s="1">
        <f t="shared" si="3"/>
        <v>5.9854697452229297</v>
      </c>
      <c r="CN10" s="1">
        <f t="shared" si="53"/>
        <v>1.5694444444444444</v>
      </c>
      <c r="CO10" s="1">
        <f t="shared" si="54"/>
        <v>1.7708333333333333</v>
      </c>
      <c r="CP10" s="1">
        <f t="shared" si="4"/>
        <v>30.329884357881923</v>
      </c>
      <c r="CQ10" s="1">
        <f t="shared" si="5"/>
        <v>31.372788285539965</v>
      </c>
      <c r="CR10" s="2">
        <f t="shared" si="6"/>
        <v>2.6208358693446949</v>
      </c>
      <c r="CS10" s="2">
        <f t="shared" si="7"/>
        <v>2.680099654260728</v>
      </c>
      <c r="CT10" s="1">
        <f t="shared" si="8"/>
        <v>5.4688323090430204</v>
      </c>
      <c r="CU10" s="1">
        <f t="shared" si="9"/>
        <v>5.619058026445197</v>
      </c>
      <c r="CV10" s="1">
        <f t="shared" si="10"/>
        <v>1.7370663420572123</v>
      </c>
      <c r="CW10" s="1">
        <f t="shared" si="11"/>
        <v>1.7339841366687003</v>
      </c>
      <c r="CX10" s="1">
        <f t="shared" si="12"/>
        <v>0.39456790123456792</v>
      </c>
      <c r="CY10" s="1">
        <f t="shared" si="13"/>
        <v>0.39344262295081966</v>
      </c>
      <c r="CZ10" s="1">
        <f t="shared" si="14"/>
        <v>30.576560659599529</v>
      </c>
      <c r="DA10" s="1">
        <f t="shared" si="15"/>
        <v>31.284284873454972</v>
      </c>
      <c r="DB10" s="1">
        <f t="shared" si="55"/>
        <v>3.6527777777777777</v>
      </c>
      <c r="DC10" s="1">
        <f t="shared" si="56"/>
        <v>3.6111111111111112</v>
      </c>
      <c r="DD10" s="1">
        <f t="shared" si="16"/>
        <v>0.71492063492063496</v>
      </c>
      <c r="DE10" s="1">
        <f t="shared" si="17"/>
        <v>0.66157205240174677</v>
      </c>
      <c r="DF10" s="1">
        <f t="shared" si="18"/>
        <v>5.5459525258673157</v>
      </c>
      <c r="DG10" s="1">
        <f t="shared" si="19"/>
        <v>5.5832824893227579</v>
      </c>
      <c r="DH10" s="1">
        <f t="shared" si="20"/>
        <v>0.70665057067603165</v>
      </c>
      <c r="DI10" s="1">
        <f t="shared" si="21"/>
        <v>0.75915200524532833</v>
      </c>
      <c r="DJ10" s="1">
        <f t="shared" si="22"/>
        <v>0.49556625285026601</v>
      </c>
      <c r="DK10" s="1">
        <f t="shared" si="23"/>
        <v>0.48345359542174671</v>
      </c>
      <c r="DL10" s="2">
        <f t="shared" si="24"/>
        <v>4.4364749082007346</v>
      </c>
      <c r="DM10" s="2">
        <f t="shared" si="25"/>
        <v>4.6084322752604798</v>
      </c>
      <c r="DN10" s="1">
        <f t="shared" si="26"/>
        <v>38.123546511627907</v>
      </c>
      <c r="DO10" s="1">
        <f t="shared" si="27"/>
        <v>38.221169036334913</v>
      </c>
      <c r="DQ10">
        <f t="shared" si="28"/>
        <v>6</v>
      </c>
      <c r="DR10">
        <f t="shared" si="29"/>
        <v>29</v>
      </c>
      <c r="DS10">
        <f t="shared" si="30"/>
        <v>10</v>
      </c>
      <c r="DT10">
        <f t="shared" si="31"/>
        <v>30</v>
      </c>
      <c r="DU10">
        <f t="shared" si="31"/>
        <v>6</v>
      </c>
      <c r="DV10">
        <f t="shared" si="32"/>
        <v>14</v>
      </c>
      <c r="DW10">
        <f t="shared" si="32"/>
        <v>9</v>
      </c>
      <c r="DX10">
        <f t="shared" si="33"/>
        <v>30</v>
      </c>
      <c r="DY10">
        <f t="shared" si="34"/>
        <v>20</v>
      </c>
      <c r="DZ10">
        <f t="shared" si="35"/>
        <v>20</v>
      </c>
      <c r="EA10">
        <f t="shared" si="36"/>
        <v>7</v>
      </c>
      <c r="EB10">
        <f t="shared" si="37"/>
        <v>32</v>
      </c>
      <c r="EC10">
        <f t="shared" si="38"/>
        <v>6</v>
      </c>
      <c r="ED10">
        <f t="shared" si="39"/>
        <v>28</v>
      </c>
      <c r="EE10">
        <f t="shared" si="40"/>
        <v>14</v>
      </c>
      <c r="EF10">
        <f t="shared" si="41"/>
        <v>17</v>
      </c>
      <c r="EG10">
        <f t="shared" si="42"/>
        <v>22</v>
      </c>
      <c r="EH10">
        <f t="shared" si="43"/>
        <v>19</v>
      </c>
      <c r="EI10">
        <f t="shared" si="43"/>
        <v>8</v>
      </c>
      <c r="EJ10">
        <f t="shared" si="57"/>
        <v>26</v>
      </c>
      <c r="EK10">
        <f t="shared" si="57"/>
        <v>2</v>
      </c>
      <c r="EL10">
        <f t="shared" si="44"/>
        <v>18</v>
      </c>
      <c r="EM10">
        <f t="shared" si="45"/>
        <v>13</v>
      </c>
      <c r="EN10">
        <f t="shared" si="46"/>
        <v>23</v>
      </c>
      <c r="EO10">
        <f t="shared" si="46"/>
        <v>4</v>
      </c>
      <c r="EP10">
        <f t="shared" si="47"/>
        <v>28</v>
      </c>
      <c r="EQ10">
        <f t="shared" si="47"/>
        <v>2</v>
      </c>
      <c r="ER10">
        <f t="shared" si="48"/>
        <v>30</v>
      </c>
      <c r="ES10">
        <f t="shared" si="49"/>
        <v>4</v>
      </c>
      <c r="ET10">
        <f t="shared" si="50"/>
        <v>32</v>
      </c>
      <c r="EU10">
        <f t="shared" si="51"/>
        <v>15</v>
      </c>
      <c r="EV10">
        <f t="shared" si="52"/>
        <v>15</v>
      </c>
      <c r="EW10" t="s">
        <v>21</v>
      </c>
    </row>
    <row r="11" spans="1:153">
      <c r="A11" t="s">
        <v>12</v>
      </c>
      <c r="B11">
        <v>144</v>
      </c>
      <c r="C11">
        <v>3150</v>
      </c>
      <c r="D11">
        <v>1476</v>
      </c>
      <c r="E11">
        <v>37892</v>
      </c>
      <c r="F11">
        <v>3334</v>
      </c>
      <c r="G11">
        <v>5053</v>
      </c>
      <c r="H11">
        <v>289</v>
      </c>
      <c r="I11">
        <v>14813</v>
      </c>
      <c r="J11">
        <v>3838</v>
      </c>
      <c r="K11">
        <v>137</v>
      </c>
      <c r="L11">
        <v>840</v>
      </c>
      <c r="M11">
        <v>1784</v>
      </c>
      <c r="N11">
        <v>63</v>
      </c>
      <c r="O11">
        <v>103</v>
      </c>
      <c r="P11">
        <v>127</v>
      </c>
      <c r="Q11">
        <v>78</v>
      </c>
      <c r="R11">
        <v>171</v>
      </c>
      <c r="S11">
        <v>1101</v>
      </c>
      <c r="T11">
        <v>771</v>
      </c>
      <c r="U11">
        <v>6011</v>
      </c>
      <c r="V11">
        <v>522</v>
      </c>
      <c r="W11">
        <v>22531</v>
      </c>
      <c r="X11">
        <v>2810</v>
      </c>
      <c r="Y11">
        <v>521</v>
      </c>
      <c r="Z11">
        <v>312</v>
      </c>
      <c r="AA11">
        <v>144</v>
      </c>
      <c r="AB11">
        <v>1057</v>
      </c>
      <c r="AC11">
        <v>2153</v>
      </c>
      <c r="AD11">
        <v>629</v>
      </c>
      <c r="AE11">
        <v>1215</v>
      </c>
      <c r="AF11">
        <v>211</v>
      </c>
      <c r="AG11">
        <v>390</v>
      </c>
      <c r="AH11">
        <v>31</v>
      </c>
      <c r="AI11">
        <v>51</v>
      </c>
      <c r="AJ11">
        <v>551</v>
      </c>
      <c r="AK11">
        <v>1129</v>
      </c>
      <c r="AL11">
        <v>1928</v>
      </c>
      <c r="AM11">
        <v>3809</v>
      </c>
      <c r="AN11">
        <v>1551</v>
      </c>
      <c r="AO11">
        <v>47415</v>
      </c>
      <c r="AP11">
        <v>385</v>
      </c>
      <c r="AQ11">
        <v>4215</v>
      </c>
      <c r="AR11">
        <v>4196</v>
      </c>
      <c r="AS11">
        <v>2719</v>
      </c>
      <c r="AT11">
        <v>1505</v>
      </c>
      <c r="AU11">
        <v>28093</v>
      </c>
      <c r="AV11">
        <v>2875</v>
      </c>
      <c r="AW11">
        <v>4465</v>
      </c>
      <c r="AX11">
        <v>167</v>
      </c>
      <c r="AY11">
        <v>18355</v>
      </c>
      <c r="AZ11">
        <v>4101</v>
      </c>
      <c r="BA11">
        <v>134</v>
      </c>
      <c r="BB11">
        <v>791</v>
      </c>
      <c r="BC11">
        <v>1858</v>
      </c>
      <c r="BD11">
        <v>80</v>
      </c>
      <c r="BE11">
        <v>164</v>
      </c>
      <c r="BF11">
        <v>145</v>
      </c>
      <c r="BG11">
        <v>119</v>
      </c>
      <c r="BH11">
        <v>315</v>
      </c>
      <c r="BI11">
        <v>2130</v>
      </c>
      <c r="BJ11">
        <v>887</v>
      </c>
      <c r="BK11">
        <v>7065</v>
      </c>
      <c r="BL11">
        <v>555</v>
      </c>
      <c r="BM11">
        <v>23844</v>
      </c>
      <c r="BN11">
        <v>1935</v>
      </c>
      <c r="BO11">
        <v>429</v>
      </c>
      <c r="BP11">
        <v>227</v>
      </c>
      <c r="BQ11">
        <v>127</v>
      </c>
      <c r="BR11">
        <v>977</v>
      </c>
      <c r="BS11">
        <v>2032</v>
      </c>
      <c r="BT11">
        <v>688</v>
      </c>
      <c r="BU11">
        <v>1425</v>
      </c>
      <c r="BV11">
        <v>255</v>
      </c>
      <c r="BW11">
        <v>472</v>
      </c>
      <c r="BX11">
        <v>34</v>
      </c>
      <c r="BY11">
        <v>56</v>
      </c>
      <c r="BZ11">
        <v>423</v>
      </c>
      <c r="CA11">
        <v>903</v>
      </c>
      <c r="CB11">
        <v>1954</v>
      </c>
      <c r="CC11">
        <v>3985</v>
      </c>
      <c r="CD11">
        <v>1565</v>
      </c>
      <c r="CE11">
        <v>48200</v>
      </c>
      <c r="CF11">
        <v>452</v>
      </c>
      <c r="CG11">
        <v>4306</v>
      </c>
      <c r="CH11">
        <v>4454</v>
      </c>
      <c r="CJ11" s="6">
        <f t="shared" si="0"/>
        <v>0.77302204928664076</v>
      </c>
      <c r="CK11" s="6">
        <f t="shared" si="1"/>
        <v>0.71496212121212122</v>
      </c>
      <c r="CL11" s="6">
        <f t="shared" si="2"/>
        <v>7.2658882082695255</v>
      </c>
      <c r="CM11" s="6">
        <f t="shared" si="3"/>
        <v>5.2108786610878663</v>
      </c>
      <c r="CN11" s="1">
        <f t="shared" si="53"/>
        <v>1.4236111111111112</v>
      </c>
      <c r="CO11" s="1">
        <f t="shared" si="54"/>
        <v>1.8333333333333333</v>
      </c>
      <c r="CP11" s="6">
        <f t="shared" si="4"/>
        <v>35.707994579945797</v>
      </c>
      <c r="CQ11" s="6">
        <f t="shared" si="5"/>
        <v>30.862458471760796</v>
      </c>
      <c r="CR11" s="2">
        <f>(AQ11+AR11/60)/D11</f>
        <v>2.9030713640469736</v>
      </c>
      <c r="CS11" s="2">
        <f>(CG11+CH11/60)/AT11</f>
        <v>2.9104540420819491</v>
      </c>
      <c r="CT11" s="6">
        <f t="shared" si="8"/>
        <v>5.8160450231736922</v>
      </c>
      <c r="CU11" s="6">
        <f t="shared" si="9"/>
        <v>5.2300416619750028</v>
      </c>
      <c r="CV11" s="6">
        <f t="shared" si="10"/>
        <v>2.1341463414634148</v>
      </c>
      <c r="CW11" s="6">
        <f t="shared" si="11"/>
        <v>1.8066445182724253</v>
      </c>
      <c r="CX11" s="6">
        <f t="shared" si="12"/>
        <v>0.47853736089030208</v>
      </c>
      <c r="CY11" s="6">
        <f t="shared" si="13"/>
        <v>0.43076162215628089</v>
      </c>
      <c r="CZ11" s="6">
        <f t="shared" si="14"/>
        <v>30.570599613152805</v>
      </c>
      <c r="DA11" s="6">
        <f t="shared" si="15"/>
        <v>30.798722044728436</v>
      </c>
      <c r="DB11" s="1">
        <f t="shared" si="55"/>
        <v>2.6736111111111112</v>
      </c>
      <c r="DC11" s="1">
        <f t="shared" si="56"/>
        <v>3.1388888888888888</v>
      </c>
      <c r="DD11" s="6">
        <f t="shared" si="16"/>
        <v>0.71730189196599947</v>
      </c>
      <c r="DE11" s="6">
        <f t="shared" si="17"/>
        <v>0.656010656010656</v>
      </c>
      <c r="DF11" s="6">
        <f t="shared" si="18"/>
        <v>6.139566395663957</v>
      </c>
      <c r="DG11" s="6">
        <f t="shared" si="19"/>
        <v>5.9009966777408636</v>
      </c>
      <c r="DH11" s="6">
        <f t="shared" si="20"/>
        <v>0.66331935555065102</v>
      </c>
      <c r="DI11" s="6">
        <f t="shared" si="21"/>
        <v>0.79551852268888634</v>
      </c>
      <c r="DJ11" s="6">
        <f t="shared" si="22"/>
        <v>0.50616959831976893</v>
      </c>
      <c r="DK11" s="6">
        <f t="shared" si="23"/>
        <v>0.49033877038895862</v>
      </c>
      <c r="DL11" s="7">
        <f t="shared" si="24"/>
        <v>3.8595622720166753</v>
      </c>
      <c r="DM11" s="7">
        <f t="shared" si="25"/>
        <v>4.4757376249695193</v>
      </c>
      <c r="DN11" s="6">
        <f t="shared" si="26"/>
        <v>37.779693486590041</v>
      </c>
      <c r="DO11" s="6">
        <f t="shared" si="27"/>
        <v>39.475675675675674</v>
      </c>
      <c r="DQ11" s="8">
        <f t="shared" si="28"/>
        <v>1</v>
      </c>
      <c r="DR11" s="8">
        <f t="shared" si="29"/>
        <v>30</v>
      </c>
      <c r="DS11" s="8">
        <f t="shared" si="30"/>
        <v>1</v>
      </c>
      <c r="DT11" s="8">
        <f t="shared" si="31"/>
        <v>11</v>
      </c>
      <c r="DU11" s="8">
        <f t="shared" si="31"/>
        <v>2</v>
      </c>
      <c r="DV11" s="8">
        <f t="shared" si="32"/>
        <v>9</v>
      </c>
      <c r="DW11" s="8">
        <f t="shared" si="32"/>
        <v>1</v>
      </c>
      <c r="DX11" s="8">
        <f t="shared" si="33"/>
        <v>29</v>
      </c>
      <c r="DY11" s="8">
        <f t="shared" si="34"/>
        <v>2</v>
      </c>
      <c r="DZ11" s="8">
        <f t="shared" si="35"/>
        <v>32</v>
      </c>
      <c r="EA11" s="8">
        <f t="shared" si="36"/>
        <v>1</v>
      </c>
      <c r="EB11" s="8">
        <f t="shared" si="37"/>
        <v>19</v>
      </c>
      <c r="EC11" s="8">
        <f t="shared" si="38"/>
        <v>1</v>
      </c>
      <c r="ED11" s="8">
        <f t="shared" si="39"/>
        <v>32</v>
      </c>
      <c r="EE11" s="8">
        <f t="shared" si="40"/>
        <v>1</v>
      </c>
      <c r="EF11" s="8">
        <f t="shared" si="41"/>
        <v>31</v>
      </c>
      <c r="EG11" s="8">
        <f t="shared" si="42"/>
        <v>23</v>
      </c>
      <c r="EH11" s="8">
        <f t="shared" si="43"/>
        <v>15</v>
      </c>
      <c r="EI11" s="8">
        <f t="shared" si="43"/>
        <v>1</v>
      </c>
      <c r="EJ11" s="8">
        <f t="shared" si="57"/>
        <v>32</v>
      </c>
      <c r="EK11" s="8">
        <f t="shared" si="57"/>
        <v>1</v>
      </c>
      <c r="EL11" s="8">
        <f t="shared" si="44"/>
        <v>14</v>
      </c>
      <c r="EM11" s="8">
        <f t="shared" si="45"/>
        <v>1</v>
      </c>
      <c r="EN11" s="8">
        <f t="shared" si="46"/>
        <v>32</v>
      </c>
      <c r="EO11" s="8">
        <f t="shared" si="46"/>
        <v>2</v>
      </c>
      <c r="EP11" s="8">
        <f t="shared" si="47"/>
        <v>20</v>
      </c>
      <c r="EQ11" s="8">
        <f t="shared" si="47"/>
        <v>1</v>
      </c>
      <c r="ER11" s="8">
        <f t="shared" si="48"/>
        <v>32</v>
      </c>
      <c r="ES11" s="8">
        <f t="shared" si="49"/>
        <v>29</v>
      </c>
      <c r="ET11" s="8">
        <f t="shared" si="50"/>
        <v>30</v>
      </c>
      <c r="EU11" s="8">
        <f t="shared" si="51"/>
        <v>20</v>
      </c>
      <c r="EV11" s="8">
        <f t="shared" si="52"/>
        <v>31</v>
      </c>
      <c r="EW11" t="s">
        <v>12</v>
      </c>
    </row>
    <row r="12" spans="1:153">
      <c r="A12" t="s">
        <v>18</v>
      </c>
      <c r="B12">
        <v>144</v>
      </c>
      <c r="C12">
        <v>2668</v>
      </c>
      <c r="D12">
        <v>1673</v>
      </c>
      <c r="E12">
        <v>30787</v>
      </c>
      <c r="F12">
        <v>2691</v>
      </c>
      <c r="G12">
        <v>4547</v>
      </c>
      <c r="H12">
        <v>204</v>
      </c>
      <c r="I12">
        <v>17072</v>
      </c>
      <c r="J12">
        <v>4141</v>
      </c>
      <c r="K12">
        <v>114</v>
      </c>
      <c r="L12">
        <v>738</v>
      </c>
      <c r="M12">
        <v>1928</v>
      </c>
      <c r="N12">
        <v>58</v>
      </c>
      <c r="O12">
        <v>126</v>
      </c>
      <c r="P12">
        <v>166</v>
      </c>
      <c r="Q12">
        <v>105</v>
      </c>
      <c r="R12">
        <v>338</v>
      </c>
      <c r="S12">
        <v>2091</v>
      </c>
      <c r="T12">
        <v>936</v>
      </c>
      <c r="U12">
        <v>7759</v>
      </c>
      <c r="V12">
        <v>716</v>
      </c>
      <c r="W12">
        <v>30394</v>
      </c>
      <c r="X12">
        <v>3461</v>
      </c>
      <c r="Y12">
        <v>422</v>
      </c>
      <c r="Z12">
        <v>213</v>
      </c>
      <c r="AA12">
        <v>126</v>
      </c>
      <c r="AB12">
        <v>906</v>
      </c>
      <c r="AC12">
        <v>2127</v>
      </c>
      <c r="AD12">
        <v>605</v>
      </c>
      <c r="AE12">
        <v>1379</v>
      </c>
      <c r="AF12">
        <v>221</v>
      </c>
      <c r="AG12">
        <v>472</v>
      </c>
      <c r="AH12">
        <v>28</v>
      </c>
      <c r="AI12">
        <v>54</v>
      </c>
      <c r="AJ12">
        <v>454</v>
      </c>
      <c r="AK12">
        <v>1092</v>
      </c>
      <c r="AL12">
        <v>1760</v>
      </c>
      <c r="AM12">
        <v>4032</v>
      </c>
      <c r="AN12">
        <v>1723</v>
      </c>
      <c r="AO12">
        <v>52771</v>
      </c>
      <c r="AP12">
        <v>586</v>
      </c>
      <c r="AQ12">
        <v>4389</v>
      </c>
      <c r="AR12">
        <v>4352</v>
      </c>
      <c r="AS12">
        <v>2505</v>
      </c>
      <c r="AT12">
        <v>1666</v>
      </c>
      <c r="AU12">
        <v>29097</v>
      </c>
      <c r="AV12">
        <v>2736</v>
      </c>
      <c r="AW12">
        <v>4724</v>
      </c>
      <c r="AX12">
        <v>191</v>
      </c>
      <c r="AY12">
        <v>14774</v>
      </c>
      <c r="AZ12">
        <v>3782</v>
      </c>
      <c r="BA12">
        <v>98</v>
      </c>
      <c r="BB12">
        <v>710</v>
      </c>
      <c r="BC12">
        <v>1934</v>
      </c>
      <c r="BD12">
        <v>65</v>
      </c>
      <c r="BE12">
        <v>119</v>
      </c>
      <c r="BF12">
        <v>125</v>
      </c>
      <c r="BG12">
        <v>106</v>
      </c>
      <c r="BH12">
        <v>331</v>
      </c>
      <c r="BI12">
        <v>2073</v>
      </c>
      <c r="BJ12">
        <v>879</v>
      </c>
      <c r="BK12">
        <v>7248</v>
      </c>
      <c r="BL12">
        <v>762</v>
      </c>
      <c r="BM12">
        <v>32543</v>
      </c>
      <c r="BN12">
        <v>3108</v>
      </c>
      <c r="BO12">
        <v>401</v>
      </c>
      <c r="BP12">
        <v>209</v>
      </c>
      <c r="BQ12">
        <v>138</v>
      </c>
      <c r="BR12">
        <v>863</v>
      </c>
      <c r="BS12">
        <v>1919</v>
      </c>
      <c r="BT12">
        <v>551</v>
      </c>
      <c r="BU12">
        <v>1297</v>
      </c>
      <c r="BV12">
        <v>193</v>
      </c>
      <c r="BW12">
        <v>406</v>
      </c>
      <c r="BX12">
        <v>27</v>
      </c>
      <c r="BY12">
        <v>42</v>
      </c>
      <c r="BZ12">
        <v>443</v>
      </c>
      <c r="CA12">
        <v>947</v>
      </c>
      <c r="CB12">
        <v>1634</v>
      </c>
      <c r="CC12">
        <v>3664</v>
      </c>
      <c r="CD12">
        <v>1719</v>
      </c>
      <c r="CE12">
        <v>53560</v>
      </c>
      <c r="CF12">
        <v>601</v>
      </c>
      <c r="CG12">
        <v>4149</v>
      </c>
      <c r="CH12">
        <v>4220</v>
      </c>
      <c r="CJ12" s="1">
        <f t="shared" si="0"/>
        <v>0.68785994010596641</v>
      </c>
      <c r="CK12" s="1">
        <f t="shared" si="1"/>
        <v>0.66986334212419085</v>
      </c>
      <c r="CL12" s="1">
        <f t="shared" si="2"/>
        <v>5.6083930399181163</v>
      </c>
      <c r="CM12" s="1">
        <f t="shared" si="3"/>
        <v>5.399010880316518</v>
      </c>
      <c r="CN12" s="1">
        <f t="shared" si="53"/>
        <v>1.8819444444444444</v>
      </c>
      <c r="CO12" s="1">
        <f t="shared" si="54"/>
        <v>1.6041666666666667</v>
      </c>
      <c r="CP12" s="1">
        <f t="shared" si="4"/>
        <v>28.606694560669457</v>
      </c>
      <c r="CQ12" s="1">
        <f t="shared" si="5"/>
        <v>26.33313325330132</v>
      </c>
      <c r="CR12" s="2">
        <f t="shared" ref="CR12:CR32" si="58">(AQ12+AR12/60)/D12</f>
        <v>2.6667862123929074</v>
      </c>
      <c r="CS12" s="2">
        <f t="shared" ref="CS12:CS32" si="59">(CG12+CH12/60)/AT12</f>
        <v>2.5326130452180871</v>
      </c>
      <c r="CT12" s="1">
        <f t="shared" si="8"/>
        <v>5.3023487702193659</v>
      </c>
      <c r="CU12" s="1">
        <f t="shared" si="9"/>
        <v>4.9644675794953042</v>
      </c>
      <c r="CV12" s="1">
        <f t="shared" si="10"/>
        <v>1.5947399880454274</v>
      </c>
      <c r="CW12" s="1">
        <f t="shared" si="11"/>
        <v>1.5036014405762306</v>
      </c>
      <c r="CX12" s="1">
        <f t="shared" si="12"/>
        <v>0.38753651411879259</v>
      </c>
      <c r="CY12" s="1">
        <f t="shared" si="13"/>
        <v>0.37749634680954702</v>
      </c>
      <c r="CZ12" s="1">
        <f t="shared" si="14"/>
        <v>30.627394080092863</v>
      </c>
      <c r="DA12" s="1">
        <f t="shared" si="15"/>
        <v>31.157649796393251</v>
      </c>
      <c r="DB12" s="1">
        <f t="shared" si="55"/>
        <v>4.0694444444444446</v>
      </c>
      <c r="DC12" s="1">
        <f t="shared" si="56"/>
        <v>4.1736111111111107</v>
      </c>
      <c r="DD12" s="1">
        <f t="shared" si="16"/>
        <v>0.63270142180094791</v>
      </c>
      <c r="DE12" s="1">
        <f t="shared" si="17"/>
        <v>0.66868542928393304</v>
      </c>
      <c r="DF12" s="1">
        <f t="shared" si="18"/>
        <v>5.395098625224148</v>
      </c>
      <c r="DG12" s="1">
        <f t="shared" si="19"/>
        <v>5.3043217286914768</v>
      </c>
      <c r="DH12" s="1">
        <f t="shared" si="20"/>
        <v>0.85962774207844006</v>
      </c>
      <c r="DI12" s="1">
        <f t="shared" si="21"/>
        <v>0.82018784655426047</v>
      </c>
      <c r="DJ12" s="1">
        <f t="shared" si="22"/>
        <v>0.43650793650793651</v>
      </c>
      <c r="DK12" s="1">
        <f t="shared" si="23"/>
        <v>0.44596069868995636</v>
      </c>
      <c r="DL12" s="2">
        <f t="shared" si="24"/>
        <v>4.1226756822023667</v>
      </c>
      <c r="DM12" s="2">
        <f t="shared" si="25"/>
        <v>3.9063987308302486</v>
      </c>
      <c r="DN12" s="1">
        <f t="shared" si="26"/>
        <v>37.615921787709496</v>
      </c>
      <c r="DO12" s="1">
        <f t="shared" si="27"/>
        <v>38.628608923884514</v>
      </c>
      <c r="DQ12">
        <f t="shared" si="28"/>
        <v>18</v>
      </c>
      <c r="DR12">
        <f t="shared" si="29"/>
        <v>6</v>
      </c>
      <c r="DS12">
        <f t="shared" si="30"/>
        <v>12</v>
      </c>
      <c r="DT12">
        <f t="shared" si="31"/>
        <v>16</v>
      </c>
      <c r="DU12">
        <f t="shared" si="31"/>
        <v>26</v>
      </c>
      <c r="DV12">
        <f t="shared" si="32"/>
        <v>28</v>
      </c>
      <c r="DW12">
        <f t="shared" si="32"/>
        <v>17</v>
      </c>
      <c r="DX12">
        <f t="shared" si="33"/>
        <v>6</v>
      </c>
      <c r="DY12">
        <f t="shared" si="34"/>
        <v>17</v>
      </c>
      <c r="DZ12">
        <f t="shared" si="35"/>
        <v>4</v>
      </c>
      <c r="EA12">
        <f t="shared" si="36"/>
        <v>11</v>
      </c>
      <c r="EB12">
        <f t="shared" si="37"/>
        <v>5</v>
      </c>
      <c r="EC12">
        <f t="shared" si="38"/>
        <v>17</v>
      </c>
      <c r="ED12">
        <f t="shared" si="39"/>
        <v>6</v>
      </c>
      <c r="EE12">
        <f t="shared" si="40"/>
        <v>16</v>
      </c>
      <c r="EF12">
        <f t="shared" si="41"/>
        <v>7</v>
      </c>
      <c r="EG12">
        <f t="shared" si="42"/>
        <v>21</v>
      </c>
      <c r="EH12">
        <f t="shared" si="43"/>
        <v>18</v>
      </c>
      <c r="EI12">
        <f t="shared" si="43"/>
        <v>18</v>
      </c>
      <c r="EJ12">
        <f t="shared" si="57"/>
        <v>8</v>
      </c>
      <c r="EK12">
        <f t="shared" si="57"/>
        <v>24</v>
      </c>
      <c r="EL12">
        <f t="shared" si="44"/>
        <v>23</v>
      </c>
      <c r="EM12">
        <f t="shared" si="45"/>
        <v>24</v>
      </c>
      <c r="EN12">
        <f t="shared" si="46"/>
        <v>3</v>
      </c>
      <c r="EO12">
        <f t="shared" si="46"/>
        <v>22</v>
      </c>
      <c r="EP12">
        <f t="shared" si="47"/>
        <v>14</v>
      </c>
      <c r="EQ12">
        <f t="shared" si="47"/>
        <v>27</v>
      </c>
      <c r="ER12">
        <f t="shared" si="48"/>
        <v>12</v>
      </c>
      <c r="ES12">
        <f t="shared" si="49"/>
        <v>15</v>
      </c>
      <c r="ET12">
        <f t="shared" si="50"/>
        <v>4</v>
      </c>
      <c r="EU12">
        <f t="shared" si="51"/>
        <v>22</v>
      </c>
      <c r="EV12">
        <f t="shared" si="52"/>
        <v>24</v>
      </c>
      <c r="EW12" t="s">
        <v>18</v>
      </c>
    </row>
    <row r="13" spans="1:153">
      <c r="A13" t="s">
        <v>6</v>
      </c>
      <c r="B13">
        <v>144</v>
      </c>
      <c r="C13">
        <v>2593</v>
      </c>
      <c r="D13">
        <v>1657</v>
      </c>
      <c r="E13">
        <v>28334</v>
      </c>
      <c r="F13">
        <v>2724</v>
      </c>
      <c r="G13">
        <v>4685</v>
      </c>
      <c r="H13">
        <v>159</v>
      </c>
      <c r="I13">
        <v>16580</v>
      </c>
      <c r="J13">
        <v>4067</v>
      </c>
      <c r="K13">
        <v>134</v>
      </c>
      <c r="L13">
        <v>751</v>
      </c>
      <c r="M13">
        <v>1965</v>
      </c>
      <c r="N13">
        <v>74</v>
      </c>
      <c r="O13">
        <v>134</v>
      </c>
      <c r="P13">
        <v>156</v>
      </c>
      <c r="Q13">
        <v>114</v>
      </c>
      <c r="R13">
        <v>303</v>
      </c>
      <c r="S13">
        <v>1973</v>
      </c>
      <c r="T13">
        <v>898</v>
      </c>
      <c r="U13">
        <v>7430</v>
      </c>
      <c r="V13">
        <v>734</v>
      </c>
      <c r="W13">
        <v>30991</v>
      </c>
      <c r="X13">
        <v>2687</v>
      </c>
      <c r="Y13">
        <v>418</v>
      </c>
      <c r="Z13">
        <v>220</v>
      </c>
      <c r="AA13">
        <v>126</v>
      </c>
      <c r="AB13">
        <v>933</v>
      </c>
      <c r="AC13">
        <v>2106</v>
      </c>
      <c r="AD13">
        <v>624</v>
      </c>
      <c r="AE13">
        <v>1374</v>
      </c>
      <c r="AF13">
        <v>233</v>
      </c>
      <c r="AG13">
        <v>453</v>
      </c>
      <c r="AH13">
        <v>34</v>
      </c>
      <c r="AI13">
        <v>49</v>
      </c>
      <c r="AJ13">
        <v>470</v>
      </c>
      <c r="AK13">
        <v>1011</v>
      </c>
      <c r="AL13">
        <v>1824</v>
      </c>
      <c r="AM13">
        <v>3982</v>
      </c>
      <c r="AN13">
        <v>1711</v>
      </c>
      <c r="AO13">
        <v>52756</v>
      </c>
      <c r="AP13">
        <v>594</v>
      </c>
      <c r="AQ13">
        <v>4251</v>
      </c>
      <c r="AR13">
        <v>4258</v>
      </c>
      <c r="AS13">
        <v>2629</v>
      </c>
      <c r="AT13">
        <v>1641</v>
      </c>
      <c r="AU13">
        <v>28589</v>
      </c>
      <c r="AV13">
        <v>2564</v>
      </c>
      <c r="AW13">
        <v>4445</v>
      </c>
      <c r="AX13">
        <v>188</v>
      </c>
      <c r="AY13">
        <v>16387</v>
      </c>
      <c r="AZ13">
        <v>4148</v>
      </c>
      <c r="BA13">
        <v>104</v>
      </c>
      <c r="BB13">
        <v>721</v>
      </c>
      <c r="BC13">
        <v>1932</v>
      </c>
      <c r="BD13">
        <v>62</v>
      </c>
      <c r="BE13">
        <v>130</v>
      </c>
      <c r="BF13">
        <v>144</v>
      </c>
      <c r="BG13">
        <v>106</v>
      </c>
      <c r="BH13">
        <v>374</v>
      </c>
      <c r="BI13">
        <v>2303</v>
      </c>
      <c r="BJ13">
        <v>821</v>
      </c>
      <c r="BK13">
        <v>6426</v>
      </c>
      <c r="BL13">
        <v>721</v>
      </c>
      <c r="BM13">
        <v>30918</v>
      </c>
      <c r="BN13">
        <v>3136</v>
      </c>
      <c r="BO13">
        <v>406</v>
      </c>
      <c r="BP13">
        <v>199</v>
      </c>
      <c r="BQ13">
        <v>143</v>
      </c>
      <c r="BR13">
        <v>941</v>
      </c>
      <c r="BS13">
        <v>2145</v>
      </c>
      <c r="BT13">
        <v>577</v>
      </c>
      <c r="BU13">
        <v>1365</v>
      </c>
      <c r="BV13">
        <v>215</v>
      </c>
      <c r="BW13">
        <v>448</v>
      </c>
      <c r="BX13">
        <v>28</v>
      </c>
      <c r="BY13">
        <v>51</v>
      </c>
      <c r="BZ13">
        <v>487</v>
      </c>
      <c r="CA13">
        <v>1097</v>
      </c>
      <c r="CB13">
        <v>1761</v>
      </c>
      <c r="CC13">
        <v>4009</v>
      </c>
      <c r="CD13">
        <v>1701</v>
      </c>
      <c r="CE13">
        <v>52263</v>
      </c>
      <c r="CF13">
        <v>586</v>
      </c>
      <c r="CG13">
        <v>4283</v>
      </c>
      <c r="CH13">
        <v>4116</v>
      </c>
      <c r="CJ13" s="1">
        <f t="shared" si="0"/>
        <v>0.67905882352941171</v>
      </c>
      <c r="CK13" s="1">
        <f t="shared" si="1"/>
        <v>0.68407494145199066</v>
      </c>
      <c r="CL13" s="1">
        <f t="shared" si="2"/>
        <v>4.9105854049719326</v>
      </c>
      <c r="CM13" s="1">
        <f t="shared" si="3"/>
        <v>5.3681261672546174</v>
      </c>
      <c r="CN13" s="1">
        <f t="shared" si="53"/>
        <v>1.875</v>
      </c>
      <c r="CO13" s="1">
        <f t="shared" si="54"/>
        <v>1.7361111111111112</v>
      </c>
      <c r="CP13" s="1">
        <f t="shared" si="4"/>
        <v>27.105612552806278</v>
      </c>
      <c r="CQ13" s="1">
        <f t="shared" si="5"/>
        <v>27.407678244972576</v>
      </c>
      <c r="CR13" s="2">
        <f t="shared" si="58"/>
        <v>2.608308187487427</v>
      </c>
      <c r="CS13" s="2">
        <f t="shared" si="59"/>
        <v>2.6517976843388178</v>
      </c>
      <c r="CT13" s="1">
        <f t="shared" si="8"/>
        <v>4.9601325234676974</v>
      </c>
      <c r="CU13" s="1">
        <f t="shared" si="9"/>
        <v>5.0157243225158918</v>
      </c>
      <c r="CV13" s="1">
        <f t="shared" si="10"/>
        <v>1.5648762824381413</v>
      </c>
      <c r="CW13" s="1">
        <f t="shared" si="11"/>
        <v>1.6020719073735528</v>
      </c>
      <c r="CX13" s="1">
        <f t="shared" si="12"/>
        <v>0.39304430681276797</v>
      </c>
      <c r="CY13" s="1">
        <f t="shared" si="13"/>
        <v>0.37972841901066923</v>
      </c>
      <c r="CZ13" s="1">
        <f t="shared" si="14"/>
        <v>30.833430742255992</v>
      </c>
      <c r="DA13" s="1">
        <f t="shared" si="15"/>
        <v>30.724867724867725</v>
      </c>
      <c r="DB13" s="1">
        <f t="shared" si="55"/>
        <v>4.125</v>
      </c>
      <c r="DC13" s="1">
        <f t="shared" si="56"/>
        <v>4.0694444444444446</v>
      </c>
      <c r="DD13" s="1">
        <f t="shared" si="16"/>
        <v>0.65550239234449759</v>
      </c>
      <c r="DE13" s="1">
        <f t="shared" si="17"/>
        <v>0.64109781843771996</v>
      </c>
      <c r="DF13" s="1">
        <f t="shared" si="18"/>
        <v>5.4646952323476166</v>
      </c>
      <c r="DG13" s="1">
        <f t="shared" si="19"/>
        <v>5.4643510054844606</v>
      </c>
      <c r="DH13" s="1">
        <f t="shared" si="20"/>
        <v>0.82054113749309776</v>
      </c>
      <c r="DI13" s="1">
        <f t="shared" si="21"/>
        <v>0.71662763466042156</v>
      </c>
      <c r="DJ13" s="1">
        <f t="shared" si="22"/>
        <v>0.45806127574083377</v>
      </c>
      <c r="DK13" s="1">
        <f t="shared" si="23"/>
        <v>0.43926166126216015</v>
      </c>
      <c r="DL13" s="2">
        <f t="shared" si="24"/>
        <v>4.0767150233587408</v>
      </c>
      <c r="DM13" s="2">
        <f t="shared" si="25"/>
        <v>3.9505785920925747</v>
      </c>
      <c r="DN13" s="1">
        <f t="shared" si="26"/>
        <v>38.561307901907355</v>
      </c>
      <c r="DO13" s="1">
        <f t="shared" si="27"/>
        <v>38.532593619972261</v>
      </c>
      <c r="DQ13">
        <f t="shared" si="28"/>
        <v>22</v>
      </c>
      <c r="DR13">
        <f t="shared" si="29"/>
        <v>11</v>
      </c>
      <c r="DS13">
        <f t="shared" si="30"/>
        <v>26</v>
      </c>
      <c r="DT13">
        <f t="shared" si="31"/>
        <v>14</v>
      </c>
      <c r="DU13">
        <f t="shared" si="31"/>
        <v>25</v>
      </c>
      <c r="DV13">
        <f t="shared" si="32"/>
        <v>16</v>
      </c>
      <c r="DW13">
        <f t="shared" si="32"/>
        <v>22</v>
      </c>
      <c r="DX13">
        <f t="shared" si="33"/>
        <v>10</v>
      </c>
      <c r="DY13">
        <f t="shared" si="34"/>
        <v>23</v>
      </c>
      <c r="DZ13">
        <f t="shared" si="35"/>
        <v>19</v>
      </c>
      <c r="EA13">
        <f t="shared" si="36"/>
        <v>23</v>
      </c>
      <c r="EB13">
        <f t="shared" si="37"/>
        <v>9</v>
      </c>
      <c r="EC13">
        <f t="shared" si="38"/>
        <v>22</v>
      </c>
      <c r="ED13">
        <f t="shared" si="39"/>
        <v>11</v>
      </c>
      <c r="EE13">
        <f t="shared" si="40"/>
        <v>15</v>
      </c>
      <c r="EF13">
        <f t="shared" si="41"/>
        <v>8</v>
      </c>
      <c r="EG13">
        <f t="shared" si="42"/>
        <v>18</v>
      </c>
      <c r="EH13">
        <f t="shared" si="43"/>
        <v>11</v>
      </c>
      <c r="EI13">
        <f t="shared" si="43"/>
        <v>22</v>
      </c>
      <c r="EJ13">
        <f t="shared" si="57"/>
        <v>10</v>
      </c>
      <c r="EK13">
        <f t="shared" si="57"/>
        <v>13</v>
      </c>
      <c r="EL13">
        <f t="shared" si="44"/>
        <v>9</v>
      </c>
      <c r="EM13">
        <f t="shared" si="45"/>
        <v>20</v>
      </c>
      <c r="EN13">
        <f t="shared" si="46"/>
        <v>15</v>
      </c>
      <c r="EO13">
        <f t="shared" si="46"/>
        <v>15</v>
      </c>
      <c r="EP13">
        <f t="shared" si="47"/>
        <v>32</v>
      </c>
      <c r="EQ13">
        <f t="shared" si="47"/>
        <v>16</v>
      </c>
      <c r="ER13">
        <f t="shared" si="48"/>
        <v>9</v>
      </c>
      <c r="ES13">
        <f t="shared" si="49"/>
        <v>18</v>
      </c>
      <c r="ET13">
        <f t="shared" si="50"/>
        <v>6</v>
      </c>
      <c r="EU13">
        <f t="shared" si="51"/>
        <v>9</v>
      </c>
      <c r="EV13">
        <f t="shared" si="52"/>
        <v>21</v>
      </c>
      <c r="EW13" t="s">
        <v>6</v>
      </c>
    </row>
    <row r="14" spans="1:153">
      <c r="A14" t="s">
        <v>0</v>
      </c>
      <c r="B14">
        <v>144</v>
      </c>
      <c r="C14">
        <v>2696</v>
      </c>
      <c r="D14">
        <v>1701</v>
      </c>
      <c r="E14">
        <v>33079</v>
      </c>
      <c r="F14">
        <v>2940</v>
      </c>
      <c r="G14">
        <v>5001</v>
      </c>
      <c r="H14">
        <v>229</v>
      </c>
      <c r="I14">
        <v>16376</v>
      </c>
      <c r="J14">
        <v>3707</v>
      </c>
      <c r="K14">
        <v>119</v>
      </c>
      <c r="L14">
        <v>724</v>
      </c>
      <c r="M14">
        <v>1926</v>
      </c>
      <c r="N14">
        <v>47</v>
      </c>
      <c r="O14">
        <v>101</v>
      </c>
      <c r="P14">
        <v>120</v>
      </c>
      <c r="Q14">
        <v>106</v>
      </c>
      <c r="R14">
        <v>336</v>
      </c>
      <c r="S14">
        <v>2092</v>
      </c>
      <c r="T14">
        <v>950</v>
      </c>
      <c r="U14">
        <v>7794</v>
      </c>
      <c r="V14">
        <v>733</v>
      </c>
      <c r="W14">
        <v>30693</v>
      </c>
      <c r="X14">
        <v>3025</v>
      </c>
      <c r="Y14">
        <v>455</v>
      </c>
      <c r="Z14">
        <v>241</v>
      </c>
      <c r="AA14">
        <v>151</v>
      </c>
      <c r="AB14">
        <v>860</v>
      </c>
      <c r="AC14">
        <v>1795</v>
      </c>
      <c r="AD14">
        <v>586</v>
      </c>
      <c r="AE14">
        <v>1259</v>
      </c>
      <c r="AF14">
        <v>215</v>
      </c>
      <c r="AG14">
        <v>446</v>
      </c>
      <c r="AH14">
        <v>22</v>
      </c>
      <c r="AI14">
        <v>39</v>
      </c>
      <c r="AJ14">
        <v>480</v>
      </c>
      <c r="AK14">
        <v>1069</v>
      </c>
      <c r="AL14">
        <v>1683</v>
      </c>
      <c r="AM14">
        <v>3539</v>
      </c>
      <c r="AN14">
        <v>1777</v>
      </c>
      <c r="AO14">
        <v>56291</v>
      </c>
      <c r="AP14">
        <v>613</v>
      </c>
      <c r="AQ14">
        <v>4176</v>
      </c>
      <c r="AR14">
        <v>4337</v>
      </c>
      <c r="AS14">
        <v>2565</v>
      </c>
      <c r="AT14">
        <v>1708</v>
      </c>
      <c r="AU14">
        <v>28625</v>
      </c>
      <c r="AV14">
        <v>2851</v>
      </c>
      <c r="AW14">
        <v>4864</v>
      </c>
      <c r="AX14">
        <v>167</v>
      </c>
      <c r="AY14">
        <v>16215</v>
      </c>
      <c r="AZ14">
        <v>3977</v>
      </c>
      <c r="BA14">
        <v>92</v>
      </c>
      <c r="BB14">
        <v>687</v>
      </c>
      <c r="BC14">
        <v>2016</v>
      </c>
      <c r="BD14">
        <v>75</v>
      </c>
      <c r="BE14">
        <v>166</v>
      </c>
      <c r="BF14">
        <v>146</v>
      </c>
      <c r="BG14">
        <v>121</v>
      </c>
      <c r="BH14">
        <v>384</v>
      </c>
      <c r="BI14">
        <v>2498</v>
      </c>
      <c r="BJ14">
        <v>918</v>
      </c>
      <c r="BK14">
        <v>7519</v>
      </c>
      <c r="BL14">
        <v>804</v>
      </c>
      <c r="BM14">
        <v>33718</v>
      </c>
      <c r="BN14">
        <v>3874</v>
      </c>
      <c r="BO14">
        <v>409</v>
      </c>
      <c r="BP14">
        <v>190</v>
      </c>
      <c r="BQ14">
        <v>135</v>
      </c>
      <c r="BR14">
        <v>870</v>
      </c>
      <c r="BS14">
        <v>2004</v>
      </c>
      <c r="BT14">
        <v>576</v>
      </c>
      <c r="BU14">
        <v>1356</v>
      </c>
      <c r="BV14">
        <v>198</v>
      </c>
      <c r="BW14">
        <v>446</v>
      </c>
      <c r="BX14">
        <v>40</v>
      </c>
      <c r="BY14">
        <v>57</v>
      </c>
      <c r="BZ14">
        <v>364</v>
      </c>
      <c r="CA14">
        <v>888</v>
      </c>
      <c r="CB14">
        <v>1684</v>
      </c>
      <c r="CC14">
        <v>3863</v>
      </c>
      <c r="CD14">
        <v>1767</v>
      </c>
      <c r="CE14">
        <v>54358</v>
      </c>
      <c r="CF14">
        <v>643</v>
      </c>
      <c r="CG14">
        <v>4385</v>
      </c>
      <c r="CH14">
        <v>4126</v>
      </c>
      <c r="CJ14" s="1">
        <f t="shared" si="0"/>
        <v>0.69229019786217871</v>
      </c>
      <c r="CK14" s="1">
        <f t="shared" si="1"/>
        <v>0.66089398549028788</v>
      </c>
      <c r="CL14" s="1">
        <f t="shared" si="2"/>
        <v>6.0444069702079819</v>
      </c>
      <c r="CM14" s="1">
        <f t="shared" si="3"/>
        <v>4.8389862804878048</v>
      </c>
      <c r="CN14" s="1">
        <f t="shared" si="53"/>
        <v>1.5694444444444444</v>
      </c>
      <c r="CO14" s="1">
        <f t="shared" si="54"/>
        <v>1.8541666666666667</v>
      </c>
      <c r="CP14" s="1">
        <f t="shared" si="4"/>
        <v>29.074074074074073</v>
      </c>
      <c r="CQ14" s="1">
        <f t="shared" si="5"/>
        <v>26.252927400468383</v>
      </c>
      <c r="CR14" s="2">
        <f t="shared" si="58"/>
        <v>2.4975210660395848</v>
      </c>
      <c r="CS14" s="2">
        <f t="shared" si="59"/>
        <v>2.6075917252146761</v>
      </c>
      <c r="CT14" s="1">
        <f t="shared" si="8"/>
        <v>5.4682662538699693</v>
      </c>
      <c r="CU14" s="1">
        <f t="shared" si="9"/>
        <v>4.8607046070460704</v>
      </c>
      <c r="CV14" s="1">
        <f t="shared" si="10"/>
        <v>1.5849500293944738</v>
      </c>
      <c r="CW14" s="1">
        <f t="shared" si="11"/>
        <v>1.5017564402810304</v>
      </c>
      <c r="CX14" s="1">
        <f t="shared" si="12"/>
        <v>0.38036507153428711</v>
      </c>
      <c r="CY14" s="1">
        <f t="shared" si="13"/>
        <v>0.34922089825847846</v>
      </c>
      <c r="CZ14" s="1">
        <f t="shared" si="14"/>
        <v>31.677546426561619</v>
      </c>
      <c r="DA14" s="1">
        <f t="shared" si="15"/>
        <v>30.762874929258629</v>
      </c>
      <c r="DB14" s="1">
        <f t="shared" si="55"/>
        <v>4.2569444444444446</v>
      </c>
      <c r="DC14" s="1">
        <f t="shared" si="56"/>
        <v>4.4652777777777777</v>
      </c>
      <c r="DD14" s="1">
        <f t="shared" si="16"/>
        <v>0.67189952904238615</v>
      </c>
      <c r="DE14" s="1">
        <f t="shared" si="17"/>
        <v>0.60600768424729301</v>
      </c>
      <c r="DF14" s="1">
        <f t="shared" si="18"/>
        <v>5.3168724279835393</v>
      </c>
      <c r="DG14" s="1">
        <f t="shared" si="19"/>
        <v>5.4010538641686185</v>
      </c>
      <c r="DH14" s="1">
        <f t="shared" si="20"/>
        <v>0.86178681999115436</v>
      </c>
      <c r="DI14" s="1">
        <f t="shared" si="21"/>
        <v>0.81506775067750681</v>
      </c>
      <c r="DJ14" s="1">
        <f t="shared" si="22"/>
        <v>0.47555806725063576</v>
      </c>
      <c r="DK14" s="1">
        <f t="shared" si="23"/>
        <v>0.43593062386746051</v>
      </c>
      <c r="DL14" s="2">
        <f t="shared" si="24"/>
        <v>4.4175883463717289</v>
      </c>
      <c r="DM14" s="2">
        <f t="shared" si="25"/>
        <v>4.077193864722152</v>
      </c>
      <c r="DN14" s="1">
        <f t="shared" si="26"/>
        <v>37.746248294679397</v>
      </c>
      <c r="DO14" s="1">
        <f t="shared" si="27"/>
        <v>37.119402985074629</v>
      </c>
      <c r="DQ14">
        <f t="shared" si="28"/>
        <v>16</v>
      </c>
      <c r="DR14">
        <f t="shared" si="29"/>
        <v>4</v>
      </c>
      <c r="DS14">
        <f t="shared" si="30"/>
        <v>6</v>
      </c>
      <c r="DT14">
        <f t="shared" si="31"/>
        <v>4</v>
      </c>
      <c r="DU14">
        <f t="shared" si="31"/>
        <v>6</v>
      </c>
      <c r="DV14">
        <f t="shared" si="32"/>
        <v>7</v>
      </c>
      <c r="DW14">
        <f t="shared" si="32"/>
        <v>13</v>
      </c>
      <c r="DX14">
        <f t="shared" si="33"/>
        <v>5</v>
      </c>
      <c r="DY14">
        <f t="shared" si="34"/>
        <v>30</v>
      </c>
      <c r="DZ14">
        <f t="shared" si="35"/>
        <v>10</v>
      </c>
      <c r="EA14">
        <f t="shared" si="36"/>
        <v>8</v>
      </c>
      <c r="EB14">
        <f t="shared" si="37"/>
        <v>3</v>
      </c>
      <c r="EC14">
        <f t="shared" si="38"/>
        <v>20</v>
      </c>
      <c r="ED14">
        <f t="shared" si="39"/>
        <v>5</v>
      </c>
      <c r="EE14">
        <f t="shared" si="40"/>
        <v>23</v>
      </c>
      <c r="EF14">
        <f t="shared" si="41"/>
        <v>2</v>
      </c>
      <c r="EG14">
        <f t="shared" si="42"/>
        <v>7</v>
      </c>
      <c r="EH14">
        <f t="shared" si="43"/>
        <v>13</v>
      </c>
      <c r="EI14">
        <f t="shared" si="43"/>
        <v>27</v>
      </c>
      <c r="EJ14">
        <f t="shared" si="57"/>
        <v>3</v>
      </c>
      <c r="EK14">
        <f t="shared" si="57"/>
        <v>9</v>
      </c>
      <c r="EL14">
        <f t="shared" si="44"/>
        <v>2</v>
      </c>
      <c r="EM14">
        <f t="shared" si="45"/>
        <v>27</v>
      </c>
      <c r="EN14">
        <f t="shared" si="46"/>
        <v>8</v>
      </c>
      <c r="EO14">
        <f t="shared" si="46"/>
        <v>23</v>
      </c>
      <c r="EP14">
        <f t="shared" si="47"/>
        <v>16</v>
      </c>
      <c r="EQ14">
        <f t="shared" si="47"/>
        <v>5</v>
      </c>
      <c r="ER14">
        <f t="shared" si="48"/>
        <v>7</v>
      </c>
      <c r="ES14">
        <f t="shared" si="49"/>
        <v>6</v>
      </c>
      <c r="ET14">
        <f t="shared" si="50"/>
        <v>14</v>
      </c>
      <c r="EU14">
        <f t="shared" si="51"/>
        <v>21</v>
      </c>
      <c r="EV14">
        <f t="shared" si="52"/>
        <v>6</v>
      </c>
      <c r="EW14" t="s">
        <v>0</v>
      </c>
    </row>
    <row r="15" spans="1:153">
      <c r="A15" t="s">
        <v>13</v>
      </c>
      <c r="B15">
        <v>144</v>
      </c>
      <c r="C15">
        <v>2624</v>
      </c>
      <c r="D15">
        <v>1619</v>
      </c>
      <c r="E15">
        <v>26545</v>
      </c>
      <c r="F15">
        <v>2395</v>
      </c>
      <c r="G15">
        <v>4245</v>
      </c>
      <c r="H15">
        <v>166</v>
      </c>
      <c r="I15">
        <v>20075</v>
      </c>
      <c r="J15">
        <v>4385</v>
      </c>
      <c r="K15">
        <v>140</v>
      </c>
      <c r="L15">
        <v>755</v>
      </c>
      <c r="M15">
        <v>1938</v>
      </c>
      <c r="N15">
        <v>69</v>
      </c>
      <c r="O15">
        <v>145</v>
      </c>
      <c r="P15">
        <v>137</v>
      </c>
      <c r="Q15">
        <v>98</v>
      </c>
      <c r="R15">
        <v>362</v>
      </c>
      <c r="S15">
        <v>2156</v>
      </c>
      <c r="T15">
        <v>858</v>
      </c>
      <c r="U15">
        <v>7446</v>
      </c>
      <c r="V15">
        <v>671</v>
      </c>
      <c r="W15">
        <v>27562</v>
      </c>
      <c r="X15">
        <v>1836</v>
      </c>
      <c r="Y15">
        <v>465</v>
      </c>
      <c r="Z15">
        <v>228</v>
      </c>
      <c r="AA15">
        <v>162</v>
      </c>
      <c r="AB15">
        <v>1004</v>
      </c>
      <c r="AC15">
        <v>2255</v>
      </c>
      <c r="AD15">
        <v>662</v>
      </c>
      <c r="AE15">
        <v>1452</v>
      </c>
      <c r="AF15">
        <v>251</v>
      </c>
      <c r="AG15">
        <v>496</v>
      </c>
      <c r="AH15">
        <v>36</v>
      </c>
      <c r="AI15">
        <v>59</v>
      </c>
      <c r="AJ15">
        <v>497</v>
      </c>
      <c r="AK15">
        <v>1112</v>
      </c>
      <c r="AL15">
        <v>1953</v>
      </c>
      <c r="AM15">
        <v>4262</v>
      </c>
      <c r="AN15">
        <v>1684</v>
      </c>
      <c r="AO15">
        <v>52223</v>
      </c>
      <c r="AP15">
        <v>544</v>
      </c>
      <c r="AQ15">
        <v>4287</v>
      </c>
      <c r="AR15">
        <v>4163</v>
      </c>
      <c r="AS15">
        <v>2793</v>
      </c>
      <c r="AT15">
        <v>1622</v>
      </c>
      <c r="AU15">
        <v>32366</v>
      </c>
      <c r="AV15">
        <v>2906</v>
      </c>
      <c r="AW15">
        <v>4718</v>
      </c>
      <c r="AX15">
        <v>209</v>
      </c>
      <c r="AY15">
        <v>17495</v>
      </c>
      <c r="AZ15">
        <v>3986</v>
      </c>
      <c r="BA15">
        <v>137</v>
      </c>
      <c r="BB15">
        <v>735</v>
      </c>
      <c r="BC15">
        <v>1862</v>
      </c>
      <c r="BD15">
        <v>69</v>
      </c>
      <c r="BE15">
        <v>143</v>
      </c>
      <c r="BF15">
        <v>145</v>
      </c>
      <c r="BG15">
        <v>116</v>
      </c>
      <c r="BH15">
        <v>329</v>
      </c>
      <c r="BI15">
        <v>2098</v>
      </c>
      <c r="BJ15">
        <v>991</v>
      </c>
      <c r="BK15">
        <v>8039</v>
      </c>
      <c r="BL15">
        <v>673</v>
      </c>
      <c r="BM15">
        <v>29047</v>
      </c>
      <c r="BN15">
        <v>3284</v>
      </c>
      <c r="BO15">
        <v>460</v>
      </c>
      <c r="BP15">
        <v>254</v>
      </c>
      <c r="BQ15">
        <v>129</v>
      </c>
      <c r="BR15">
        <v>1003</v>
      </c>
      <c r="BS15">
        <v>2077</v>
      </c>
      <c r="BT15">
        <v>610</v>
      </c>
      <c r="BU15">
        <v>1296</v>
      </c>
      <c r="BV15">
        <v>211</v>
      </c>
      <c r="BW15">
        <v>442</v>
      </c>
      <c r="BX15">
        <v>40</v>
      </c>
      <c r="BY15">
        <v>58</v>
      </c>
      <c r="BZ15">
        <v>500</v>
      </c>
      <c r="CA15">
        <v>1073</v>
      </c>
      <c r="CB15">
        <v>1864</v>
      </c>
      <c r="CC15">
        <v>3873</v>
      </c>
      <c r="CD15">
        <v>1673</v>
      </c>
      <c r="CE15">
        <v>49428</v>
      </c>
      <c r="CF15">
        <v>521</v>
      </c>
      <c r="CG15">
        <v>4309</v>
      </c>
      <c r="CH15">
        <v>4505</v>
      </c>
      <c r="CJ15" s="1">
        <f t="shared" si="0"/>
        <v>0.69054913975960408</v>
      </c>
      <c r="CK15" s="1">
        <f t="shared" si="1"/>
        <v>0.71098527746319362</v>
      </c>
      <c r="CL15" s="1">
        <f t="shared" si="2"/>
        <v>5.1443455611026696</v>
      </c>
      <c r="CM15" s="1">
        <f t="shared" si="3"/>
        <v>5.948286110560729</v>
      </c>
      <c r="CN15" s="1">
        <f t="shared" si="53"/>
        <v>1.6319444444444444</v>
      </c>
      <c r="CO15" s="1">
        <f t="shared" si="54"/>
        <v>1.8125</v>
      </c>
      <c r="CP15" s="1">
        <f t="shared" si="4"/>
        <v>28.795552810376776</v>
      </c>
      <c r="CQ15" s="1">
        <f t="shared" si="5"/>
        <v>30.740443896424168</v>
      </c>
      <c r="CR15" s="2">
        <f t="shared" si="58"/>
        <v>2.6907864937204033</v>
      </c>
      <c r="CS15" s="2">
        <f t="shared" si="59"/>
        <v>2.7028873818331278</v>
      </c>
      <c r="CT15" s="1">
        <f t="shared" si="8"/>
        <v>5.1846085409252671</v>
      </c>
      <c r="CU15" s="1">
        <f t="shared" si="9"/>
        <v>5.5198715819771946</v>
      </c>
      <c r="CV15" s="1">
        <f t="shared" si="10"/>
        <v>1.6207535515750464</v>
      </c>
      <c r="CW15" s="1">
        <f t="shared" si="11"/>
        <v>1.7219482120838472</v>
      </c>
      <c r="CX15" s="1">
        <f t="shared" si="12"/>
        <v>0.39558329332693232</v>
      </c>
      <c r="CY15" s="1">
        <f t="shared" si="13"/>
        <v>0.40099750623441399</v>
      </c>
      <c r="CZ15" s="1">
        <f t="shared" si="14"/>
        <v>31.01128266033254</v>
      </c>
      <c r="DA15" s="1">
        <f t="shared" si="15"/>
        <v>29.544530783024506</v>
      </c>
      <c r="DB15" s="1">
        <f t="shared" si="55"/>
        <v>3.7777777777777777</v>
      </c>
      <c r="DC15" s="1">
        <f t="shared" si="56"/>
        <v>3.6180555555555554</v>
      </c>
      <c r="DD15" s="1">
        <f t="shared" si="16"/>
        <v>0.63963133640552994</v>
      </c>
      <c r="DE15" s="1">
        <f t="shared" si="17"/>
        <v>0.67236024844720499</v>
      </c>
      <c r="DF15" s="1">
        <f t="shared" si="18"/>
        <v>5.5540457072266829</v>
      </c>
      <c r="DG15" s="1">
        <f t="shared" si="19"/>
        <v>5.5690505548705298</v>
      </c>
      <c r="DH15" s="1">
        <f t="shared" si="20"/>
        <v>0.82806939501779364</v>
      </c>
      <c r="DI15" s="1">
        <f t="shared" si="21"/>
        <v>0.88995903907893281</v>
      </c>
      <c r="DJ15" s="1">
        <f t="shared" si="22"/>
        <v>0.45823557015485689</v>
      </c>
      <c r="DK15" s="1">
        <f t="shared" si="23"/>
        <v>0.4812806609863155</v>
      </c>
      <c r="DL15" s="2">
        <f t="shared" si="24"/>
        <v>4.5781071835803875</v>
      </c>
      <c r="DM15" s="2">
        <f t="shared" si="25"/>
        <v>4.3891118916206722</v>
      </c>
      <c r="DN15" s="1">
        <f t="shared" si="26"/>
        <v>38.339791356184797</v>
      </c>
      <c r="DO15" s="1">
        <f t="shared" si="27"/>
        <v>38.280832095096585</v>
      </c>
      <c r="DQ15">
        <f t="shared" si="28"/>
        <v>17</v>
      </c>
      <c r="DR15">
        <f t="shared" si="29"/>
        <v>28</v>
      </c>
      <c r="DS15">
        <f t="shared" si="30"/>
        <v>22</v>
      </c>
      <c r="DT15">
        <f t="shared" si="31"/>
        <v>29</v>
      </c>
      <c r="DU15">
        <f t="shared" si="31"/>
        <v>8</v>
      </c>
      <c r="DV15">
        <f t="shared" si="32"/>
        <v>10</v>
      </c>
      <c r="DW15">
        <f t="shared" si="32"/>
        <v>15</v>
      </c>
      <c r="DX15">
        <f t="shared" si="33"/>
        <v>28</v>
      </c>
      <c r="DY15">
        <f t="shared" si="34"/>
        <v>10</v>
      </c>
      <c r="DZ15">
        <f t="shared" si="35"/>
        <v>23</v>
      </c>
      <c r="EA15">
        <f t="shared" si="36"/>
        <v>17</v>
      </c>
      <c r="EB15">
        <f t="shared" si="37"/>
        <v>29</v>
      </c>
      <c r="EC15">
        <f t="shared" si="38"/>
        <v>16</v>
      </c>
      <c r="ED15">
        <f t="shared" si="39"/>
        <v>27</v>
      </c>
      <c r="EE15">
        <f t="shared" si="40"/>
        <v>12</v>
      </c>
      <c r="EF15">
        <f t="shared" si="41"/>
        <v>23</v>
      </c>
      <c r="EG15">
        <f t="shared" si="42"/>
        <v>15</v>
      </c>
      <c r="EH15">
        <f t="shared" si="43"/>
        <v>2</v>
      </c>
      <c r="EI15">
        <f t="shared" si="43"/>
        <v>12</v>
      </c>
      <c r="EJ15">
        <f t="shared" si="57"/>
        <v>25</v>
      </c>
      <c r="EK15">
        <f t="shared" si="57"/>
        <v>22</v>
      </c>
      <c r="EL15">
        <f t="shared" si="44"/>
        <v>27</v>
      </c>
      <c r="EM15">
        <f t="shared" si="45"/>
        <v>12</v>
      </c>
      <c r="EN15">
        <f t="shared" si="46"/>
        <v>20</v>
      </c>
      <c r="EO15">
        <f t="shared" si="46"/>
        <v>17</v>
      </c>
      <c r="EP15">
        <f t="shared" si="47"/>
        <v>2</v>
      </c>
      <c r="EQ15">
        <f t="shared" si="47"/>
        <v>15</v>
      </c>
      <c r="ER15">
        <f t="shared" si="48"/>
        <v>27</v>
      </c>
      <c r="ES15">
        <f t="shared" si="49"/>
        <v>2</v>
      </c>
      <c r="ET15">
        <f t="shared" si="50"/>
        <v>27</v>
      </c>
      <c r="EU15">
        <f t="shared" si="51"/>
        <v>13</v>
      </c>
      <c r="EV15">
        <f t="shared" si="52"/>
        <v>16</v>
      </c>
      <c r="EW15" t="s">
        <v>13</v>
      </c>
    </row>
    <row r="16" spans="1:153">
      <c r="A16" t="s">
        <v>15</v>
      </c>
      <c r="B16">
        <v>144</v>
      </c>
      <c r="C16">
        <v>2797</v>
      </c>
      <c r="D16">
        <v>1658</v>
      </c>
      <c r="E16">
        <v>30696</v>
      </c>
      <c r="F16">
        <v>2811</v>
      </c>
      <c r="G16">
        <v>4866</v>
      </c>
      <c r="H16">
        <v>188</v>
      </c>
      <c r="I16">
        <v>17983</v>
      </c>
      <c r="J16">
        <v>4059</v>
      </c>
      <c r="K16">
        <v>128</v>
      </c>
      <c r="L16">
        <v>727</v>
      </c>
      <c r="M16">
        <v>1904</v>
      </c>
      <c r="N16">
        <v>50</v>
      </c>
      <c r="O16">
        <v>134</v>
      </c>
      <c r="P16">
        <v>142</v>
      </c>
      <c r="Q16">
        <v>107</v>
      </c>
      <c r="R16">
        <v>297</v>
      </c>
      <c r="S16">
        <v>1891</v>
      </c>
      <c r="T16">
        <v>973</v>
      </c>
      <c r="U16">
        <v>8198</v>
      </c>
      <c r="V16">
        <v>685</v>
      </c>
      <c r="W16">
        <v>27890</v>
      </c>
      <c r="X16">
        <v>2632</v>
      </c>
      <c r="Y16">
        <v>493</v>
      </c>
      <c r="Z16">
        <v>234</v>
      </c>
      <c r="AA16">
        <v>169</v>
      </c>
      <c r="AB16">
        <v>1002</v>
      </c>
      <c r="AC16">
        <v>2112</v>
      </c>
      <c r="AD16">
        <v>636</v>
      </c>
      <c r="AE16">
        <v>1416</v>
      </c>
      <c r="AF16">
        <v>201</v>
      </c>
      <c r="AG16">
        <v>393</v>
      </c>
      <c r="AH16">
        <v>24</v>
      </c>
      <c r="AI16">
        <v>44</v>
      </c>
      <c r="AJ16">
        <v>527</v>
      </c>
      <c r="AK16">
        <v>1080</v>
      </c>
      <c r="AL16">
        <v>1863</v>
      </c>
      <c r="AM16">
        <v>3965</v>
      </c>
      <c r="AN16">
        <v>1726</v>
      </c>
      <c r="AO16">
        <v>54607</v>
      </c>
      <c r="AP16">
        <v>550</v>
      </c>
      <c r="AQ16">
        <v>4366</v>
      </c>
      <c r="AR16">
        <v>4032</v>
      </c>
      <c r="AS16">
        <v>2639</v>
      </c>
      <c r="AT16">
        <v>1661</v>
      </c>
      <c r="AU16">
        <v>30115</v>
      </c>
      <c r="AV16">
        <v>2788</v>
      </c>
      <c r="AW16">
        <v>4719</v>
      </c>
      <c r="AX16">
        <v>208</v>
      </c>
      <c r="AY16">
        <v>15785</v>
      </c>
      <c r="AZ16">
        <v>3933</v>
      </c>
      <c r="BA16">
        <v>122</v>
      </c>
      <c r="BB16">
        <v>743</v>
      </c>
      <c r="BC16">
        <v>1949</v>
      </c>
      <c r="BD16">
        <v>72</v>
      </c>
      <c r="BE16">
        <v>152</v>
      </c>
      <c r="BF16">
        <v>129</v>
      </c>
      <c r="BG16">
        <v>110</v>
      </c>
      <c r="BH16">
        <v>367</v>
      </c>
      <c r="BI16">
        <v>2431</v>
      </c>
      <c r="BJ16">
        <v>1008</v>
      </c>
      <c r="BK16">
        <v>7951</v>
      </c>
      <c r="BL16">
        <v>725</v>
      </c>
      <c r="BM16">
        <v>29676</v>
      </c>
      <c r="BN16">
        <v>2825</v>
      </c>
      <c r="BO16">
        <v>417</v>
      </c>
      <c r="BP16">
        <v>238</v>
      </c>
      <c r="BQ16">
        <v>124</v>
      </c>
      <c r="BR16">
        <v>833</v>
      </c>
      <c r="BS16">
        <v>2004</v>
      </c>
      <c r="BT16">
        <v>523</v>
      </c>
      <c r="BU16">
        <v>1256</v>
      </c>
      <c r="BV16">
        <v>198</v>
      </c>
      <c r="BW16">
        <v>414</v>
      </c>
      <c r="BX16">
        <v>30</v>
      </c>
      <c r="BY16">
        <v>53</v>
      </c>
      <c r="BZ16">
        <v>426</v>
      </c>
      <c r="CA16">
        <v>1004</v>
      </c>
      <c r="CB16">
        <v>1584</v>
      </c>
      <c r="CC16">
        <v>3727</v>
      </c>
      <c r="CD16">
        <v>1732</v>
      </c>
      <c r="CE16">
        <v>54587</v>
      </c>
      <c r="CF16">
        <v>572</v>
      </c>
      <c r="CG16">
        <v>4233</v>
      </c>
      <c r="CH16">
        <v>4419</v>
      </c>
      <c r="CJ16" s="1">
        <f t="shared" si="0"/>
        <v>0.6987654320987654</v>
      </c>
      <c r="CK16" s="1">
        <f t="shared" si="1"/>
        <v>0.69046511627906981</v>
      </c>
      <c r="CL16" s="1">
        <f t="shared" si="2"/>
        <v>5.4359868293627738</v>
      </c>
      <c r="CM16" s="1">
        <f t="shared" si="3"/>
        <v>5.597719229256783</v>
      </c>
      <c r="CN16" s="1">
        <f t="shared" si="53"/>
        <v>1.7291666666666667</v>
      </c>
      <c r="CO16" s="1">
        <f t="shared" si="54"/>
        <v>1.6597222222222223</v>
      </c>
      <c r="CP16" s="1">
        <f t="shared" si="4"/>
        <v>29.360072376357056</v>
      </c>
      <c r="CQ16" s="1">
        <f t="shared" si="5"/>
        <v>27.633955448524986</v>
      </c>
      <c r="CR16" s="2">
        <f t="shared" si="58"/>
        <v>2.6738238841978288</v>
      </c>
      <c r="CS16" s="2">
        <f t="shared" si="59"/>
        <v>2.5928055388320286</v>
      </c>
      <c r="CT16" s="1">
        <f t="shared" si="8"/>
        <v>5.2785729776621126</v>
      </c>
      <c r="CU16" s="1">
        <f t="shared" si="9"/>
        <v>5.0892560150792772</v>
      </c>
      <c r="CV16" s="1">
        <f t="shared" si="10"/>
        <v>1.686972255729795</v>
      </c>
      <c r="CW16" s="1">
        <f t="shared" si="11"/>
        <v>1.5888019265502709</v>
      </c>
      <c r="CX16" s="1">
        <f t="shared" si="12"/>
        <v>0.38125613346418058</v>
      </c>
      <c r="CY16" s="1">
        <f t="shared" si="13"/>
        <v>0.38791051880057115</v>
      </c>
      <c r="CZ16" s="1">
        <f t="shared" si="14"/>
        <v>31.637891077636151</v>
      </c>
      <c r="DA16" s="1">
        <f t="shared" si="15"/>
        <v>31.516743648960738</v>
      </c>
      <c r="DB16" s="1">
        <f t="shared" si="55"/>
        <v>3.8194444444444446</v>
      </c>
      <c r="DC16" s="1">
        <f t="shared" si="56"/>
        <v>3.9722222222222223</v>
      </c>
      <c r="DD16" s="1">
        <f t="shared" si="16"/>
        <v>0.62155896841495217</v>
      </c>
      <c r="DE16" s="1">
        <f t="shared" si="17"/>
        <v>0.69818430969510104</v>
      </c>
      <c r="DF16" s="1">
        <f t="shared" si="18"/>
        <v>5.5621230398069965</v>
      </c>
      <c r="DG16" s="1">
        <f t="shared" si="19"/>
        <v>5.4298615291992771</v>
      </c>
      <c r="DH16" s="1">
        <f t="shared" si="20"/>
        <v>0.88896117978746481</v>
      </c>
      <c r="DI16" s="1">
        <f t="shared" si="21"/>
        <v>0.8815833240935802</v>
      </c>
      <c r="DJ16" s="1">
        <f t="shared" si="22"/>
        <v>0.46986128625472889</v>
      </c>
      <c r="DK16" s="1">
        <f t="shared" si="23"/>
        <v>0.42500670780788841</v>
      </c>
      <c r="DL16" s="2">
        <f t="shared" si="24"/>
        <v>4.4304015767430398</v>
      </c>
      <c r="DM16" s="2">
        <f t="shared" si="25"/>
        <v>4.0134757182812102</v>
      </c>
      <c r="DN16" s="1">
        <f t="shared" si="26"/>
        <v>36.872992700729924</v>
      </c>
      <c r="DO16" s="1">
        <f t="shared" si="27"/>
        <v>37.035862068965514</v>
      </c>
      <c r="DQ16">
        <f t="shared" si="28"/>
        <v>12</v>
      </c>
      <c r="DR16">
        <f t="shared" si="29"/>
        <v>13</v>
      </c>
      <c r="DS16">
        <f t="shared" si="30"/>
        <v>15</v>
      </c>
      <c r="DT16">
        <f t="shared" si="31"/>
        <v>20</v>
      </c>
      <c r="DU16">
        <f t="shared" si="31"/>
        <v>15</v>
      </c>
      <c r="DV16">
        <f t="shared" si="32"/>
        <v>24</v>
      </c>
      <c r="DW16">
        <f t="shared" si="32"/>
        <v>12</v>
      </c>
      <c r="DX16">
        <f t="shared" si="33"/>
        <v>11</v>
      </c>
      <c r="DY16">
        <f t="shared" si="34"/>
        <v>14</v>
      </c>
      <c r="DZ16">
        <f t="shared" si="35"/>
        <v>8</v>
      </c>
      <c r="EA16">
        <f t="shared" si="36"/>
        <v>13</v>
      </c>
      <c r="EB16">
        <f t="shared" si="37"/>
        <v>13</v>
      </c>
      <c r="EC16">
        <f t="shared" si="38"/>
        <v>12</v>
      </c>
      <c r="ED16">
        <f t="shared" si="39"/>
        <v>10</v>
      </c>
      <c r="EE16">
        <f t="shared" si="40"/>
        <v>22</v>
      </c>
      <c r="EF16">
        <f t="shared" si="41"/>
        <v>12</v>
      </c>
      <c r="EG16">
        <f t="shared" si="42"/>
        <v>8</v>
      </c>
      <c r="EH16">
        <f t="shared" si="43"/>
        <v>24</v>
      </c>
      <c r="EI16">
        <f t="shared" si="43"/>
        <v>14</v>
      </c>
      <c r="EJ16">
        <f t="shared" si="57"/>
        <v>13</v>
      </c>
      <c r="EK16">
        <f t="shared" si="57"/>
        <v>28</v>
      </c>
      <c r="EL16">
        <f t="shared" si="44"/>
        <v>31</v>
      </c>
      <c r="EM16">
        <f t="shared" si="45"/>
        <v>10</v>
      </c>
      <c r="EN16">
        <f t="shared" si="46"/>
        <v>11</v>
      </c>
      <c r="EO16">
        <f t="shared" si="46"/>
        <v>30</v>
      </c>
      <c r="EP16">
        <f t="shared" si="47"/>
        <v>4</v>
      </c>
      <c r="EQ16">
        <f t="shared" si="47"/>
        <v>7</v>
      </c>
      <c r="ER16">
        <f t="shared" si="48"/>
        <v>3</v>
      </c>
      <c r="ES16">
        <f t="shared" si="49"/>
        <v>5</v>
      </c>
      <c r="ET16">
        <f t="shared" si="50"/>
        <v>11</v>
      </c>
      <c r="EU16">
        <f t="shared" si="51"/>
        <v>30</v>
      </c>
      <c r="EV16">
        <f t="shared" si="52"/>
        <v>5</v>
      </c>
      <c r="EW16" t="s">
        <v>15</v>
      </c>
    </row>
    <row r="17" spans="1:153">
      <c r="A17" t="s">
        <v>25</v>
      </c>
      <c r="B17">
        <v>144</v>
      </c>
      <c r="C17">
        <v>2682</v>
      </c>
      <c r="D17">
        <v>1583</v>
      </c>
      <c r="E17">
        <v>28534</v>
      </c>
      <c r="F17">
        <v>2684</v>
      </c>
      <c r="G17">
        <v>4482</v>
      </c>
      <c r="H17">
        <v>168</v>
      </c>
      <c r="I17">
        <v>18306</v>
      </c>
      <c r="J17">
        <v>4164</v>
      </c>
      <c r="K17">
        <v>147</v>
      </c>
      <c r="L17">
        <v>768</v>
      </c>
      <c r="M17">
        <v>1938</v>
      </c>
      <c r="N17">
        <v>100</v>
      </c>
      <c r="O17">
        <v>184</v>
      </c>
      <c r="P17">
        <v>102</v>
      </c>
      <c r="Q17">
        <v>101</v>
      </c>
      <c r="R17">
        <v>344</v>
      </c>
      <c r="S17">
        <v>2017</v>
      </c>
      <c r="T17">
        <v>871</v>
      </c>
      <c r="U17">
        <v>6993</v>
      </c>
      <c r="V17">
        <v>665</v>
      </c>
      <c r="W17">
        <v>28212</v>
      </c>
      <c r="X17">
        <v>2708</v>
      </c>
      <c r="Y17">
        <v>440</v>
      </c>
      <c r="Z17">
        <v>232</v>
      </c>
      <c r="AA17">
        <v>125</v>
      </c>
      <c r="AB17">
        <v>981</v>
      </c>
      <c r="AC17">
        <v>2085</v>
      </c>
      <c r="AD17">
        <v>594</v>
      </c>
      <c r="AE17">
        <v>1385</v>
      </c>
      <c r="AF17">
        <v>237</v>
      </c>
      <c r="AG17">
        <v>467</v>
      </c>
      <c r="AH17">
        <v>53</v>
      </c>
      <c r="AI17">
        <v>71</v>
      </c>
      <c r="AJ17">
        <v>470</v>
      </c>
      <c r="AK17">
        <v>1025</v>
      </c>
      <c r="AL17">
        <v>1865</v>
      </c>
      <c r="AM17">
        <v>4008</v>
      </c>
      <c r="AN17">
        <v>1643</v>
      </c>
      <c r="AO17">
        <v>50771</v>
      </c>
      <c r="AP17">
        <v>527</v>
      </c>
      <c r="AQ17">
        <v>4341</v>
      </c>
      <c r="AR17">
        <v>4052</v>
      </c>
      <c r="AS17">
        <v>2604</v>
      </c>
      <c r="AT17">
        <v>1564</v>
      </c>
      <c r="AU17">
        <v>30135</v>
      </c>
      <c r="AV17">
        <v>2818</v>
      </c>
      <c r="AW17">
        <v>4594</v>
      </c>
      <c r="AX17">
        <v>180</v>
      </c>
      <c r="AY17">
        <v>15203</v>
      </c>
      <c r="AZ17">
        <v>3965</v>
      </c>
      <c r="BA17">
        <v>104</v>
      </c>
      <c r="BB17">
        <v>752</v>
      </c>
      <c r="BC17">
        <v>1905</v>
      </c>
      <c r="BD17">
        <v>64</v>
      </c>
      <c r="BE17">
        <v>141</v>
      </c>
      <c r="BF17">
        <v>144</v>
      </c>
      <c r="BG17">
        <v>86</v>
      </c>
      <c r="BH17">
        <v>302</v>
      </c>
      <c r="BI17">
        <v>1864</v>
      </c>
      <c r="BJ17">
        <v>848</v>
      </c>
      <c r="BK17">
        <v>6962</v>
      </c>
      <c r="BL17">
        <v>670</v>
      </c>
      <c r="BM17">
        <v>28235</v>
      </c>
      <c r="BN17">
        <v>3033</v>
      </c>
      <c r="BO17">
        <v>410</v>
      </c>
      <c r="BP17">
        <v>209</v>
      </c>
      <c r="BQ17">
        <v>131</v>
      </c>
      <c r="BR17">
        <v>926</v>
      </c>
      <c r="BS17">
        <v>1997</v>
      </c>
      <c r="BT17">
        <v>610</v>
      </c>
      <c r="BU17">
        <v>1366</v>
      </c>
      <c r="BV17">
        <v>196</v>
      </c>
      <c r="BW17">
        <v>433</v>
      </c>
      <c r="BX17">
        <v>36</v>
      </c>
      <c r="BY17">
        <v>53</v>
      </c>
      <c r="BZ17">
        <v>490</v>
      </c>
      <c r="CA17">
        <v>1055</v>
      </c>
      <c r="CB17">
        <v>1768</v>
      </c>
      <c r="CC17">
        <v>3849</v>
      </c>
      <c r="CD17">
        <v>1612</v>
      </c>
      <c r="CE17">
        <v>48827</v>
      </c>
      <c r="CF17">
        <v>529</v>
      </c>
      <c r="CG17">
        <v>4184</v>
      </c>
      <c r="CH17">
        <v>4501</v>
      </c>
      <c r="CJ17" s="1">
        <f t="shared" si="0"/>
        <v>0.70269636576787808</v>
      </c>
      <c r="CK17" s="1">
        <f t="shared" si="1"/>
        <v>0.69289827255278313</v>
      </c>
      <c r="CL17" s="1">
        <f t="shared" si="2"/>
        <v>5.6576875259013679</v>
      </c>
      <c r="CM17" s="1">
        <f t="shared" si="3"/>
        <v>5.5667892156862742</v>
      </c>
      <c r="CN17" s="1">
        <f t="shared" si="53"/>
        <v>1.4097222222222223</v>
      </c>
      <c r="CO17" s="1">
        <f t="shared" si="54"/>
        <v>1.5972222222222223</v>
      </c>
      <c r="CP17" s="1">
        <f t="shared" si="4"/>
        <v>29.589387239418826</v>
      </c>
      <c r="CQ17" s="1">
        <f t="shared" si="5"/>
        <v>28.98849104859335</v>
      </c>
      <c r="CR17" s="2">
        <f t="shared" si="58"/>
        <v>2.7849231417140454</v>
      </c>
      <c r="CS17" s="2">
        <f t="shared" si="59"/>
        <v>2.7231564364876384</v>
      </c>
      <c r="CT17" s="1">
        <f t="shared" si="8"/>
        <v>5.2102335928809786</v>
      </c>
      <c r="CU17" s="1">
        <f t="shared" si="9"/>
        <v>5.1165782643042546</v>
      </c>
      <c r="CV17" s="1">
        <f t="shared" si="10"/>
        <v>1.6942514213518636</v>
      </c>
      <c r="CW17" s="1">
        <f t="shared" si="11"/>
        <v>1.6649616368286444</v>
      </c>
      <c r="CX17" s="1">
        <f t="shared" si="12"/>
        <v>0.40904806786050896</v>
      </c>
      <c r="CY17" s="1">
        <f t="shared" si="13"/>
        <v>0.39882697947214074</v>
      </c>
      <c r="CZ17" s="1">
        <f t="shared" si="14"/>
        <v>30.901399878271455</v>
      </c>
      <c r="DA17" s="1">
        <f t="shared" si="15"/>
        <v>30.289702233250619</v>
      </c>
      <c r="DB17" s="1">
        <f t="shared" si="55"/>
        <v>3.6597222222222223</v>
      </c>
      <c r="DC17" s="1">
        <f t="shared" si="56"/>
        <v>3.6736111111111112</v>
      </c>
      <c r="DD17" s="1">
        <f t="shared" si="16"/>
        <v>0.64902597402597406</v>
      </c>
      <c r="DE17" s="1">
        <f t="shared" si="17"/>
        <v>0.64668989547038325</v>
      </c>
      <c r="DF17" s="1">
        <f t="shared" si="18"/>
        <v>5.6790903348073281</v>
      </c>
      <c r="DG17" s="1">
        <f t="shared" si="19"/>
        <v>5.6656010230179028</v>
      </c>
      <c r="DH17" s="1">
        <f t="shared" si="20"/>
        <v>0.77786429365962184</v>
      </c>
      <c r="DI17" s="1">
        <f t="shared" si="21"/>
        <v>0.78569010269721251</v>
      </c>
      <c r="DJ17" s="1">
        <f t="shared" si="22"/>
        <v>0.46531936127744511</v>
      </c>
      <c r="DK17" s="1">
        <f t="shared" si="23"/>
        <v>0.45934008833463236</v>
      </c>
      <c r="DL17" s="2">
        <f t="shared" si="24"/>
        <v>4.3962536023054755</v>
      </c>
      <c r="DM17" s="2">
        <f t="shared" si="25"/>
        <v>3.8343001261034049</v>
      </c>
      <c r="DN17" s="1">
        <f t="shared" si="26"/>
        <v>38.351879699248123</v>
      </c>
      <c r="DO17" s="1">
        <f t="shared" si="27"/>
        <v>37.614925373134326</v>
      </c>
      <c r="DQ17">
        <f t="shared" si="28"/>
        <v>11</v>
      </c>
      <c r="DR17">
        <f t="shared" si="29"/>
        <v>14</v>
      </c>
      <c r="DS17">
        <f t="shared" si="30"/>
        <v>11</v>
      </c>
      <c r="DT17">
        <f t="shared" si="31"/>
        <v>18</v>
      </c>
      <c r="DU17">
        <f t="shared" si="31"/>
        <v>1</v>
      </c>
      <c r="DV17">
        <f t="shared" si="32"/>
        <v>29</v>
      </c>
      <c r="DW17">
        <f t="shared" si="32"/>
        <v>10</v>
      </c>
      <c r="DX17">
        <f t="shared" si="33"/>
        <v>17</v>
      </c>
      <c r="DY17">
        <f t="shared" si="34"/>
        <v>5</v>
      </c>
      <c r="DZ17">
        <f t="shared" si="35"/>
        <v>26</v>
      </c>
      <c r="EA17">
        <f t="shared" si="36"/>
        <v>14</v>
      </c>
      <c r="EB17">
        <f t="shared" si="37"/>
        <v>15</v>
      </c>
      <c r="EC17">
        <f t="shared" si="38"/>
        <v>10</v>
      </c>
      <c r="ED17">
        <f t="shared" si="39"/>
        <v>19</v>
      </c>
      <c r="EE17">
        <f t="shared" si="40"/>
        <v>8</v>
      </c>
      <c r="EF17">
        <f t="shared" si="41"/>
        <v>21</v>
      </c>
      <c r="EG17">
        <f t="shared" si="42"/>
        <v>17</v>
      </c>
      <c r="EH17">
        <f t="shared" si="43"/>
        <v>5</v>
      </c>
      <c r="EI17">
        <f t="shared" si="43"/>
        <v>10</v>
      </c>
      <c r="EJ17">
        <f t="shared" si="57"/>
        <v>24</v>
      </c>
      <c r="EK17">
        <f t="shared" si="57"/>
        <v>19</v>
      </c>
      <c r="EL17">
        <f t="shared" si="44"/>
        <v>12</v>
      </c>
      <c r="EM17">
        <f t="shared" si="45"/>
        <v>6</v>
      </c>
      <c r="EN17">
        <f t="shared" si="46"/>
        <v>26</v>
      </c>
      <c r="EO17">
        <f t="shared" si="46"/>
        <v>8</v>
      </c>
      <c r="EP17">
        <f t="shared" ref="EP17:EQ32" si="60">RANK(DI17,DI$1:DI$32,0)</f>
        <v>24</v>
      </c>
      <c r="EQ17">
        <f t="shared" si="60"/>
        <v>9</v>
      </c>
      <c r="ER17">
        <f t="shared" si="48"/>
        <v>15</v>
      </c>
      <c r="ES17">
        <f t="shared" si="49"/>
        <v>7</v>
      </c>
      <c r="ET17">
        <f t="shared" si="50"/>
        <v>3</v>
      </c>
      <c r="EU17">
        <f t="shared" si="51"/>
        <v>12</v>
      </c>
      <c r="EV17">
        <f t="shared" si="52"/>
        <v>8</v>
      </c>
      <c r="EW17" t="s">
        <v>25</v>
      </c>
    </row>
    <row r="18" spans="1:153">
      <c r="A18" t="s">
        <v>3</v>
      </c>
      <c r="B18">
        <v>144</v>
      </c>
      <c r="C18">
        <v>2575</v>
      </c>
      <c r="D18">
        <v>1533</v>
      </c>
      <c r="E18">
        <v>27017</v>
      </c>
      <c r="F18">
        <v>2643</v>
      </c>
      <c r="G18">
        <v>4275</v>
      </c>
      <c r="H18">
        <v>158</v>
      </c>
      <c r="I18">
        <v>17222</v>
      </c>
      <c r="J18">
        <v>4132</v>
      </c>
      <c r="K18">
        <v>118</v>
      </c>
      <c r="L18">
        <v>748</v>
      </c>
      <c r="M18">
        <v>1893</v>
      </c>
      <c r="N18">
        <v>67</v>
      </c>
      <c r="O18">
        <v>137</v>
      </c>
      <c r="P18">
        <v>143</v>
      </c>
      <c r="Q18">
        <v>78</v>
      </c>
      <c r="R18">
        <v>313</v>
      </c>
      <c r="S18">
        <v>2011</v>
      </c>
      <c r="T18">
        <v>698</v>
      </c>
      <c r="U18">
        <v>5528</v>
      </c>
      <c r="V18">
        <v>652</v>
      </c>
      <c r="W18">
        <v>26662</v>
      </c>
      <c r="X18">
        <v>2496</v>
      </c>
      <c r="Y18">
        <v>431</v>
      </c>
      <c r="Z18">
        <v>211</v>
      </c>
      <c r="AA18">
        <v>149</v>
      </c>
      <c r="AB18">
        <v>1039</v>
      </c>
      <c r="AC18">
        <v>2170</v>
      </c>
      <c r="AD18">
        <v>595</v>
      </c>
      <c r="AE18">
        <v>1356</v>
      </c>
      <c r="AF18">
        <v>211</v>
      </c>
      <c r="AG18">
        <v>451</v>
      </c>
      <c r="AH18">
        <v>34</v>
      </c>
      <c r="AI18">
        <v>48</v>
      </c>
      <c r="AJ18">
        <v>522</v>
      </c>
      <c r="AK18">
        <v>1090</v>
      </c>
      <c r="AL18">
        <v>1879</v>
      </c>
      <c r="AM18">
        <v>4025</v>
      </c>
      <c r="AN18">
        <v>1608</v>
      </c>
      <c r="AO18">
        <v>51274</v>
      </c>
      <c r="AP18">
        <v>509</v>
      </c>
      <c r="AQ18">
        <v>4242</v>
      </c>
      <c r="AR18">
        <v>3922</v>
      </c>
      <c r="AS18">
        <v>2695</v>
      </c>
      <c r="AT18">
        <v>1548</v>
      </c>
      <c r="AU18">
        <v>28168</v>
      </c>
      <c r="AV18">
        <v>2758</v>
      </c>
      <c r="AW18">
        <v>4558</v>
      </c>
      <c r="AX18">
        <v>151</v>
      </c>
      <c r="AY18">
        <v>17508</v>
      </c>
      <c r="AZ18">
        <v>4233</v>
      </c>
      <c r="BA18">
        <v>125</v>
      </c>
      <c r="BB18">
        <v>760</v>
      </c>
      <c r="BC18">
        <v>1913</v>
      </c>
      <c r="BD18">
        <v>87</v>
      </c>
      <c r="BE18">
        <v>156</v>
      </c>
      <c r="BF18">
        <v>148</v>
      </c>
      <c r="BG18">
        <v>102</v>
      </c>
      <c r="BH18">
        <v>302</v>
      </c>
      <c r="BI18">
        <v>1933</v>
      </c>
      <c r="BJ18">
        <v>842</v>
      </c>
      <c r="BK18">
        <v>6777</v>
      </c>
      <c r="BL18">
        <v>664</v>
      </c>
      <c r="BM18">
        <v>27868</v>
      </c>
      <c r="BN18">
        <v>2837</v>
      </c>
      <c r="BO18">
        <v>414</v>
      </c>
      <c r="BP18">
        <v>205</v>
      </c>
      <c r="BQ18">
        <v>137</v>
      </c>
      <c r="BR18">
        <v>1034</v>
      </c>
      <c r="BS18">
        <v>2125</v>
      </c>
      <c r="BT18">
        <v>689</v>
      </c>
      <c r="BU18">
        <v>1467</v>
      </c>
      <c r="BV18">
        <v>250</v>
      </c>
      <c r="BW18">
        <v>480</v>
      </c>
      <c r="BX18">
        <v>45</v>
      </c>
      <c r="BY18">
        <v>56</v>
      </c>
      <c r="BZ18">
        <v>504</v>
      </c>
      <c r="CA18">
        <v>1043</v>
      </c>
      <c r="CB18">
        <v>2018</v>
      </c>
      <c r="CC18">
        <v>4128</v>
      </c>
      <c r="CD18">
        <v>1612</v>
      </c>
      <c r="CE18">
        <v>49048</v>
      </c>
      <c r="CF18">
        <v>500</v>
      </c>
      <c r="CG18">
        <v>4354</v>
      </c>
      <c r="CH18">
        <v>4521</v>
      </c>
      <c r="CJ18" s="1">
        <f t="shared" si="0"/>
        <v>0.69401168451801365</v>
      </c>
      <c r="CK18" s="1">
        <f t="shared" si="1"/>
        <v>0.70021211407023332</v>
      </c>
      <c r="CL18" s="1">
        <f t="shared" si="2"/>
        <v>5.1748038360941591</v>
      </c>
      <c r="CM18" s="1">
        <f t="shared" si="3"/>
        <v>5.0469135802469136</v>
      </c>
      <c r="CN18" s="1">
        <f t="shared" si="53"/>
        <v>1.5347222222222223</v>
      </c>
      <c r="CO18" s="1">
        <f t="shared" si="54"/>
        <v>1.7361111111111112</v>
      </c>
      <c r="CP18" s="1">
        <f t="shared" si="4"/>
        <v>28.857795172863668</v>
      </c>
      <c r="CQ18" s="1">
        <f t="shared" si="5"/>
        <v>29.506459948320412</v>
      </c>
      <c r="CR18" s="2">
        <f t="shared" si="58"/>
        <v>2.8097629919547726</v>
      </c>
      <c r="CS18" s="2">
        <f t="shared" si="59"/>
        <v>2.8613372093023259</v>
      </c>
      <c r="CT18" s="1">
        <f t="shared" si="8"/>
        <v>5.0732798165137618</v>
      </c>
      <c r="CU18" s="1">
        <f t="shared" si="9"/>
        <v>5.0232046629275269</v>
      </c>
      <c r="CV18" s="1">
        <f t="shared" si="10"/>
        <v>1.6797129810828442</v>
      </c>
      <c r="CW18" s="1">
        <f t="shared" si="11"/>
        <v>1.7409560723514212</v>
      </c>
      <c r="CX18" s="1">
        <f t="shared" si="12"/>
        <v>0.40147783251231528</v>
      </c>
      <c r="CY18" s="1">
        <f t="shared" si="13"/>
        <v>0.40937651039149348</v>
      </c>
      <c r="CZ18" s="1">
        <f t="shared" si="14"/>
        <v>31.886815920398011</v>
      </c>
      <c r="DA18" s="1">
        <f t="shared" si="15"/>
        <v>30.426799007444167</v>
      </c>
      <c r="DB18" s="1">
        <f t="shared" si="55"/>
        <v>3.5347222222222223</v>
      </c>
      <c r="DC18" s="1">
        <f t="shared" si="56"/>
        <v>3.4722222222222223</v>
      </c>
      <c r="DD18" s="1">
        <f t="shared" si="16"/>
        <v>0.63771958899569103</v>
      </c>
      <c r="DE18" s="1">
        <f t="shared" si="17"/>
        <v>0.63699102829537613</v>
      </c>
      <c r="DF18" s="1">
        <f t="shared" si="18"/>
        <v>5.6881930854533591</v>
      </c>
      <c r="DG18" s="1">
        <f t="shared" si="19"/>
        <v>5.8740310077519382</v>
      </c>
      <c r="DH18" s="1">
        <f t="shared" si="20"/>
        <v>0.63394495412844032</v>
      </c>
      <c r="DI18" s="1">
        <f t="shared" si="21"/>
        <v>0.74529858132629501</v>
      </c>
      <c r="DJ18" s="1">
        <f t="shared" si="22"/>
        <v>0.46683229813664595</v>
      </c>
      <c r="DK18" s="1">
        <f t="shared" si="23"/>
        <v>0.4888565891472868</v>
      </c>
      <c r="DL18" s="2">
        <f t="shared" si="24"/>
        <v>4.1679574056147146</v>
      </c>
      <c r="DM18" s="2">
        <f t="shared" si="25"/>
        <v>4.1360737065910698</v>
      </c>
      <c r="DN18" s="1">
        <f t="shared" si="26"/>
        <v>37.064417177914109</v>
      </c>
      <c r="DO18" s="1">
        <f t="shared" si="27"/>
        <v>37.697289156626503</v>
      </c>
      <c r="DQ18">
        <f t="shared" si="28"/>
        <v>14</v>
      </c>
      <c r="DR18">
        <f t="shared" si="29"/>
        <v>20</v>
      </c>
      <c r="DS18">
        <f t="shared" si="30"/>
        <v>21</v>
      </c>
      <c r="DT18">
        <f t="shared" si="31"/>
        <v>9</v>
      </c>
      <c r="DU18">
        <f t="shared" si="31"/>
        <v>5</v>
      </c>
      <c r="DV18">
        <f t="shared" si="32"/>
        <v>16</v>
      </c>
      <c r="DW18">
        <f t="shared" si="32"/>
        <v>14</v>
      </c>
      <c r="DX18">
        <f t="shared" si="33"/>
        <v>24</v>
      </c>
      <c r="DY18">
        <f t="shared" si="34"/>
        <v>4</v>
      </c>
      <c r="DZ18">
        <f t="shared" si="35"/>
        <v>31</v>
      </c>
      <c r="EA18">
        <f t="shared" si="36"/>
        <v>18</v>
      </c>
      <c r="EB18">
        <f t="shared" si="37"/>
        <v>10</v>
      </c>
      <c r="EC18">
        <f t="shared" si="38"/>
        <v>14</v>
      </c>
      <c r="ED18">
        <f t="shared" si="39"/>
        <v>29</v>
      </c>
      <c r="EE18">
        <f t="shared" si="40"/>
        <v>10</v>
      </c>
      <c r="EF18">
        <f t="shared" si="41"/>
        <v>26</v>
      </c>
      <c r="EG18">
        <f t="shared" si="42"/>
        <v>5</v>
      </c>
      <c r="EH18">
        <f t="shared" si="43"/>
        <v>6</v>
      </c>
      <c r="EI18">
        <f t="shared" si="43"/>
        <v>6</v>
      </c>
      <c r="EJ18">
        <f t="shared" si="57"/>
        <v>30</v>
      </c>
      <c r="EK18">
        <f t="shared" si="57"/>
        <v>23</v>
      </c>
      <c r="EL18">
        <f t="shared" si="44"/>
        <v>8</v>
      </c>
      <c r="EM18">
        <f t="shared" si="45"/>
        <v>4</v>
      </c>
      <c r="EN18">
        <f t="shared" si="46"/>
        <v>31</v>
      </c>
      <c r="EO18">
        <f t="shared" si="46"/>
        <v>1</v>
      </c>
      <c r="EP18">
        <f t="shared" si="60"/>
        <v>30</v>
      </c>
      <c r="EQ18">
        <f t="shared" si="60"/>
        <v>8</v>
      </c>
      <c r="ER18">
        <f t="shared" si="48"/>
        <v>31</v>
      </c>
      <c r="ES18">
        <f t="shared" si="49"/>
        <v>12</v>
      </c>
      <c r="ET18">
        <f t="shared" si="50"/>
        <v>17</v>
      </c>
      <c r="EU18">
        <f t="shared" si="51"/>
        <v>28</v>
      </c>
      <c r="EV18">
        <f t="shared" si="52"/>
        <v>9</v>
      </c>
      <c r="EW18" t="s">
        <v>3</v>
      </c>
    </row>
    <row r="19" spans="1:153">
      <c r="A19" t="s">
        <v>76</v>
      </c>
      <c r="B19">
        <v>144</v>
      </c>
      <c r="C19">
        <v>2411</v>
      </c>
      <c r="D19">
        <v>1664</v>
      </c>
      <c r="E19">
        <v>29105</v>
      </c>
      <c r="F19">
        <v>2858</v>
      </c>
      <c r="G19">
        <v>5077</v>
      </c>
      <c r="H19">
        <v>162</v>
      </c>
      <c r="I19">
        <v>12826</v>
      </c>
      <c r="J19">
        <v>3285</v>
      </c>
      <c r="K19">
        <v>80</v>
      </c>
      <c r="L19">
        <v>640</v>
      </c>
      <c r="M19">
        <v>1919</v>
      </c>
      <c r="N19">
        <v>71</v>
      </c>
      <c r="O19">
        <v>176</v>
      </c>
      <c r="P19">
        <v>200</v>
      </c>
      <c r="Q19">
        <v>92</v>
      </c>
      <c r="R19">
        <v>376</v>
      </c>
      <c r="S19">
        <v>2359</v>
      </c>
      <c r="T19">
        <v>965</v>
      </c>
      <c r="U19">
        <v>7805</v>
      </c>
      <c r="V19">
        <v>737</v>
      </c>
      <c r="W19">
        <v>31378</v>
      </c>
      <c r="X19">
        <v>3446</v>
      </c>
      <c r="Y19">
        <v>360</v>
      </c>
      <c r="Z19">
        <v>173</v>
      </c>
      <c r="AA19">
        <v>119</v>
      </c>
      <c r="AB19">
        <v>726</v>
      </c>
      <c r="AC19">
        <v>1690</v>
      </c>
      <c r="AD19">
        <v>447</v>
      </c>
      <c r="AE19">
        <v>1160</v>
      </c>
      <c r="AF19">
        <v>144</v>
      </c>
      <c r="AG19">
        <v>301</v>
      </c>
      <c r="AH19">
        <v>22</v>
      </c>
      <c r="AI19">
        <v>39</v>
      </c>
      <c r="AJ19">
        <v>301</v>
      </c>
      <c r="AK19">
        <v>680</v>
      </c>
      <c r="AL19">
        <v>1339</v>
      </c>
      <c r="AM19">
        <v>3190</v>
      </c>
      <c r="AN19">
        <v>1715</v>
      </c>
      <c r="AO19">
        <v>51416</v>
      </c>
      <c r="AP19">
        <v>631</v>
      </c>
      <c r="AQ19">
        <v>3964</v>
      </c>
      <c r="AR19">
        <v>4246</v>
      </c>
      <c r="AS19">
        <v>2971</v>
      </c>
      <c r="AT19">
        <v>1649</v>
      </c>
      <c r="AU19">
        <v>33509</v>
      </c>
      <c r="AV19">
        <v>3073</v>
      </c>
      <c r="AW19">
        <v>4751</v>
      </c>
      <c r="AX19">
        <v>246</v>
      </c>
      <c r="AY19">
        <v>18364</v>
      </c>
      <c r="AZ19">
        <v>4331</v>
      </c>
      <c r="BA19">
        <v>158</v>
      </c>
      <c r="BB19">
        <v>820</v>
      </c>
      <c r="BC19">
        <v>1922</v>
      </c>
      <c r="BD19">
        <v>64</v>
      </c>
      <c r="BE19">
        <v>109</v>
      </c>
      <c r="BF19">
        <v>116</v>
      </c>
      <c r="BG19">
        <v>121</v>
      </c>
      <c r="BH19">
        <v>284</v>
      </c>
      <c r="BI19">
        <v>1867</v>
      </c>
      <c r="BJ19">
        <v>991</v>
      </c>
      <c r="BK19">
        <v>8224</v>
      </c>
      <c r="BL19">
        <v>646</v>
      </c>
      <c r="BM19">
        <v>27770</v>
      </c>
      <c r="BN19">
        <v>2833</v>
      </c>
      <c r="BO19">
        <v>514</v>
      </c>
      <c r="BP19">
        <v>301</v>
      </c>
      <c r="BQ19">
        <v>137</v>
      </c>
      <c r="BR19">
        <v>1033</v>
      </c>
      <c r="BS19">
        <v>2285</v>
      </c>
      <c r="BT19">
        <v>672</v>
      </c>
      <c r="BU19">
        <v>1427</v>
      </c>
      <c r="BV19">
        <v>240</v>
      </c>
      <c r="BW19">
        <v>472</v>
      </c>
      <c r="BX19">
        <v>39</v>
      </c>
      <c r="BY19">
        <v>53</v>
      </c>
      <c r="BZ19">
        <v>534</v>
      </c>
      <c r="CA19">
        <v>1259</v>
      </c>
      <c r="CB19">
        <v>1984</v>
      </c>
      <c r="CC19">
        <v>4237</v>
      </c>
      <c r="CD19">
        <v>1714</v>
      </c>
      <c r="CE19">
        <v>53995</v>
      </c>
      <c r="CF19">
        <v>507</v>
      </c>
      <c r="CG19">
        <v>4573</v>
      </c>
      <c r="CH19">
        <v>4223</v>
      </c>
      <c r="CJ19" s="1">
        <f t="shared" si="0"/>
        <v>0.65104294478527602</v>
      </c>
      <c r="CK19" s="1">
        <f t="shared" si="1"/>
        <v>0.73051948051948057</v>
      </c>
      <c r="CL19" s="1">
        <f t="shared" si="2"/>
        <v>4.2811296534017975</v>
      </c>
      <c r="CM19" s="1">
        <f t="shared" si="3"/>
        <v>6.595630585898709</v>
      </c>
      <c r="CN19" s="1">
        <f t="shared" si="53"/>
        <v>2.0277777777777777</v>
      </c>
      <c r="CO19" s="1">
        <f t="shared" si="54"/>
        <v>1.6458333333333333</v>
      </c>
      <c r="CP19" s="1">
        <f t="shared" si="4"/>
        <v>25.19891826923077</v>
      </c>
      <c r="CQ19" s="1">
        <f t="shared" si="5"/>
        <v>31.457246816252272</v>
      </c>
      <c r="CR19" s="2">
        <f t="shared" si="58"/>
        <v>2.4247395833333334</v>
      </c>
      <c r="CS19" s="2">
        <f t="shared" si="59"/>
        <v>2.8158783100869211</v>
      </c>
      <c r="CT19" s="1">
        <f t="shared" si="8"/>
        <v>4.7986953536278323</v>
      </c>
      <c r="CU19" s="1">
        <f t="shared" si="9"/>
        <v>5.5384368994234467</v>
      </c>
      <c r="CV19" s="1">
        <f t="shared" si="10"/>
        <v>1.4489182692307692</v>
      </c>
      <c r="CW19" s="1">
        <f t="shared" si="11"/>
        <v>1.8016979987871438</v>
      </c>
      <c r="CX19" s="1">
        <f t="shared" si="12"/>
        <v>0.3393794749403341</v>
      </c>
      <c r="CY19" s="1">
        <f t="shared" si="13"/>
        <v>0.43525356967011325</v>
      </c>
      <c r="CZ19" s="1">
        <f t="shared" si="14"/>
        <v>29.980174927113701</v>
      </c>
      <c r="DA19" s="1">
        <f t="shared" si="15"/>
        <v>31.502333722287048</v>
      </c>
      <c r="DB19" s="1">
        <f t="shared" si="55"/>
        <v>4.3819444444444446</v>
      </c>
      <c r="DC19" s="1">
        <f t="shared" si="56"/>
        <v>3.5208333333333335</v>
      </c>
      <c r="DD19" s="1">
        <f t="shared" si="16"/>
        <v>0.62222222222222223</v>
      </c>
      <c r="DE19" s="1">
        <f t="shared" si="17"/>
        <v>0.69983324068927177</v>
      </c>
      <c r="DF19" s="1">
        <f t="shared" si="18"/>
        <v>5.2512019230769234</v>
      </c>
      <c r="DG19" s="1">
        <f t="shared" si="19"/>
        <v>5.6798059429957553</v>
      </c>
      <c r="DH19" s="1">
        <f t="shared" si="20"/>
        <v>0.89322499427786684</v>
      </c>
      <c r="DI19" s="1">
        <f t="shared" si="21"/>
        <v>0.87806961349562251</v>
      </c>
      <c r="DJ19" s="1">
        <f t="shared" si="22"/>
        <v>0.41974921630094042</v>
      </c>
      <c r="DK19" s="1">
        <f t="shared" si="23"/>
        <v>0.46825584139721499</v>
      </c>
      <c r="DL19" s="2">
        <f t="shared" si="24"/>
        <v>3.9044140030441401</v>
      </c>
      <c r="DM19" s="2">
        <f t="shared" si="25"/>
        <v>4.2401293003925193</v>
      </c>
      <c r="DN19" s="1">
        <f t="shared" si="26"/>
        <v>37.899592944369061</v>
      </c>
      <c r="DO19" s="1">
        <f t="shared" si="27"/>
        <v>38.602167182662541</v>
      </c>
      <c r="DQ19">
        <f t="shared" si="28"/>
        <v>30</v>
      </c>
      <c r="DR19">
        <f t="shared" si="29"/>
        <v>32</v>
      </c>
      <c r="DS19">
        <f t="shared" si="30"/>
        <v>32</v>
      </c>
      <c r="DT19">
        <f t="shared" si="31"/>
        <v>32</v>
      </c>
      <c r="DU19">
        <f t="shared" si="31"/>
        <v>29</v>
      </c>
      <c r="DV19">
        <f t="shared" si="32"/>
        <v>26</v>
      </c>
      <c r="DW19">
        <f t="shared" si="32"/>
        <v>30</v>
      </c>
      <c r="DX19">
        <f t="shared" si="33"/>
        <v>31</v>
      </c>
      <c r="DY19">
        <f t="shared" si="34"/>
        <v>31</v>
      </c>
      <c r="DZ19">
        <f t="shared" si="35"/>
        <v>30</v>
      </c>
      <c r="EA19">
        <f t="shared" si="36"/>
        <v>30</v>
      </c>
      <c r="EB19">
        <f t="shared" si="37"/>
        <v>31</v>
      </c>
      <c r="EC19">
        <f t="shared" si="38"/>
        <v>29</v>
      </c>
      <c r="ED19">
        <f t="shared" si="39"/>
        <v>31</v>
      </c>
      <c r="EE19">
        <f t="shared" si="40"/>
        <v>32</v>
      </c>
      <c r="EF19">
        <f t="shared" si="41"/>
        <v>32</v>
      </c>
      <c r="EG19">
        <f t="shared" si="42"/>
        <v>30</v>
      </c>
      <c r="EH19">
        <f t="shared" si="43"/>
        <v>22</v>
      </c>
      <c r="EI19">
        <f t="shared" si="43"/>
        <v>29</v>
      </c>
      <c r="EJ19">
        <f t="shared" si="57"/>
        <v>29</v>
      </c>
      <c r="EK19">
        <f t="shared" si="57"/>
        <v>27</v>
      </c>
      <c r="EL19">
        <f t="shared" si="44"/>
        <v>32</v>
      </c>
      <c r="EM19">
        <f t="shared" si="45"/>
        <v>28</v>
      </c>
      <c r="EN19">
        <f t="shared" si="46"/>
        <v>28</v>
      </c>
      <c r="EO19">
        <f t="shared" si="46"/>
        <v>31</v>
      </c>
      <c r="EP19">
        <f t="shared" si="60"/>
        <v>6</v>
      </c>
      <c r="EQ19">
        <f t="shared" si="60"/>
        <v>32</v>
      </c>
      <c r="ER19">
        <f t="shared" si="48"/>
        <v>20</v>
      </c>
      <c r="ES19">
        <f t="shared" si="49"/>
        <v>26</v>
      </c>
      <c r="ET19">
        <f t="shared" si="50"/>
        <v>23</v>
      </c>
      <c r="EU19">
        <f t="shared" si="51"/>
        <v>18</v>
      </c>
      <c r="EV19">
        <f t="shared" si="52"/>
        <v>23</v>
      </c>
      <c r="EW19" t="s">
        <v>76</v>
      </c>
    </row>
    <row r="20" spans="1:153">
      <c r="A20" t="s">
        <v>4</v>
      </c>
      <c r="B20">
        <v>144</v>
      </c>
      <c r="C20">
        <v>2828</v>
      </c>
      <c r="D20">
        <v>1673</v>
      </c>
      <c r="E20">
        <v>34988</v>
      </c>
      <c r="F20">
        <v>3183</v>
      </c>
      <c r="G20">
        <v>5089</v>
      </c>
      <c r="H20">
        <v>255</v>
      </c>
      <c r="I20">
        <v>16382</v>
      </c>
      <c r="J20">
        <v>3902</v>
      </c>
      <c r="K20">
        <v>114</v>
      </c>
      <c r="L20">
        <v>815</v>
      </c>
      <c r="M20">
        <v>1943</v>
      </c>
      <c r="N20">
        <v>54</v>
      </c>
      <c r="O20">
        <v>114</v>
      </c>
      <c r="P20">
        <v>155</v>
      </c>
      <c r="Q20">
        <v>100</v>
      </c>
      <c r="R20">
        <v>236</v>
      </c>
      <c r="S20">
        <v>1593</v>
      </c>
      <c r="T20">
        <v>942</v>
      </c>
      <c r="U20">
        <v>7852</v>
      </c>
      <c r="V20">
        <v>646</v>
      </c>
      <c r="W20">
        <v>27066</v>
      </c>
      <c r="X20">
        <v>2869</v>
      </c>
      <c r="Y20">
        <v>463</v>
      </c>
      <c r="Z20">
        <v>249</v>
      </c>
      <c r="AA20">
        <v>144</v>
      </c>
      <c r="AB20">
        <v>941</v>
      </c>
      <c r="AC20">
        <v>2085</v>
      </c>
      <c r="AD20">
        <v>551</v>
      </c>
      <c r="AE20">
        <v>1294</v>
      </c>
      <c r="AF20">
        <v>189</v>
      </c>
      <c r="AG20">
        <v>388</v>
      </c>
      <c r="AH20">
        <v>26</v>
      </c>
      <c r="AI20">
        <v>37</v>
      </c>
      <c r="AJ20">
        <v>437</v>
      </c>
      <c r="AK20">
        <v>1018</v>
      </c>
      <c r="AL20">
        <v>1707</v>
      </c>
      <c r="AM20">
        <v>3804</v>
      </c>
      <c r="AN20">
        <v>1729</v>
      </c>
      <c r="AO20">
        <v>52784</v>
      </c>
      <c r="AP20">
        <v>549</v>
      </c>
      <c r="AQ20">
        <v>4407</v>
      </c>
      <c r="AR20">
        <v>4333</v>
      </c>
      <c r="AS20">
        <v>2603</v>
      </c>
      <c r="AT20">
        <v>1680</v>
      </c>
      <c r="AU20">
        <v>29035</v>
      </c>
      <c r="AV20">
        <v>2682</v>
      </c>
      <c r="AW20">
        <v>4758</v>
      </c>
      <c r="AX20">
        <v>210</v>
      </c>
      <c r="AY20">
        <v>16266</v>
      </c>
      <c r="AZ20">
        <v>3839</v>
      </c>
      <c r="BA20">
        <v>99</v>
      </c>
      <c r="BB20">
        <v>681</v>
      </c>
      <c r="BC20">
        <v>1906</v>
      </c>
      <c r="BD20">
        <v>76</v>
      </c>
      <c r="BE20">
        <v>165</v>
      </c>
      <c r="BF20">
        <v>177</v>
      </c>
      <c r="BG20">
        <v>104</v>
      </c>
      <c r="BH20">
        <v>350</v>
      </c>
      <c r="BI20">
        <v>2181</v>
      </c>
      <c r="BJ20">
        <v>920</v>
      </c>
      <c r="BK20">
        <v>7803</v>
      </c>
      <c r="BL20">
        <v>724</v>
      </c>
      <c r="BM20">
        <v>30746</v>
      </c>
      <c r="BN20">
        <v>2899</v>
      </c>
      <c r="BO20">
        <v>417</v>
      </c>
      <c r="BP20">
        <v>219</v>
      </c>
      <c r="BQ20">
        <v>118</v>
      </c>
      <c r="BR20">
        <v>896</v>
      </c>
      <c r="BS20">
        <v>1970</v>
      </c>
      <c r="BT20">
        <v>645</v>
      </c>
      <c r="BU20">
        <v>1338</v>
      </c>
      <c r="BV20">
        <v>188</v>
      </c>
      <c r="BW20">
        <v>399</v>
      </c>
      <c r="BX20">
        <v>32</v>
      </c>
      <c r="BY20">
        <v>44</v>
      </c>
      <c r="BZ20">
        <v>470</v>
      </c>
      <c r="CA20">
        <v>945</v>
      </c>
      <c r="CB20">
        <v>1761</v>
      </c>
      <c r="CC20">
        <v>3751</v>
      </c>
      <c r="CD20">
        <v>1739</v>
      </c>
      <c r="CE20">
        <v>55306</v>
      </c>
      <c r="CF20">
        <v>575</v>
      </c>
      <c r="CG20">
        <v>4120</v>
      </c>
      <c r="CH20">
        <v>4279</v>
      </c>
      <c r="CJ20" s="1">
        <f t="shared" si="0"/>
        <v>0.71028660297711621</v>
      </c>
      <c r="CK20" s="1">
        <f t="shared" si="1"/>
        <v>0.67989726826990426</v>
      </c>
      <c r="CL20" s="1">
        <f t="shared" si="2"/>
        <v>6.218403755868545</v>
      </c>
      <c r="CM20" s="1">
        <f t="shared" si="3"/>
        <v>4.9471417384494911</v>
      </c>
      <c r="CN20" s="1">
        <f t="shared" si="53"/>
        <v>1.7708333333333333</v>
      </c>
      <c r="CO20" s="1">
        <f t="shared" si="54"/>
        <v>1.9513888888888888</v>
      </c>
      <c r="CP20" s="1">
        <f t="shared" si="4"/>
        <v>30.705319784817693</v>
      </c>
      <c r="CQ20" s="1">
        <f t="shared" si="5"/>
        <v>26.964880952380952</v>
      </c>
      <c r="CR20" s="2">
        <f t="shared" si="58"/>
        <v>2.6773560470213189</v>
      </c>
      <c r="CS20" s="2">
        <f t="shared" si="59"/>
        <v>2.4948313492063492</v>
      </c>
      <c r="CT20" s="1">
        <f t="shared" si="8"/>
        <v>5.5673566706405113</v>
      </c>
      <c r="CU20" s="1">
        <f t="shared" si="9"/>
        <v>5.0632614284117583</v>
      </c>
      <c r="CV20" s="1">
        <f t="shared" si="10"/>
        <v>1.6903765690376569</v>
      </c>
      <c r="CW20" s="1">
        <f t="shared" si="11"/>
        <v>1.549404761904762</v>
      </c>
      <c r="CX20" s="1">
        <f t="shared" si="12"/>
        <v>0.42245989304812837</v>
      </c>
      <c r="CY20" s="1">
        <f t="shared" si="13"/>
        <v>0.36552390149686143</v>
      </c>
      <c r="CZ20" s="1">
        <f t="shared" si="14"/>
        <v>30.52862926547137</v>
      </c>
      <c r="DA20" s="1">
        <f t="shared" si="15"/>
        <v>31.803335250143761</v>
      </c>
      <c r="DB20" s="1">
        <f t="shared" si="55"/>
        <v>3.8125</v>
      </c>
      <c r="DC20" s="1">
        <f t="shared" si="56"/>
        <v>3.9930555555555554</v>
      </c>
      <c r="DD20" s="1">
        <f t="shared" si="16"/>
        <v>0.67108917000925639</v>
      </c>
      <c r="DE20" s="1">
        <f t="shared" si="17"/>
        <v>0.64645426515930116</v>
      </c>
      <c r="DF20" s="1">
        <f t="shared" si="18"/>
        <v>5.5152420800956365</v>
      </c>
      <c r="DG20" s="1">
        <f t="shared" si="19"/>
        <v>5.3255952380952385</v>
      </c>
      <c r="DH20" s="1">
        <f t="shared" si="20"/>
        <v>0.85098081716700991</v>
      </c>
      <c r="DI20" s="1">
        <f t="shared" si="21"/>
        <v>0.87213591147870795</v>
      </c>
      <c r="DJ20" s="1">
        <f t="shared" si="22"/>
        <v>0.44873817034700314</v>
      </c>
      <c r="DK20" s="1">
        <f t="shared" si="23"/>
        <v>0.46947480671820846</v>
      </c>
      <c r="DL20" s="2">
        <f t="shared" si="24"/>
        <v>4.1983598154792414</v>
      </c>
      <c r="DM20" s="2">
        <f t="shared" si="25"/>
        <v>4.2370408960666843</v>
      </c>
      <c r="DN20" s="1">
        <f t="shared" si="26"/>
        <v>37.456656346749227</v>
      </c>
      <c r="DO20" s="1">
        <f t="shared" si="27"/>
        <v>38.462707182320443</v>
      </c>
      <c r="DQ20">
        <f t="shared" si="28"/>
        <v>8</v>
      </c>
      <c r="DR20">
        <f t="shared" si="29"/>
        <v>9</v>
      </c>
      <c r="DS20">
        <f t="shared" si="30"/>
        <v>4</v>
      </c>
      <c r="DT20">
        <f t="shared" si="31"/>
        <v>5</v>
      </c>
      <c r="DU20">
        <f t="shared" si="31"/>
        <v>17</v>
      </c>
      <c r="DV20">
        <f t="shared" si="32"/>
        <v>4</v>
      </c>
      <c r="DW20">
        <f t="shared" si="32"/>
        <v>6</v>
      </c>
      <c r="DX20">
        <f t="shared" si="33"/>
        <v>7</v>
      </c>
      <c r="DY20">
        <f t="shared" si="34"/>
        <v>13</v>
      </c>
      <c r="DZ20">
        <f t="shared" si="35"/>
        <v>1</v>
      </c>
      <c r="EA20">
        <f t="shared" si="36"/>
        <v>2</v>
      </c>
      <c r="EB20">
        <f t="shared" si="37"/>
        <v>11</v>
      </c>
      <c r="EC20">
        <f t="shared" si="38"/>
        <v>11</v>
      </c>
      <c r="ED20">
        <f t="shared" si="39"/>
        <v>9</v>
      </c>
      <c r="EE20">
        <f t="shared" si="40"/>
        <v>4</v>
      </c>
      <c r="EF20">
        <f t="shared" si="41"/>
        <v>4</v>
      </c>
      <c r="EG20">
        <f t="shared" si="42"/>
        <v>26</v>
      </c>
      <c r="EH20">
        <f t="shared" si="43"/>
        <v>28</v>
      </c>
      <c r="EI20">
        <f t="shared" si="43"/>
        <v>13</v>
      </c>
      <c r="EJ20">
        <f t="shared" si="57"/>
        <v>12</v>
      </c>
      <c r="EK20">
        <f t="shared" si="57"/>
        <v>10</v>
      </c>
      <c r="EL20">
        <f t="shared" si="44"/>
        <v>11</v>
      </c>
      <c r="EM20">
        <f t="shared" si="45"/>
        <v>17</v>
      </c>
      <c r="EN20">
        <f t="shared" si="46"/>
        <v>5</v>
      </c>
      <c r="EO20">
        <f t="shared" si="46"/>
        <v>20</v>
      </c>
      <c r="EP20">
        <f t="shared" si="60"/>
        <v>7</v>
      </c>
      <c r="EQ20">
        <f t="shared" si="60"/>
        <v>21</v>
      </c>
      <c r="ER20">
        <f t="shared" si="48"/>
        <v>22</v>
      </c>
      <c r="ES20">
        <f t="shared" si="49"/>
        <v>11</v>
      </c>
      <c r="ET20">
        <f t="shared" si="50"/>
        <v>22</v>
      </c>
      <c r="EU20">
        <f t="shared" si="51"/>
        <v>25</v>
      </c>
      <c r="EV20">
        <f t="shared" si="52"/>
        <v>19</v>
      </c>
      <c r="EW20" t="s">
        <v>4</v>
      </c>
    </row>
    <row r="21" spans="1:153">
      <c r="A21" t="s">
        <v>17</v>
      </c>
      <c r="B21">
        <v>144</v>
      </c>
      <c r="C21">
        <v>2453</v>
      </c>
      <c r="D21">
        <v>1696</v>
      </c>
      <c r="E21">
        <v>27480</v>
      </c>
      <c r="F21">
        <v>2539</v>
      </c>
      <c r="G21">
        <v>4411</v>
      </c>
      <c r="H21">
        <v>169</v>
      </c>
      <c r="I21">
        <v>16728</v>
      </c>
      <c r="J21">
        <v>4140</v>
      </c>
      <c r="K21">
        <v>118</v>
      </c>
      <c r="L21">
        <v>693</v>
      </c>
      <c r="M21">
        <v>1946</v>
      </c>
      <c r="N21">
        <v>41</v>
      </c>
      <c r="O21">
        <v>109</v>
      </c>
      <c r="P21">
        <v>157</v>
      </c>
      <c r="Q21">
        <v>107</v>
      </c>
      <c r="R21">
        <v>281</v>
      </c>
      <c r="S21">
        <v>1980</v>
      </c>
      <c r="T21">
        <v>891</v>
      </c>
      <c r="U21">
        <v>7130</v>
      </c>
      <c r="V21">
        <v>777</v>
      </c>
      <c r="W21">
        <v>34292</v>
      </c>
      <c r="X21">
        <v>3616</v>
      </c>
      <c r="Y21">
        <v>387</v>
      </c>
      <c r="Z21">
        <v>205</v>
      </c>
      <c r="AA21">
        <v>129</v>
      </c>
      <c r="AB21">
        <v>889</v>
      </c>
      <c r="AC21">
        <v>2042</v>
      </c>
      <c r="AD21">
        <v>576</v>
      </c>
      <c r="AE21">
        <v>1461</v>
      </c>
      <c r="AF21">
        <v>242</v>
      </c>
      <c r="AG21">
        <v>530</v>
      </c>
      <c r="AH21">
        <v>18</v>
      </c>
      <c r="AI21">
        <v>36</v>
      </c>
      <c r="AJ21">
        <v>464</v>
      </c>
      <c r="AK21">
        <v>1072</v>
      </c>
      <c r="AL21">
        <v>1725</v>
      </c>
      <c r="AM21">
        <v>4069</v>
      </c>
      <c r="AN21">
        <v>1769</v>
      </c>
      <c r="AO21">
        <v>54694</v>
      </c>
      <c r="AP21">
        <v>638</v>
      </c>
      <c r="AQ21">
        <v>4209</v>
      </c>
      <c r="AR21">
        <v>4607</v>
      </c>
      <c r="AS21">
        <v>2573</v>
      </c>
      <c r="AT21">
        <v>1681</v>
      </c>
      <c r="AU21">
        <v>29042</v>
      </c>
      <c r="AV21">
        <v>2772</v>
      </c>
      <c r="AW21">
        <v>4684</v>
      </c>
      <c r="AX21">
        <v>172</v>
      </c>
      <c r="AY21">
        <v>16462</v>
      </c>
      <c r="AZ21">
        <v>4088</v>
      </c>
      <c r="BA21">
        <v>115</v>
      </c>
      <c r="BB21">
        <v>764</v>
      </c>
      <c r="BC21">
        <v>1992</v>
      </c>
      <c r="BD21">
        <v>64</v>
      </c>
      <c r="BE21">
        <v>132</v>
      </c>
      <c r="BF21">
        <v>168</v>
      </c>
      <c r="BG21">
        <v>121</v>
      </c>
      <c r="BH21">
        <v>329</v>
      </c>
      <c r="BI21">
        <v>2099</v>
      </c>
      <c r="BJ21">
        <v>909</v>
      </c>
      <c r="BK21">
        <v>7714</v>
      </c>
      <c r="BL21">
        <v>749</v>
      </c>
      <c r="BM21">
        <v>32194</v>
      </c>
      <c r="BN21">
        <v>3198</v>
      </c>
      <c r="BO21">
        <v>412</v>
      </c>
      <c r="BP21">
        <v>211</v>
      </c>
      <c r="BQ21">
        <v>139</v>
      </c>
      <c r="BR21">
        <v>893</v>
      </c>
      <c r="BS21">
        <v>2064</v>
      </c>
      <c r="BT21">
        <v>592</v>
      </c>
      <c r="BU21">
        <v>1353</v>
      </c>
      <c r="BV21">
        <v>210</v>
      </c>
      <c r="BW21">
        <v>474</v>
      </c>
      <c r="BX21">
        <v>31</v>
      </c>
      <c r="BY21">
        <v>56</v>
      </c>
      <c r="BZ21">
        <v>439</v>
      </c>
      <c r="CA21">
        <v>1032</v>
      </c>
      <c r="CB21">
        <v>1726</v>
      </c>
      <c r="CC21">
        <v>3947</v>
      </c>
      <c r="CD21">
        <v>1740</v>
      </c>
      <c r="CE21">
        <v>52987</v>
      </c>
      <c r="CF21">
        <v>600</v>
      </c>
      <c r="CG21">
        <v>4331</v>
      </c>
      <c r="CH21">
        <v>4085</v>
      </c>
      <c r="CJ21" s="1">
        <f t="shared" si="0"/>
        <v>0.66040009640877317</v>
      </c>
      <c r="CK21" s="1">
        <f t="shared" si="1"/>
        <v>0.67230841560883869</v>
      </c>
      <c r="CL21" s="1">
        <f t="shared" si="2"/>
        <v>5.0713981244671782</v>
      </c>
      <c r="CM21" s="1">
        <f t="shared" si="3"/>
        <v>4.9714741671653702</v>
      </c>
      <c r="CN21" s="1">
        <f t="shared" si="53"/>
        <v>1.8333333333333333</v>
      </c>
      <c r="CO21" s="1">
        <f t="shared" si="54"/>
        <v>2.0069444444444446</v>
      </c>
      <c r="CP21" s="1">
        <f t="shared" si="4"/>
        <v>26.066037735849058</v>
      </c>
      <c r="CQ21" s="1">
        <f t="shared" si="5"/>
        <v>27.069601427721594</v>
      </c>
      <c r="CR21" s="2">
        <f t="shared" si="58"/>
        <v>2.5269948899371073</v>
      </c>
      <c r="CS21" s="2">
        <f t="shared" si="59"/>
        <v>2.6169442791988895</v>
      </c>
      <c r="CT21" s="1">
        <f t="shared" si="8"/>
        <v>5.0054347826086953</v>
      </c>
      <c r="CU21" s="1">
        <f t="shared" si="9"/>
        <v>4.9998901219646195</v>
      </c>
      <c r="CV21" s="1">
        <f t="shared" si="10"/>
        <v>1.4463443396226414</v>
      </c>
      <c r="CW21" s="1">
        <f t="shared" si="11"/>
        <v>1.5306365258774539</v>
      </c>
      <c r="CX21" s="1">
        <f t="shared" si="12"/>
        <v>0.35717761557177613</v>
      </c>
      <c r="CY21" s="1">
        <f t="shared" si="13"/>
        <v>0.38983050847457629</v>
      </c>
      <c r="CZ21" s="1">
        <f t="shared" si="14"/>
        <v>30.918032786885245</v>
      </c>
      <c r="DA21" s="1">
        <f t="shared" si="15"/>
        <v>30.452298850574714</v>
      </c>
      <c r="DB21" s="1">
        <f t="shared" si="55"/>
        <v>4.4305555555555554</v>
      </c>
      <c r="DC21" s="1">
        <f t="shared" si="56"/>
        <v>4.166666666666667</v>
      </c>
      <c r="DD21" s="1">
        <f t="shared" si="16"/>
        <v>0.67257290513104462</v>
      </c>
      <c r="DE21" s="1">
        <f t="shared" si="17"/>
        <v>0.65672676837725386</v>
      </c>
      <c r="DF21" s="1">
        <f t="shared" si="18"/>
        <v>5.2075471698113205</v>
      </c>
      <c r="DG21" s="1">
        <f t="shared" si="19"/>
        <v>5.4140392623438434</v>
      </c>
      <c r="DH21" s="1">
        <f t="shared" si="20"/>
        <v>0.80729166666666663</v>
      </c>
      <c r="DI21" s="1">
        <f t="shared" si="21"/>
        <v>0.8475991649269311</v>
      </c>
      <c r="DJ21" s="1">
        <f t="shared" si="22"/>
        <v>0.42393708527893831</v>
      </c>
      <c r="DK21" s="1">
        <f t="shared" si="23"/>
        <v>0.43729414745376233</v>
      </c>
      <c r="DL21" s="2">
        <f t="shared" si="24"/>
        <v>4.0405797101449279</v>
      </c>
      <c r="DM21" s="2">
        <f t="shared" si="25"/>
        <v>4.0269080234833661</v>
      </c>
      <c r="DN21" s="1">
        <f t="shared" si="26"/>
        <v>39.480051480051479</v>
      </c>
      <c r="DO21" s="1">
        <f t="shared" si="27"/>
        <v>38.712950600801065</v>
      </c>
      <c r="DQ21">
        <f t="shared" si="28"/>
        <v>29</v>
      </c>
      <c r="DR21">
        <f t="shared" si="29"/>
        <v>7</v>
      </c>
      <c r="DS21">
        <f t="shared" si="30"/>
        <v>24</v>
      </c>
      <c r="DT21">
        <f t="shared" si="31"/>
        <v>6</v>
      </c>
      <c r="DU21">
        <f t="shared" si="31"/>
        <v>21</v>
      </c>
      <c r="DV21">
        <f t="shared" si="32"/>
        <v>1</v>
      </c>
      <c r="DW21">
        <f t="shared" si="32"/>
        <v>27</v>
      </c>
      <c r="DX21">
        <f t="shared" si="33"/>
        <v>8</v>
      </c>
      <c r="DY21">
        <f t="shared" si="34"/>
        <v>27</v>
      </c>
      <c r="DZ21">
        <f t="shared" si="35"/>
        <v>13</v>
      </c>
      <c r="EA21">
        <f t="shared" si="36"/>
        <v>22</v>
      </c>
      <c r="EB21">
        <f t="shared" si="37"/>
        <v>8</v>
      </c>
      <c r="EC21">
        <f t="shared" si="38"/>
        <v>30</v>
      </c>
      <c r="ED21">
        <f t="shared" si="39"/>
        <v>7</v>
      </c>
      <c r="EE21">
        <f t="shared" si="40"/>
        <v>29</v>
      </c>
      <c r="EF21">
        <f t="shared" si="41"/>
        <v>14</v>
      </c>
      <c r="EG21">
        <f t="shared" si="42"/>
        <v>16</v>
      </c>
      <c r="EH21">
        <f t="shared" si="43"/>
        <v>7</v>
      </c>
      <c r="EI21">
        <f t="shared" si="43"/>
        <v>30</v>
      </c>
      <c r="EJ21">
        <f t="shared" si="57"/>
        <v>9</v>
      </c>
      <c r="EK21">
        <f t="shared" si="57"/>
        <v>8</v>
      </c>
      <c r="EL21">
        <f t="shared" si="44"/>
        <v>15</v>
      </c>
      <c r="EM21">
        <f t="shared" si="45"/>
        <v>30</v>
      </c>
      <c r="EN21">
        <f t="shared" si="46"/>
        <v>9</v>
      </c>
      <c r="EO21">
        <f t="shared" si="46"/>
        <v>11</v>
      </c>
      <c r="EP21">
        <f t="shared" si="60"/>
        <v>9</v>
      </c>
      <c r="EQ21">
        <f t="shared" si="60"/>
        <v>31</v>
      </c>
      <c r="ER21">
        <f t="shared" si="48"/>
        <v>8</v>
      </c>
      <c r="ES21">
        <f t="shared" si="49"/>
        <v>22</v>
      </c>
      <c r="ET21">
        <f t="shared" si="50"/>
        <v>12</v>
      </c>
      <c r="EU21">
        <f t="shared" si="51"/>
        <v>2</v>
      </c>
      <c r="EV21">
        <f t="shared" si="52"/>
        <v>26</v>
      </c>
      <c r="EW21" t="s">
        <v>17</v>
      </c>
    </row>
    <row r="22" spans="1:153">
      <c r="A22" t="s">
        <v>9</v>
      </c>
      <c r="B22">
        <v>144</v>
      </c>
      <c r="C22">
        <v>3019</v>
      </c>
      <c r="D22">
        <v>1569</v>
      </c>
      <c r="E22">
        <v>33942</v>
      </c>
      <c r="F22">
        <v>3103</v>
      </c>
      <c r="G22">
        <v>4912</v>
      </c>
      <c r="H22">
        <v>253</v>
      </c>
      <c r="I22">
        <v>16571</v>
      </c>
      <c r="J22">
        <v>4233</v>
      </c>
      <c r="K22">
        <v>141</v>
      </c>
      <c r="L22">
        <v>829</v>
      </c>
      <c r="M22">
        <v>1940</v>
      </c>
      <c r="N22">
        <v>99</v>
      </c>
      <c r="O22">
        <v>164</v>
      </c>
      <c r="P22">
        <v>116</v>
      </c>
      <c r="Q22">
        <v>96</v>
      </c>
      <c r="R22">
        <v>279</v>
      </c>
      <c r="S22">
        <v>1653</v>
      </c>
      <c r="T22">
        <v>836</v>
      </c>
      <c r="U22">
        <v>7312</v>
      </c>
      <c r="V22">
        <v>587</v>
      </c>
      <c r="W22">
        <v>23902</v>
      </c>
      <c r="X22">
        <v>2050</v>
      </c>
      <c r="Y22">
        <v>534</v>
      </c>
      <c r="Z22">
        <v>300</v>
      </c>
      <c r="AA22">
        <v>169</v>
      </c>
      <c r="AB22">
        <v>1003</v>
      </c>
      <c r="AC22">
        <v>2013</v>
      </c>
      <c r="AD22">
        <v>644</v>
      </c>
      <c r="AE22">
        <v>1399</v>
      </c>
      <c r="AF22">
        <v>267</v>
      </c>
      <c r="AG22">
        <v>522</v>
      </c>
      <c r="AH22">
        <v>57</v>
      </c>
      <c r="AI22">
        <v>80</v>
      </c>
      <c r="AJ22">
        <v>538</v>
      </c>
      <c r="AK22">
        <v>1169</v>
      </c>
      <c r="AL22">
        <v>1971</v>
      </c>
      <c r="AM22">
        <v>4014</v>
      </c>
      <c r="AN22">
        <v>1658</v>
      </c>
      <c r="AO22">
        <v>53548</v>
      </c>
      <c r="AP22">
        <v>460</v>
      </c>
      <c r="AQ22">
        <v>4463</v>
      </c>
      <c r="AR22">
        <v>4342</v>
      </c>
      <c r="AS22">
        <v>2606</v>
      </c>
      <c r="AT22">
        <v>1603</v>
      </c>
      <c r="AU22">
        <v>29832</v>
      </c>
      <c r="AV22">
        <v>2748</v>
      </c>
      <c r="AW22">
        <v>4790</v>
      </c>
      <c r="AX22">
        <v>177</v>
      </c>
      <c r="AY22">
        <v>15208</v>
      </c>
      <c r="AZ22">
        <v>3700</v>
      </c>
      <c r="BA22">
        <v>86</v>
      </c>
      <c r="BB22">
        <v>730</v>
      </c>
      <c r="BC22">
        <v>1894</v>
      </c>
      <c r="BD22">
        <v>63</v>
      </c>
      <c r="BE22">
        <v>148</v>
      </c>
      <c r="BF22">
        <v>172</v>
      </c>
      <c r="BG22">
        <v>103</v>
      </c>
      <c r="BH22">
        <v>347</v>
      </c>
      <c r="BI22">
        <v>2309</v>
      </c>
      <c r="BJ22">
        <v>919</v>
      </c>
      <c r="BK22">
        <v>7792</v>
      </c>
      <c r="BL22">
        <v>690</v>
      </c>
      <c r="BM22">
        <v>28701</v>
      </c>
      <c r="BN22">
        <v>3280</v>
      </c>
      <c r="BO22">
        <v>407</v>
      </c>
      <c r="BP22">
        <v>206</v>
      </c>
      <c r="BQ22">
        <v>117</v>
      </c>
      <c r="BR22">
        <v>889</v>
      </c>
      <c r="BS22">
        <v>1908</v>
      </c>
      <c r="BT22">
        <v>556</v>
      </c>
      <c r="BU22">
        <v>1247</v>
      </c>
      <c r="BV22">
        <v>211</v>
      </c>
      <c r="BW22">
        <v>408</v>
      </c>
      <c r="BX22">
        <v>31</v>
      </c>
      <c r="BY22">
        <v>46</v>
      </c>
      <c r="BZ22">
        <v>428</v>
      </c>
      <c r="CA22">
        <v>860</v>
      </c>
      <c r="CB22">
        <v>1687</v>
      </c>
      <c r="CC22">
        <v>3609</v>
      </c>
      <c r="CD22">
        <v>1660</v>
      </c>
      <c r="CE22">
        <v>48862</v>
      </c>
      <c r="CF22">
        <v>557</v>
      </c>
      <c r="CG22">
        <v>4090</v>
      </c>
      <c r="CH22">
        <v>4046</v>
      </c>
      <c r="CJ22" s="1">
        <f t="shared" si="0"/>
        <v>0.74389712292938104</v>
      </c>
      <c r="CK22" s="1">
        <f t="shared" si="1"/>
        <v>0.68163459253979564</v>
      </c>
      <c r="CL22" s="1">
        <f t="shared" si="2"/>
        <v>6.5078019649393184</v>
      </c>
      <c r="CM22" s="1">
        <f t="shared" si="3"/>
        <v>4.9896826941794821</v>
      </c>
      <c r="CN22" s="1">
        <f t="shared" si="53"/>
        <v>1.4722222222222223</v>
      </c>
      <c r="CO22" s="1">
        <f t="shared" si="54"/>
        <v>1.9097222222222223</v>
      </c>
      <c r="CP22" s="1">
        <f t="shared" si="4"/>
        <v>32.194391332058636</v>
      </c>
      <c r="CQ22" s="1">
        <f t="shared" si="5"/>
        <v>28.09731752963194</v>
      </c>
      <c r="CR22" s="2">
        <f t="shared" si="58"/>
        <v>2.8906097301890803</v>
      </c>
      <c r="CS22" s="2">
        <f t="shared" si="59"/>
        <v>2.5935329590351426</v>
      </c>
      <c r="CT22" s="1">
        <f t="shared" si="8"/>
        <v>5.3600382003395586</v>
      </c>
      <c r="CU22" s="1">
        <f t="shared" si="9"/>
        <v>5.096752291501641</v>
      </c>
      <c r="CV22" s="1">
        <f t="shared" si="10"/>
        <v>1.9241555130656469</v>
      </c>
      <c r="CW22" s="1">
        <f t="shared" si="11"/>
        <v>1.6257018091079227</v>
      </c>
      <c r="CX22" s="1">
        <f t="shared" si="12"/>
        <v>0.44106463878326996</v>
      </c>
      <c r="CY22" s="1">
        <f t="shared" si="13"/>
        <v>0.38834476003917728</v>
      </c>
      <c r="CZ22" s="1">
        <f t="shared" si="14"/>
        <v>32.296743063932446</v>
      </c>
      <c r="DA22" s="1">
        <f t="shared" si="15"/>
        <v>29.434939759036144</v>
      </c>
      <c r="DB22" s="1">
        <f t="shared" si="55"/>
        <v>3.1944444444444446</v>
      </c>
      <c r="DC22" s="1">
        <f t="shared" si="56"/>
        <v>3.8680555555555554</v>
      </c>
      <c r="DD22" s="1">
        <f t="shared" si="16"/>
        <v>0.6974317817014446</v>
      </c>
      <c r="DE22" s="1">
        <f t="shared" si="17"/>
        <v>0.62934362934362931</v>
      </c>
      <c r="DF22" s="1">
        <f t="shared" si="18"/>
        <v>6.0063734862970044</v>
      </c>
      <c r="DG22" s="1">
        <f t="shared" si="19"/>
        <v>5.5127885215221459</v>
      </c>
      <c r="DH22" s="1">
        <f t="shared" si="20"/>
        <v>0.77589134125636672</v>
      </c>
      <c r="DI22" s="1">
        <f t="shared" si="21"/>
        <v>0.88174719927577228</v>
      </c>
      <c r="DJ22" s="1">
        <f t="shared" si="22"/>
        <v>0.49103139013452912</v>
      </c>
      <c r="DK22" s="1">
        <f t="shared" si="23"/>
        <v>0.46744250484898864</v>
      </c>
      <c r="DL22" s="2">
        <f t="shared" si="24"/>
        <v>3.9147176943066384</v>
      </c>
      <c r="DM22" s="2">
        <f t="shared" si="25"/>
        <v>4.11027027027027</v>
      </c>
      <c r="DN22" s="1">
        <f t="shared" si="26"/>
        <v>37.226575809199318</v>
      </c>
      <c r="DO22" s="1">
        <f t="shared" si="27"/>
        <v>36.842028985507248</v>
      </c>
      <c r="DQ22">
        <f t="shared" si="28"/>
        <v>2</v>
      </c>
      <c r="DR22">
        <f t="shared" si="29"/>
        <v>10</v>
      </c>
      <c r="DS22">
        <f t="shared" si="30"/>
        <v>2</v>
      </c>
      <c r="DT22">
        <f t="shared" si="31"/>
        <v>7</v>
      </c>
      <c r="DU22">
        <f t="shared" si="31"/>
        <v>4</v>
      </c>
      <c r="DV22">
        <f t="shared" si="32"/>
        <v>6</v>
      </c>
      <c r="DW22">
        <f t="shared" si="32"/>
        <v>2</v>
      </c>
      <c r="DX22">
        <f t="shared" si="33"/>
        <v>12</v>
      </c>
      <c r="DY22">
        <f t="shared" si="34"/>
        <v>3</v>
      </c>
      <c r="DZ22">
        <f t="shared" si="35"/>
        <v>9</v>
      </c>
      <c r="EA22">
        <f t="shared" si="36"/>
        <v>9</v>
      </c>
      <c r="EB22">
        <f t="shared" si="37"/>
        <v>14</v>
      </c>
      <c r="EC22">
        <f t="shared" si="38"/>
        <v>2</v>
      </c>
      <c r="ED22">
        <f t="shared" si="39"/>
        <v>14</v>
      </c>
      <c r="EE22">
        <f t="shared" si="40"/>
        <v>2</v>
      </c>
      <c r="EF22">
        <f t="shared" si="41"/>
        <v>13</v>
      </c>
      <c r="EG22">
        <f t="shared" si="42"/>
        <v>3</v>
      </c>
      <c r="EH22">
        <f t="shared" si="43"/>
        <v>1</v>
      </c>
      <c r="EI22">
        <f t="shared" si="43"/>
        <v>2</v>
      </c>
      <c r="EJ22">
        <f t="shared" si="57"/>
        <v>14</v>
      </c>
      <c r="EK22">
        <f t="shared" si="57"/>
        <v>4</v>
      </c>
      <c r="EL22">
        <f t="shared" si="44"/>
        <v>6</v>
      </c>
      <c r="EM22">
        <f t="shared" si="45"/>
        <v>2</v>
      </c>
      <c r="EN22">
        <f t="shared" si="46"/>
        <v>18</v>
      </c>
      <c r="EO22">
        <f t="shared" si="46"/>
        <v>7</v>
      </c>
      <c r="EP22">
        <f t="shared" si="60"/>
        <v>3</v>
      </c>
      <c r="EQ22">
        <f t="shared" si="60"/>
        <v>4</v>
      </c>
      <c r="ER22">
        <f t="shared" si="48"/>
        <v>18</v>
      </c>
      <c r="ES22">
        <f t="shared" si="49"/>
        <v>25</v>
      </c>
      <c r="ET22">
        <f t="shared" si="50"/>
        <v>16</v>
      </c>
      <c r="EU22">
        <f t="shared" si="51"/>
        <v>27</v>
      </c>
      <c r="EV22">
        <f t="shared" si="52"/>
        <v>4</v>
      </c>
      <c r="EW22" t="s">
        <v>9</v>
      </c>
    </row>
    <row r="23" spans="1:153">
      <c r="A23" t="s">
        <v>2</v>
      </c>
      <c r="B23">
        <v>144</v>
      </c>
      <c r="C23">
        <v>2478</v>
      </c>
      <c r="D23">
        <v>1642</v>
      </c>
      <c r="E23">
        <v>28350</v>
      </c>
      <c r="F23">
        <v>2706</v>
      </c>
      <c r="G23">
        <v>4706</v>
      </c>
      <c r="H23">
        <v>154</v>
      </c>
      <c r="I23">
        <v>15195</v>
      </c>
      <c r="J23">
        <v>3746</v>
      </c>
      <c r="K23">
        <v>103</v>
      </c>
      <c r="L23">
        <v>678</v>
      </c>
      <c r="M23">
        <v>1910</v>
      </c>
      <c r="N23">
        <v>79</v>
      </c>
      <c r="O23">
        <v>163</v>
      </c>
      <c r="P23">
        <v>142</v>
      </c>
      <c r="Q23">
        <v>125</v>
      </c>
      <c r="R23">
        <v>382</v>
      </c>
      <c r="S23">
        <v>2348</v>
      </c>
      <c r="T23">
        <v>1108</v>
      </c>
      <c r="U23">
        <v>8710</v>
      </c>
      <c r="V23">
        <v>721</v>
      </c>
      <c r="W23">
        <v>34039</v>
      </c>
      <c r="X23">
        <v>4107</v>
      </c>
      <c r="Y23">
        <v>375</v>
      </c>
      <c r="Z23">
        <v>181</v>
      </c>
      <c r="AA23">
        <v>128</v>
      </c>
      <c r="AB23">
        <v>857</v>
      </c>
      <c r="AC23">
        <v>1872</v>
      </c>
      <c r="AD23">
        <v>567</v>
      </c>
      <c r="AE23">
        <v>1280</v>
      </c>
      <c r="AF23">
        <v>209</v>
      </c>
      <c r="AG23">
        <v>423</v>
      </c>
      <c r="AH23">
        <v>37</v>
      </c>
      <c r="AI23">
        <v>58</v>
      </c>
      <c r="AJ23">
        <v>409</v>
      </c>
      <c r="AK23">
        <v>891</v>
      </c>
      <c r="AL23">
        <v>1670</v>
      </c>
      <c r="AM23">
        <v>3633</v>
      </c>
      <c r="AN23">
        <v>1685</v>
      </c>
      <c r="AO23">
        <v>51473</v>
      </c>
      <c r="AP23">
        <v>601</v>
      </c>
      <c r="AQ23">
        <v>4128</v>
      </c>
      <c r="AR23">
        <v>4285</v>
      </c>
      <c r="AS23">
        <v>2795</v>
      </c>
      <c r="AT23">
        <v>1655</v>
      </c>
      <c r="AU23">
        <v>29238</v>
      </c>
      <c r="AV23">
        <v>2564</v>
      </c>
      <c r="AW23">
        <v>4319</v>
      </c>
      <c r="AX23">
        <v>176</v>
      </c>
      <c r="AY23">
        <v>19533</v>
      </c>
      <c r="AZ23">
        <v>4523</v>
      </c>
      <c r="BA23">
        <v>177</v>
      </c>
      <c r="BB23">
        <v>756</v>
      </c>
      <c r="BC23">
        <v>1939</v>
      </c>
      <c r="BD23">
        <v>71</v>
      </c>
      <c r="BE23">
        <v>136</v>
      </c>
      <c r="BF23">
        <v>126</v>
      </c>
      <c r="BG23">
        <v>84</v>
      </c>
      <c r="BH23">
        <v>300</v>
      </c>
      <c r="BI23">
        <v>1867</v>
      </c>
      <c r="BJ23">
        <v>848</v>
      </c>
      <c r="BK23">
        <v>6771</v>
      </c>
      <c r="BL23">
        <v>670</v>
      </c>
      <c r="BM23">
        <v>27976</v>
      </c>
      <c r="BN23">
        <v>2659</v>
      </c>
      <c r="BO23">
        <v>516</v>
      </c>
      <c r="BP23">
        <v>272</v>
      </c>
      <c r="BQ23">
        <v>169</v>
      </c>
      <c r="BR23">
        <v>1120</v>
      </c>
      <c r="BS23">
        <v>2343</v>
      </c>
      <c r="BT23">
        <v>706</v>
      </c>
      <c r="BU23">
        <v>1506</v>
      </c>
      <c r="BV23">
        <v>241</v>
      </c>
      <c r="BW23">
        <v>499</v>
      </c>
      <c r="BX23">
        <v>29</v>
      </c>
      <c r="BY23">
        <v>51</v>
      </c>
      <c r="BZ23">
        <v>606</v>
      </c>
      <c r="CA23">
        <v>1242</v>
      </c>
      <c r="CB23">
        <v>2096</v>
      </c>
      <c r="CC23">
        <v>4399</v>
      </c>
      <c r="CD23">
        <v>1714</v>
      </c>
      <c r="CE23">
        <v>54034</v>
      </c>
      <c r="CF23">
        <v>542</v>
      </c>
      <c r="CG23">
        <v>4426</v>
      </c>
      <c r="CH23">
        <v>4319</v>
      </c>
      <c r="CJ23" s="1">
        <f t="shared" si="0"/>
        <v>0.66383495145631066</v>
      </c>
      <c r="CK23" s="1">
        <f t="shared" si="1"/>
        <v>0.70741573033707861</v>
      </c>
      <c r="CL23" s="1">
        <f t="shared" si="2"/>
        <v>4.9213836477987423</v>
      </c>
      <c r="CM23" s="1">
        <f t="shared" si="3"/>
        <v>5.8644728296168003</v>
      </c>
      <c r="CN23" s="1">
        <f t="shared" si="53"/>
        <v>1.8541666666666667</v>
      </c>
      <c r="CO23" s="1">
        <f t="shared" si="54"/>
        <v>1.4583333333333333</v>
      </c>
      <c r="CP23" s="1">
        <f t="shared" si="4"/>
        <v>26.519488428745433</v>
      </c>
      <c r="CQ23" s="1">
        <f t="shared" si="5"/>
        <v>29.468882175226586</v>
      </c>
      <c r="CR23" s="2">
        <f t="shared" si="58"/>
        <v>2.5575010150223307</v>
      </c>
      <c r="CS23" s="2">
        <f t="shared" si="59"/>
        <v>2.7178147029204434</v>
      </c>
      <c r="CT23" s="1">
        <f t="shared" si="8"/>
        <v>4.9292506225945214</v>
      </c>
      <c r="CU23" s="1">
        <f t="shared" si="9"/>
        <v>5.3348282651498575</v>
      </c>
      <c r="CV23" s="1">
        <f t="shared" si="10"/>
        <v>1.5091352009744214</v>
      </c>
      <c r="CW23" s="1">
        <f t="shared" si="11"/>
        <v>1.6888217522658611</v>
      </c>
      <c r="CX23" s="1">
        <f t="shared" si="12"/>
        <v>0.36517124939700918</v>
      </c>
      <c r="CY23" s="1">
        <f t="shared" si="13"/>
        <v>0.39855421686746989</v>
      </c>
      <c r="CZ23" s="1">
        <f t="shared" si="14"/>
        <v>30.547774480712167</v>
      </c>
      <c r="DA23" s="1">
        <f t="shared" si="15"/>
        <v>31.525087514585763</v>
      </c>
      <c r="DB23" s="1">
        <f t="shared" si="55"/>
        <v>4.1736111111111107</v>
      </c>
      <c r="DC23" s="1">
        <f t="shared" si="56"/>
        <v>3.7638888888888888</v>
      </c>
      <c r="DD23" s="1">
        <f t="shared" si="16"/>
        <v>0.62895238095238093</v>
      </c>
      <c r="DE23" s="1">
        <f t="shared" si="17"/>
        <v>0.66749723145071982</v>
      </c>
      <c r="DF23" s="1">
        <f t="shared" si="18"/>
        <v>5.3800243605359315</v>
      </c>
      <c r="DG23" s="1">
        <f t="shared" si="19"/>
        <v>5.5238670694864052</v>
      </c>
      <c r="DH23" s="1">
        <f t="shared" si="20"/>
        <v>0.98596332352275295</v>
      </c>
      <c r="DI23" s="1">
        <f t="shared" si="21"/>
        <v>0.74064756070881643</v>
      </c>
      <c r="DJ23" s="1">
        <f t="shared" si="22"/>
        <v>0.45967519955959263</v>
      </c>
      <c r="DK23" s="1">
        <f t="shared" si="23"/>
        <v>0.47647192543759948</v>
      </c>
      <c r="DL23" s="2">
        <f t="shared" si="24"/>
        <v>4.0563267485317676</v>
      </c>
      <c r="DM23" s="2">
        <f t="shared" si="25"/>
        <v>4.3185938536369664</v>
      </c>
      <c r="DN23" s="1">
        <f t="shared" si="26"/>
        <v>41.514563106796118</v>
      </c>
      <c r="DO23" s="1">
        <f t="shared" si="27"/>
        <v>37.786567164179104</v>
      </c>
      <c r="DQ23">
        <f t="shared" si="28"/>
        <v>26</v>
      </c>
      <c r="DR23">
        <f t="shared" si="29"/>
        <v>27</v>
      </c>
      <c r="DS23">
        <f t="shared" si="30"/>
        <v>25</v>
      </c>
      <c r="DT23">
        <f t="shared" si="31"/>
        <v>25</v>
      </c>
      <c r="DU23">
        <f t="shared" si="31"/>
        <v>23</v>
      </c>
      <c r="DV23">
        <f t="shared" si="32"/>
        <v>31</v>
      </c>
      <c r="DW23">
        <f t="shared" si="32"/>
        <v>25</v>
      </c>
      <c r="DX23">
        <f t="shared" si="33"/>
        <v>23</v>
      </c>
      <c r="DY23">
        <f t="shared" si="34"/>
        <v>25</v>
      </c>
      <c r="DZ23">
        <f t="shared" si="35"/>
        <v>25</v>
      </c>
      <c r="EA23">
        <f t="shared" si="36"/>
        <v>26</v>
      </c>
      <c r="EB23">
        <f t="shared" si="37"/>
        <v>24</v>
      </c>
      <c r="EC23">
        <f t="shared" si="38"/>
        <v>25</v>
      </c>
      <c r="ED23">
        <f t="shared" si="39"/>
        <v>23</v>
      </c>
      <c r="EE23">
        <f t="shared" si="40"/>
        <v>27</v>
      </c>
      <c r="EF23">
        <f t="shared" si="41"/>
        <v>20</v>
      </c>
      <c r="EG23">
        <f t="shared" si="42"/>
        <v>25</v>
      </c>
      <c r="EH23">
        <f t="shared" si="43"/>
        <v>25</v>
      </c>
      <c r="EI23">
        <f t="shared" si="43"/>
        <v>26</v>
      </c>
      <c r="EJ23">
        <f t="shared" si="57"/>
        <v>21</v>
      </c>
      <c r="EK23">
        <f t="shared" si="57"/>
        <v>25</v>
      </c>
      <c r="EL23">
        <f t="shared" si="44"/>
        <v>21</v>
      </c>
      <c r="EM23">
        <f t="shared" si="45"/>
        <v>25</v>
      </c>
      <c r="EN23">
        <f t="shared" si="46"/>
        <v>19</v>
      </c>
      <c r="EO23">
        <f t="shared" si="46"/>
        <v>32</v>
      </c>
      <c r="EP23">
        <f t="shared" si="60"/>
        <v>31</v>
      </c>
      <c r="EQ23">
        <f t="shared" si="60"/>
        <v>14</v>
      </c>
      <c r="ER23">
        <f t="shared" si="48"/>
        <v>25</v>
      </c>
      <c r="ES23">
        <f t="shared" si="49"/>
        <v>21</v>
      </c>
      <c r="ET23">
        <f t="shared" si="50"/>
        <v>25</v>
      </c>
      <c r="EU23">
        <f t="shared" si="51"/>
        <v>1</v>
      </c>
      <c r="EV23">
        <f t="shared" si="52"/>
        <v>10</v>
      </c>
      <c r="EW23" t="s">
        <v>2</v>
      </c>
    </row>
    <row r="24" spans="1:153">
      <c r="A24" t="s">
        <v>11</v>
      </c>
      <c r="B24">
        <v>144</v>
      </c>
      <c r="C24">
        <v>2763</v>
      </c>
      <c r="D24">
        <v>1654</v>
      </c>
      <c r="E24">
        <v>33887</v>
      </c>
      <c r="F24">
        <v>3235</v>
      </c>
      <c r="G24">
        <v>5193</v>
      </c>
      <c r="H24">
        <v>196</v>
      </c>
      <c r="I24">
        <v>14860</v>
      </c>
      <c r="J24">
        <v>3588</v>
      </c>
      <c r="K24">
        <v>104</v>
      </c>
      <c r="L24">
        <v>741</v>
      </c>
      <c r="M24">
        <v>1923</v>
      </c>
      <c r="N24">
        <v>88</v>
      </c>
      <c r="O24">
        <v>165</v>
      </c>
      <c r="P24">
        <v>194</v>
      </c>
      <c r="Q24">
        <v>129</v>
      </c>
      <c r="R24">
        <v>411</v>
      </c>
      <c r="S24">
        <v>2868</v>
      </c>
      <c r="T24">
        <v>984</v>
      </c>
      <c r="U24">
        <v>7673</v>
      </c>
      <c r="V24">
        <v>642</v>
      </c>
      <c r="W24">
        <v>28449</v>
      </c>
      <c r="X24">
        <v>3474</v>
      </c>
      <c r="Y24">
        <v>434</v>
      </c>
      <c r="Z24">
        <v>220</v>
      </c>
      <c r="AA24">
        <v>146</v>
      </c>
      <c r="AB24">
        <v>861</v>
      </c>
      <c r="AC24">
        <v>1912</v>
      </c>
      <c r="AD24">
        <v>530</v>
      </c>
      <c r="AE24">
        <v>1181</v>
      </c>
      <c r="AF24">
        <v>176</v>
      </c>
      <c r="AG24">
        <v>371</v>
      </c>
      <c r="AH24">
        <v>44</v>
      </c>
      <c r="AI24">
        <v>62</v>
      </c>
      <c r="AJ24">
        <v>384</v>
      </c>
      <c r="AK24">
        <v>889</v>
      </c>
      <c r="AL24">
        <v>1611</v>
      </c>
      <c r="AM24">
        <v>3526</v>
      </c>
      <c r="AN24">
        <v>1701</v>
      </c>
      <c r="AO24">
        <v>50905</v>
      </c>
      <c r="AP24">
        <v>523</v>
      </c>
      <c r="AQ24">
        <v>4365</v>
      </c>
      <c r="AR24">
        <v>4141</v>
      </c>
      <c r="AS24">
        <v>2724</v>
      </c>
      <c r="AT24">
        <v>1627</v>
      </c>
      <c r="AU24">
        <v>29874</v>
      </c>
      <c r="AV24">
        <v>2685</v>
      </c>
      <c r="AW24">
        <v>4420</v>
      </c>
      <c r="AX24">
        <v>192</v>
      </c>
      <c r="AY24">
        <v>18374</v>
      </c>
      <c r="AZ24">
        <v>4086</v>
      </c>
      <c r="BA24">
        <v>157</v>
      </c>
      <c r="BB24">
        <v>707</v>
      </c>
      <c r="BC24">
        <v>1825</v>
      </c>
      <c r="BD24">
        <v>57</v>
      </c>
      <c r="BE24">
        <v>117</v>
      </c>
      <c r="BF24">
        <v>131</v>
      </c>
      <c r="BG24">
        <v>122</v>
      </c>
      <c r="BH24">
        <v>319</v>
      </c>
      <c r="BI24">
        <v>2007</v>
      </c>
      <c r="BJ24">
        <v>896</v>
      </c>
      <c r="BK24">
        <v>7194</v>
      </c>
      <c r="BL24">
        <v>637</v>
      </c>
      <c r="BM24">
        <v>27505</v>
      </c>
      <c r="BN24">
        <v>2666</v>
      </c>
      <c r="BO24">
        <v>484</v>
      </c>
      <c r="BP24">
        <v>274</v>
      </c>
      <c r="BQ24">
        <v>141</v>
      </c>
      <c r="BR24">
        <v>980</v>
      </c>
      <c r="BS24">
        <v>2099</v>
      </c>
      <c r="BT24">
        <v>613</v>
      </c>
      <c r="BU24">
        <v>1381</v>
      </c>
      <c r="BV24">
        <v>234</v>
      </c>
      <c r="BW24">
        <v>469</v>
      </c>
      <c r="BX24">
        <v>28</v>
      </c>
      <c r="BY24">
        <v>50</v>
      </c>
      <c r="BZ24">
        <v>575</v>
      </c>
      <c r="CA24">
        <v>1185</v>
      </c>
      <c r="CB24">
        <v>1855</v>
      </c>
      <c r="CC24">
        <v>3999</v>
      </c>
      <c r="CD24">
        <v>1692</v>
      </c>
      <c r="CE24">
        <v>53827</v>
      </c>
      <c r="CF24">
        <v>544</v>
      </c>
      <c r="CG24">
        <v>4189</v>
      </c>
      <c r="CH24">
        <v>4381</v>
      </c>
      <c r="CJ24" s="1">
        <f t="shared" si="0"/>
        <v>0.69345709757754137</v>
      </c>
      <c r="CK24" s="1">
        <f t="shared" si="1"/>
        <v>0.70627441967363824</v>
      </c>
      <c r="CL24" s="1">
        <f t="shared" si="2"/>
        <v>5.1886152748037118</v>
      </c>
      <c r="CM24" s="1">
        <f t="shared" si="3"/>
        <v>5.870225786030808</v>
      </c>
      <c r="CN24" s="1">
        <f t="shared" si="53"/>
        <v>2.2430555555555554</v>
      </c>
      <c r="CO24" s="1">
        <f t="shared" si="54"/>
        <v>1.7569444444444444</v>
      </c>
      <c r="CP24" s="1">
        <f t="shared" si="4"/>
        <v>29.472188633615477</v>
      </c>
      <c r="CQ24" s="1">
        <f t="shared" si="5"/>
        <v>29.654578979717272</v>
      </c>
      <c r="CR24" s="2">
        <f t="shared" si="58"/>
        <v>2.6807839580814186</v>
      </c>
      <c r="CS24" s="2">
        <f t="shared" si="59"/>
        <v>2.619555418971522</v>
      </c>
      <c r="CT24" s="1">
        <f t="shared" si="8"/>
        <v>5.3031984334203655</v>
      </c>
      <c r="CU24" s="1">
        <f t="shared" si="9"/>
        <v>5.4671954674220959</v>
      </c>
      <c r="CV24" s="1">
        <f t="shared" si="10"/>
        <v>1.6704957678355501</v>
      </c>
      <c r="CW24" s="1">
        <f t="shared" si="11"/>
        <v>1.6742470805162877</v>
      </c>
      <c r="CX24" s="1">
        <f t="shared" si="12"/>
        <v>0.39703065134099619</v>
      </c>
      <c r="CY24" s="1">
        <f t="shared" si="13"/>
        <v>0.39340885684860966</v>
      </c>
      <c r="CZ24" s="1">
        <f t="shared" si="14"/>
        <v>29.926513815402704</v>
      </c>
      <c r="DA24" s="1">
        <f t="shared" si="15"/>
        <v>31.812647754137117</v>
      </c>
      <c r="DB24" s="1">
        <f t="shared" si="55"/>
        <v>3.6319444444444446</v>
      </c>
      <c r="DC24" s="1">
        <f t="shared" si="56"/>
        <v>3.7777777777777777</v>
      </c>
      <c r="DD24" s="1">
        <f t="shared" si="16"/>
        <v>0.65108624094799206</v>
      </c>
      <c r="DE24" s="1">
        <f t="shared" si="17"/>
        <v>0.69096812278630459</v>
      </c>
      <c r="DF24" s="1">
        <f t="shared" si="18"/>
        <v>5.5574365175332527</v>
      </c>
      <c r="DG24" s="1">
        <f t="shared" si="19"/>
        <v>5.4240934234787952</v>
      </c>
      <c r="DH24" s="1">
        <f t="shared" si="20"/>
        <v>0.83474760661444736</v>
      </c>
      <c r="DI24" s="1">
        <f t="shared" si="21"/>
        <v>0.81518413597733708</v>
      </c>
      <c r="DJ24" s="1">
        <f t="shared" si="22"/>
        <v>0.45689166193987524</v>
      </c>
      <c r="DK24" s="1">
        <f t="shared" si="23"/>
        <v>0.46386596649162293</v>
      </c>
      <c r="DL24" s="2">
        <f t="shared" si="24"/>
        <v>4.1415830546265333</v>
      </c>
      <c r="DM24" s="2">
        <f t="shared" si="25"/>
        <v>4.4968184043073913</v>
      </c>
      <c r="DN24" s="1">
        <f t="shared" si="26"/>
        <v>38.901869158878505</v>
      </c>
      <c r="DO24" s="1">
        <f t="shared" si="27"/>
        <v>38.99372056514914</v>
      </c>
      <c r="DQ24">
        <f t="shared" si="28"/>
        <v>15</v>
      </c>
      <c r="DR24">
        <f t="shared" si="29"/>
        <v>25</v>
      </c>
      <c r="DS24">
        <f t="shared" si="30"/>
        <v>20</v>
      </c>
      <c r="DT24">
        <f t="shared" si="31"/>
        <v>26</v>
      </c>
      <c r="DU24">
        <f t="shared" si="31"/>
        <v>32</v>
      </c>
      <c r="DV24">
        <f t="shared" si="32"/>
        <v>15</v>
      </c>
      <c r="DW24">
        <f t="shared" si="32"/>
        <v>11</v>
      </c>
      <c r="DX24">
        <f t="shared" si="33"/>
        <v>25</v>
      </c>
      <c r="DY24">
        <f t="shared" si="34"/>
        <v>11</v>
      </c>
      <c r="DZ24">
        <f t="shared" si="35"/>
        <v>14</v>
      </c>
      <c r="EA24">
        <f t="shared" si="36"/>
        <v>10</v>
      </c>
      <c r="EB24">
        <f t="shared" si="37"/>
        <v>28</v>
      </c>
      <c r="EC24">
        <f t="shared" si="38"/>
        <v>15</v>
      </c>
      <c r="ED24">
        <f t="shared" si="39"/>
        <v>21</v>
      </c>
      <c r="EE24">
        <f t="shared" si="40"/>
        <v>11</v>
      </c>
      <c r="EF24">
        <f t="shared" si="41"/>
        <v>16</v>
      </c>
      <c r="EG24">
        <f t="shared" si="42"/>
        <v>31</v>
      </c>
      <c r="EH24">
        <f t="shared" si="43"/>
        <v>29</v>
      </c>
      <c r="EI24">
        <f t="shared" si="43"/>
        <v>7</v>
      </c>
      <c r="EJ24">
        <f t="shared" si="57"/>
        <v>20</v>
      </c>
      <c r="EK24">
        <f t="shared" si="57"/>
        <v>16</v>
      </c>
      <c r="EL24">
        <f t="shared" si="44"/>
        <v>30</v>
      </c>
      <c r="EM24">
        <f t="shared" si="45"/>
        <v>11</v>
      </c>
      <c r="EN24">
        <f t="shared" si="46"/>
        <v>10</v>
      </c>
      <c r="EO24">
        <f t="shared" si="46"/>
        <v>18</v>
      </c>
      <c r="EP24">
        <f t="shared" si="60"/>
        <v>15</v>
      </c>
      <c r="EQ24">
        <f t="shared" si="60"/>
        <v>17</v>
      </c>
      <c r="ER24">
        <f t="shared" si="48"/>
        <v>16</v>
      </c>
      <c r="ES24">
        <f t="shared" si="49"/>
        <v>14</v>
      </c>
      <c r="ET24">
        <f t="shared" si="50"/>
        <v>31</v>
      </c>
      <c r="EU24">
        <f t="shared" si="51"/>
        <v>6</v>
      </c>
      <c r="EV24">
        <f t="shared" si="52"/>
        <v>29</v>
      </c>
      <c r="EW24" t="s">
        <v>11</v>
      </c>
    </row>
    <row r="25" spans="1:153">
      <c r="A25" t="s">
        <v>7</v>
      </c>
      <c r="B25">
        <v>144</v>
      </c>
      <c r="C25">
        <v>2558</v>
      </c>
      <c r="D25">
        <v>1686</v>
      </c>
      <c r="E25">
        <v>26513</v>
      </c>
      <c r="F25">
        <v>2643</v>
      </c>
      <c r="G25">
        <v>4502</v>
      </c>
      <c r="H25">
        <v>155</v>
      </c>
      <c r="I25">
        <v>17954</v>
      </c>
      <c r="J25">
        <v>4387</v>
      </c>
      <c r="K25">
        <v>118</v>
      </c>
      <c r="L25">
        <v>781</v>
      </c>
      <c r="M25">
        <v>2058</v>
      </c>
      <c r="N25">
        <v>64</v>
      </c>
      <c r="O25">
        <v>127</v>
      </c>
      <c r="P25">
        <v>138</v>
      </c>
      <c r="Q25">
        <v>133</v>
      </c>
      <c r="R25">
        <v>325</v>
      </c>
      <c r="S25">
        <v>2222</v>
      </c>
      <c r="T25">
        <v>983</v>
      </c>
      <c r="U25">
        <v>8135</v>
      </c>
      <c r="V25">
        <v>768</v>
      </c>
      <c r="W25">
        <v>32099</v>
      </c>
      <c r="X25">
        <v>3081</v>
      </c>
      <c r="Y25">
        <v>431</v>
      </c>
      <c r="Z25">
        <v>194</v>
      </c>
      <c r="AA25">
        <v>164</v>
      </c>
      <c r="AB25">
        <v>1021</v>
      </c>
      <c r="AC25">
        <v>2289</v>
      </c>
      <c r="AD25">
        <v>645</v>
      </c>
      <c r="AE25">
        <v>1500</v>
      </c>
      <c r="AF25">
        <v>212</v>
      </c>
      <c r="AG25">
        <v>446</v>
      </c>
      <c r="AH25">
        <v>25</v>
      </c>
      <c r="AI25">
        <v>36</v>
      </c>
      <c r="AJ25">
        <v>519</v>
      </c>
      <c r="AK25">
        <v>1160</v>
      </c>
      <c r="AL25">
        <v>1903</v>
      </c>
      <c r="AM25">
        <v>4269</v>
      </c>
      <c r="AN25">
        <v>1765</v>
      </c>
      <c r="AO25">
        <v>57411</v>
      </c>
      <c r="AP25">
        <v>578</v>
      </c>
      <c r="AQ25">
        <v>4341</v>
      </c>
      <c r="AR25">
        <v>4183</v>
      </c>
      <c r="AS25">
        <v>2377</v>
      </c>
      <c r="AT25">
        <v>1718</v>
      </c>
      <c r="AU25">
        <v>28264</v>
      </c>
      <c r="AV25">
        <v>2703</v>
      </c>
      <c r="AW25">
        <v>4736</v>
      </c>
      <c r="AX25">
        <v>160</v>
      </c>
      <c r="AY25">
        <v>13263</v>
      </c>
      <c r="AZ25">
        <v>3842</v>
      </c>
      <c r="BA25">
        <v>76</v>
      </c>
      <c r="BB25">
        <v>681</v>
      </c>
      <c r="BC25">
        <v>1997</v>
      </c>
      <c r="BD25">
        <v>58</v>
      </c>
      <c r="BE25">
        <v>142</v>
      </c>
      <c r="BF25">
        <v>190</v>
      </c>
      <c r="BG25">
        <v>99</v>
      </c>
      <c r="BH25">
        <v>365</v>
      </c>
      <c r="BI25">
        <v>2463</v>
      </c>
      <c r="BJ25">
        <v>892</v>
      </c>
      <c r="BK25">
        <v>7193</v>
      </c>
      <c r="BL25">
        <v>797</v>
      </c>
      <c r="BM25">
        <v>33348</v>
      </c>
      <c r="BN25">
        <v>3761</v>
      </c>
      <c r="BO25">
        <v>381</v>
      </c>
      <c r="BP25">
        <v>159</v>
      </c>
      <c r="BQ25">
        <v>150</v>
      </c>
      <c r="BR25">
        <v>799</v>
      </c>
      <c r="BS25">
        <v>1989</v>
      </c>
      <c r="BT25">
        <v>491</v>
      </c>
      <c r="BU25">
        <v>1287</v>
      </c>
      <c r="BV25">
        <v>189</v>
      </c>
      <c r="BW25">
        <v>429</v>
      </c>
      <c r="BX25">
        <v>26</v>
      </c>
      <c r="BY25">
        <v>45</v>
      </c>
      <c r="BZ25">
        <v>385</v>
      </c>
      <c r="CA25">
        <v>994</v>
      </c>
      <c r="CB25">
        <v>1505</v>
      </c>
      <c r="CC25">
        <v>3750</v>
      </c>
      <c r="CD25">
        <v>1794</v>
      </c>
      <c r="CE25">
        <v>55798</v>
      </c>
      <c r="CF25">
        <v>698</v>
      </c>
      <c r="CG25">
        <v>4220</v>
      </c>
      <c r="CH25">
        <v>4360</v>
      </c>
      <c r="CJ25" s="1">
        <f t="shared" si="0"/>
        <v>0.66705937794533454</v>
      </c>
      <c r="CK25" s="1">
        <f t="shared" si="1"/>
        <v>0.63809523809523805</v>
      </c>
      <c r="CL25" s="1">
        <f t="shared" si="2"/>
        <v>4.8483530142945925</v>
      </c>
      <c r="CM25" s="1">
        <f t="shared" si="3"/>
        <v>4.4920603803175849</v>
      </c>
      <c r="CN25" s="1">
        <f t="shared" si="53"/>
        <v>1.8819444444444444</v>
      </c>
      <c r="CO25" s="1">
        <f t="shared" si="54"/>
        <v>2.0069444444444446</v>
      </c>
      <c r="CP25" s="1">
        <f t="shared" si="4"/>
        <v>26.374258600237248</v>
      </c>
      <c r="CQ25" s="1">
        <f t="shared" si="5"/>
        <v>24.171711292200232</v>
      </c>
      <c r="CR25" s="2">
        <f t="shared" si="58"/>
        <v>2.6160834321866346</v>
      </c>
      <c r="CS25" s="2">
        <f t="shared" si="59"/>
        <v>2.4986418315871171</v>
      </c>
      <c r="CT25" s="1">
        <f t="shared" si="8"/>
        <v>4.8260256131973085</v>
      </c>
      <c r="CU25" s="1">
        <f t="shared" si="9"/>
        <v>4.6435200715643523</v>
      </c>
      <c r="CV25" s="1">
        <f t="shared" si="10"/>
        <v>1.5172004744958481</v>
      </c>
      <c r="CW25" s="1">
        <f t="shared" si="11"/>
        <v>1.3835855646100117</v>
      </c>
      <c r="CX25" s="1">
        <f t="shared" si="12"/>
        <v>0.38672768878718533</v>
      </c>
      <c r="CY25" s="1">
        <f t="shared" si="13"/>
        <v>0.34548854604955587</v>
      </c>
      <c r="CZ25" s="1">
        <f t="shared" si="14"/>
        <v>32.527478753541075</v>
      </c>
      <c r="DA25" s="1">
        <f t="shared" si="15"/>
        <v>31.102564102564102</v>
      </c>
      <c r="DB25" s="1">
        <f t="shared" si="55"/>
        <v>4.0138888888888893</v>
      </c>
      <c r="DC25" s="1">
        <f t="shared" si="56"/>
        <v>4.8472222222222223</v>
      </c>
      <c r="DD25" s="1">
        <f t="shared" si="16"/>
        <v>0.61319191249585681</v>
      </c>
      <c r="DE25" s="1">
        <f t="shared" si="17"/>
        <v>0.58605174353205847</v>
      </c>
      <c r="DF25" s="1">
        <f t="shared" si="18"/>
        <v>5.4650059311981023</v>
      </c>
      <c r="DG25" s="1">
        <f t="shared" si="19"/>
        <v>5.2054714784633296</v>
      </c>
      <c r="DH25" s="1">
        <f t="shared" si="20"/>
        <v>0.88289559366181902</v>
      </c>
      <c r="DI25" s="1">
        <f t="shared" si="21"/>
        <v>0.80431622498043165</v>
      </c>
      <c r="DJ25" s="1">
        <f t="shared" si="22"/>
        <v>0.44577184352307331</v>
      </c>
      <c r="DK25" s="1">
        <f t="shared" si="23"/>
        <v>0.40133333333333332</v>
      </c>
      <c r="DL25" s="2">
        <f t="shared" si="24"/>
        <v>4.0925461591064511</v>
      </c>
      <c r="DM25" s="2">
        <f t="shared" si="25"/>
        <v>3.4521082769390943</v>
      </c>
      <c r="DN25" s="1">
        <f t="shared" si="26"/>
        <v>37.783854166666664</v>
      </c>
      <c r="DO25" s="1">
        <f t="shared" si="27"/>
        <v>37.122961104140529</v>
      </c>
      <c r="DQ25">
        <f t="shared" si="28"/>
        <v>24</v>
      </c>
      <c r="DR25">
        <f t="shared" si="29"/>
        <v>1</v>
      </c>
      <c r="DS25">
        <f t="shared" si="30"/>
        <v>28</v>
      </c>
      <c r="DT25">
        <f t="shared" si="31"/>
        <v>1</v>
      </c>
      <c r="DU25">
        <f t="shared" si="31"/>
        <v>26</v>
      </c>
      <c r="DV25">
        <f t="shared" si="32"/>
        <v>1</v>
      </c>
      <c r="DW25">
        <f t="shared" si="32"/>
        <v>26</v>
      </c>
      <c r="DX25">
        <f t="shared" si="33"/>
        <v>1</v>
      </c>
      <c r="DY25">
        <f t="shared" si="34"/>
        <v>21</v>
      </c>
      <c r="DZ25">
        <f t="shared" si="35"/>
        <v>2</v>
      </c>
      <c r="EA25">
        <f t="shared" si="36"/>
        <v>29</v>
      </c>
      <c r="EB25">
        <f t="shared" si="37"/>
        <v>1</v>
      </c>
      <c r="EC25">
        <f t="shared" si="38"/>
        <v>24</v>
      </c>
      <c r="ED25">
        <f t="shared" si="39"/>
        <v>1</v>
      </c>
      <c r="EE25">
        <f t="shared" si="40"/>
        <v>17</v>
      </c>
      <c r="EF25">
        <f t="shared" si="41"/>
        <v>1</v>
      </c>
      <c r="EG25">
        <f t="shared" si="42"/>
        <v>2</v>
      </c>
      <c r="EH25">
        <f t="shared" si="43"/>
        <v>17</v>
      </c>
      <c r="EI25">
        <f t="shared" si="43"/>
        <v>17</v>
      </c>
      <c r="EJ25">
        <f t="shared" si="57"/>
        <v>1</v>
      </c>
      <c r="EK25">
        <f t="shared" si="57"/>
        <v>31</v>
      </c>
      <c r="EL25">
        <f t="shared" si="44"/>
        <v>1</v>
      </c>
      <c r="EM25">
        <f t="shared" si="45"/>
        <v>19</v>
      </c>
      <c r="EN25">
        <f t="shared" si="46"/>
        <v>1</v>
      </c>
      <c r="EO25">
        <f t="shared" si="46"/>
        <v>29</v>
      </c>
      <c r="EP25">
        <f t="shared" si="60"/>
        <v>18</v>
      </c>
      <c r="EQ25">
        <f t="shared" si="60"/>
        <v>22</v>
      </c>
      <c r="ER25">
        <f t="shared" si="48"/>
        <v>1</v>
      </c>
      <c r="ES25">
        <f t="shared" si="49"/>
        <v>16</v>
      </c>
      <c r="ET25">
        <f t="shared" si="50"/>
        <v>1</v>
      </c>
      <c r="EU25">
        <f t="shared" si="51"/>
        <v>19</v>
      </c>
      <c r="EV25">
        <f t="shared" si="52"/>
        <v>7</v>
      </c>
      <c r="EW25" t="s">
        <v>7</v>
      </c>
    </row>
    <row r="26" spans="1:153">
      <c r="A26" t="s">
        <v>24</v>
      </c>
      <c r="B26">
        <v>144</v>
      </c>
      <c r="C26">
        <v>2563</v>
      </c>
      <c r="D26">
        <v>1650</v>
      </c>
      <c r="E26">
        <v>27490</v>
      </c>
      <c r="F26">
        <v>2635</v>
      </c>
      <c r="G26">
        <v>4551</v>
      </c>
      <c r="H26">
        <v>173</v>
      </c>
      <c r="I26">
        <v>17129</v>
      </c>
      <c r="J26">
        <v>4207</v>
      </c>
      <c r="K26">
        <v>97</v>
      </c>
      <c r="L26">
        <v>740</v>
      </c>
      <c r="M26">
        <v>1979</v>
      </c>
      <c r="N26">
        <v>64</v>
      </c>
      <c r="O26">
        <v>140</v>
      </c>
      <c r="P26">
        <v>120</v>
      </c>
      <c r="Q26">
        <v>122</v>
      </c>
      <c r="R26">
        <v>319</v>
      </c>
      <c r="S26">
        <v>2126</v>
      </c>
      <c r="T26">
        <v>931</v>
      </c>
      <c r="U26">
        <v>7823</v>
      </c>
      <c r="V26">
        <v>754</v>
      </c>
      <c r="W26">
        <v>31002</v>
      </c>
      <c r="X26">
        <v>3376</v>
      </c>
      <c r="Y26">
        <v>415</v>
      </c>
      <c r="Z26">
        <v>218</v>
      </c>
      <c r="AA26">
        <v>130</v>
      </c>
      <c r="AB26">
        <v>982</v>
      </c>
      <c r="AC26">
        <v>2116</v>
      </c>
      <c r="AD26">
        <v>643</v>
      </c>
      <c r="AE26">
        <v>1441</v>
      </c>
      <c r="AF26">
        <v>221</v>
      </c>
      <c r="AG26">
        <v>454</v>
      </c>
      <c r="AH26">
        <v>33</v>
      </c>
      <c r="AI26">
        <v>49</v>
      </c>
      <c r="AJ26">
        <v>483</v>
      </c>
      <c r="AK26">
        <v>1040</v>
      </c>
      <c r="AL26">
        <v>1879</v>
      </c>
      <c r="AM26">
        <v>4060</v>
      </c>
      <c r="AN26">
        <v>1707</v>
      </c>
      <c r="AO26">
        <v>53248</v>
      </c>
      <c r="AP26">
        <v>596</v>
      </c>
      <c r="AQ26">
        <v>4307</v>
      </c>
      <c r="AR26">
        <v>4423</v>
      </c>
      <c r="AS26">
        <v>2517</v>
      </c>
      <c r="AT26">
        <v>1639</v>
      </c>
      <c r="AU26">
        <v>28589</v>
      </c>
      <c r="AV26">
        <v>2680</v>
      </c>
      <c r="AW26">
        <v>4647</v>
      </c>
      <c r="AX26">
        <v>178</v>
      </c>
      <c r="AY26">
        <v>15809</v>
      </c>
      <c r="AZ26">
        <v>3983</v>
      </c>
      <c r="BA26">
        <v>107</v>
      </c>
      <c r="BB26">
        <v>726</v>
      </c>
      <c r="BC26">
        <v>1959</v>
      </c>
      <c r="BD26">
        <v>57</v>
      </c>
      <c r="BE26">
        <v>124</v>
      </c>
      <c r="BF26">
        <v>132</v>
      </c>
      <c r="BG26">
        <v>83</v>
      </c>
      <c r="BH26">
        <v>283</v>
      </c>
      <c r="BI26">
        <v>1705</v>
      </c>
      <c r="BJ26">
        <v>859</v>
      </c>
      <c r="BK26">
        <v>7097</v>
      </c>
      <c r="BL26">
        <v>743</v>
      </c>
      <c r="BM26">
        <v>30922</v>
      </c>
      <c r="BN26">
        <v>2768</v>
      </c>
      <c r="BO26">
        <v>408</v>
      </c>
      <c r="BP26">
        <v>197</v>
      </c>
      <c r="BQ26">
        <v>157</v>
      </c>
      <c r="BR26">
        <v>891</v>
      </c>
      <c r="BS26">
        <v>2007</v>
      </c>
      <c r="BT26">
        <v>580</v>
      </c>
      <c r="BU26">
        <v>1381</v>
      </c>
      <c r="BV26">
        <v>200</v>
      </c>
      <c r="BW26">
        <v>428</v>
      </c>
      <c r="BX26">
        <v>28</v>
      </c>
      <c r="BY26">
        <v>50</v>
      </c>
      <c r="BZ26">
        <v>469</v>
      </c>
      <c r="CA26">
        <v>1092</v>
      </c>
      <c r="CB26">
        <v>1699</v>
      </c>
      <c r="CC26">
        <v>3866</v>
      </c>
      <c r="CD26">
        <v>1703</v>
      </c>
      <c r="CE26">
        <v>53570</v>
      </c>
      <c r="CF26">
        <v>605</v>
      </c>
      <c r="CG26">
        <v>4232</v>
      </c>
      <c r="CH26">
        <v>4033</v>
      </c>
      <c r="CJ26" s="1">
        <f t="shared" si="0"/>
        <v>0.67244244006646092</v>
      </c>
      <c r="CK26" s="1">
        <f t="shared" si="1"/>
        <v>0.67420596727622717</v>
      </c>
      <c r="CL26" s="1">
        <f t="shared" si="2"/>
        <v>5.2464065708418888</v>
      </c>
      <c r="CM26" s="1">
        <f t="shared" si="3"/>
        <v>5.3162271805273837</v>
      </c>
      <c r="CN26" s="1">
        <f t="shared" si="53"/>
        <v>1.6805555555555556</v>
      </c>
      <c r="CO26" s="1">
        <f t="shared" si="54"/>
        <v>1.4930555555555556</v>
      </c>
      <c r="CP26" s="1">
        <f t="shared" si="4"/>
        <v>27.041818181818183</v>
      </c>
      <c r="CQ26" s="1">
        <f t="shared" si="5"/>
        <v>27.088468578401464</v>
      </c>
      <c r="CR26" s="2">
        <f t="shared" si="58"/>
        <v>2.6549797979797978</v>
      </c>
      <c r="CS26" s="2">
        <f t="shared" si="59"/>
        <v>2.6230730119991863</v>
      </c>
      <c r="CT26" s="1">
        <f t="shared" si="8"/>
        <v>4.9156108846535203</v>
      </c>
      <c r="CU26" s="1">
        <f t="shared" si="9"/>
        <v>4.9812633232357229</v>
      </c>
      <c r="CV26" s="1">
        <f t="shared" si="10"/>
        <v>1.5533333333333332</v>
      </c>
      <c r="CW26" s="1">
        <f t="shared" si="11"/>
        <v>1.535692495424039</v>
      </c>
      <c r="CX26" s="1">
        <f t="shared" si="12"/>
        <v>0.37942425672487023</v>
      </c>
      <c r="CY26" s="1">
        <f t="shared" si="13"/>
        <v>0.37590014402304367</v>
      </c>
      <c r="CZ26" s="1">
        <f t="shared" si="14"/>
        <v>31.193907439953133</v>
      </c>
      <c r="DA26" s="1">
        <f t="shared" si="15"/>
        <v>31.45625366999413</v>
      </c>
      <c r="DB26" s="1">
        <f t="shared" si="55"/>
        <v>4.1388888888888893</v>
      </c>
      <c r="DC26" s="1">
        <f t="shared" si="56"/>
        <v>4.2013888888888893</v>
      </c>
      <c r="DD26" s="1">
        <f t="shared" si="16"/>
        <v>0.65955249569707397</v>
      </c>
      <c r="DE26" s="1">
        <f t="shared" si="17"/>
        <v>0.64775910364145661</v>
      </c>
      <c r="DF26" s="1">
        <f t="shared" si="18"/>
        <v>5.501212121212121</v>
      </c>
      <c r="DG26" s="1">
        <f t="shared" si="19"/>
        <v>5.4380719951189747</v>
      </c>
      <c r="DH26" s="1">
        <f t="shared" si="20"/>
        <v>0.86184862840145426</v>
      </c>
      <c r="DI26" s="1">
        <f t="shared" si="21"/>
        <v>0.79625266464714461</v>
      </c>
      <c r="DJ26" s="1">
        <f t="shared" si="22"/>
        <v>0.46280788177339899</v>
      </c>
      <c r="DK26" s="1">
        <f t="shared" si="23"/>
        <v>0.43947232281427834</v>
      </c>
      <c r="DL26" s="2">
        <f t="shared" si="24"/>
        <v>4.0715474209650582</v>
      </c>
      <c r="DM26" s="2">
        <f t="shared" si="25"/>
        <v>3.9691187547075071</v>
      </c>
      <c r="DN26" s="1">
        <f t="shared" si="26"/>
        <v>36.639257294429711</v>
      </c>
      <c r="DO26" s="1">
        <f t="shared" si="27"/>
        <v>37.892328398384926</v>
      </c>
      <c r="DQ26">
        <f t="shared" si="28"/>
        <v>23</v>
      </c>
      <c r="DR26">
        <f t="shared" si="29"/>
        <v>8</v>
      </c>
      <c r="DS26">
        <f t="shared" si="30"/>
        <v>18</v>
      </c>
      <c r="DT26">
        <f t="shared" si="31"/>
        <v>13</v>
      </c>
      <c r="DU26">
        <f t="shared" si="31"/>
        <v>13</v>
      </c>
      <c r="DV26">
        <f t="shared" si="32"/>
        <v>30</v>
      </c>
      <c r="DW26">
        <f t="shared" si="32"/>
        <v>23</v>
      </c>
      <c r="DX26">
        <f t="shared" si="33"/>
        <v>9</v>
      </c>
      <c r="DY26">
        <f t="shared" si="34"/>
        <v>19</v>
      </c>
      <c r="DZ26">
        <f t="shared" si="35"/>
        <v>15</v>
      </c>
      <c r="EA26">
        <f t="shared" si="36"/>
        <v>27</v>
      </c>
      <c r="EB26">
        <f t="shared" si="37"/>
        <v>7</v>
      </c>
      <c r="EC26">
        <f t="shared" si="38"/>
        <v>23</v>
      </c>
      <c r="ED26">
        <f t="shared" si="39"/>
        <v>8</v>
      </c>
      <c r="EE26">
        <f t="shared" si="40"/>
        <v>24</v>
      </c>
      <c r="EF26">
        <f t="shared" si="41"/>
        <v>6</v>
      </c>
      <c r="EG26">
        <f t="shared" si="42"/>
        <v>13</v>
      </c>
      <c r="EH26">
        <f t="shared" si="43"/>
        <v>21</v>
      </c>
      <c r="EI26">
        <f t="shared" si="43"/>
        <v>23</v>
      </c>
      <c r="EJ26">
        <f t="shared" si="57"/>
        <v>7</v>
      </c>
      <c r="EK26">
        <f t="shared" si="57"/>
        <v>11</v>
      </c>
      <c r="EL26">
        <f t="shared" si="44"/>
        <v>13</v>
      </c>
      <c r="EM26">
        <f t="shared" si="45"/>
        <v>18</v>
      </c>
      <c r="EN26">
        <f t="shared" si="46"/>
        <v>12</v>
      </c>
      <c r="EO26">
        <f t="shared" si="46"/>
        <v>24</v>
      </c>
      <c r="EP26">
        <f t="shared" si="60"/>
        <v>19</v>
      </c>
      <c r="EQ26">
        <f t="shared" si="60"/>
        <v>12</v>
      </c>
      <c r="ER26">
        <f t="shared" si="48"/>
        <v>10</v>
      </c>
      <c r="ES26">
        <f t="shared" si="49"/>
        <v>20</v>
      </c>
      <c r="ET26">
        <f t="shared" si="50"/>
        <v>7</v>
      </c>
      <c r="EU26">
        <f t="shared" si="51"/>
        <v>31</v>
      </c>
      <c r="EV26">
        <f t="shared" si="52"/>
        <v>12</v>
      </c>
      <c r="EW26" t="s">
        <v>24</v>
      </c>
    </row>
    <row r="27" spans="1:153">
      <c r="A27" t="s">
        <v>27</v>
      </c>
      <c r="B27">
        <v>144</v>
      </c>
      <c r="C27">
        <v>2868</v>
      </c>
      <c r="D27">
        <v>1636</v>
      </c>
      <c r="E27">
        <v>35486</v>
      </c>
      <c r="F27">
        <v>3141</v>
      </c>
      <c r="G27">
        <v>5145</v>
      </c>
      <c r="H27">
        <v>238</v>
      </c>
      <c r="I27">
        <v>15692</v>
      </c>
      <c r="J27">
        <v>3850</v>
      </c>
      <c r="K27">
        <v>132</v>
      </c>
      <c r="L27">
        <v>828</v>
      </c>
      <c r="M27">
        <v>1946</v>
      </c>
      <c r="N27">
        <v>69</v>
      </c>
      <c r="O27">
        <v>158</v>
      </c>
      <c r="P27">
        <v>146</v>
      </c>
      <c r="Q27">
        <v>123</v>
      </c>
      <c r="R27">
        <v>276</v>
      </c>
      <c r="S27">
        <v>1711</v>
      </c>
      <c r="T27">
        <v>927</v>
      </c>
      <c r="U27">
        <v>7847</v>
      </c>
      <c r="V27">
        <v>624</v>
      </c>
      <c r="W27">
        <v>26972</v>
      </c>
      <c r="X27">
        <v>2724</v>
      </c>
      <c r="Y27">
        <v>478</v>
      </c>
      <c r="Z27">
        <v>268</v>
      </c>
      <c r="AA27">
        <v>140</v>
      </c>
      <c r="AB27">
        <v>912</v>
      </c>
      <c r="AC27">
        <v>1951</v>
      </c>
      <c r="AD27">
        <v>569</v>
      </c>
      <c r="AE27">
        <v>1314</v>
      </c>
      <c r="AF27">
        <v>232</v>
      </c>
      <c r="AG27">
        <v>445</v>
      </c>
      <c r="AH27">
        <v>34</v>
      </c>
      <c r="AI27">
        <v>64</v>
      </c>
      <c r="AJ27">
        <v>473</v>
      </c>
      <c r="AK27">
        <v>1028</v>
      </c>
      <c r="AL27">
        <v>1747</v>
      </c>
      <c r="AM27">
        <v>3774</v>
      </c>
      <c r="AN27">
        <v>1700</v>
      </c>
      <c r="AO27">
        <v>52799</v>
      </c>
      <c r="AP27">
        <v>526</v>
      </c>
      <c r="AQ27">
        <v>4300</v>
      </c>
      <c r="AR27">
        <v>4280</v>
      </c>
      <c r="AS27">
        <v>2692</v>
      </c>
      <c r="AT27">
        <v>1636</v>
      </c>
      <c r="AU27">
        <v>30984</v>
      </c>
      <c r="AV27">
        <v>2673</v>
      </c>
      <c r="AW27">
        <v>4591</v>
      </c>
      <c r="AX27">
        <v>213</v>
      </c>
      <c r="AY27">
        <v>17894</v>
      </c>
      <c r="AZ27">
        <v>4056</v>
      </c>
      <c r="BA27">
        <v>127</v>
      </c>
      <c r="BB27">
        <v>734</v>
      </c>
      <c r="BC27">
        <v>1889</v>
      </c>
      <c r="BD27">
        <v>65</v>
      </c>
      <c r="BE27">
        <v>129</v>
      </c>
      <c r="BF27">
        <v>137</v>
      </c>
      <c r="BG27">
        <v>113</v>
      </c>
      <c r="BH27">
        <v>319</v>
      </c>
      <c r="BI27">
        <v>1938</v>
      </c>
      <c r="BJ27">
        <v>905</v>
      </c>
      <c r="BK27">
        <v>7505</v>
      </c>
      <c r="BL27">
        <v>663</v>
      </c>
      <c r="BM27">
        <v>28448</v>
      </c>
      <c r="BN27">
        <v>3012</v>
      </c>
      <c r="BO27">
        <v>480</v>
      </c>
      <c r="BP27">
        <v>244</v>
      </c>
      <c r="BQ27">
        <v>167</v>
      </c>
      <c r="BR27">
        <v>976</v>
      </c>
      <c r="BS27">
        <v>2096</v>
      </c>
      <c r="BT27">
        <v>593</v>
      </c>
      <c r="BU27">
        <v>1353</v>
      </c>
      <c r="BV27">
        <v>239</v>
      </c>
      <c r="BW27">
        <v>427</v>
      </c>
      <c r="BX27">
        <v>32</v>
      </c>
      <c r="BY27">
        <v>44</v>
      </c>
      <c r="BZ27">
        <v>469</v>
      </c>
      <c r="CA27">
        <v>1036</v>
      </c>
      <c r="CB27">
        <v>1840</v>
      </c>
      <c r="CC27">
        <v>3920</v>
      </c>
      <c r="CD27">
        <v>1703</v>
      </c>
      <c r="CE27">
        <v>52238</v>
      </c>
      <c r="CF27">
        <v>537</v>
      </c>
      <c r="CG27">
        <v>4242</v>
      </c>
      <c r="CH27">
        <v>4238</v>
      </c>
      <c r="CJ27" s="1">
        <f t="shared" si="0"/>
        <v>0.71891651865008876</v>
      </c>
      <c r="CK27" s="1">
        <f t="shared" si="1"/>
        <v>0.70055452865064693</v>
      </c>
      <c r="CL27" s="1">
        <f t="shared" si="2"/>
        <v>6.2121379819221545</v>
      </c>
      <c r="CM27" s="1">
        <f t="shared" si="3"/>
        <v>5.9224032586558044</v>
      </c>
      <c r="CN27" s="1">
        <f t="shared" si="53"/>
        <v>1.8680555555555556</v>
      </c>
      <c r="CO27" s="1">
        <f t="shared" si="54"/>
        <v>1.7361111111111112</v>
      </c>
      <c r="CP27" s="1">
        <f t="shared" si="4"/>
        <v>31.28239608801956</v>
      </c>
      <c r="CQ27" s="1">
        <f t="shared" si="5"/>
        <v>29.876528117359413</v>
      </c>
      <c r="CR27" s="2">
        <f t="shared" si="58"/>
        <v>2.6719641401792988</v>
      </c>
      <c r="CS27" s="2">
        <f t="shared" si="59"/>
        <v>2.6360839445802768</v>
      </c>
      <c r="CT27" s="1">
        <f t="shared" si="8"/>
        <v>5.5202243555172039</v>
      </c>
      <c r="CU27" s="1">
        <f t="shared" si="9"/>
        <v>5.4514833816640644</v>
      </c>
      <c r="CV27" s="1">
        <f t="shared" si="10"/>
        <v>1.7530562347188263</v>
      </c>
      <c r="CW27" s="1">
        <f t="shared" si="11"/>
        <v>1.645476772616137</v>
      </c>
      <c r="CX27" s="1">
        <f t="shared" si="12"/>
        <v>0.42633079847908745</v>
      </c>
      <c r="CY27" s="1">
        <f t="shared" si="13"/>
        <v>0.39593657086223982</v>
      </c>
      <c r="CZ27" s="1">
        <f t="shared" si="14"/>
        <v>31.058235294117647</v>
      </c>
      <c r="DA27" s="1">
        <f t="shared" si="15"/>
        <v>30.674104521432767</v>
      </c>
      <c r="DB27" s="1">
        <f t="shared" si="55"/>
        <v>3.6527777777777777</v>
      </c>
      <c r="DC27" s="1">
        <f t="shared" si="56"/>
        <v>3.7291666666666665</v>
      </c>
      <c r="DD27" s="1">
        <f t="shared" si="16"/>
        <v>0.68619246861924688</v>
      </c>
      <c r="DE27" s="1">
        <f t="shared" si="17"/>
        <v>0.65744047619047619</v>
      </c>
      <c r="DF27" s="1">
        <f t="shared" si="18"/>
        <v>5.6668704156479217</v>
      </c>
      <c r="DG27" s="1">
        <f t="shared" si="19"/>
        <v>5.4804400977995114</v>
      </c>
      <c r="DH27" s="1">
        <f t="shared" si="20"/>
        <v>0.84640276129867331</v>
      </c>
      <c r="DI27" s="1">
        <f t="shared" si="21"/>
        <v>0.83705108186482269</v>
      </c>
      <c r="DJ27" s="1">
        <f t="shared" si="22"/>
        <v>0.46290408055113935</v>
      </c>
      <c r="DK27" s="1">
        <f t="shared" si="23"/>
        <v>0.46938775510204084</v>
      </c>
      <c r="DL27" s="2">
        <f t="shared" si="24"/>
        <v>4.0758441558441563</v>
      </c>
      <c r="DM27" s="2">
        <f t="shared" si="25"/>
        <v>4.411735700197239</v>
      </c>
      <c r="DN27" s="1">
        <f t="shared" si="26"/>
        <v>38.858974358974358</v>
      </c>
      <c r="DO27" s="1">
        <f t="shared" si="27"/>
        <v>38.365007541478128</v>
      </c>
      <c r="DQ27">
        <f t="shared" si="28"/>
        <v>4</v>
      </c>
      <c r="DR27">
        <f t="shared" si="29"/>
        <v>21</v>
      </c>
      <c r="DS27">
        <f t="shared" si="30"/>
        <v>5</v>
      </c>
      <c r="DT27">
        <f t="shared" si="31"/>
        <v>28</v>
      </c>
      <c r="DU27">
        <f t="shared" si="31"/>
        <v>24</v>
      </c>
      <c r="DV27">
        <f t="shared" si="32"/>
        <v>16</v>
      </c>
      <c r="DW27">
        <f t="shared" si="32"/>
        <v>4</v>
      </c>
      <c r="DX27">
        <f t="shared" si="33"/>
        <v>26</v>
      </c>
      <c r="DY27">
        <f t="shared" si="34"/>
        <v>15</v>
      </c>
      <c r="DZ27">
        <f t="shared" si="35"/>
        <v>16</v>
      </c>
      <c r="EA27">
        <f t="shared" si="36"/>
        <v>4</v>
      </c>
      <c r="EB27">
        <f t="shared" si="37"/>
        <v>27</v>
      </c>
      <c r="EC27">
        <f t="shared" si="38"/>
        <v>5</v>
      </c>
      <c r="ED27">
        <f t="shared" si="39"/>
        <v>15</v>
      </c>
      <c r="EE27">
        <f t="shared" si="40"/>
        <v>3</v>
      </c>
      <c r="EF27">
        <f t="shared" si="41"/>
        <v>19</v>
      </c>
      <c r="EG27">
        <f t="shared" si="42"/>
        <v>14</v>
      </c>
      <c r="EH27">
        <f t="shared" si="43"/>
        <v>10</v>
      </c>
      <c r="EI27">
        <f t="shared" si="43"/>
        <v>8</v>
      </c>
      <c r="EJ27">
        <f t="shared" si="57"/>
        <v>23</v>
      </c>
      <c r="EK27">
        <f t="shared" si="57"/>
        <v>6</v>
      </c>
      <c r="EL27">
        <f t="shared" si="44"/>
        <v>16</v>
      </c>
      <c r="EM27">
        <f t="shared" si="45"/>
        <v>8</v>
      </c>
      <c r="EN27">
        <f t="shared" si="46"/>
        <v>16</v>
      </c>
      <c r="EO27">
        <f t="shared" si="46"/>
        <v>19</v>
      </c>
      <c r="EP27">
        <f t="shared" si="60"/>
        <v>12</v>
      </c>
      <c r="EQ27">
        <f t="shared" si="60"/>
        <v>11</v>
      </c>
      <c r="ER27">
        <f t="shared" si="48"/>
        <v>21</v>
      </c>
      <c r="ES27">
        <f t="shared" si="49"/>
        <v>19</v>
      </c>
      <c r="ET27">
        <f t="shared" si="50"/>
        <v>28</v>
      </c>
      <c r="EU27">
        <f t="shared" si="51"/>
        <v>7</v>
      </c>
      <c r="EV27">
        <f t="shared" si="52"/>
        <v>17</v>
      </c>
      <c r="EW27" t="s">
        <v>27</v>
      </c>
    </row>
    <row r="28" spans="1:153">
      <c r="A28" t="s">
        <v>19</v>
      </c>
      <c r="B28">
        <v>144</v>
      </c>
      <c r="C28">
        <v>2837</v>
      </c>
      <c r="D28">
        <v>1663</v>
      </c>
      <c r="E28">
        <v>30667</v>
      </c>
      <c r="F28">
        <v>2844</v>
      </c>
      <c r="G28">
        <v>4761</v>
      </c>
      <c r="H28">
        <v>203</v>
      </c>
      <c r="I28">
        <v>17113</v>
      </c>
      <c r="J28">
        <v>4065</v>
      </c>
      <c r="K28">
        <v>129</v>
      </c>
      <c r="L28">
        <v>715</v>
      </c>
      <c r="M28">
        <v>1898</v>
      </c>
      <c r="N28">
        <v>55</v>
      </c>
      <c r="O28">
        <v>117</v>
      </c>
      <c r="P28">
        <v>141</v>
      </c>
      <c r="Q28">
        <v>97</v>
      </c>
      <c r="R28">
        <v>348</v>
      </c>
      <c r="S28">
        <v>2125</v>
      </c>
      <c r="T28">
        <v>757</v>
      </c>
      <c r="U28">
        <v>6232</v>
      </c>
      <c r="V28">
        <v>726</v>
      </c>
      <c r="W28">
        <v>30722</v>
      </c>
      <c r="X28">
        <v>3019</v>
      </c>
      <c r="Y28">
        <v>438</v>
      </c>
      <c r="Z28">
        <v>243</v>
      </c>
      <c r="AA28">
        <v>136</v>
      </c>
      <c r="AB28">
        <v>917</v>
      </c>
      <c r="AC28">
        <v>2037</v>
      </c>
      <c r="AD28">
        <v>651</v>
      </c>
      <c r="AE28">
        <v>1361</v>
      </c>
      <c r="AF28">
        <v>237</v>
      </c>
      <c r="AG28">
        <v>516</v>
      </c>
      <c r="AH28">
        <v>33</v>
      </c>
      <c r="AI28">
        <v>54</v>
      </c>
      <c r="AJ28">
        <v>554</v>
      </c>
      <c r="AK28">
        <v>1178</v>
      </c>
      <c r="AL28">
        <v>1838</v>
      </c>
      <c r="AM28">
        <v>3968</v>
      </c>
      <c r="AN28">
        <v>1713</v>
      </c>
      <c r="AO28">
        <v>52704</v>
      </c>
      <c r="AP28">
        <v>552</v>
      </c>
      <c r="AQ28">
        <v>4107</v>
      </c>
      <c r="AR28">
        <v>4383</v>
      </c>
      <c r="AS28">
        <v>2750</v>
      </c>
      <c r="AT28">
        <v>1670</v>
      </c>
      <c r="AU28">
        <v>32362</v>
      </c>
      <c r="AV28">
        <v>3046</v>
      </c>
      <c r="AW28">
        <v>5027</v>
      </c>
      <c r="AX28">
        <v>197</v>
      </c>
      <c r="AY28">
        <v>16810</v>
      </c>
      <c r="AZ28">
        <v>4003</v>
      </c>
      <c r="BA28">
        <v>116</v>
      </c>
      <c r="BB28">
        <v>826</v>
      </c>
      <c r="BC28">
        <v>2032</v>
      </c>
      <c r="BD28">
        <v>62</v>
      </c>
      <c r="BE28">
        <v>124</v>
      </c>
      <c r="BF28">
        <v>142</v>
      </c>
      <c r="BG28">
        <v>108</v>
      </c>
      <c r="BH28">
        <v>341</v>
      </c>
      <c r="BI28">
        <v>2164</v>
      </c>
      <c r="BJ28">
        <v>928</v>
      </c>
      <c r="BK28">
        <v>7451</v>
      </c>
      <c r="BL28">
        <v>699</v>
      </c>
      <c r="BM28">
        <v>29936</v>
      </c>
      <c r="BN28">
        <v>3116</v>
      </c>
      <c r="BO28">
        <v>444</v>
      </c>
      <c r="BP28">
        <v>228</v>
      </c>
      <c r="BQ28">
        <v>151</v>
      </c>
      <c r="BR28">
        <v>953</v>
      </c>
      <c r="BS28">
        <v>2096</v>
      </c>
      <c r="BT28">
        <v>579</v>
      </c>
      <c r="BU28">
        <v>1332</v>
      </c>
      <c r="BV28">
        <v>213</v>
      </c>
      <c r="BW28">
        <v>429</v>
      </c>
      <c r="BX28">
        <v>31</v>
      </c>
      <c r="BY28">
        <v>46</v>
      </c>
      <c r="BZ28">
        <v>456</v>
      </c>
      <c r="CA28">
        <v>1002</v>
      </c>
      <c r="CB28">
        <v>1776</v>
      </c>
      <c r="CC28">
        <v>3903</v>
      </c>
      <c r="CD28">
        <v>1739</v>
      </c>
      <c r="CE28">
        <v>53278</v>
      </c>
      <c r="CF28">
        <v>546</v>
      </c>
      <c r="CG28">
        <v>4457</v>
      </c>
      <c r="CH28">
        <v>4171</v>
      </c>
      <c r="CJ28" s="1">
        <f t="shared" si="0"/>
        <v>0.70422222222222219</v>
      </c>
      <c r="CK28" s="1">
        <f t="shared" si="1"/>
        <v>0.6929864253393665</v>
      </c>
      <c r="CL28" s="1">
        <f t="shared" si="2"/>
        <v>5.5552945781953413</v>
      </c>
      <c r="CM28" s="1">
        <f t="shared" si="3"/>
        <v>5.5722801788375556</v>
      </c>
      <c r="CN28" s="1">
        <f t="shared" si="53"/>
        <v>1.6527777777777777</v>
      </c>
      <c r="CO28" s="1">
        <f t="shared" si="54"/>
        <v>1.7361111111111112</v>
      </c>
      <c r="CP28" s="1">
        <f t="shared" si="4"/>
        <v>28.731208659049909</v>
      </c>
      <c r="CQ28" s="1">
        <f t="shared" si="5"/>
        <v>29.444311377245509</v>
      </c>
      <c r="CR28" s="2">
        <f t="shared" si="58"/>
        <v>2.5135598316295851</v>
      </c>
      <c r="CS28" s="2">
        <f t="shared" si="59"/>
        <v>2.7104890219560875</v>
      </c>
      <c r="CT28" s="1">
        <f t="shared" si="8"/>
        <v>5.2081970787006755</v>
      </c>
      <c r="CU28" s="1">
        <f t="shared" si="9"/>
        <v>5.2472521609219935</v>
      </c>
      <c r="CV28" s="1">
        <f t="shared" si="10"/>
        <v>1.7059530968129886</v>
      </c>
      <c r="CW28" s="1">
        <f t="shared" si="11"/>
        <v>1.6467065868263473</v>
      </c>
      <c r="CX28" s="1">
        <f t="shared" si="12"/>
        <v>0.38213399503722084</v>
      </c>
      <c r="CY28" s="1">
        <f t="shared" si="13"/>
        <v>0.41187384044526903</v>
      </c>
      <c r="CZ28" s="1">
        <f t="shared" si="14"/>
        <v>30.76707530647986</v>
      </c>
      <c r="DA28" s="1">
        <f t="shared" si="15"/>
        <v>30.637147786083958</v>
      </c>
      <c r="DB28" s="1">
        <f t="shared" si="55"/>
        <v>3.8333333333333335</v>
      </c>
      <c r="DC28" s="1">
        <f t="shared" si="56"/>
        <v>3.7916666666666665</v>
      </c>
      <c r="DD28" s="1">
        <f t="shared" si="16"/>
        <v>0.68786692759295498</v>
      </c>
      <c r="DE28" s="1">
        <f t="shared" si="17"/>
        <v>0.65926640926640923</v>
      </c>
      <c r="DF28" s="1">
        <f t="shared" si="18"/>
        <v>5.5165363800360794</v>
      </c>
      <c r="DG28" s="1">
        <f t="shared" si="19"/>
        <v>5.6113772455089821</v>
      </c>
      <c r="DH28" s="1">
        <f t="shared" si="20"/>
        <v>0.67931109657728361</v>
      </c>
      <c r="DI28" s="1">
        <f t="shared" si="21"/>
        <v>0.79511258136805041</v>
      </c>
      <c r="DJ28" s="1">
        <f t="shared" si="22"/>
        <v>0.46320564516129031</v>
      </c>
      <c r="DK28" s="1">
        <f t="shared" si="23"/>
        <v>0.45503458877786318</v>
      </c>
      <c r="DL28" s="2">
        <f t="shared" si="24"/>
        <v>4.2098400984009841</v>
      </c>
      <c r="DM28" s="2">
        <f t="shared" si="25"/>
        <v>4.199350487134649</v>
      </c>
      <c r="DN28" s="1">
        <f t="shared" si="26"/>
        <v>38.158402203856753</v>
      </c>
      <c r="DO28" s="1">
        <f t="shared" si="27"/>
        <v>38.369098712446352</v>
      </c>
      <c r="DQ28">
        <f t="shared" si="28"/>
        <v>10</v>
      </c>
      <c r="DR28">
        <f t="shared" si="29"/>
        <v>15</v>
      </c>
      <c r="DS28">
        <f t="shared" si="30"/>
        <v>14</v>
      </c>
      <c r="DT28">
        <f t="shared" si="31"/>
        <v>19</v>
      </c>
      <c r="DU28">
        <f t="shared" si="31"/>
        <v>10</v>
      </c>
      <c r="DV28">
        <f t="shared" si="32"/>
        <v>16</v>
      </c>
      <c r="DW28">
        <f t="shared" si="32"/>
        <v>16</v>
      </c>
      <c r="DX28">
        <f t="shared" si="33"/>
        <v>21</v>
      </c>
      <c r="DY28">
        <f t="shared" si="34"/>
        <v>29</v>
      </c>
      <c r="DZ28">
        <f t="shared" si="35"/>
        <v>24</v>
      </c>
      <c r="EA28">
        <f t="shared" si="36"/>
        <v>15</v>
      </c>
      <c r="EB28">
        <f t="shared" si="37"/>
        <v>20</v>
      </c>
      <c r="EC28">
        <f t="shared" si="38"/>
        <v>9</v>
      </c>
      <c r="ED28">
        <f t="shared" si="39"/>
        <v>16</v>
      </c>
      <c r="EE28">
        <f t="shared" si="40"/>
        <v>21</v>
      </c>
      <c r="EF28">
        <f t="shared" si="41"/>
        <v>29</v>
      </c>
      <c r="EG28">
        <f t="shared" si="42"/>
        <v>19</v>
      </c>
      <c r="EH28">
        <f t="shared" si="43"/>
        <v>9</v>
      </c>
      <c r="EI28">
        <f t="shared" si="43"/>
        <v>15</v>
      </c>
      <c r="EJ28">
        <f t="shared" si="57"/>
        <v>19</v>
      </c>
      <c r="EK28">
        <f t="shared" si="57"/>
        <v>5</v>
      </c>
      <c r="EL28">
        <f t="shared" si="44"/>
        <v>17</v>
      </c>
      <c r="EM28">
        <f t="shared" si="45"/>
        <v>16</v>
      </c>
      <c r="EN28">
        <f t="shared" si="46"/>
        <v>24</v>
      </c>
      <c r="EO28">
        <f t="shared" si="46"/>
        <v>3</v>
      </c>
      <c r="EP28">
        <f t="shared" si="60"/>
        <v>21</v>
      </c>
      <c r="EQ28">
        <f t="shared" si="60"/>
        <v>10</v>
      </c>
      <c r="ER28">
        <f t="shared" si="48"/>
        <v>14</v>
      </c>
      <c r="ES28">
        <f t="shared" si="49"/>
        <v>10</v>
      </c>
      <c r="ET28">
        <f t="shared" si="50"/>
        <v>20</v>
      </c>
      <c r="EU28">
        <f t="shared" si="51"/>
        <v>14</v>
      </c>
      <c r="EV28">
        <f t="shared" si="52"/>
        <v>18</v>
      </c>
      <c r="EW28" t="s">
        <v>19</v>
      </c>
    </row>
    <row r="29" spans="1:153">
      <c r="A29" t="s">
        <v>10</v>
      </c>
      <c r="B29">
        <v>144</v>
      </c>
      <c r="C29">
        <v>2784</v>
      </c>
      <c r="D29">
        <v>1604</v>
      </c>
      <c r="E29">
        <v>30152</v>
      </c>
      <c r="F29">
        <v>2635</v>
      </c>
      <c r="G29">
        <v>4282</v>
      </c>
      <c r="H29">
        <v>206</v>
      </c>
      <c r="I29">
        <v>18706</v>
      </c>
      <c r="J29">
        <v>4572</v>
      </c>
      <c r="K29">
        <v>130</v>
      </c>
      <c r="L29">
        <v>812</v>
      </c>
      <c r="M29">
        <v>1957</v>
      </c>
      <c r="N29">
        <v>71</v>
      </c>
      <c r="O29">
        <v>139</v>
      </c>
      <c r="P29">
        <v>144</v>
      </c>
      <c r="Q29">
        <v>94</v>
      </c>
      <c r="R29">
        <v>370</v>
      </c>
      <c r="S29">
        <v>2352</v>
      </c>
      <c r="T29">
        <v>814</v>
      </c>
      <c r="U29">
        <v>7008</v>
      </c>
      <c r="V29">
        <v>630</v>
      </c>
      <c r="W29">
        <v>26217</v>
      </c>
      <c r="X29">
        <v>2649</v>
      </c>
      <c r="Y29">
        <v>490</v>
      </c>
      <c r="Z29">
        <v>244</v>
      </c>
      <c r="AA29">
        <v>168</v>
      </c>
      <c r="AB29">
        <v>1078</v>
      </c>
      <c r="AC29">
        <v>2393</v>
      </c>
      <c r="AD29">
        <v>681</v>
      </c>
      <c r="AE29">
        <v>1535</v>
      </c>
      <c r="AF29">
        <v>231</v>
      </c>
      <c r="AG29">
        <v>475</v>
      </c>
      <c r="AH29">
        <v>45</v>
      </c>
      <c r="AI29">
        <v>68</v>
      </c>
      <c r="AJ29">
        <v>604</v>
      </c>
      <c r="AK29">
        <v>1315</v>
      </c>
      <c r="AL29">
        <v>2035</v>
      </c>
      <c r="AM29">
        <v>4471</v>
      </c>
      <c r="AN29">
        <v>1682</v>
      </c>
      <c r="AO29">
        <v>53764</v>
      </c>
      <c r="AP29">
        <v>481</v>
      </c>
      <c r="AQ29">
        <v>4641</v>
      </c>
      <c r="AR29">
        <v>4108</v>
      </c>
      <c r="AS29">
        <v>2358</v>
      </c>
      <c r="AT29">
        <v>1597</v>
      </c>
      <c r="AU29">
        <v>27622</v>
      </c>
      <c r="AV29">
        <v>2740</v>
      </c>
      <c r="AW29">
        <v>4761</v>
      </c>
      <c r="AX29">
        <v>164</v>
      </c>
      <c r="AY29">
        <v>12558</v>
      </c>
      <c r="AZ29">
        <v>3437</v>
      </c>
      <c r="BA29">
        <v>82</v>
      </c>
      <c r="BB29">
        <v>732</v>
      </c>
      <c r="BC29">
        <v>1945</v>
      </c>
      <c r="BD29">
        <v>60</v>
      </c>
      <c r="BE29">
        <v>138</v>
      </c>
      <c r="BF29">
        <v>146</v>
      </c>
      <c r="BG29">
        <v>110</v>
      </c>
      <c r="BH29">
        <v>401</v>
      </c>
      <c r="BI29">
        <v>2553</v>
      </c>
      <c r="BJ29">
        <v>867</v>
      </c>
      <c r="BK29">
        <v>7249</v>
      </c>
      <c r="BL29">
        <v>759</v>
      </c>
      <c r="BM29">
        <v>32157</v>
      </c>
      <c r="BN29">
        <v>3156</v>
      </c>
      <c r="BO29">
        <v>372</v>
      </c>
      <c r="BP29">
        <v>180</v>
      </c>
      <c r="BQ29">
        <v>124</v>
      </c>
      <c r="BR29">
        <v>694</v>
      </c>
      <c r="BS29">
        <v>1755</v>
      </c>
      <c r="BT29">
        <v>454</v>
      </c>
      <c r="BU29">
        <v>1180</v>
      </c>
      <c r="BV29">
        <v>184</v>
      </c>
      <c r="BW29">
        <v>373</v>
      </c>
      <c r="BX29">
        <v>27</v>
      </c>
      <c r="BY29">
        <v>39</v>
      </c>
      <c r="BZ29">
        <v>331</v>
      </c>
      <c r="CA29">
        <v>796</v>
      </c>
      <c r="CB29">
        <v>1359</v>
      </c>
      <c r="CC29">
        <v>3345</v>
      </c>
      <c r="CD29">
        <v>1664</v>
      </c>
      <c r="CE29">
        <v>51216</v>
      </c>
      <c r="CF29">
        <v>613</v>
      </c>
      <c r="CG29">
        <v>3954</v>
      </c>
      <c r="CH29">
        <v>4314</v>
      </c>
      <c r="CJ29" s="1">
        <f t="shared" si="0"/>
        <v>0.71103008204193252</v>
      </c>
      <c r="CK29" s="1">
        <f t="shared" si="1"/>
        <v>0.65840707964601775</v>
      </c>
      <c r="CL29" s="1">
        <f t="shared" si="2"/>
        <v>5.9742046431642306</v>
      </c>
      <c r="CM29" s="1">
        <f t="shared" si="3"/>
        <v>4.7136768694304534</v>
      </c>
      <c r="CN29" s="1">
        <f t="shared" si="53"/>
        <v>1.6527777777777777</v>
      </c>
      <c r="CO29" s="1">
        <f t="shared" si="54"/>
        <v>1.7777777777777777</v>
      </c>
      <c r="CP29" s="1">
        <f t="shared" si="4"/>
        <v>30.460099750623442</v>
      </c>
      <c r="CQ29" s="1">
        <f t="shared" si="5"/>
        <v>25.159674389480276</v>
      </c>
      <c r="CR29" s="2">
        <f t="shared" si="58"/>
        <v>2.9360764754779716</v>
      </c>
      <c r="CS29" s="2">
        <f t="shared" si="59"/>
        <v>2.5209142141515342</v>
      </c>
      <c r="CT29" s="1">
        <f t="shared" si="8"/>
        <v>5.2968343451864701</v>
      </c>
      <c r="CU29" s="1">
        <f t="shared" si="9"/>
        <v>4.67263635306431</v>
      </c>
      <c r="CV29" s="1">
        <f t="shared" si="10"/>
        <v>1.7356608478802993</v>
      </c>
      <c r="CW29" s="1">
        <f t="shared" si="11"/>
        <v>1.4765184721352536</v>
      </c>
      <c r="CX29" s="1">
        <f t="shared" si="12"/>
        <v>0.42127862595419846</v>
      </c>
      <c r="CY29" s="1">
        <f t="shared" si="13"/>
        <v>0.38022083533365336</v>
      </c>
      <c r="CZ29" s="1">
        <f t="shared" si="14"/>
        <v>31.964328180737219</v>
      </c>
      <c r="DA29" s="1">
        <f t="shared" si="15"/>
        <v>30.778846153846153</v>
      </c>
      <c r="DB29" s="1">
        <f t="shared" si="55"/>
        <v>3.3402777777777777</v>
      </c>
      <c r="DC29" s="1">
        <f t="shared" si="56"/>
        <v>4.2569444444444446</v>
      </c>
      <c r="DD29" s="1">
        <f t="shared" si="16"/>
        <v>0.64489795918367343</v>
      </c>
      <c r="DE29" s="1">
        <f t="shared" si="17"/>
        <v>0.62672811059907829</v>
      </c>
      <c r="DF29" s="1">
        <f t="shared" si="18"/>
        <v>5.7506234413965087</v>
      </c>
      <c r="DG29" s="1">
        <f t="shared" si="19"/>
        <v>5.3844708829054477</v>
      </c>
      <c r="DH29" s="1">
        <f t="shared" si="20"/>
        <v>0.75975715524718124</v>
      </c>
      <c r="DI29" s="1">
        <f t="shared" si="21"/>
        <v>0.84300500058146299</v>
      </c>
      <c r="DJ29" s="1">
        <f t="shared" si="22"/>
        <v>0.4551554462089018</v>
      </c>
      <c r="DK29" s="1">
        <f t="shared" si="23"/>
        <v>0.40627802690582959</v>
      </c>
      <c r="DL29" s="2">
        <f t="shared" si="24"/>
        <v>4.091426071741032</v>
      </c>
      <c r="DM29" s="2">
        <f t="shared" si="25"/>
        <v>3.6537678207739308</v>
      </c>
      <c r="DN29" s="1">
        <f t="shared" si="26"/>
        <v>37.409523809523812</v>
      </c>
      <c r="DO29" s="1">
        <f t="shared" si="27"/>
        <v>38.209486166007906</v>
      </c>
      <c r="DQ29">
        <f t="shared" si="28"/>
        <v>7</v>
      </c>
      <c r="DR29">
        <f t="shared" si="29"/>
        <v>3</v>
      </c>
      <c r="DS29">
        <f t="shared" si="30"/>
        <v>7</v>
      </c>
      <c r="DT29">
        <f t="shared" si="31"/>
        <v>3</v>
      </c>
      <c r="DU29">
        <f t="shared" si="31"/>
        <v>10</v>
      </c>
      <c r="DV29">
        <f t="shared" si="32"/>
        <v>12</v>
      </c>
      <c r="DW29">
        <f t="shared" si="32"/>
        <v>8</v>
      </c>
      <c r="DX29">
        <f t="shared" si="33"/>
        <v>2</v>
      </c>
      <c r="DY29">
        <f t="shared" si="34"/>
        <v>1</v>
      </c>
      <c r="DZ29">
        <f t="shared" si="35"/>
        <v>3</v>
      </c>
      <c r="EA29">
        <f t="shared" si="36"/>
        <v>12</v>
      </c>
      <c r="EB29">
        <f t="shared" si="37"/>
        <v>2</v>
      </c>
      <c r="EC29">
        <f t="shared" si="38"/>
        <v>7</v>
      </c>
      <c r="ED29">
        <f t="shared" si="39"/>
        <v>3</v>
      </c>
      <c r="EE29">
        <f t="shared" si="40"/>
        <v>5</v>
      </c>
      <c r="EF29">
        <f t="shared" si="41"/>
        <v>9</v>
      </c>
      <c r="EG29">
        <f t="shared" si="42"/>
        <v>4</v>
      </c>
      <c r="EH29">
        <f t="shared" si="43"/>
        <v>14</v>
      </c>
      <c r="EI29">
        <f t="shared" si="43"/>
        <v>3</v>
      </c>
      <c r="EJ29">
        <f t="shared" si="57"/>
        <v>6</v>
      </c>
      <c r="EK29">
        <f t="shared" si="57"/>
        <v>21</v>
      </c>
      <c r="EL29">
        <f t="shared" si="44"/>
        <v>4</v>
      </c>
      <c r="EM29">
        <f t="shared" si="45"/>
        <v>3</v>
      </c>
      <c r="EN29">
        <f t="shared" si="46"/>
        <v>6</v>
      </c>
      <c r="EO29">
        <f t="shared" si="46"/>
        <v>6</v>
      </c>
      <c r="EP29">
        <f t="shared" si="60"/>
        <v>10</v>
      </c>
      <c r="EQ29">
        <f t="shared" si="60"/>
        <v>18</v>
      </c>
      <c r="ER29">
        <f t="shared" si="48"/>
        <v>2</v>
      </c>
      <c r="ES29">
        <f t="shared" si="49"/>
        <v>17</v>
      </c>
      <c r="ET29">
        <f t="shared" si="50"/>
        <v>2</v>
      </c>
      <c r="EU29">
        <f t="shared" si="51"/>
        <v>26</v>
      </c>
      <c r="EV29">
        <f t="shared" si="52"/>
        <v>14</v>
      </c>
      <c r="EW29" t="s">
        <v>10</v>
      </c>
    </row>
    <row r="30" spans="1:153">
      <c r="A30" t="s">
        <v>77</v>
      </c>
      <c r="B30">
        <v>128</v>
      </c>
      <c r="C30">
        <v>2245</v>
      </c>
      <c r="D30">
        <v>1408</v>
      </c>
      <c r="E30">
        <v>25813</v>
      </c>
      <c r="F30">
        <v>2480</v>
      </c>
      <c r="G30">
        <v>3964</v>
      </c>
      <c r="H30">
        <v>144</v>
      </c>
      <c r="I30">
        <v>13286</v>
      </c>
      <c r="J30">
        <v>3468</v>
      </c>
      <c r="K30">
        <v>99</v>
      </c>
      <c r="L30">
        <v>606</v>
      </c>
      <c r="M30">
        <v>1655</v>
      </c>
      <c r="N30">
        <v>77</v>
      </c>
      <c r="O30">
        <v>129</v>
      </c>
      <c r="P30">
        <v>131</v>
      </c>
      <c r="Q30">
        <v>97</v>
      </c>
      <c r="R30">
        <v>351</v>
      </c>
      <c r="S30">
        <v>2106</v>
      </c>
      <c r="T30">
        <v>817</v>
      </c>
      <c r="U30">
        <v>6648</v>
      </c>
      <c r="V30">
        <v>614</v>
      </c>
      <c r="W30">
        <v>25305</v>
      </c>
      <c r="X30">
        <v>1984</v>
      </c>
      <c r="Y30">
        <v>351</v>
      </c>
      <c r="Z30">
        <v>186</v>
      </c>
      <c r="AA30">
        <v>102</v>
      </c>
      <c r="AB30">
        <v>698</v>
      </c>
      <c r="AC30">
        <v>1694</v>
      </c>
      <c r="AD30">
        <v>517</v>
      </c>
      <c r="AE30">
        <v>1178</v>
      </c>
      <c r="AF30">
        <v>195</v>
      </c>
      <c r="AG30">
        <v>418</v>
      </c>
      <c r="AH30">
        <v>45</v>
      </c>
      <c r="AI30">
        <v>58</v>
      </c>
      <c r="AJ30">
        <v>391</v>
      </c>
      <c r="AK30">
        <v>888</v>
      </c>
      <c r="AL30">
        <v>1455</v>
      </c>
      <c r="AM30">
        <v>3348</v>
      </c>
      <c r="AN30">
        <v>1458</v>
      </c>
      <c r="AO30">
        <v>44351</v>
      </c>
      <c r="AP30">
        <v>495</v>
      </c>
      <c r="AQ30">
        <v>3743</v>
      </c>
      <c r="AR30">
        <v>3977</v>
      </c>
      <c r="AS30">
        <v>2516</v>
      </c>
      <c r="AT30">
        <v>1397</v>
      </c>
      <c r="AU30">
        <v>28025</v>
      </c>
      <c r="AV30">
        <v>2553</v>
      </c>
      <c r="AW30">
        <v>4083</v>
      </c>
      <c r="AX30">
        <v>191</v>
      </c>
      <c r="AY30">
        <v>16059</v>
      </c>
      <c r="AZ30">
        <v>3663</v>
      </c>
      <c r="BA30">
        <v>120</v>
      </c>
      <c r="BB30">
        <v>660</v>
      </c>
      <c r="BC30">
        <v>1642</v>
      </c>
      <c r="BD30">
        <v>62</v>
      </c>
      <c r="BE30">
        <v>113</v>
      </c>
      <c r="BF30">
        <v>101</v>
      </c>
      <c r="BG30">
        <v>84</v>
      </c>
      <c r="BH30">
        <v>229</v>
      </c>
      <c r="BI30">
        <v>1476</v>
      </c>
      <c r="BJ30">
        <v>776</v>
      </c>
      <c r="BK30">
        <v>6340</v>
      </c>
      <c r="BL30">
        <v>572</v>
      </c>
      <c r="BM30">
        <v>24449</v>
      </c>
      <c r="BN30">
        <v>2694</v>
      </c>
      <c r="BO30">
        <v>403</v>
      </c>
      <c r="BP30">
        <v>220</v>
      </c>
      <c r="BQ30">
        <v>127</v>
      </c>
      <c r="BR30">
        <v>897</v>
      </c>
      <c r="BS30">
        <v>1896</v>
      </c>
      <c r="BT30">
        <v>589</v>
      </c>
      <c r="BU30">
        <v>1228</v>
      </c>
      <c r="BV30">
        <v>197</v>
      </c>
      <c r="BW30">
        <v>386</v>
      </c>
      <c r="BX30">
        <v>31</v>
      </c>
      <c r="BY30">
        <v>44</v>
      </c>
      <c r="BZ30">
        <v>487</v>
      </c>
      <c r="CA30">
        <v>1010</v>
      </c>
      <c r="CB30">
        <v>1714</v>
      </c>
      <c r="CC30">
        <v>3554</v>
      </c>
      <c r="CD30">
        <v>1460</v>
      </c>
      <c r="CE30">
        <v>44864</v>
      </c>
      <c r="CF30">
        <v>440</v>
      </c>
      <c r="CG30">
        <v>3857</v>
      </c>
      <c r="CH30">
        <v>3640</v>
      </c>
      <c r="CJ30" s="1">
        <f t="shared" si="0"/>
        <v>0.68108404051464555</v>
      </c>
      <c r="CK30" s="1">
        <f t="shared" si="1"/>
        <v>0.72246358292869917</v>
      </c>
      <c r="CL30" s="1">
        <f t="shared" si="2"/>
        <v>5.2834298957126302</v>
      </c>
      <c r="CM30" s="1">
        <f t="shared" si="3"/>
        <v>6.3311688311688314</v>
      </c>
      <c r="CN30" s="1">
        <f t="shared" si="53"/>
        <v>1.78125</v>
      </c>
      <c r="CO30" s="1">
        <f t="shared" si="54"/>
        <v>1.4453125</v>
      </c>
      <c r="CP30" s="1">
        <f t="shared" si="4"/>
        <v>27.769176136363637</v>
      </c>
      <c r="CQ30" s="1">
        <f t="shared" si="5"/>
        <v>31.556191839656407</v>
      </c>
      <c r="CR30" s="2">
        <f t="shared" si="58"/>
        <v>2.705456912878788</v>
      </c>
      <c r="CS30" s="2">
        <f t="shared" si="59"/>
        <v>2.8043426389883082</v>
      </c>
      <c r="CT30" s="1">
        <f t="shared" si="8"/>
        <v>5.0236412694333801</v>
      </c>
      <c r="CU30" s="1">
        <f t="shared" si="9"/>
        <v>5.5277742946708468</v>
      </c>
      <c r="CV30" s="1">
        <f t="shared" si="10"/>
        <v>1.5944602272727273</v>
      </c>
      <c r="CW30" s="1">
        <f t="shared" si="11"/>
        <v>1.8010021474588405</v>
      </c>
      <c r="CX30" s="1">
        <f t="shared" si="12"/>
        <v>0.38284753363228702</v>
      </c>
      <c r="CY30" s="1">
        <f t="shared" si="13"/>
        <v>0.4113960113960114</v>
      </c>
      <c r="CZ30" s="1">
        <f t="shared" si="14"/>
        <v>30.419067215363512</v>
      </c>
      <c r="DA30" s="1">
        <f t="shared" si="15"/>
        <v>30.728767123287671</v>
      </c>
      <c r="DB30" s="1">
        <f t="shared" si="55"/>
        <v>3.8671875</v>
      </c>
      <c r="DC30" s="1">
        <f t="shared" si="56"/>
        <v>3.4375</v>
      </c>
      <c r="DD30" s="1">
        <f t="shared" si="16"/>
        <v>0.65445665445665446</v>
      </c>
      <c r="DE30" s="1">
        <f t="shared" si="17"/>
        <v>0.68096419709322931</v>
      </c>
      <c r="DF30" s="1">
        <f t="shared" si="18"/>
        <v>5.5276988636363633</v>
      </c>
      <c r="DG30" s="1">
        <f t="shared" si="19"/>
        <v>5.7086614173228343</v>
      </c>
      <c r="DH30" s="1">
        <f t="shared" si="20"/>
        <v>0.85416934344083262</v>
      </c>
      <c r="DI30" s="1">
        <f t="shared" si="21"/>
        <v>0.79498432601880875</v>
      </c>
      <c r="DJ30" s="1">
        <f t="shared" si="22"/>
        <v>0.43458781362007171</v>
      </c>
      <c r="DK30" s="1">
        <f t="shared" si="23"/>
        <v>0.48227349465391106</v>
      </c>
      <c r="DL30" s="2">
        <f t="shared" si="24"/>
        <v>3.831026528258362</v>
      </c>
      <c r="DM30" s="2">
        <f t="shared" si="25"/>
        <v>4.3841113841113843</v>
      </c>
      <c r="DN30" s="1">
        <f t="shared" si="26"/>
        <v>37.982084690553748</v>
      </c>
      <c r="DO30" s="1">
        <f t="shared" si="27"/>
        <v>38.03321678321678</v>
      </c>
      <c r="DQ30">
        <f t="shared" si="28"/>
        <v>20</v>
      </c>
      <c r="DR30">
        <f t="shared" si="29"/>
        <v>31</v>
      </c>
      <c r="DS30">
        <f t="shared" si="30"/>
        <v>17</v>
      </c>
      <c r="DT30">
        <f t="shared" si="31"/>
        <v>31</v>
      </c>
      <c r="DU30">
        <f t="shared" si="31"/>
        <v>18</v>
      </c>
      <c r="DV30">
        <f t="shared" si="32"/>
        <v>32</v>
      </c>
      <c r="DW30">
        <f t="shared" si="32"/>
        <v>20</v>
      </c>
      <c r="DX30">
        <f t="shared" si="33"/>
        <v>32</v>
      </c>
      <c r="DY30">
        <f t="shared" si="34"/>
        <v>9</v>
      </c>
      <c r="DZ30">
        <f t="shared" si="35"/>
        <v>29</v>
      </c>
      <c r="EA30">
        <f t="shared" si="36"/>
        <v>20</v>
      </c>
      <c r="EB30">
        <f t="shared" si="37"/>
        <v>30</v>
      </c>
      <c r="EC30">
        <f t="shared" si="38"/>
        <v>18</v>
      </c>
      <c r="ED30">
        <f t="shared" si="39"/>
        <v>30</v>
      </c>
      <c r="EE30">
        <f t="shared" si="40"/>
        <v>20</v>
      </c>
      <c r="EF30">
        <f t="shared" si="41"/>
        <v>28</v>
      </c>
      <c r="EG30">
        <f t="shared" si="42"/>
        <v>28</v>
      </c>
      <c r="EH30">
        <f t="shared" si="43"/>
        <v>12</v>
      </c>
      <c r="EI30">
        <f t="shared" si="43"/>
        <v>16</v>
      </c>
      <c r="EJ30">
        <f t="shared" si="57"/>
        <v>31</v>
      </c>
      <c r="EK30">
        <f t="shared" si="57"/>
        <v>15</v>
      </c>
      <c r="EL30">
        <f t="shared" si="44"/>
        <v>29</v>
      </c>
      <c r="EM30">
        <f t="shared" si="45"/>
        <v>15</v>
      </c>
      <c r="EN30">
        <f t="shared" si="46"/>
        <v>29</v>
      </c>
      <c r="EO30">
        <f t="shared" si="46"/>
        <v>21</v>
      </c>
      <c r="EP30">
        <f t="shared" si="60"/>
        <v>22</v>
      </c>
      <c r="EQ30">
        <f t="shared" si="60"/>
        <v>28</v>
      </c>
      <c r="ER30">
        <f t="shared" si="48"/>
        <v>29</v>
      </c>
      <c r="ES30">
        <f t="shared" si="49"/>
        <v>30</v>
      </c>
      <c r="ET30">
        <f t="shared" si="50"/>
        <v>26</v>
      </c>
      <c r="EU30">
        <f t="shared" si="51"/>
        <v>16</v>
      </c>
      <c r="EV30">
        <f t="shared" si="52"/>
        <v>13</v>
      </c>
      <c r="EW30" t="s">
        <v>77</v>
      </c>
    </row>
    <row r="31" spans="1:153">
      <c r="A31" t="s">
        <v>16</v>
      </c>
      <c r="B31">
        <v>144</v>
      </c>
      <c r="C31">
        <v>2620</v>
      </c>
      <c r="D31">
        <v>1665</v>
      </c>
      <c r="E31">
        <v>29293</v>
      </c>
      <c r="F31">
        <v>2692</v>
      </c>
      <c r="G31">
        <v>4541</v>
      </c>
      <c r="H31">
        <v>173</v>
      </c>
      <c r="I31">
        <v>17879</v>
      </c>
      <c r="J31">
        <v>4301</v>
      </c>
      <c r="K31">
        <v>134</v>
      </c>
      <c r="L31">
        <v>750</v>
      </c>
      <c r="M31">
        <v>1947</v>
      </c>
      <c r="N31">
        <v>64</v>
      </c>
      <c r="O31">
        <v>164</v>
      </c>
      <c r="P31">
        <v>134</v>
      </c>
      <c r="Q31">
        <v>105</v>
      </c>
      <c r="R31">
        <v>250</v>
      </c>
      <c r="S31">
        <v>1607</v>
      </c>
      <c r="T31">
        <v>977</v>
      </c>
      <c r="U31">
        <v>7953</v>
      </c>
      <c r="V31">
        <v>696</v>
      </c>
      <c r="W31">
        <v>29709</v>
      </c>
      <c r="X31">
        <v>2319</v>
      </c>
      <c r="Y31">
        <v>423</v>
      </c>
      <c r="Z31">
        <v>219</v>
      </c>
      <c r="AA31">
        <v>137</v>
      </c>
      <c r="AB31">
        <v>936</v>
      </c>
      <c r="AC31">
        <v>2178</v>
      </c>
      <c r="AD31">
        <v>620</v>
      </c>
      <c r="AE31">
        <v>1444</v>
      </c>
      <c r="AF31">
        <v>204</v>
      </c>
      <c r="AG31">
        <v>450</v>
      </c>
      <c r="AH31">
        <v>22</v>
      </c>
      <c r="AI31">
        <v>46</v>
      </c>
      <c r="AJ31">
        <v>480</v>
      </c>
      <c r="AK31">
        <v>1137</v>
      </c>
      <c r="AL31">
        <v>1782</v>
      </c>
      <c r="AM31">
        <v>4118</v>
      </c>
      <c r="AN31">
        <v>1723</v>
      </c>
      <c r="AO31">
        <v>53847</v>
      </c>
      <c r="AP31">
        <v>588</v>
      </c>
      <c r="AQ31">
        <v>4373</v>
      </c>
      <c r="AR31">
        <v>4312</v>
      </c>
      <c r="AS31">
        <v>2680</v>
      </c>
      <c r="AT31">
        <v>1656</v>
      </c>
      <c r="AU31">
        <v>32369</v>
      </c>
      <c r="AV31">
        <v>3057</v>
      </c>
      <c r="AW31">
        <v>4938</v>
      </c>
      <c r="AX31">
        <v>224</v>
      </c>
      <c r="AY31">
        <v>14973</v>
      </c>
      <c r="AZ31">
        <v>3670</v>
      </c>
      <c r="BA31">
        <v>123</v>
      </c>
      <c r="BB31">
        <v>689</v>
      </c>
      <c r="BC31">
        <v>1879</v>
      </c>
      <c r="BD31">
        <v>81</v>
      </c>
      <c r="BE31">
        <v>141</v>
      </c>
      <c r="BF31">
        <v>158</v>
      </c>
      <c r="BG31">
        <v>99</v>
      </c>
      <c r="BH31">
        <v>325</v>
      </c>
      <c r="BI31">
        <v>1952</v>
      </c>
      <c r="BJ31">
        <v>853</v>
      </c>
      <c r="BK31">
        <v>7100</v>
      </c>
      <c r="BL31">
        <v>708</v>
      </c>
      <c r="BM31">
        <v>30392</v>
      </c>
      <c r="BN31">
        <v>2904</v>
      </c>
      <c r="BO31">
        <v>453</v>
      </c>
      <c r="BP31">
        <v>251</v>
      </c>
      <c r="BQ31">
        <v>133</v>
      </c>
      <c r="BR31">
        <v>853</v>
      </c>
      <c r="BS31">
        <v>1926</v>
      </c>
      <c r="BT31">
        <v>524</v>
      </c>
      <c r="BU31">
        <v>1219</v>
      </c>
      <c r="BV31">
        <v>170</v>
      </c>
      <c r="BW31">
        <v>386</v>
      </c>
      <c r="BX31">
        <v>34</v>
      </c>
      <c r="BY31">
        <v>48</v>
      </c>
      <c r="BZ31">
        <v>405</v>
      </c>
      <c r="CA31">
        <v>939</v>
      </c>
      <c r="CB31">
        <v>1581</v>
      </c>
      <c r="CC31">
        <v>3579</v>
      </c>
      <c r="CD31">
        <v>1714</v>
      </c>
      <c r="CE31">
        <v>51686</v>
      </c>
      <c r="CF31">
        <v>615</v>
      </c>
      <c r="CG31">
        <v>4169</v>
      </c>
      <c r="CH31">
        <v>3971</v>
      </c>
      <c r="CJ31" s="1">
        <f t="shared" si="0"/>
        <v>0.68308051341890319</v>
      </c>
      <c r="CK31" s="1">
        <f t="shared" si="1"/>
        <v>0.69810885608856088</v>
      </c>
      <c r="CL31" s="1">
        <f t="shared" si="2"/>
        <v>5.5777499478188268</v>
      </c>
      <c r="CM31" s="1">
        <f t="shared" si="3"/>
        <v>5.6505795173855216</v>
      </c>
      <c r="CN31" s="1">
        <f t="shared" si="53"/>
        <v>1.6597222222222223</v>
      </c>
      <c r="CO31" s="1">
        <f t="shared" si="54"/>
        <v>1.7847222222222223</v>
      </c>
      <c r="CP31" s="1">
        <f t="shared" si="4"/>
        <v>28.331531531531532</v>
      </c>
      <c r="CQ31" s="1">
        <f t="shared" si="5"/>
        <v>28.588164251207729</v>
      </c>
      <c r="CR31" s="2">
        <f t="shared" si="58"/>
        <v>2.6695895895895898</v>
      </c>
      <c r="CS31" s="2">
        <f t="shared" si="59"/>
        <v>2.5574778582930757</v>
      </c>
      <c r="CT31" s="1">
        <f t="shared" si="8"/>
        <v>5.1882974043114825</v>
      </c>
      <c r="CU31" s="1">
        <f t="shared" si="9"/>
        <v>5.2996753610209337</v>
      </c>
      <c r="CV31" s="1">
        <f t="shared" si="10"/>
        <v>1.5735735735735736</v>
      </c>
      <c r="CW31" s="1">
        <f t="shared" si="11"/>
        <v>1.6183574879227054</v>
      </c>
      <c r="CX31" s="1">
        <f t="shared" si="12"/>
        <v>0.38559924206537188</v>
      </c>
      <c r="CY31" s="1">
        <f t="shared" si="13"/>
        <v>0.38118811881188119</v>
      </c>
      <c r="CZ31" s="1">
        <f t="shared" si="14"/>
        <v>31.25188624492165</v>
      </c>
      <c r="DA31" s="1">
        <f t="shared" si="15"/>
        <v>30.15519253208868</v>
      </c>
      <c r="DB31" s="1">
        <f t="shared" si="55"/>
        <v>4.083333333333333</v>
      </c>
      <c r="DC31" s="1">
        <f t="shared" si="56"/>
        <v>4.270833333333333</v>
      </c>
      <c r="DD31" s="1">
        <f t="shared" si="16"/>
        <v>0.65653495440729481</v>
      </c>
      <c r="DE31" s="1">
        <f t="shared" si="17"/>
        <v>0.67991169977924948</v>
      </c>
      <c r="DF31" s="1">
        <f t="shared" si="18"/>
        <v>5.4606606606606602</v>
      </c>
      <c r="DG31" s="1">
        <f t="shared" si="19"/>
        <v>5.3943236714975846</v>
      </c>
      <c r="DH31" s="1">
        <f t="shared" si="20"/>
        <v>0.87472503299604043</v>
      </c>
      <c r="DI31" s="1">
        <f t="shared" si="21"/>
        <v>0.79480577633493787</v>
      </c>
      <c r="DJ31" s="1">
        <f t="shared" si="22"/>
        <v>0.43273433705682368</v>
      </c>
      <c r="DK31" s="1">
        <f t="shared" si="23"/>
        <v>0.44174350377200333</v>
      </c>
      <c r="DL31" s="2">
        <f t="shared" si="24"/>
        <v>4.1569402464543126</v>
      </c>
      <c r="DM31" s="2">
        <f t="shared" si="25"/>
        <v>4.0798365122615801</v>
      </c>
      <c r="DN31" s="1">
        <f t="shared" si="26"/>
        <v>39.353448275862071</v>
      </c>
      <c r="DO31" s="1">
        <f t="shared" si="27"/>
        <v>38.824858757062145</v>
      </c>
      <c r="DQ31">
        <f t="shared" si="28"/>
        <v>19</v>
      </c>
      <c r="DR31">
        <f t="shared" si="29"/>
        <v>18</v>
      </c>
      <c r="DS31">
        <f t="shared" si="30"/>
        <v>13</v>
      </c>
      <c r="DT31">
        <f t="shared" si="31"/>
        <v>21</v>
      </c>
      <c r="DU31">
        <f t="shared" si="31"/>
        <v>12</v>
      </c>
      <c r="DV31">
        <f t="shared" si="32"/>
        <v>11</v>
      </c>
      <c r="DW31">
        <f t="shared" si="32"/>
        <v>19</v>
      </c>
      <c r="DX31">
        <f t="shared" si="33"/>
        <v>14</v>
      </c>
      <c r="DY31">
        <f t="shared" si="34"/>
        <v>16</v>
      </c>
      <c r="DZ31">
        <f t="shared" si="35"/>
        <v>6</v>
      </c>
      <c r="EA31">
        <f t="shared" si="36"/>
        <v>16</v>
      </c>
      <c r="EB31">
        <f t="shared" si="37"/>
        <v>23</v>
      </c>
      <c r="EC31">
        <f t="shared" si="38"/>
        <v>21</v>
      </c>
      <c r="ED31">
        <f t="shared" si="39"/>
        <v>13</v>
      </c>
      <c r="EE31">
        <f t="shared" si="40"/>
        <v>18</v>
      </c>
      <c r="EF31">
        <f t="shared" si="41"/>
        <v>11</v>
      </c>
      <c r="EG31">
        <f t="shared" si="42"/>
        <v>12</v>
      </c>
      <c r="EH31">
        <f t="shared" si="43"/>
        <v>3</v>
      </c>
      <c r="EI31">
        <f t="shared" si="43"/>
        <v>19</v>
      </c>
      <c r="EJ31">
        <f t="shared" si="57"/>
        <v>5</v>
      </c>
      <c r="EK31">
        <f t="shared" si="57"/>
        <v>12</v>
      </c>
      <c r="EL31">
        <f t="shared" si="44"/>
        <v>28</v>
      </c>
      <c r="EM31">
        <f t="shared" si="45"/>
        <v>21</v>
      </c>
      <c r="EN31">
        <f t="shared" si="46"/>
        <v>7</v>
      </c>
      <c r="EO31">
        <f t="shared" si="46"/>
        <v>28</v>
      </c>
      <c r="EP31">
        <f t="shared" si="60"/>
        <v>23</v>
      </c>
      <c r="EQ31">
        <f t="shared" si="60"/>
        <v>29</v>
      </c>
      <c r="ER31">
        <f t="shared" si="48"/>
        <v>11</v>
      </c>
      <c r="ES31">
        <f t="shared" si="49"/>
        <v>13</v>
      </c>
      <c r="ET31">
        <f t="shared" si="50"/>
        <v>15</v>
      </c>
      <c r="EU31">
        <f t="shared" si="51"/>
        <v>4</v>
      </c>
      <c r="EV31">
        <f t="shared" si="52"/>
        <v>28</v>
      </c>
      <c r="EW31" t="s">
        <v>16</v>
      </c>
    </row>
    <row r="32" spans="1:153">
      <c r="A32" t="s">
        <v>23</v>
      </c>
      <c r="B32">
        <v>144</v>
      </c>
      <c r="C32">
        <v>2812</v>
      </c>
      <c r="D32">
        <v>1641</v>
      </c>
      <c r="E32">
        <v>31854</v>
      </c>
      <c r="F32">
        <v>2933</v>
      </c>
      <c r="G32">
        <v>4672</v>
      </c>
      <c r="H32">
        <v>212</v>
      </c>
      <c r="I32">
        <v>18459</v>
      </c>
      <c r="J32">
        <v>4032</v>
      </c>
      <c r="K32">
        <v>137</v>
      </c>
      <c r="L32">
        <v>780</v>
      </c>
      <c r="M32">
        <v>1903</v>
      </c>
      <c r="N32">
        <v>73</v>
      </c>
      <c r="O32">
        <v>138</v>
      </c>
      <c r="P32">
        <v>145</v>
      </c>
      <c r="Q32">
        <v>121</v>
      </c>
      <c r="R32">
        <v>396</v>
      </c>
      <c r="S32">
        <v>2283</v>
      </c>
      <c r="T32">
        <v>1018</v>
      </c>
      <c r="U32">
        <v>7916</v>
      </c>
      <c r="V32">
        <v>659</v>
      </c>
      <c r="W32">
        <v>27967</v>
      </c>
      <c r="X32">
        <v>3280</v>
      </c>
      <c r="Y32">
        <v>457</v>
      </c>
      <c r="Z32">
        <v>242</v>
      </c>
      <c r="AA32">
        <v>134</v>
      </c>
      <c r="AB32">
        <v>984</v>
      </c>
      <c r="AC32">
        <v>2097</v>
      </c>
      <c r="AD32">
        <v>600</v>
      </c>
      <c r="AE32">
        <v>1315</v>
      </c>
      <c r="AF32">
        <v>235</v>
      </c>
      <c r="AG32">
        <v>456</v>
      </c>
      <c r="AH32">
        <v>34</v>
      </c>
      <c r="AI32">
        <v>45</v>
      </c>
      <c r="AJ32">
        <v>482</v>
      </c>
      <c r="AK32">
        <v>1025</v>
      </c>
      <c r="AL32">
        <v>1853</v>
      </c>
      <c r="AM32">
        <v>3913</v>
      </c>
      <c r="AN32">
        <v>1695</v>
      </c>
      <c r="AO32">
        <v>50990</v>
      </c>
      <c r="AP32">
        <v>530</v>
      </c>
      <c r="AQ32">
        <v>4391</v>
      </c>
      <c r="AR32">
        <v>4017</v>
      </c>
      <c r="AS32">
        <v>2700</v>
      </c>
      <c r="AT32">
        <v>1632</v>
      </c>
      <c r="AU32">
        <v>33164</v>
      </c>
      <c r="AV32">
        <v>3029</v>
      </c>
      <c r="AW32">
        <v>4940</v>
      </c>
      <c r="AX32">
        <v>197</v>
      </c>
      <c r="AY32">
        <v>14485</v>
      </c>
      <c r="AZ32">
        <v>3610</v>
      </c>
      <c r="BA32">
        <v>118</v>
      </c>
      <c r="BB32">
        <v>717</v>
      </c>
      <c r="BC32">
        <v>1848</v>
      </c>
      <c r="BD32">
        <v>56</v>
      </c>
      <c r="BE32">
        <v>124</v>
      </c>
      <c r="BF32">
        <v>148</v>
      </c>
      <c r="BG32">
        <v>101</v>
      </c>
      <c r="BH32">
        <v>326</v>
      </c>
      <c r="BI32">
        <v>2177</v>
      </c>
      <c r="BJ32">
        <v>969</v>
      </c>
      <c r="BK32">
        <v>7947</v>
      </c>
      <c r="BL32">
        <v>662</v>
      </c>
      <c r="BM32">
        <v>28344</v>
      </c>
      <c r="BN32">
        <v>2800</v>
      </c>
      <c r="BO32">
        <v>470</v>
      </c>
      <c r="BP32">
        <v>237</v>
      </c>
      <c r="BQ32">
        <v>154</v>
      </c>
      <c r="BR32">
        <v>830</v>
      </c>
      <c r="BS32">
        <v>1895</v>
      </c>
      <c r="BT32">
        <v>479</v>
      </c>
      <c r="BU32">
        <v>1195</v>
      </c>
      <c r="BV32">
        <v>168</v>
      </c>
      <c r="BW32">
        <v>368</v>
      </c>
      <c r="BX32">
        <v>19</v>
      </c>
      <c r="BY32">
        <v>39</v>
      </c>
      <c r="BZ32">
        <v>363</v>
      </c>
      <c r="CA32">
        <v>898</v>
      </c>
      <c r="CB32">
        <v>1496</v>
      </c>
      <c r="CC32">
        <v>3497</v>
      </c>
      <c r="CD32">
        <v>1685</v>
      </c>
      <c r="CE32">
        <v>52983</v>
      </c>
      <c r="CF32">
        <v>557</v>
      </c>
      <c r="CG32">
        <v>4147</v>
      </c>
      <c r="CH32">
        <v>4552</v>
      </c>
      <c r="CJ32" s="1">
        <f t="shared" si="0"/>
        <v>0.70985852234448688</v>
      </c>
      <c r="CK32" s="1">
        <f t="shared" si="1"/>
        <v>0.695983379501385</v>
      </c>
      <c r="CL32" s="1">
        <f t="shared" si="2"/>
        <v>5.8344514601420681</v>
      </c>
      <c r="CM32" s="1">
        <f t="shared" si="3"/>
        <v>5.7812381314090393</v>
      </c>
      <c r="CN32" s="1">
        <f t="shared" si="53"/>
        <v>1.8472222222222223</v>
      </c>
      <c r="CO32" s="1">
        <f t="shared" si="54"/>
        <v>1.7291666666666667</v>
      </c>
      <c r="CP32" s="1">
        <f t="shared" si="4"/>
        <v>30.659963436928702</v>
      </c>
      <c r="CQ32" s="1">
        <f t="shared" si="5"/>
        <v>29.196691176470587</v>
      </c>
      <c r="CR32" s="2">
        <f t="shared" si="58"/>
        <v>2.7166057282145033</v>
      </c>
      <c r="CS32" s="2">
        <f t="shared" si="59"/>
        <v>2.5875408496732026</v>
      </c>
      <c r="CT32" s="1">
        <f t="shared" si="8"/>
        <v>5.5289010989010992</v>
      </c>
      <c r="CU32" s="1">
        <f t="shared" si="9"/>
        <v>5.368296529968454</v>
      </c>
      <c r="CV32" s="1">
        <f t="shared" si="10"/>
        <v>1.7135892748324193</v>
      </c>
      <c r="CW32" s="1">
        <f t="shared" si="11"/>
        <v>1.6544117647058822</v>
      </c>
      <c r="CX32" s="1">
        <f t="shared" si="12"/>
        <v>0.41793238608525235</v>
      </c>
      <c r="CY32" s="1">
        <f t="shared" si="13"/>
        <v>0.39198782961460449</v>
      </c>
      <c r="CZ32" s="1">
        <f t="shared" si="14"/>
        <v>30.08259587020649</v>
      </c>
      <c r="DA32" s="1">
        <f t="shared" si="15"/>
        <v>31.443916913946587</v>
      </c>
      <c r="DB32" s="1">
        <f t="shared" si="55"/>
        <v>3.6805555555555554</v>
      </c>
      <c r="DC32" s="1">
        <f t="shared" si="56"/>
        <v>3.8680555555555554</v>
      </c>
      <c r="DD32" s="1">
        <f t="shared" si="16"/>
        <v>0.65520475148483903</v>
      </c>
      <c r="DE32" s="1">
        <f t="shared" si="17"/>
        <v>0.64468085106382977</v>
      </c>
      <c r="DF32" s="1">
        <f t="shared" si="18"/>
        <v>5.5453991468616701</v>
      </c>
      <c r="DG32" s="1">
        <f t="shared" si="19"/>
        <v>5.4387254901960782</v>
      </c>
      <c r="DH32" s="1">
        <f t="shared" si="20"/>
        <v>0.86989010989010984</v>
      </c>
      <c r="DI32" s="1">
        <f t="shared" si="21"/>
        <v>0.89533573681838663</v>
      </c>
      <c r="DJ32" s="1">
        <f t="shared" si="22"/>
        <v>0.47354970610784564</v>
      </c>
      <c r="DK32" s="1">
        <f t="shared" si="23"/>
        <v>0.42779525307406346</v>
      </c>
      <c r="DL32" s="2">
        <f t="shared" si="24"/>
        <v>4.578125</v>
      </c>
      <c r="DM32" s="2">
        <f t="shared" si="25"/>
        <v>4.0124653739612191</v>
      </c>
      <c r="DN32" s="1">
        <f t="shared" si="26"/>
        <v>37.461305007587256</v>
      </c>
      <c r="DO32" s="1">
        <f t="shared" si="27"/>
        <v>38.586102719033235</v>
      </c>
      <c r="DQ32">
        <f t="shared" si="28"/>
        <v>9</v>
      </c>
      <c r="DR32">
        <f t="shared" si="29"/>
        <v>16</v>
      </c>
      <c r="DS32">
        <f t="shared" si="30"/>
        <v>8</v>
      </c>
      <c r="DT32">
        <f t="shared" si="31"/>
        <v>24</v>
      </c>
      <c r="DU32">
        <f t="shared" si="31"/>
        <v>22</v>
      </c>
      <c r="DV32">
        <f t="shared" si="32"/>
        <v>20</v>
      </c>
      <c r="DW32">
        <f t="shared" si="32"/>
        <v>7</v>
      </c>
      <c r="DX32">
        <f t="shared" si="33"/>
        <v>19</v>
      </c>
      <c r="DY32">
        <f t="shared" si="34"/>
        <v>8</v>
      </c>
      <c r="DZ32">
        <f t="shared" si="35"/>
        <v>7</v>
      </c>
      <c r="EA32">
        <f t="shared" si="36"/>
        <v>3</v>
      </c>
      <c r="EB32">
        <f t="shared" si="37"/>
        <v>26</v>
      </c>
      <c r="EC32">
        <f t="shared" si="38"/>
        <v>8</v>
      </c>
      <c r="ED32">
        <f t="shared" si="39"/>
        <v>18</v>
      </c>
      <c r="EE32">
        <f t="shared" si="40"/>
        <v>6</v>
      </c>
      <c r="EF32">
        <f t="shared" si="41"/>
        <v>15</v>
      </c>
      <c r="EG32">
        <f t="shared" si="42"/>
        <v>29</v>
      </c>
      <c r="EH32">
        <f t="shared" si="43"/>
        <v>20</v>
      </c>
      <c r="EI32">
        <f t="shared" si="43"/>
        <v>11</v>
      </c>
      <c r="EJ32">
        <f t="shared" si="57"/>
        <v>14</v>
      </c>
      <c r="EK32">
        <f t="shared" si="57"/>
        <v>14</v>
      </c>
      <c r="EL32">
        <f t="shared" si="44"/>
        <v>10</v>
      </c>
      <c r="EM32">
        <f t="shared" si="45"/>
        <v>14</v>
      </c>
      <c r="EN32">
        <f t="shared" si="46"/>
        <v>13</v>
      </c>
      <c r="EO32">
        <f t="shared" si="46"/>
        <v>27</v>
      </c>
      <c r="EP32">
        <f t="shared" si="60"/>
        <v>1</v>
      </c>
      <c r="EQ32">
        <f t="shared" si="60"/>
        <v>6</v>
      </c>
      <c r="ER32">
        <f t="shared" si="48"/>
        <v>5</v>
      </c>
      <c r="ES32">
        <f t="shared" si="49"/>
        <v>1</v>
      </c>
      <c r="ET32">
        <f t="shared" si="50"/>
        <v>10</v>
      </c>
      <c r="EU32">
        <f t="shared" si="51"/>
        <v>24</v>
      </c>
      <c r="EV32">
        <f t="shared" si="52"/>
        <v>22</v>
      </c>
      <c r="EW32" t="s">
        <v>23</v>
      </c>
    </row>
    <row r="33" spans="2:151">
      <c r="B33">
        <f>SUM(B1:B32)</f>
        <v>4592</v>
      </c>
      <c r="C33">
        <f t="shared" ref="C33:BN33" si="61">SUM(C1:C32)</f>
        <v>85003</v>
      </c>
      <c r="D33">
        <f t="shared" si="61"/>
        <v>52235</v>
      </c>
      <c r="E33">
        <f t="shared" si="61"/>
        <v>959953</v>
      </c>
      <c r="F33">
        <f t="shared" si="61"/>
        <v>89793</v>
      </c>
      <c r="G33">
        <f t="shared" si="61"/>
        <v>149786</v>
      </c>
      <c r="H33">
        <f t="shared" si="61"/>
        <v>6084</v>
      </c>
      <c r="I33">
        <f t="shared" si="61"/>
        <v>528481</v>
      </c>
      <c r="J33">
        <f t="shared" si="61"/>
        <v>127718</v>
      </c>
      <c r="K33">
        <f t="shared" si="61"/>
        <v>3813</v>
      </c>
      <c r="L33">
        <f t="shared" si="61"/>
        <v>23586</v>
      </c>
      <c r="M33">
        <f t="shared" si="61"/>
        <v>61388</v>
      </c>
      <c r="N33">
        <f t="shared" si="61"/>
        <v>2169</v>
      </c>
      <c r="O33">
        <f t="shared" si="61"/>
        <v>4440</v>
      </c>
      <c r="P33">
        <f t="shared" si="61"/>
        <v>4687</v>
      </c>
      <c r="Q33">
        <f t="shared" si="61"/>
        <v>3359</v>
      </c>
      <c r="R33">
        <f t="shared" si="61"/>
        <v>10238</v>
      </c>
      <c r="S33">
        <f t="shared" si="61"/>
        <v>65230</v>
      </c>
      <c r="T33">
        <f t="shared" si="61"/>
        <v>28752</v>
      </c>
      <c r="U33">
        <f t="shared" si="61"/>
        <v>234928</v>
      </c>
      <c r="V33">
        <f t="shared" si="61"/>
        <v>22111</v>
      </c>
      <c r="W33">
        <f t="shared" si="61"/>
        <v>938184</v>
      </c>
      <c r="X33">
        <f t="shared" si="61"/>
        <v>95408</v>
      </c>
      <c r="Y33">
        <f t="shared" si="61"/>
        <v>13993</v>
      </c>
      <c r="Z33">
        <f t="shared" si="61"/>
        <v>7235</v>
      </c>
      <c r="AA33">
        <f t="shared" si="61"/>
        <v>4532</v>
      </c>
      <c r="AB33">
        <f t="shared" si="61"/>
        <v>29833</v>
      </c>
      <c r="AC33">
        <f t="shared" si="61"/>
        <v>65578</v>
      </c>
      <c r="AD33">
        <f t="shared" si="61"/>
        <v>19066</v>
      </c>
      <c r="AE33">
        <f t="shared" si="61"/>
        <v>42918</v>
      </c>
      <c r="AF33">
        <f t="shared" si="61"/>
        <v>6806</v>
      </c>
      <c r="AG33">
        <f t="shared" si="61"/>
        <v>14030</v>
      </c>
      <c r="AH33">
        <f t="shared" si="61"/>
        <v>1053</v>
      </c>
      <c r="AI33">
        <f t="shared" si="61"/>
        <v>1629</v>
      </c>
      <c r="AJ33">
        <f t="shared" si="61"/>
        <v>15102</v>
      </c>
      <c r="AK33">
        <f t="shared" si="61"/>
        <v>33222</v>
      </c>
      <c r="AL33">
        <f t="shared" si="61"/>
        <v>56758</v>
      </c>
      <c r="AM33">
        <f t="shared" si="61"/>
        <v>124153</v>
      </c>
      <c r="AN33">
        <f t="shared" si="61"/>
        <v>54185</v>
      </c>
      <c r="AO33">
        <f t="shared" si="61"/>
        <v>1682487</v>
      </c>
      <c r="AP33">
        <f t="shared" si="61"/>
        <v>17975</v>
      </c>
      <c r="AQ33">
        <f t="shared" si="61"/>
        <v>136438</v>
      </c>
      <c r="AR33">
        <f t="shared" si="61"/>
        <v>135767</v>
      </c>
      <c r="AS33">
        <f t="shared" si="61"/>
        <v>85003</v>
      </c>
      <c r="AT33">
        <f t="shared" si="61"/>
        <v>52235</v>
      </c>
      <c r="AU33">
        <f t="shared" si="61"/>
        <v>959953</v>
      </c>
      <c r="AV33">
        <f t="shared" si="61"/>
        <v>89793</v>
      </c>
      <c r="AW33">
        <f t="shared" si="61"/>
        <v>149786</v>
      </c>
      <c r="AX33">
        <f t="shared" si="61"/>
        <v>6084</v>
      </c>
      <c r="AY33">
        <f t="shared" si="61"/>
        <v>528481</v>
      </c>
      <c r="AZ33">
        <f t="shared" si="61"/>
        <v>127718</v>
      </c>
      <c r="BA33">
        <f t="shared" si="61"/>
        <v>3813</v>
      </c>
      <c r="BB33">
        <f t="shared" si="61"/>
        <v>23586</v>
      </c>
      <c r="BC33">
        <f t="shared" si="61"/>
        <v>61388</v>
      </c>
      <c r="BD33">
        <f t="shared" si="61"/>
        <v>2169</v>
      </c>
      <c r="BE33">
        <f t="shared" si="61"/>
        <v>4440</v>
      </c>
      <c r="BF33">
        <f t="shared" si="61"/>
        <v>4687</v>
      </c>
      <c r="BG33">
        <f t="shared" si="61"/>
        <v>3359</v>
      </c>
      <c r="BH33">
        <f t="shared" si="61"/>
        <v>10238</v>
      </c>
      <c r="BI33">
        <f t="shared" si="61"/>
        <v>65230</v>
      </c>
      <c r="BJ33">
        <f t="shared" si="61"/>
        <v>28752</v>
      </c>
      <c r="BK33">
        <f t="shared" si="61"/>
        <v>234928</v>
      </c>
      <c r="BL33">
        <f t="shared" si="61"/>
        <v>22111</v>
      </c>
      <c r="BM33">
        <f t="shared" si="61"/>
        <v>938184</v>
      </c>
      <c r="BN33">
        <f t="shared" si="61"/>
        <v>95408</v>
      </c>
      <c r="BO33">
        <f t="shared" ref="BO33:CH33" si="62">SUM(BO1:BO32)</f>
        <v>13993</v>
      </c>
      <c r="BP33">
        <f t="shared" si="62"/>
        <v>7235</v>
      </c>
      <c r="BQ33">
        <f t="shared" si="62"/>
        <v>4532</v>
      </c>
      <c r="BR33">
        <f t="shared" si="62"/>
        <v>29833</v>
      </c>
      <c r="BS33">
        <f t="shared" si="62"/>
        <v>65578</v>
      </c>
      <c r="BT33">
        <f t="shared" si="62"/>
        <v>19066</v>
      </c>
      <c r="BU33">
        <f t="shared" si="62"/>
        <v>42918</v>
      </c>
      <c r="BV33">
        <f t="shared" si="62"/>
        <v>6806</v>
      </c>
      <c r="BW33">
        <f t="shared" si="62"/>
        <v>14030</v>
      </c>
      <c r="BX33">
        <f t="shared" si="62"/>
        <v>1053</v>
      </c>
      <c r="BY33">
        <f t="shared" si="62"/>
        <v>1629</v>
      </c>
      <c r="BZ33">
        <f t="shared" si="62"/>
        <v>15102</v>
      </c>
      <c r="CA33">
        <f t="shared" si="62"/>
        <v>33222</v>
      </c>
      <c r="CB33">
        <f t="shared" si="62"/>
        <v>56758</v>
      </c>
      <c r="CC33">
        <f t="shared" si="62"/>
        <v>124153</v>
      </c>
      <c r="CD33">
        <f t="shared" si="62"/>
        <v>54185</v>
      </c>
      <c r="CE33">
        <f t="shared" si="62"/>
        <v>1682487</v>
      </c>
      <c r="CF33">
        <f t="shared" si="62"/>
        <v>17975</v>
      </c>
      <c r="CG33">
        <f t="shared" si="62"/>
        <v>136438</v>
      </c>
      <c r="CH33">
        <f t="shared" si="62"/>
        <v>135767</v>
      </c>
      <c r="CJ33" s="1">
        <f t="shared" ref="CJ33" si="63">(C33+H33+K33)/(C33+D33)</f>
        <v>0.69149943893090837</v>
      </c>
      <c r="CK33" s="1">
        <f t="shared" ref="CK33" si="64">(AS33+AX33+BA33)/(AS33+AT33)</f>
        <v>0.69149943893090837</v>
      </c>
      <c r="CL33" s="1">
        <f t="shared" ref="CL33" si="65">(E33+20*H33-45*P33) / (G33+R33)</f>
        <v>5.4411713243013544</v>
      </c>
      <c r="CM33" s="1">
        <f t="shared" ref="CM33" si="66">(AU33+AX33*20-BF33*45)/(AW33+BH33)</f>
        <v>5.4411713243013544</v>
      </c>
      <c r="CN33" s="1">
        <f t="shared" ref="CN33" si="67">(P33+Q33)/B33</f>
        <v>1.752177700348432</v>
      </c>
      <c r="CO33" s="1">
        <f t="shared" ref="CO33" si="68">(BF33+BG33)/B33</f>
        <v>1.752177700348432</v>
      </c>
      <c r="CP33" s="1">
        <f t="shared" ref="CP33" si="69">(E33+I33)/D33</f>
        <v>28.494955489614242</v>
      </c>
      <c r="CQ33" s="1">
        <f t="shared" ref="CQ33" si="70">(AU33+AY33)/AT33</f>
        <v>28.494955489614242</v>
      </c>
      <c r="CR33" s="2">
        <f t="shared" ref="CR33" si="71">(AQ33+AR33/60)/D33</f>
        <v>2.6553227401805941</v>
      </c>
      <c r="CS33" s="2">
        <f t="shared" ref="CS33" si="72">(CG33+CH33/60)/AT33</f>
        <v>2.6553227401805941</v>
      </c>
      <c r="CT33" s="1">
        <f t="shared" ref="CT33" si="73">(E33+I33)/(G33+J33+R33)</f>
        <v>5.1728075845722907</v>
      </c>
      <c r="CU33" s="1">
        <f t="shared" ref="CU33" si="74">(AU33+AY33)/(AW33+AZ33+BH33)</f>
        <v>5.1728075845722907</v>
      </c>
      <c r="CV33" s="1">
        <f t="shared" ref="CV33" si="75">C33/D33</f>
        <v>1.6273188475160334</v>
      </c>
      <c r="CW33" s="1">
        <f t="shared" ref="CW33" si="76">AS33/AT33</f>
        <v>1.6273188475160334</v>
      </c>
      <c r="CX33" s="1">
        <f t="shared" ref="CX33" si="77">(L33+N33)/(M33+O33)</f>
        <v>0.39124688582366168</v>
      </c>
      <c r="CY33" s="1">
        <f t="shared" ref="CY33" si="78">(BB33+BD33)/(BC33+BE33)</f>
        <v>0.39124688582366168</v>
      </c>
      <c r="CZ33" s="1">
        <f t="shared" ref="CZ33" si="79">AO33/AN33</f>
        <v>31.05078896373535</v>
      </c>
      <c r="DA33" s="1">
        <f t="shared" ref="DA33" si="80">CE33/CD33</f>
        <v>31.05078896373535</v>
      </c>
      <c r="DB33" s="1">
        <f t="shared" ref="DB33" si="81">AP33/B33</f>
        <v>3.9144163763066202</v>
      </c>
      <c r="DC33" s="1">
        <f t="shared" ref="DC33" si="82">CF33/B33</f>
        <v>3.9144163763066202</v>
      </c>
      <c r="DD33" s="1">
        <f t="shared" ref="DD33" si="83">IF(Y33&lt;&gt;0,(Z33*7+AA33*3)/(Y33*7),0)</f>
        <v>0.65584833232943007</v>
      </c>
      <c r="DE33" s="1">
        <f t="shared" ref="DE33" si="84">IF(BO33&lt;&gt;0,(BP33*7+BQ33*3)/(BO33*7),0)</f>
        <v>0.65584833232943007</v>
      </c>
      <c r="DF33" s="1">
        <f t="shared" ref="DF33" si="85">(G33+J33+R33)/D33</f>
        <v>5.508605341246291</v>
      </c>
      <c r="DG33" s="1">
        <f t="shared" ref="DG33" si="86">(AW33+AZ33+BH33)/AT33</f>
        <v>5.508605341246291</v>
      </c>
      <c r="DH33" s="1">
        <f t="shared" ref="DH33" si="87">U33/(G33+J33+R33)</f>
        <v>0.8164536285978411</v>
      </c>
      <c r="DI33" s="1">
        <f t="shared" ref="DI33" si="88">BK33/(AW33+AZ33+BH33)</f>
        <v>0.8164536285978411</v>
      </c>
      <c r="DJ33" s="1">
        <f t="shared" ref="DJ33" si="89">AL33/AM33</f>
        <v>0.45716172786803377</v>
      </c>
      <c r="DK33" s="1">
        <f t="shared" ref="DK33" si="90">CB33/CC33</f>
        <v>0.45716172786803377</v>
      </c>
      <c r="DL33" s="2">
        <f t="shared" ref="DL33" si="91">I33/J33</f>
        <v>4.1378740663023219</v>
      </c>
      <c r="DM33" s="2">
        <f t="shared" ref="DM33" si="92">AY33/AZ33</f>
        <v>4.1378740663023219</v>
      </c>
      <c r="DN33" s="1">
        <f t="shared" ref="DN33" si="93">IF(V33&lt;&gt;0,(W33-X33)/V33,"NONE")</f>
        <v>38.115689023562929</v>
      </c>
      <c r="DO33" s="1">
        <f t="shared" ref="DO33" si="94">IF(BL33&lt;&gt;0,(BM33-BN33)/BL33,"NONE")</f>
        <v>38.115689023562929</v>
      </c>
    </row>
    <row r="34" spans="2:151">
      <c r="CJ34" s="1">
        <v>0.10334701906600766</v>
      </c>
      <c r="CK34" s="1">
        <v>0.10334701906600711</v>
      </c>
      <c r="CL34" s="1">
        <v>2.8291156324276567</v>
      </c>
      <c r="CM34" s="1">
        <v>2.8291156324276541</v>
      </c>
      <c r="CN34" s="1">
        <v>1.4042729478465388</v>
      </c>
      <c r="CO34" s="1">
        <v>1.4042729478465388</v>
      </c>
      <c r="CP34" s="1">
        <v>8.9477997080650393</v>
      </c>
      <c r="CQ34" s="1">
        <v>8.9477997080650606</v>
      </c>
      <c r="CR34" s="2">
        <v>0.59652321899912564</v>
      </c>
      <c r="CS34" s="2">
        <v>0.59652321899912852</v>
      </c>
      <c r="CT34" s="1">
        <v>1.1365296571996459</v>
      </c>
      <c r="CU34" s="1">
        <v>1.1365296571996413</v>
      </c>
      <c r="CV34" s="1">
        <v>0.55152536291707532</v>
      </c>
      <c r="CW34" s="1">
        <v>0.55152536291707577</v>
      </c>
      <c r="CX34" s="1">
        <v>0.13436759627871514</v>
      </c>
      <c r="CY34" s="1">
        <v>0.13436759627871495</v>
      </c>
      <c r="CZ34" s="1">
        <v>5.6626079199785648</v>
      </c>
      <c r="DA34" s="1">
        <v>5.6626079199785746</v>
      </c>
      <c r="DB34" s="1">
        <v>2.0210283319888713</v>
      </c>
      <c r="DC34" s="1">
        <v>2.0210283319888713</v>
      </c>
      <c r="DD34" s="1">
        <v>0.27377220141924391</v>
      </c>
      <c r="DE34" s="1">
        <v>0.27377220141924419</v>
      </c>
      <c r="DF34" s="1">
        <v>0.99781133063548921</v>
      </c>
      <c r="DG34" s="1">
        <v>0.99781133063550531</v>
      </c>
      <c r="DH34" s="1">
        <v>0.43396945506020246</v>
      </c>
      <c r="DI34" s="1">
        <v>0.43396945506020218</v>
      </c>
      <c r="DJ34" s="1">
        <v>0.11693636994561925</v>
      </c>
      <c r="DK34" s="1">
        <v>0.11693636994561912</v>
      </c>
      <c r="DL34" s="2">
        <v>1.2607409971244015</v>
      </c>
      <c r="DM34" s="2">
        <v>1.2607409971244044</v>
      </c>
      <c r="DN34" s="1">
        <v>6.5280698466896592</v>
      </c>
      <c r="DO34" s="1">
        <v>6.528069846689676</v>
      </c>
    </row>
    <row r="35" spans="2:151">
      <c r="CJ35" t="s">
        <v>29</v>
      </c>
      <c r="CL35" t="s">
        <v>30</v>
      </c>
      <c r="CN35" t="s">
        <v>31</v>
      </c>
      <c r="CP35" t="s">
        <v>32</v>
      </c>
      <c r="CR35" t="s">
        <v>33</v>
      </c>
      <c r="CT35" t="s">
        <v>34</v>
      </c>
      <c r="CV35" t="s">
        <v>35</v>
      </c>
      <c r="CX35" t="s">
        <v>36</v>
      </c>
      <c r="CZ35" t="s">
        <v>37</v>
      </c>
      <c r="DB35" t="s">
        <v>38</v>
      </c>
      <c r="DD35" t="s">
        <v>39</v>
      </c>
      <c r="DF35" t="s">
        <v>40</v>
      </c>
      <c r="DH35" t="s">
        <v>41</v>
      </c>
      <c r="DJ35" t="s">
        <v>42</v>
      </c>
      <c r="DL35" t="s">
        <v>43</v>
      </c>
      <c r="DN35" t="s">
        <v>44</v>
      </c>
      <c r="DQ35" t="s">
        <v>29</v>
      </c>
      <c r="DS35" t="s">
        <v>30</v>
      </c>
      <c r="DU35" t="s">
        <v>31</v>
      </c>
      <c r="DW35" t="s">
        <v>32</v>
      </c>
      <c r="DY35" t="s">
        <v>33</v>
      </c>
      <c r="EA35" t="s">
        <v>34</v>
      </c>
      <c r="EC35" t="s">
        <v>35</v>
      </c>
      <c r="EE35" t="s">
        <v>36</v>
      </c>
      <c r="EG35" t="s">
        <v>37</v>
      </c>
      <c r="EI35" t="s">
        <v>38</v>
      </c>
      <c r="EK35" t="s">
        <v>39</v>
      </c>
      <c r="EM35" t="s">
        <v>40</v>
      </c>
      <c r="EO35" t="s">
        <v>41</v>
      </c>
      <c r="EQ35" t="s">
        <v>42</v>
      </c>
      <c r="ES35" t="s">
        <v>43</v>
      </c>
      <c r="EU35" t="s">
        <v>44</v>
      </c>
    </row>
    <row r="37" spans="2:151">
      <c r="CJ37">
        <v>3.913565426170468</v>
      </c>
      <c r="CK37">
        <v>3.913565426170468</v>
      </c>
      <c r="CL37">
        <v>3.9103690685413</v>
      </c>
      <c r="CM37">
        <v>3.9103690685413</v>
      </c>
      <c r="CN37">
        <v>3.2504520795660041</v>
      </c>
      <c r="CO37">
        <v>3.2504520795660041</v>
      </c>
      <c r="CP37">
        <v>3.1509216589861753</v>
      </c>
      <c r="CQ37">
        <v>3.1509216589861753</v>
      </c>
      <c r="CR37">
        <v>2.9603399433427757</v>
      </c>
      <c r="CS37">
        <v>2.9603399433427757</v>
      </c>
      <c r="CT37">
        <v>2.7398720682302766</v>
      </c>
      <c r="CU37">
        <v>2.7398720682302766</v>
      </c>
      <c r="CV37">
        <v>2.636469221835076</v>
      </c>
      <c r="CW37">
        <v>2.636469221835076</v>
      </c>
      <c r="CX37">
        <v>2.51008064516129</v>
      </c>
      <c r="CY37">
        <v>2.51008064516129</v>
      </c>
      <c r="CZ37">
        <v>2.2871046228710465</v>
      </c>
      <c r="DA37">
        <v>2.2871046228710465</v>
      </c>
      <c r="DB37">
        <v>1.9939393939393935</v>
      </c>
      <c r="DC37">
        <v>1.9939393939393935</v>
      </c>
      <c r="DD37">
        <v>1.97265625</v>
      </c>
      <c r="DE37">
        <v>1.97265625</v>
      </c>
      <c r="DF37">
        <v>1.6666666666666663</v>
      </c>
      <c r="DG37">
        <v>1.6666666666666663</v>
      </c>
      <c r="DH37">
        <v>1.084745762711864</v>
      </c>
      <c r="DI37">
        <v>1.084745762711864</v>
      </c>
      <c r="DJ37">
        <v>0.9029779058597498</v>
      </c>
      <c r="DK37">
        <v>0.9029779058597498</v>
      </c>
      <c r="DL37">
        <v>0.50200803212851364</v>
      </c>
      <c r="DM37">
        <v>0.50200803212851364</v>
      </c>
      <c r="DN37">
        <v>0.29692470837751839</v>
      </c>
      <c r="DO37">
        <v>0.29692470837751839</v>
      </c>
      <c r="DP37" s="5" t="s">
        <v>50</v>
      </c>
      <c r="DQ37" s="5" t="s">
        <v>65</v>
      </c>
      <c r="DR37" s="5" t="s">
        <v>66</v>
      </c>
      <c r="DT37" s="32" t="s">
        <v>80</v>
      </c>
      <c r="DU37" s="32"/>
      <c r="DV37" s="32"/>
    </row>
    <row r="38" spans="2:151">
      <c r="CI38" t="str">
        <f>A1</f>
        <v>49ers</v>
      </c>
      <c r="CJ38">
        <f t="shared" ref="CJ38:CJ54" si="95">NORMDIST(CJ1,CJ$33,CJ$34,TRUE)</f>
        <v>0.38786549531905101</v>
      </c>
      <c r="CK38" s="9">
        <f>1-NORMDIST(CK1,CK$33,CK$34,TRUE)</f>
        <v>0.45830126649953296</v>
      </c>
      <c r="CL38">
        <f t="shared" ref="CL38:CL69" si="96">NORMDIST(CL1,CL$33,CL$34,TRUE)</f>
        <v>0.4190438869668246</v>
      </c>
      <c r="CM38" s="9">
        <f>1-NORMDIST(CM1,CM$33,CM$34,TRUE)</f>
        <v>0.45400482052443858</v>
      </c>
      <c r="CN38" s="9">
        <f>1-NORMDIST(CN1,CN$33,CN$34,TRUE)</f>
        <v>0.4828682045868159</v>
      </c>
      <c r="CO38" s="9">
        <f>NORMDIST(CO1,CO$33,CO$34,TRUE)</f>
        <v>0.48557446554133821</v>
      </c>
      <c r="CP38">
        <f>NORMDIST(CP1,CP$33,CP$34,TRUE)</f>
        <v>0.38590666164547538</v>
      </c>
      <c r="CQ38" s="9">
        <f>1-NORMDIST(CQ1,CQ$33,CQ$34,TRUE)</f>
        <v>0.4620541251845921</v>
      </c>
      <c r="CR38">
        <f t="shared" ref="CR38:CR69" si="97">NORMDIST(CR1,CR$33,CR$34,TRUE)</f>
        <v>0.43386654504418187</v>
      </c>
      <c r="CS38" s="9">
        <f>1-NORMDIST(CS1,CS$33,CS$34,TRUE)</f>
        <v>0.47087216862974135</v>
      </c>
      <c r="CT38">
        <f t="shared" ref="CT38:CT69" si="98">NORMDIST(CT1,CT$33,CT$34,TRUE)</f>
        <v>0.42239630275438322</v>
      </c>
      <c r="CU38" s="9">
        <f>1-NORMDIST(CU1,CU$33,CU$34,TRUE)</f>
        <v>0.4801221413367267</v>
      </c>
      <c r="CV38">
        <f t="shared" ref="CV38:CV69" si="99">NORMDIST(CV1,CV$33,CV$34,TRUE)</f>
        <v>0.37536492017208789</v>
      </c>
      <c r="CW38" s="9">
        <f>1-NORMDIST(CW1,CW$33,CW$34,TRUE)</f>
        <v>0.46717523644668268</v>
      </c>
      <c r="CX38">
        <f t="shared" ref="CX38:CX69" si="100">NORMDIST(CX1,CX$33,CX$34,TRUE)</f>
        <v>0.45152510979693794</v>
      </c>
      <c r="CY38" s="9">
        <f>1-NORMDIST(CY1,CY$33,CY$34,TRUE)</f>
        <v>0.43571885182047665</v>
      </c>
      <c r="CZ38">
        <f t="shared" ref="CZ38:CZ69" si="101">NORMDIST(CZ1,CZ$33,CZ$34,TRUE)</f>
        <v>0.45673238578519848</v>
      </c>
      <c r="DA38" s="9">
        <f t="shared" ref="DA38:DO53" si="102">1-NORMDIST(DA1,DA$33,DA$34,TRUE)</f>
        <v>0.41203781942511108</v>
      </c>
      <c r="DB38" s="9">
        <f>1-NORMDIST(DB1,DB$33,DB$34,TRUE)</f>
        <v>0.35871212208513059</v>
      </c>
      <c r="DC38" s="9">
        <f>NORMDIST(DC1,DC$33,DC$34,TRUE)</f>
        <v>0.4662145989873604</v>
      </c>
      <c r="DD38">
        <f>NORMDIST(DD1,DD$33,DD$34,TRUE)</f>
        <v>0.48848722272493095</v>
      </c>
      <c r="DE38" s="9">
        <f>1-NORMDIST(DE1,DE$33,DE$34,TRUE)</f>
        <v>0.48075158379130678</v>
      </c>
      <c r="DF38">
        <f t="shared" ref="DF38:DF69" si="103">NORMDIST(DF1,DF$33,DF$34,TRUE)</f>
        <v>0.39081046834484745</v>
      </c>
      <c r="DG38" s="9">
        <f>1-NORMDIST(DG1,DG$33,DG$34,TRUE)</f>
        <v>0.45876584437514878</v>
      </c>
      <c r="DH38" s="9">
        <f>1-NORMDIST(DH1,DH$33,DH$34,TRUE)</f>
        <v>0.53452381614264999</v>
      </c>
      <c r="DI38" s="9">
        <f>NORMDIST(DI1,DI$33,DI$34,TRUE)</f>
        <v>0.47116903266556109</v>
      </c>
      <c r="DJ38">
        <f>NORMDIST(DJ1,DJ$33,DJ$34,TRUE)</f>
        <v>0.45271449690068599</v>
      </c>
      <c r="DK38" s="9">
        <f>1-NORMDIST(DK1,DK$33,DK$34,TRUE)</f>
        <v>0.51655270224738203</v>
      </c>
      <c r="DL38">
        <f t="shared" ref="DL38:DL69" si="104">NORMDIST(DL1,DL$33,DL$34,TRUE)</f>
        <v>0.54910160466930524</v>
      </c>
      <c r="DM38" s="9">
        <f>1-NORMDIST(DM1,DM$33,DM$34,TRUE)</f>
        <v>0.56859203769248035</v>
      </c>
      <c r="DN38">
        <f t="shared" ref="DN38:DN69" si="105">NORMDIST(DN1,DN$33,DN$34,TRUE)</f>
        <v>0.52857425195556651</v>
      </c>
      <c r="DO38" s="9">
        <f>1-NORMDIST(DO1,DO$33,DO$34,TRUE)</f>
        <v>0.51446079620189233</v>
      </c>
      <c r="DP38">
        <f>CJ$37*CJ38+CL$37*CL38+CN$37*CN38+CP$37*CP38+CR$37*CR38+CT$37*CT38+CV$37*CV38+CX$37*CX38+CZ$37*CZ38+DB$37*DB38+DD$37*DD38+DF$37*DF38+DH$37*DH38+DJ$37*DJ38+DL$37*DL38+DN$37*DN38</f>
        <v>15.302788598024685</v>
      </c>
      <c r="DQ38">
        <f>CK$37*CK38+CM$37*CM38+CO$37*CO38+CQ$37*CQ38+CS$37*CS38+CU$37*CU38+CW$37*CW38+CY$37*CY38+DA$37*DA38+DC$37*DC38+DE$37*DE38+DG$37*DG38+DI$37*DI38+DK$37*DK38+DM$37*DM38+DO$37*DO38</f>
        <v>16.63862159713371</v>
      </c>
      <c r="DR38">
        <f>SUMPRODUCT(CJ$37:DO$37,CJ38:DO38)</f>
        <v>31.941410195158394</v>
      </c>
      <c r="DT38">
        <f>RANK(DP38,DP$38:DP$69,0)</f>
        <v>29</v>
      </c>
      <c r="DU38">
        <f t="shared" ref="DU38:DV53" si="106">RANK(DQ38,DQ$38:DQ$69,0)</f>
        <v>25</v>
      </c>
      <c r="DV38">
        <f t="shared" si="106"/>
        <v>28</v>
      </c>
      <c r="DW38" t="s">
        <v>5</v>
      </c>
    </row>
    <row r="39" spans="2:151">
      <c r="CI39" t="str">
        <f t="shared" ref="CI39:CI68" si="107">A2</f>
        <v>Bears</v>
      </c>
      <c r="CJ39">
        <f t="shared" si="95"/>
        <v>0.30356208380901473</v>
      </c>
      <c r="CK39" s="9">
        <f t="shared" ref="CK39:CY54" si="108">1-NORMDIST(CK2,CK$33,CK$34,TRUE)</f>
        <v>0.61405613340371656</v>
      </c>
      <c r="CL39">
        <f t="shared" si="96"/>
        <v>0.34918681737257629</v>
      </c>
      <c r="CM39" s="9">
        <f t="shared" si="108"/>
        <v>0.55631229330984588</v>
      </c>
      <c r="CN39" s="9">
        <f t="shared" si="108"/>
        <v>0.43774206043185981</v>
      </c>
      <c r="CO39" s="9">
        <f t="shared" ref="CO39:CO69" si="109">NORMDIST(CO2,CO$33,CO$34,TRUE)</f>
        <v>0.56420596326746619</v>
      </c>
      <c r="CP39">
        <f t="shared" ref="CP39:CP69" si="110">NORMDIST(CP2,CP$33,CP$34,TRUE)</f>
        <v>0.28919746652378908</v>
      </c>
      <c r="CQ39" s="9">
        <f t="shared" si="108"/>
        <v>0.60026808665660081</v>
      </c>
      <c r="CR39">
        <f t="shared" si="97"/>
        <v>0.34014792370630831</v>
      </c>
      <c r="CS39" s="9">
        <f t="shared" si="108"/>
        <v>0.57856497587364264</v>
      </c>
      <c r="CT39">
        <f t="shared" si="98"/>
        <v>0.30313573058448484</v>
      </c>
      <c r="CU39" s="9">
        <f t="shared" si="108"/>
        <v>0.56893729082893052</v>
      </c>
      <c r="CV39">
        <f t="shared" si="99"/>
        <v>0.30912011969805675</v>
      </c>
      <c r="CW39" s="9">
        <f t="shared" si="108"/>
        <v>0.59919614625141748</v>
      </c>
      <c r="CX39">
        <f t="shared" si="100"/>
        <v>0.35812847873223719</v>
      </c>
      <c r="CY39" s="9">
        <f t="shared" si="108"/>
        <v>0.60822150970685651</v>
      </c>
      <c r="CZ39">
        <f t="shared" si="101"/>
        <v>0.64576744307789335</v>
      </c>
      <c r="DA39" s="9">
        <f t="shared" si="102"/>
        <v>0.46790798144088508</v>
      </c>
      <c r="DB39" s="9">
        <f t="shared" si="102"/>
        <v>0.30876742257151757</v>
      </c>
      <c r="DC39" s="9">
        <f t="shared" ref="DC39:DC69" si="111">NORMDIST(DC2,DC$33,DC$34,TRUE)</f>
        <v>0.65783903594234239</v>
      </c>
      <c r="DD39">
        <f t="shared" ref="DD39:DD69" si="112">NORMDIST(DD2,DD$33,DD$34,TRUE)</f>
        <v>0.45424221991781066</v>
      </c>
      <c r="DE39" s="9">
        <f t="shared" si="102"/>
        <v>0.53488167702707101</v>
      </c>
      <c r="DF39">
        <f t="shared" si="103"/>
        <v>0.35144344465590471</v>
      </c>
      <c r="DG39" s="9">
        <f t="shared" si="102"/>
        <v>0.59439209550669536</v>
      </c>
      <c r="DH39" s="9">
        <f t="shared" si="102"/>
        <v>0.49870131727789413</v>
      </c>
      <c r="DI39" s="9">
        <f t="shared" ref="DI39:DI69" si="113">NORMDIST(DI2,DI$33,DI$34,TRUE)</f>
        <v>0.51001622792614132</v>
      </c>
      <c r="DJ39">
        <f t="shared" ref="DJ39:DJ69" si="114">NORMDIST(DJ2,DJ$33,DJ$34,TRUE)</f>
        <v>0.43939078102985341</v>
      </c>
      <c r="DK39" s="9">
        <f t="shared" si="102"/>
        <v>0.60099169467023872</v>
      </c>
      <c r="DL39">
        <f t="shared" si="104"/>
        <v>0.3921275512277369</v>
      </c>
      <c r="DM39" s="9">
        <f t="shared" si="102"/>
        <v>0.55134534758016829</v>
      </c>
      <c r="DN39">
        <f t="shared" si="105"/>
        <v>0.51999842453032352</v>
      </c>
      <c r="DO39" s="9">
        <f t="shared" si="102"/>
        <v>0.604591299343884</v>
      </c>
      <c r="DP39">
        <f t="shared" ref="DP39:DQ69" si="115">CJ$37*CJ39+CL$37*CL39+CN$37*CN39+CP$37*CP39+CR$37*CR39+CT$37*CT39+CV$37*CV39+CX$37*CX39+CZ$37*CZ39+DB$37*DB39+DD$37*DD39+DF$37*DF39+DH$37*DH39+DJ$37*DJ39+DL$37*DL39+DN$37*DN39</f>
        <v>13.302361137344837</v>
      </c>
      <c r="DQ39">
        <f t="shared" si="115"/>
        <v>20.661723940244404</v>
      </c>
      <c r="DR39">
        <f t="shared" ref="DR39:DR69" si="116">SUMPRODUCT(CJ$37:DO$37,CJ39:DO39)</f>
        <v>33.964085077589239</v>
      </c>
      <c r="DT39">
        <f t="shared" ref="DT39:DV69" si="117">RANK(DP39,DP$38:DP$69,0)</f>
        <v>32</v>
      </c>
      <c r="DU39">
        <f t="shared" si="106"/>
        <v>4</v>
      </c>
      <c r="DV39">
        <f t="shared" si="106"/>
        <v>25</v>
      </c>
      <c r="DW39" t="s">
        <v>8</v>
      </c>
    </row>
    <row r="40" spans="2:151">
      <c r="CI40" t="str">
        <f t="shared" si="107"/>
        <v>Bengals</v>
      </c>
      <c r="CJ40">
        <f t="shared" si="95"/>
        <v>0.51884584997389249</v>
      </c>
      <c r="CK40" s="9">
        <f t="shared" si="108"/>
        <v>0.43994225349206906</v>
      </c>
      <c r="CL40">
        <f t="shared" si="96"/>
        <v>0.46724693454638755</v>
      </c>
      <c r="CM40" s="9">
        <f t="shared" si="108"/>
        <v>0.4675998847858277</v>
      </c>
      <c r="CN40" s="9">
        <f t="shared" si="108"/>
        <v>0.50259150733984115</v>
      </c>
      <c r="CO40" s="9">
        <f t="shared" si="109"/>
        <v>0.52894876629398124</v>
      </c>
      <c r="CP40">
        <f t="shared" si="110"/>
        <v>0.500032020497576</v>
      </c>
      <c r="CQ40" s="9">
        <f t="shared" si="108"/>
        <v>0.45686824646441038</v>
      </c>
      <c r="CR40">
        <f t="shared" si="97"/>
        <v>0.50742081854489962</v>
      </c>
      <c r="CS40" s="9">
        <f t="shared" si="108"/>
        <v>0.46849744932375914</v>
      </c>
      <c r="CT40">
        <f t="shared" si="98"/>
        <v>0.44699126041526793</v>
      </c>
      <c r="CU40" s="9">
        <f t="shared" si="108"/>
        <v>0.45950529889663361</v>
      </c>
      <c r="CV40">
        <f t="shared" si="99"/>
        <v>0.54016647271820017</v>
      </c>
      <c r="CW40" s="9">
        <f t="shared" si="108"/>
        <v>0.4455453634484523</v>
      </c>
      <c r="CX40">
        <f t="shared" si="100"/>
        <v>0.53686979944646029</v>
      </c>
      <c r="CY40" s="9">
        <f t="shared" si="108"/>
        <v>0.44146358046685785</v>
      </c>
      <c r="CZ40">
        <f t="shared" si="101"/>
        <v>0.47627080930330035</v>
      </c>
      <c r="DA40" s="9">
        <f t="shared" si="102"/>
        <v>0.40682209594193797</v>
      </c>
      <c r="DB40" s="9">
        <f t="shared" si="102"/>
        <v>0.46259906664394856</v>
      </c>
      <c r="DC40" s="9">
        <f t="shared" si="111"/>
        <v>0.42953290431436553</v>
      </c>
      <c r="DD40">
        <f t="shared" si="112"/>
        <v>0.4913846781165182</v>
      </c>
      <c r="DE40" s="9">
        <f t="shared" si="102"/>
        <v>0.48454103633487222</v>
      </c>
      <c r="DF40">
        <f t="shared" si="103"/>
        <v>0.56618385755793366</v>
      </c>
      <c r="DG40" s="9">
        <f t="shared" si="102"/>
        <v>0.47486362375212254</v>
      </c>
      <c r="DH40" s="9">
        <f t="shared" si="102"/>
        <v>0.53256999475647637</v>
      </c>
      <c r="DI40" s="9">
        <f t="shared" si="113"/>
        <v>0.52091605967354204</v>
      </c>
      <c r="DJ40">
        <f t="shared" si="114"/>
        <v>0.49265586170828468</v>
      </c>
      <c r="DK40" s="9">
        <f t="shared" si="102"/>
        <v>0.44301630983049145</v>
      </c>
      <c r="DL40">
        <f t="shared" si="104"/>
        <v>0.44544418333712854</v>
      </c>
      <c r="DM40" s="9">
        <f t="shared" si="102"/>
        <v>0.49316558615947492</v>
      </c>
      <c r="DN40">
        <f t="shared" si="105"/>
        <v>0.38227807409538483</v>
      </c>
      <c r="DO40" s="9">
        <f t="shared" si="102"/>
        <v>0.46732174492973289</v>
      </c>
      <c r="DP40">
        <f t="shared" si="115"/>
        <v>17.849745491255067</v>
      </c>
      <c r="DQ40">
        <f t="shared" si="115"/>
        <v>16.523390300217823</v>
      </c>
      <c r="DR40">
        <f t="shared" si="116"/>
        <v>34.373135791472897</v>
      </c>
      <c r="DT40">
        <f t="shared" si="117"/>
        <v>16</v>
      </c>
      <c r="DU40">
        <f t="shared" si="106"/>
        <v>26</v>
      </c>
      <c r="DV40">
        <f t="shared" si="106"/>
        <v>23</v>
      </c>
      <c r="DW40" t="s">
        <v>26</v>
      </c>
    </row>
    <row r="41" spans="2:151">
      <c r="CI41" t="str">
        <f t="shared" si="107"/>
        <v>Bills</v>
      </c>
      <c r="CJ41">
        <f t="shared" si="95"/>
        <v>0.39309831098218839</v>
      </c>
      <c r="CK41" s="9">
        <f t="shared" si="108"/>
        <v>0.46766977100761531</v>
      </c>
      <c r="CL41">
        <f t="shared" si="96"/>
        <v>0.40777232678358522</v>
      </c>
      <c r="CM41" s="9">
        <f t="shared" si="108"/>
        <v>0.54152515593645723</v>
      </c>
      <c r="CN41" s="9">
        <f t="shared" si="108"/>
        <v>0.47892702687357702</v>
      </c>
      <c r="CO41" s="9">
        <f t="shared" si="109"/>
        <v>0.46391920076575044</v>
      </c>
      <c r="CP41">
        <f t="shared" si="110"/>
        <v>0.38326792325879988</v>
      </c>
      <c r="CQ41" s="9">
        <f t="shared" si="108"/>
        <v>0.48606357393275645</v>
      </c>
      <c r="CR41">
        <f t="shared" si="97"/>
        <v>0.47370570164421888</v>
      </c>
      <c r="CS41" s="9">
        <f t="shared" si="108"/>
        <v>0.42877074668790149</v>
      </c>
      <c r="CT41">
        <f t="shared" si="98"/>
        <v>0.38658907263547637</v>
      </c>
      <c r="CU41" s="9">
        <f t="shared" si="108"/>
        <v>0.53482388809594839</v>
      </c>
      <c r="CV41">
        <f t="shared" si="99"/>
        <v>0.41394137388378605</v>
      </c>
      <c r="CW41" s="9">
        <f t="shared" si="108"/>
        <v>0.46153883668417461</v>
      </c>
      <c r="CX41">
        <f t="shared" si="100"/>
        <v>0.40002497417857685</v>
      </c>
      <c r="CY41" s="9">
        <f t="shared" si="108"/>
        <v>0.45134893369345619</v>
      </c>
      <c r="CZ41">
        <f t="shared" si="101"/>
        <v>0.52658373007241654</v>
      </c>
      <c r="DA41" s="9">
        <f t="shared" si="102"/>
        <v>0.4476288215999894</v>
      </c>
      <c r="DB41" s="9">
        <f t="shared" si="102"/>
        <v>0.46123451454202935</v>
      </c>
      <c r="DC41" s="9">
        <f t="shared" si="111"/>
        <v>0.48536864186093531</v>
      </c>
      <c r="DD41">
        <f t="shared" si="112"/>
        <v>0.41799114513055824</v>
      </c>
      <c r="DE41" s="9">
        <f t="shared" si="102"/>
        <v>0.48195903058681144</v>
      </c>
      <c r="DF41">
        <f t="shared" si="103"/>
        <v>0.43003891160543062</v>
      </c>
      <c r="DG41" s="9">
        <f t="shared" si="102"/>
        <v>0.43256460522332607</v>
      </c>
      <c r="DH41" s="9">
        <f t="shared" si="102"/>
        <v>0.45522536860577656</v>
      </c>
      <c r="DI41" s="9">
        <f t="shared" si="113"/>
        <v>0.49422977140460767</v>
      </c>
      <c r="DJ41">
        <f t="shared" si="114"/>
        <v>0.48866188010196865</v>
      </c>
      <c r="DK41" s="9">
        <f t="shared" si="102"/>
        <v>0.45390975256613197</v>
      </c>
      <c r="DL41">
        <f t="shared" si="104"/>
        <v>0.45939114881390297</v>
      </c>
      <c r="DM41" s="9">
        <f t="shared" si="102"/>
        <v>0.44960966928556567</v>
      </c>
      <c r="DN41">
        <f t="shared" si="105"/>
        <v>0.57697540765020228</v>
      </c>
      <c r="DO41" s="9">
        <f t="shared" si="102"/>
        <v>0.58194883505760453</v>
      </c>
      <c r="DP41">
        <f t="shared" si="115"/>
        <v>15.456607040867924</v>
      </c>
      <c r="DQ41">
        <f t="shared" si="115"/>
        <v>17.079463087611391</v>
      </c>
      <c r="DR41">
        <f t="shared" si="116"/>
        <v>32.536070128479317</v>
      </c>
      <c r="DT41">
        <f t="shared" si="117"/>
        <v>27</v>
      </c>
      <c r="DU41">
        <f t="shared" si="106"/>
        <v>19</v>
      </c>
      <c r="DV41">
        <f t="shared" si="106"/>
        <v>27</v>
      </c>
      <c r="DW41" t="s">
        <v>71</v>
      </c>
    </row>
    <row r="42" spans="2:151">
      <c r="CI42" t="str">
        <f t="shared" si="107"/>
        <v>Broncos</v>
      </c>
      <c r="CJ42">
        <f t="shared" si="95"/>
        <v>0.59162279402203899</v>
      </c>
      <c r="CK42" s="9">
        <f t="shared" si="108"/>
        <v>0.51075436359845927</v>
      </c>
      <c r="CL42">
        <f t="shared" si="96"/>
        <v>0.55344910779399159</v>
      </c>
      <c r="CM42" s="9">
        <f t="shared" si="108"/>
        <v>0.50770499087774501</v>
      </c>
      <c r="CN42" s="9">
        <f t="shared" si="108"/>
        <v>0.53411558232770329</v>
      </c>
      <c r="CO42" s="9">
        <f t="shared" si="109"/>
        <v>0.4717848709230521</v>
      </c>
      <c r="CP42">
        <f t="shared" si="110"/>
        <v>0.62378997675674808</v>
      </c>
      <c r="CQ42" s="9">
        <f t="shared" si="108"/>
        <v>0.51129661833141915</v>
      </c>
      <c r="CR42">
        <f t="shared" si="97"/>
        <v>0.57456007203592707</v>
      </c>
      <c r="CS42" s="9">
        <f t="shared" si="108"/>
        <v>0.51134249677836907</v>
      </c>
      <c r="CT42">
        <f t="shared" si="98"/>
        <v>0.61626938532314168</v>
      </c>
      <c r="CU42" s="9">
        <f t="shared" si="108"/>
        <v>0.50880792811722497</v>
      </c>
      <c r="CV42">
        <f t="shared" si="99"/>
        <v>0.62332043275440419</v>
      </c>
      <c r="CW42" s="9">
        <f t="shared" si="108"/>
        <v>0.51152097852492906</v>
      </c>
      <c r="CX42">
        <f t="shared" si="100"/>
        <v>0.51125215023176096</v>
      </c>
      <c r="CY42" s="9">
        <f t="shared" si="108"/>
        <v>0.53004708173798432</v>
      </c>
      <c r="CZ42">
        <f t="shared" si="101"/>
        <v>0.39049683047391359</v>
      </c>
      <c r="DA42" s="9">
        <f t="shared" si="102"/>
        <v>0.49829960940109652</v>
      </c>
      <c r="DB42" s="9">
        <f t="shared" si="102"/>
        <v>0.57720329877469567</v>
      </c>
      <c r="DC42" s="9">
        <f t="shared" si="111"/>
        <v>0.47852172972285145</v>
      </c>
      <c r="DD42">
        <f t="shared" si="112"/>
        <v>0.5255366320902376</v>
      </c>
      <c r="DE42" s="9">
        <f t="shared" si="102"/>
        <v>0.48440157114148097</v>
      </c>
      <c r="DF42">
        <f t="shared" si="103"/>
        <v>0.57012974046015019</v>
      </c>
      <c r="DG42" s="9">
        <f t="shared" si="102"/>
        <v>0.50894418429714594</v>
      </c>
      <c r="DH42" s="9">
        <f t="shared" si="102"/>
        <v>0.55538789209323292</v>
      </c>
      <c r="DI42" s="9">
        <f t="shared" si="113"/>
        <v>0.55052621646709676</v>
      </c>
      <c r="DJ42">
        <f t="shared" si="114"/>
        <v>0.61801624659686727</v>
      </c>
      <c r="DK42" s="9">
        <f t="shared" si="102"/>
        <v>0.46655677403667384</v>
      </c>
      <c r="DL42">
        <f t="shared" si="104"/>
        <v>0.61982797056211392</v>
      </c>
      <c r="DM42" s="9">
        <f t="shared" si="102"/>
        <v>0.47364484305936572</v>
      </c>
      <c r="DN42">
        <f t="shared" si="105"/>
        <v>0.46937141624490974</v>
      </c>
      <c r="DO42" s="9">
        <f t="shared" si="102"/>
        <v>0.37590546795994262</v>
      </c>
      <c r="DP42">
        <f t="shared" si="115"/>
        <v>20.13918803504469</v>
      </c>
      <c r="DQ42">
        <f t="shared" si="115"/>
        <v>17.981106038339117</v>
      </c>
      <c r="DR42">
        <f t="shared" si="116"/>
        <v>38.12029407338381</v>
      </c>
      <c r="DT42">
        <f t="shared" si="117"/>
        <v>6</v>
      </c>
      <c r="DU42">
        <f t="shared" si="106"/>
        <v>14</v>
      </c>
      <c r="DV42">
        <f t="shared" si="106"/>
        <v>8</v>
      </c>
      <c r="DW42" t="s">
        <v>20</v>
      </c>
    </row>
    <row r="43" spans="2:151">
      <c r="CI43" t="str">
        <f t="shared" si="107"/>
        <v>Browns</v>
      </c>
      <c r="CJ43">
        <f t="shared" si="95"/>
        <v>0.32099640939649521</v>
      </c>
      <c r="CK43" s="9">
        <f t="shared" si="108"/>
        <v>0.48099535404621618</v>
      </c>
      <c r="CL43">
        <f t="shared" si="96"/>
        <v>0.35632464117608009</v>
      </c>
      <c r="CM43" s="9">
        <f t="shared" si="108"/>
        <v>0.52758644104785823</v>
      </c>
      <c r="CN43" s="9">
        <f t="shared" si="108"/>
        <v>0.41640701183842699</v>
      </c>
      <c r="CO43" s="9">
        <f t="shared" si="109"/>
        <v>0.49149054284055549</v>
      </c>
      <c r="CP43">
        <f t="shared" si="110"/>
        <v>0.33536053729628879</v>
      </c>
      <c r="CQ43" s="9">
        <f t="shared" si="108"/>
        <v>0.43054841492896867</v>
      </c>
      <c r="CR43">
        <f t="shared" si="97"/>
        <v>0.41208973886410705</v>
      </c>
      <c r="CS43" s="9">
        <f t="shared" si="108"/>
        <v>0.41362153123400325</v>
      </c>
      <c r="CT43">
        <f t="shared" si="98"/>
        <v>0.35323363708995748</v>
      </c>
      <c r="CU43" s="9">
        <f t="shared" si="108"/>
        <v>0.46991506221468582</v>
      </c>
      <c r="CV43">
        <f t="shared" si="99"/>
        <v>0.34228814709220989</v>
      </c>
      <c r="CW43" s="9">
        <f t="shared" si="108"/>
        <v>0.45553648044856709</v>
      </c>
      <c r="CX43">
        <f t="shared" si="100"/>
        <v>0.39790078310347399</v>
      </c>
      <c r="CY43" s="9">
        <f t="shared" si="108"/>
        <v>0.46214261415053748</v>
      </c>
      <c r="CZ43">
        <f t="shared" si="101"/>
        <v>0.52737276869122363</v>
      </c>
      <c r="DA43" s="9">
        <f t="shared" si="102"/>
        <v>0.44403465796873476</v>
      </c>
      <c r="DB43" s="9">
        <f t="shared" si="102"/>
        <v>0.41387530319088162</v>
      </c>
      <c r="DC43" s="9">
        <f t="shared" si="111"/>
        <v>0.43223325618937869</v>
      </c>
      <c r="DD43">
        <f t="shared" si="112"/>
        <v>0.44762660208847083</v>
      </c>
      <c r="DE43" s="9">
        <f t="shared" si="102"/>
        <v>0.55922680198778352</v>
      </c>
      <c r="DF43">
        <f t="shared" si="103"/>
        <v>0.37998729495215877</v>
      </c>
      <c r="DG43" s="9">
        <f t="shared" si="102"/>
        <v>0.41748824684616381</v>
      </c>
      <c r="DH43" s="9">
        <f t="shared" si="102"/>
        <v>0.50460528514602843</v>
      </c>
      <c r="DI43" s="9">
        <f t="shared" si="113"/>
        <v>0.44360456775476498</v>
      </c>
      <c r="DJ43">
        <f t="shared" si="114"/>
        <v>0.43329315789274148</v>
      </c>
      <c r="DK43" s="9">
        <f t="shared" si="102"/>
        <v>0.41667252632586693</v>
      </c>
      <c r="DL43">
        <f t="shared" si="104"/>
        <v>0.42082089934105216</v>
      </c>
      <c r="DM43" s="9">
        <f t="shared" si="102"/>
        <v>0.40776902531520498</v>
      </c>
      <c r="DN43">
        <f t="shared" si="105"/>
        <v>0.48889577977330045</v>
      </c>
      <c r="DO43" s="9">
        <f t="shared" si="102"/>
        <v>0.5850788420329105</v>
      </c>
      <c r="DP43">
        <f t="shared" si="115"/>
        <v>13.991510874883639</v>
      </c>
      <c r="DQ43">
        <f t="shared" si="115"/>
        <v>16.684894483301584</v>
      </c>
      <c r="DR43">
        <f t="shared" si="116"/>
        <v>30.676405358185235</v>
      </c>
      <c r="DT43">
        <f t="shared" si="117"/>
        <v>30</v>
      </c>
      <c r="DU43">
        <f t="shared" si="106"/>
        <v>23</v>
      </c>
      <c r="DV43">
        <f t="shared" si="106"/>
        <v>31</v>
      </c>
      <c r="DW43" t="s">
        <v>14</v>
      </c>
    </row>
    <row r="44" spans="2:151">
      <c r="CI44" t="str">
        <f t="shared" si="107"/>
        <v>Buccaneers</v>
      </c>
      <c r="CJ44">
        <f t="shared" si="95"/>
        <v>0.39484127504786826</v>
      </c>
      <c r="CK44" s="9">
        <f t="shared" si="108"/>
        <v>0.62701896728722151</v>
      </c>
      <c r="CL44">
        <f t="shared" si="96"/>
        <v>0.45650713487295269</v>
      </c>
      <c r="CM44" s="9">
        <f t="shared" si="108"/>
        <v>0.61349593215535148</v>
      </c>
      <c r="CN44" s="9">
        <f t="shared" si="108"/>
        <v>0.51442553445866179</v>
      </c>
      <c r="CO44" s="9">
        <f t="shared" si="109"/>
        <v>0.55640499412516886</v>
      </c>
      <c r="CP44">
        <f t="shared" si="110"/>
        <v>0.4269969967481424</v>
      </c>
      <c r="CQ44" s="9">
        <f t="shared" si="108"/>
        <v>0.61485617087195044</v>
      </c>
      <c r="CR44">
        <f t="shared" si="97"/>
        <v>0.51620957148599189</v>
      </c>
      <c r="CS44" s="9">
        <f t="shared" si="108"/>
        <v>0.52688098795110283</v>
      </c>
      <c r="CT44">
        <f t="shared" si="98"/>
        <v>0.41955414006202885</v>
      </c>
      <c r="CU44" s="9">
        <f t="shared" si="108"/>
        <v>0.60689378889829793</v>
      </c>
      <c r="CV44">
        <f t="shared" si="99"/>
        <v>0.41319058038452017</v>
      </c>
      <c r="CW44" s="9">
        <f t="shared" si="108"/>
        <v>0.62113413319472899</v>
      </c>
      <c r="CX44">
        <f t="shared" si="100"/>
        <v>0.44818876485560366</v>
      </c>
      <c r="CY44" s="9">
        <f t="shared" si="108"/>
        <v>0.56084654215390062</v>
      </c>
      <c r="CZ44">
        <f t="shared" si="101"/>
        <v>0.51609954273509639</v>
      </c>
      <c r="DA44" s="9">
        <f t="shared" si="102"/>
        <v>0.5367163891553105</v>
      </c>
      <c r="DB44" s="9">
        <f t="shared" si="102"/>
        <v>0.45033586013145932</v>
      </c>
      <c r="DC44" s="9">
        <f t="shared" si="111"/>
        <v>0.58478546425059963</v>
      </c>
      <c r="DD44">
        <f t="shared" si="112"/>
        <v>0.44758492547140349</v>
      </c>
      <c r="DE44" s="9">
        <f t="shared" si="102"/>
        <v>0.54204578172048568</v>
      </c>
      <c r="DF44">
        <f t="shared" si="103"/>
        <v>0.46965242825595022</v>
      </c>
      <c r="DG44" s="9">
        <f t="shared" si="102"/>
        <v>0.57473212237512417</v>
      </c>
      <c r="DH44" s="9">
        <f t="shared" si="102"/>
        <v>0.48964725914056129</v>
      </c>
      <c r="DI44" s="9">
        <f t="shared" si="113"/>
        <v>0.46181174516158296</v>
      </c>
      <c r="DJ44">
        <f t="shared" si="114"/>
        <v>0.45130633091455741</v>
      </c>
      <c r="DK44" s="9">
        <f t="shared" si="102"/>
        <v>0.58195972738863588</v>
      </c>
      <c r="DL44">
        <f t="shared" si="104"/>
        <v>0.41960799582910979</v>
      </c>
      <c r="DM44" s="9">
        <f t="shared" si="102"/>
        <v>0.53504934611799859</v>
      </c>
      <c r="DN44">
        <f t="shared" si="105"/>
        <v>0.51816732713460467</v>
      </c>
      <c r="DO44" s="9">
        <f t="shared" si="102"/>
        <v>0.46058077207584913</v>
      </c>
      <c r="DP44">
        <f t="shared" si="115"/>
        <v>16.287099863037117</v>
      </c>
      <c r="DQ44">
        <f t="shared" si="115"/>
        <v>20.719248083809465</v>
      </c>
      <c r="DR44">
        <f t="shared" si="116"/>
        <v>37.006347946846589</v>
      </c>
      <c r="DT44">
        <f t="shared" si="117"/>
        <v>24</v>
      </c>
      <c r="DU44">
        <f t="shared" si="106"/>
        <v>3</v>
      </c>
      <c r="DV44">
        <f t="shared" si="106"/>
        <v>11</v>
      </c>
      <c r="DW44" t="s">
        <v>1</v>
      </c>
    </row>
    <row r="45" spans="2:151">
      <c r="CI45" t="str">
        <f t="shared" si="107"/>
        <v>Cardinals</v>
      </c>
      <c r="CJ45">
        <f t="shared" si="95"/>
        <v>0.45769685792799586</v>
      </c>
      <c r="CK45" s="9">
        <f t="shared" si="108"/>
        <v>0.45354225729139996</v>
      </c>
      <c r="CL45">
        <f t="shared" si="96"/>
        <v>0.48179929180365155</v>
      </c>
      <c r="CM45" s="9">
        <f t="shared" si="108"/>
        <v>0.43715599165318419</v>
      </c>
      <c r="CN45" s="9">
        <f t="shared" si="108"/>
        <v>0.41447863726406964</v>
      </c>
      <c r="CO45" s="9">
        <f t="shared" si="109"/>
        <v>0.49346304901042359</v>
      </c>
      <c r="CP45">
        <f t="shared" si="110"/>
        <v>0.45987129773223656</v>
      </c>
      <c r="CQ45" s="9">
        <f t="shared" si="108"/>
        <v>0.46919322498408622</v>
      </c>
      <c r="CR45">
        <f t="shared" si="97"/>
        <v>0.46146812322820385</v>
      </c>
      <c r="CS45" s="9">
        <f t="shared" si="108"/>
        <v>0.52609373392723602</v>
      </c>
      <c r="CT45">
        <f t="shared" si="98"/>
        <v>0.46449712175057423</v>
      </c>
      <c r="CU45" s="9">
        <f t="shared" si="108"/>
        <v>0.43387884952070865</v>
      </c>
      <c r="CV45">
        <f t="shared" si="99"/>
        <v>0.47070776755577337</v>
      </c>
      <c r="CW45" s="9">
        <f t="shared" si="108"/>
        <v>0.48135090043244233</v>
      </c>
      <c r="CX45">
        <f t="shared" si="100"/>
        <v>0.47690015237854932</v>
      </c>
      <c r="CY45" s="9">
        <f t="shared" si="108"/>
        <v>0.47228495261189496</v>
      </c>
      <c r="CZ45">
        <f t="shared" si="101"/>
        <v>0.46497699580275342</v>
      </c>
      <c r="DA45" s="9">
        <f t="shared" si="102"/>
        <v>0.45215118400324139</v>
      </c>
      <c r="DB45" s="9">
        <f t="shared" si="102"/>
        <v>0.45033586013145932</v>
      </c>
      <c r="DC45" s="9">
        <f t="shared" si="111"/>
        <v>0.49084937636679549</v>
      </c>
      <c r="DD45">
        <f t="shared" si="112"/>
        <v>0.49188699097804567</v>
      </c>
      <c r="DE45" s="9">
        <f t="shared" si="102"/>
        <v>0.47595806437245469</v>
      </c>
      <c r="DF45">
        <f t="shared" si="103"/>
        <v>0.47292738942236434</v>
      </c>
      <c r="DG45" s="9">
        <f t="shared" si="102"/>
        <v>0.52613872962039976</v>
      </c>
      <c r="DH45" s="9">
        <f t="shared" si="102"/>
        <v>0.45284743085308543</v>
      </c>
      <c r="DI45" s="9">
        <f t="shared" si="113"/>
        <v>0.55682181686205878</v>
      </c>
      <c r="DJ45">
        <f t="shared" si="114"/>
        <v>0.39990394642556282</v>
      </c>
      <c r="DK45" s="9">
        <f t="shared" si="102"/>
        <v>0.46426065541611117</v>
      </c>
      <c r="DL45">
        <f t="shared" si="104"/>
        <v>0.35017623610466453</v>
      </c>
      <c r="DM45" s="9">
        <f t="shared" si="102"/>
        <v>0.48237073825542687</v>
      </c>
      <c r="DN45">
        <f t="shared" si="105"/>
        <v>0.43107050623788334</v>
      </c>
      <c r="DO45" s="9">
        <f t="shared" si="102"/>
        <v>0.43394857620731997</v>
      </c>
      <c r="DP45">
        <f t="shared" si="115"/>
        <v>16.424375857598715</v>
      </c>
      <c r="DQ45">
        <f t="shared" si="115"/>
        <v>16.990378406415676</v>
      </c>
      <c r="DR45">
        <f t="shared" si="116"/>
        <v>33.414754264014384</v>
      </c>
      <c r="DT45">
        <f t="shared" si="117"/>
        <v>23</v>
      </c>
      <c r="DU45">
        <f t="shared" si="106"/>
        <v>20</v>
      </c>
      <c r="DV45">
        <f t="shared" si="106"/>
        <v>26</v>
      </c>
      <c r="DW45" t="s">
        <v>28</v>
      </c>
    </row>
    <row r="46" spans="2:151">
      <c r="CI46" t="str">
        <f t="shared" si="107"/>
        <v>Chargers</v>
      </c>
      <c r="CJ46">
        <f t="shared" si="95"/>
        <v>0.63613936893975154</v>
      </c>
      <c r="CK46" s="9">
        <f t="shared" si="108"/>
        <v>0.45658059078038504</v>
      </c>
      <c r="CL46">
        <f t="shared" si="96"/>
        <v>0.61675462614589283</v>
      </c>
      <c r="CM46" s="9">
        <f t="shared" si="108"/>
        <v>0.49154897455130431</v>
      </c>
      <c r="CN46" s="9">
        <f t="shared" si="108"/>
        <v>0.59057761873204406</v>
      </c>
      <c r="CO46" s="9">
        <f t="shared" si="109"/>
        <v>0.50727236654423535</v>
      </c>
      <c r="CP46">
        <f t="shared" si="110"/>
        <v>0.60656552641566608</v>
      </c>
      <c r="CQ46" s="9">
        <f t="shared" si="108"/>
        <v>0.47830712980121781</v>
      </c>
      <c r="CR46">
        <f t="shared" si="97"/>
        <v>0.56930505331737891</v>
      </c>
      <c r="CS46" s="9">
        <f t="shared" si="108"/>
        <v>0.51282464390016458</v>
      </c>
      <c r="CT46">
        <f t="shared" si="98"/>
        <v>0.61235807521332541</v>
      </c>
      <c r="CU46" s="9">
        <f t="shared" si="108"/>
        <v>0.49361605404758746</v>
      </c>
      <c r="CV46">
        <f t="shared" si="99"/>
        <v>0.59356688146510461</v>
      </c>
      <c r="CW46" s="9">
        <f t="shared" si="108"/>
        <v>0.4454404957469067</v>
      </c>
      <c r="CX46">
        <f t="shared" si="100"/>
        <v>0.56879657058902144</v>
      </c>
      <c r="CY46" s="9">
        <f t="shared" si="108"/>
        <v>0.48937738431995437</v>
      </c>
      <c r="CZ46">
        <f t="shared" si="101"/>
        <v>0.54521567664063542</v>
      </c>
      <c r="DA46" s="9">
        <f t="shared" si="102"/>
        <v>0.55950834680942862</v>
      </c>
      <c r="DB46" s="9">
        <f t="shared" si="102"/>
        <v>0.58927048781136182</v>
      </c>
      <c r="DC46" s="9">
        <f t="shared" si="111"/>
        <v>0.52783763648357473</v>
      </c>
      <c r="DD46">
        <f t="shared" si="112"/>
        <v>0.5725295578924704</v>
      </c>
      <c r="DE46" s="9">
        <f t="shared" si="102"/>
        <v>0.47619532971272249</v>
      </c>
      <c r="DF46">
        <f t="shared" si="103"/>
        <v>0.5458678731871508</v>
      </c>
      <c r="DG46" s="9">
        <f t="shared" si="102"/>
        <v>0.47025146953482955</v>
      </c>
      <c r="DH46" s="9">
        <f t="shared" si="102"/>
        <v>0.50504516170845914</v>
      </c>
      <c r="DI46" s="9">
        <f t="shared" si="113"/>
        <v>0.46923109821160069</v>
      </c>
      <c r="DJ46">
        <f t="shared" si="114"/>
        <v>0.51339266573317544</v>
      </c>
      <c r="DK46" s="9">
        <f t="shared" si="102"/>
        <v>0.42272409618846385</v>
      </c>
      <c r="DL46">
        <f t="shared" si="104"/>
        <v>0.55869760394760348</v>
      </c>
      <c r="DM46" s="9">
        <f t="shared" si="102"/>
        <v>0.54681025946619632</v>
      </c>
      <c r="DN46">
        <f t="shared" si="105"/>
        <v>0.56307635970053527</v>
      </c>
      <c r="DO46" s="9">
        <f t="shared" si="102"/>
        <v>0.47493198258219027</v>
      </c>
      <c r="DP46">
        <f t="shared" si="115"/>
        <v>21.008169844577893</v>
      </c>
      <c r="DQ46">
        <f t="shared" si="115"/>
        <v>17.499797381210172</v>
      </c>
      <c r="DR46">
        <f t="shared" si="116"/>
        <v>38.507967225788072</v>
      </c>
      <c r="DT46">
        <f t="shared" si="117"/>
        <v>3</v>
      </c>
      <c r="DU46">
        <f t="shared" si="106"/>
        <v>16</v>
      </c>
      <c r="DV46">
        <f t="shared" si="106"/>
        <v>7</v>
      </c>
      <c r="DW46" t="s">
        <v>22</v>
      </c>
    </row>
    <row r="47" spans="2:151">
      <c r="CI47" t="str">
        <f t="shared" si="107"/>
        <v>Chiefs</v>
      </c>
      <c r="CJ47">
        <f t="shared" si="95"/>
        <v>0.58797050535403428</v>
      </c>
      <c r="CK47" s="9">
        <f t="shared" si="108"/>
        <v>0.41840150461521186</v>
      </c>
      <c r="CL47">
        <f t="shared" si="96"/>
        <v>0.54955692255846067</v>
      </c>
      <c r="CM47" s="9">
        <f t="shared" si="108"/>
        <v>0.42371768910067786</v>
      </c>
      <c r="CN47" s="9">
        <f t="shared" si="108"/>
        <v>0.55176686502660444</v>
      </c>
      <c r="CO47" s="9">
        <f t="shared" si="109"/>
        <v>0.50529975448319608</v>
      </c>
      <c r="CP47">
        <f t="shared" si="110"/>
        <v>0.581241438966838</v>
      </c>
      <c r="CQ47" s="9">
        <f t="shared" si="108"/>
        <v>0.37386854014365989</v>
      </c>
      <c r="CR47">
        <f t="shared" si="97"/>
        <v>0.4769487421076809</v>
      </c>
      <c r="CS47" s="9">
        <f t="shared" si="108"/>
        <v>0.48343448019596535</v>
      </c>
      <c r="CT47">
        <f t="shared" si="98"/>
        <v>0.60274694542094132</v>
      </c>
      <c r="CU47" s="9">
        <f t="shared" si="108"/>
        <v>0.34729157879222794</v>
      </c>
      <c r="CV47">
        <f t="shared" si="99"/>
        <v>0.5788643353698345</v>
      </c>
      <c r="CW47" s="9">
        <f t="shared" si="108"/>
        <v>0.4233226561190615</v>
      </c>
      <c r="CX47">
        <f t="shared" si="100"/>
        <v>0.50985921174080917</v>
      </c>
      <c r="CY47" s="9">
        <f t="shared" si="108"/>
        <v>0.4934810667429913</v>
      </c>
      <c r="CZ47">
        <f t="shared" si="101"/>
        <v>0.46662866199523134</v>
      </c>
      <c r="DA47" s="9">
        <f t="shared" si="102"/>
        <v>0.48355439734083372</v>
      </c>
      <c r="DB47" s="9">
        <f t="shared" si="102"/>
        <v>0.55150243302890367</v>
      </c>
      <c r="DC47" s="9">
        <f t="shared" si="111"/>
        <v>0.4403528314873475</v>
      </c>
      <c r="DD47">
        <f t="shared" si="112"/>
        <v>0.58541715880007672</v>
      </c>
      <c r="DE47" s="9">
        <f t="shared" si="102"/>
        <v>0.49165997281687968</v>
      </c>
      <c r="DF47">
        <f t="shared" si="103"/>
        <v>0.51492856657769537</v>
      </c>
      <c r="DG47" s="9">
        <f t="shared" si="102"/>
        <v>0.47017062981839008</v>
      </c>
      <c r="DH47" s="9">
        <f t="shared" si="102"/>
        <v>0.59987371564451686</v>
      </c>
      <c r="DI47" s="9">
        <f t="shared" si="113"/>
        <v>0.44747605643601163</v>
      </c>
      <c r="DJ47">
        <f t="shared" si="114"/>
        <v>0.62870385121930927</v>
      </c>
      <c r="DK47" s="9">
        <f t="shared" si="102"/>
        <v>0.4110522257331678</v>
      </c>
      <c r="DL47">
        <f t="shared" si="104"/>
        <v>0.59361167723938424</v>
      </c>
      <c r="DM47" s="9">
        <f t="shared" si="102"/>
        <v>0.35448513852343611</v>
      </c>
      <c r="DN47">
        <f t="shared" si="105"/>
        <v>0.5004801853416988</v>
      </c>
      <c r="DO47" s="9">
        <f t="shared" si="102"/>
        <v>0.49355420409955086</v>
      </c>
      <c r="DP47">
        <f t="shared" si="115"/>
        <v>19.789246113951144</v>
      </c>
      <c r="DQ47">
        <f t="shared" si="115"/>
        <v>15.770778501789847</v>
      </c>
      <c r="DR47">
        <f t="shared" si="116"/>
        <v>35.560024615740986</v>
      </c>
      <c r="DT47">
        <f t="shared" si="117"/>
        <v>7</v>
      </c>
      <c r="DU47">
        <f t="shared" si="106"/>
        <v>29</v>
      </c>
      <c r="DV47">
        <f t="shared" si="106"/>
        <v>18</v>
      </c>
      <c r="DW47" t="s">
        <v>21</v>
      </c>
    </row>
    <row r="48" spans="2:151">
      <c r="CI48" t="str">
        <f t="shared" si="107"/>
        <v>Colts</v>
      </c>
      <c r="CJ48">
        <f t="shared" si="95"/>
        <v>0.78489256383233252</v>
      </c>
      <c r="CK48" s="9">
        <f t="shared" si="108"/>
        <v>0.4102009275378834</v>
      </c>
      <c r="CL48">
        <f t="shared" si="96"/>
        <v>0.74052922615984584</v>
      </c>
      <c r="CM48" s="9">
        <f t="shared" si="108"/>
        <v>0.53243844799567175</v>
      </c>
      <c r="CN48" s="9">
        <f t="shared" si="108"/>
        <v>0.59249831125290198</v>
      </c>
      <c r="CO48" s="9">
        <f t="shared" si="109"/>
        <v>0.52304281372156791</v>
      </c>
      <c r="CP48">
        <f t="shared" si="110"/>
        <v>0.78991441936255513</v>
      </c>
      <c r="CQ48" s="9">
        <f t="shared" si="108"/>
        <v>0.39566246174491915</v>
      </c>
      <c r="CR48">
        <f t="shared" si="97"/>
        <v>0.66104653741352082</v>
      </c>
      <c r="CS48" s="9">
        <f t="shared" si="108"/>
        <v>0.33443579959650416</v>
      </c>
      <c r="CT48">
        <f t="shared" si="98"/>
        <v>0.71429164129374334</v>
      </c>
      <c r="CU48" s="9">
        <f t="shared" si="108"/>
        <v>0.47991830118528089</v>
      </c>
      <c r="CV48">
        <f t="shared" si="99"/>
        <v>0.82094068398884468</v>
      </c>
      <c r="CW48" s="9">
        <f t="shared" si="108"/>
        <v>0.37253569601985126</v>
      </c>
      <c r="CX48">
        <f t="shared" si="100"/>
        <v>0.74203738873112846</v>
      </c>
      <c r="CY48" s="9">
        <f t="shared" si="108"/>
        <v>0.38434863221565496</v>
      </c>
      <c r="CZ48">
        <f t="shared" si="101"/>
        <v>0.4662101828034666</v>
      </c>
      <c r="DA48" s="9">
        <f t="shared" si="102"/>
        <v>0.51775276558547723</v>
      </c>
      <c r="DB48" s="9">
        <f t="shared" si="102"/>
        <v>0.7303749855044871</v>
      </c>
      <c r="DC48" s="9">
        <f t="shared" si="111"/>
        <v>0.35058960187401378</v>
      </c>
      <c r="DD48">
        <f t="shared" si="112"/>
        <v>0.58880407327527795</v>
      </c>
      <c r="DE48" s="9">
        <f t="shared" si="102"/>
        <v>0.49976346109860137</v>
      </c>
      <c r="DF48">
        <f t="shared" si="103"/>
        <v>0.73641928352727493</v>
      </c>
      <c r="DG48" s="9">
        <f t="shared" si="102"/>
        <v>0.34706667030215288</v>
      </c>
      <c r="DH48" s="9">
        <f t="shared" si="102"/>
        <v>0.63790659221276913</v>
      </c>
      <c r="DI48" s="9">
        <f t="shared" si="113"/>
        <v>0.48076210084724291</v>
      </c>
      <c r="DJ48">
        <f t="shared" si="114"/>
        <v>0.66242796783556346</v>
      </c>
      <c r="DK48" s="9">
        <f t="shared" si="102"/>
        <v>0.38831295633038443</v>
      </c>
      <c r="DL48">
        <f t="shared" si="104"/>
        <v>0.4126425545158553</v>
      </c>
      <c r="DM48" s="9">
        <f t="shared" si="102"/>
        <v>0.39435424718206791</v>
      </c>
      <c r="DN48">
        <f t="shared" si="105"/>
        <v>0.47947576077394427</v>
      </c>
      <c r="DO48" s="9">
        <f t="shared" si="102"/>
        <v>0.41748602155451542</v>
      </c>
      <c r="DP48">
        <f t="shared" si="115"/>
        <v>24.874376318735525</v>
      </c>
      <c r="DQ48">
        <f t="shared" si="115"/>
        <v>15.52767810565366</v>
      </c>
      <c r="DR48">
        <f t="shared" si="116"/>
        <v>40.402054424389192</v>
      </c>
      <c r="DT48">
        <f t="shared" si="117"/>
        <v>1</v>
      </c>
      <c r="DU48">
        <f t="shared" si="106"/>
        <v>30</v>
      </c>
      <c r="DV48">
        <f t="shared" si="106"/>
        <v>3</v>
      </c>
      <c r="DW48" t="s">
        <v>12</v>
      </c>
    </row>
    <row r="49" spans="87:127">
      <c r="CI49" t="str">
        <f t="shared" si="107"/>
        <v>Cowboys</v>
      </c>
      <c r="CJ49">
        <f t="shared" si="95"/>
        <v>0.48595363548254522</v>
      </c>
      <c r="CK49" s="9">
        <f t="shared" si="108"/>
        <v>0.58291399341221095</v>
      </c>
      <c r="CL49">
        <f t="shared" si="96"/>
        <v>0.52356672421466321</v>
      </c>
      <c r="CM49" s="9">
        <f t="shared" si="108"/>
        <v>0.5059449535910997</v>
      </c>
      <c r="CN49" s="9">
        <f t="shared" si="108"/>
        <v>0.46318674671745352</v>
      </c>
      <c r="CO49" s="9">
        <f t="shared" si="109"/>
        <v>0.45802902016410829</v>
      </c>
      <c r="CP49">
        <f t="shared" si="110"/>
        <v>0.50498181482341542</v>
      </c>
      <c r="CQ49" s="9">
        <f t="shared" si="108"/>
        <v>0.59545640376281761</v>
      </c>
      <c r="CR49">
        <f t="shared" si="97"/>
        <v>0.50766605914460139</v>
      </c>
      <c r="CS49" s="9">
        <f t="shared" si="108"/>
        <v>0.58149055871457445</v>
      </c>
      <c r="CT49">
        <f t="shared" si="98"/>
        <v>0.54537301404640992</v>
      </c>
      <c r="CU49" s="9">
        <f t="shared" si="108"/>
        <v>0.57272355622450688</v>
      </c>
      <c r="CV49">
        <f t="shared" si="99"/>
        <v>0.476447991659953</v>
      </c>
      <c r="CW49" s="9">
        <f t="shared" si="108"/>
        <v>0.58874530469351938</v>
      </c>
      <c r="CX49">
        <f t="shared" si="100"/>
        <v>0.48898517129718411</v>
      </c>
      <c r="CY49" s="9">
        <f t="shared" si="108"/>
        <v>0.54075470413193072</v>
      </c>
      <c r="CZ49">
        <f t="shared" si="101"/>
        <v>0.47019873706269544</v>
      </c>
      <c r="DA49" s="9">
        <f t="shared" si="102"/>
        <v>0.49247188315905077</v>
      </c>
      <c r="DB49" s="9">
        <f t="shared" si="102"/>
        <v>0.46942811163963427</v>
      </c>
      <c r="DC49" s="9">
        <f t="shared" si="111"/>
        <v>0.55102401308472537</v>
      </c>
      <c r="DD49">
        <f t="shared" si="112"/>
        <v>0.46631034369464008</v>
      </c>
      <c r="DE49" s="9">
        <f t="shared" si="102"/>
        <v>0.48130056782010988</v>
      </c>
      <c r="DF49">
        <f t="shared" si="103"/>
        <v>0.45471573253277986</v>
      </c>
      <c r="DG49" s="9">
        <f t="shared" si="102"/>
        <v>0.58110912502611312</v>
      </c>
      <c r="DH49" s="9">
        <f t="shared" si="102"/>
        <v>0.46037599275341567</v>
      </c>
      <c r="DI49" s="9">
        <f t="shared" si="113"/>
        <v>0.50343277395656794</v>
      </c>
      <c r="DJ49">
        <f t="shared" si="114"/>
        <v>0.42990179685164398</v>
      </c>
      <c r="DK49" s="9">
        <f t="shared" si="102"/>
        <v>0.53815528200497675</v>
      </c>
      <c r="DL49">
        <f t="shared" si="104"/>
        <v>0.49519081939136766</v>
      </c>
      <c r="DM49" s="9">
        <f t="shared" si="102"/>
        <v>0.57283739161210523</v>
      </c>
      <c r="DN49">
        <f t="shared" si="105"/>
        <v>0.46948811827333492</v>
      </c>
      <c r="DO49" s="9">
        <f t="shared" si="102"/>
        <v>0.46868674926268339</v>
      </c>
      <c r="DP49">
        <f t="shared" si="115"/>
        <v>17.491233613618299</v>
      </c>
      <c r="DQ49">
        <f t="shared" si="115"/>
        <v>19.426658737639791</v>
      </c>
      <c r="DR49">
        <f t="shared" si="116"/>
        <v>36.917892351258089</v>
      </c>
      <c r="DT49">
        <f t="shared" si="117"/>
        <v>19</v>
      </c>
      <c r="DU49">
        <f t="shared" si="106"/>
        <v>8</v>
      </c>
      <c r="DV49">
        <f t="shared" si="106"/>
        <v>12</v>
      </c>
      <c r="DW49" t="s">
        <v>18</v>
      </c>
    </row>
    <row r="50" spans="87:127">
      <c r="CI50" t="str">
        <f t="shared" si="107"/>
        <v>Dolphins</v>
      </c>
      <c r="CJ50">
        <f t="shared" si="95"/>
        <v>0.45209221186346993</v>
      </c>
      <c r="CK50" s="9">
        <f t="shared" si="108"/>
        <v>0.52863556356286512</v>
      </c>
      <c r="CL50">
        <f t="shared" si="96"/>
        <v>0.4256167515751168</v>
      </c>
      <c r="CM50" s="9">
        <f t="shared" si="108"/>
        <v>0.51029917754184984</v>
      </c>
      <c r="CN50" s="9">
        <f t="shared" si="108"/>
        <v>0.46515164113098451</v>
      </c>
      <c r="CO50" s="9">
        <f t="shared" si="109"/>
        <v>0.49543571502772188</v>
      </c>
      <c r="CP50">
        <f t="shared" si="110"/>
        <v>0.4383034363670929</v>
      </c>
      <c r="CQ50" s="9">
        <f t="shared" si="108"/>
        <v>0.54835778497686205</v>
      </c>
      <c r="CR50">
        <f t="shared" si="97"/>
        <v>0.46859016966859202</v>
      </c>
      <c r="CS50" s="9">
        <f t="shared" si="108"/>
        <v>0.50235747006424214</v>
      </c>
      <c r="CT50">
        <f t="shared" si="98"/>
        <v>0.42578064133475757</v>
      </c>
      <c r="CU50" s="9">
        <f t="shared" si="108"/>
        <v>0.55496399019098153</v>
      </c>
      <c r="CV50">
        <f t="shared" si="99"/>
        <v>0.45492888679171517</v>
      </c>
      <c r="CW50" s="9">
        <f t="shared" si="108"/>
        <v>0.51825583371888628</v>
      </c>
      <c r="CX50">
        <f t="shared" si="100"/>
        <v>0.50533644913789377</v>
      </c>
      <c r="CY50" s="9">
        <f t="shared" si="108"/>
        <v>0.53415690796634796</v>
      </c>
      <c r="CZ50">
        <f t="shared" si="101"/>
        <v>0.48469042945787189</v>
      </c>
      <c r="DA50" s="9">
        <f t="shared" si="102"/>
        <v>0.5229491445961566</v>
      </c>
      <c r="DB50" s="9">
        <f t="shared" si="102"/>
        <v>0.45850679503454828</v>
      </c>
      <c r="DC50" s="9">
        <f t="shared" si="111"/>
        <v>0.53057188836036573</v>
      </c>
      <c r="DD50">
        <f t="shared" si="112"/>
        <v>0.49949589458305543</v>
      </c>
      <c r="DE50" s="9">
        <f t="shared" si="102"/>
        <v>0.52148413084090239</v>
      </c>
      <c r="DF50">
        <f t="shared" si="103"/>
        <v>0.48244964144514191</v>
      </c>
      <c r="DG50" s="9">
        <f t="shared" si="102"/>
        <v>0.51768785218193358</v>
      </c>
      <c r="DH50" s="9">
        <f t="shared" si="102"/>
        <v>0.49624246363410118</v>
      </c>
      <c r="DI50" s="9">
        <f t="shared" si="113"/>
        <v>0.40903422887061558</v>
      </c>
      <c r="DJ50">
        <f t="shared" si="114"/>
        <v>0.50306888387659554</v>
      </c>
      <c r="DK50" s="9">
        <f t="shared" si="102"/>
        <v>0.56083054183756609</v>
      </c>
      <c r="DL50">
        <f t="shared" si="104"/>
        <v>0.48065474035128208</v>
      </c>
      <c r="DM50" s="9">
        <f t="shared" si="102"/>
        <v>0.55904951577902273</v>
      </c>
      <c r="DN50">
        <f t="shared" si="105"/>
        <v>0.52721144967611322</v>
      </c>
      <c r="DO50" s="9">
        <f t="shared" si="102"/>
        <v>0.47453950616908092</v>
      </c>
      <c r="DP50">
        <f t="shared" si="115"/>
        <v>16.550816431606126</v>
      </c>
      <c r="DQ50">
        <f t="shared" si="115"/>
        <v>18.634507345937003</v>
      </c>
      <c r="DR50">
        <f t="shared" si="116"/>
        <v>35.185323777543132</v>
      </c>
      <c r="DT50">
        <f t="shared" si="117"/>
        <v>22</v>
      </c>
      <c r="DU50">
        <f t="shared" si="106"/>
        <v>11</v>
      </c>
      <c r="DV50">
        <f t="shared" si="106"/>
        <v>20</v>
      </c>
      <c r="DW50" t="s">
        <v>6</v>
      </c>
    </row>
    <row r="51" spans="87:127">
      <c r="CI51" t="str">
        <f t="shared" si="107"/>
        <v>Eagles</v>
      </c>
      <c r="CJ51">
        <f t="shared" si="95"/>
        <v>0.50305247404306597</v>
      </c>
      <c r="CK51" s="9">
        <f t="shared" si="108"/>
        <v>0.61643940342472325</v>
      </c>
      <c r="CL51">
        <f t="shared" si="96"/>
        <v>0.58442391587499964</v>
      </c>
      <c r="CM51" s="9">
        <f t="shared" si="108"/>
        <v>0.58427909128138855</v>
      </c>
      <c r="CN51" s="9">
        <f t="shared" si="108"/>
        <v>0.55176686502660444</v>
      </c>
      <c r="CO51" s="9">
        <f t="shared" si="109"/>
        <v>0.52894876629398124</v>
      </c>
      <c r="CP51">
        <f t="shared" si="110"/>
        <v>0.52580228655108296</v>
      </c>
      <c r="CQ51" s="9">
        <f t="shared" si="108"/>
        <v>0.59892575661059333</v>
      </c>
      <c r="CR51">
        <f t="shared" si="97"/>
        <v>0.39568358831355155</v>
      </c>
      <c r="CS51" s="9">
        <f t="shared" si="108"/>
        <v>0.5318874767525491</v>
      </c>
      <c r="CT51">
        <f t="shared" si="98"/>
        <v>0.60255486431464844</v>
      </c>
      <c r="CU51" s="9">
        <f t="shared" si="108"/>
        <v>0.60819225076224026</v>
      </c>
      <c r="CV51">
        <f t="shared" si="99"/>
        <v>0.46938290863647358</v>
      </c>
      <c r="CW51" s="9">
        <f t="shared" si="108"/>
        <v>0.59004622493393133</v>
      </c>
      <c r="CX51">
        <f t="shared" si="100"/>
        <v>0.46772677949534558</v>
      </c>
      <c r="CY51" s="9">
        <f t="shared" si="108"/>
        <v>0.62277182742077275</v>
      </c>
      <c r="CZ51">
        <f t="shared" si="101"/>
        <v>0.54406634860789482</v>
      </c>
      <c r="DA51" s="9">
        <f t="shared" si="102"/>
        <v>0.52027539477153917</v>
      </c>
      <c r="DB51" s="9">
        <f t="shared" si="102"/>
        <v>0.43270873664129572</v>
      </c>
      <c r="DC51" s="9">
        <f t="shared" si="111"/>
        <v>0.60740615492032679</v>
      </c>
      <c r="DD51">
        <f t="shared" si="112"/>
        <v>0.52337649425514865</v>
      </c>
      <c r="DE51" s="9">
        <f t="shared" si="102"/>
        <v>0.57222885669842338</v>
      </c>
      <c r="DF51">
        <f t="shared" si="103"/>
        <v>0.4238109946585864</v>
      </c>
      <c r="DG51" s="9">
        <f t="shared" si="102"/>
        <v>0.54291782625374663</v>
      </c>
      <c r="DH51" s="9">
        <f t="shared" si="102"/>
        <v>0.45840147646423257</v>
      </c>
      <c r="DI51" s="9">
        <f t="shared" si="113"/>
        <v>0.49872598324215189</v>
      </c>
      <c r="DJ51">
        <f t="shared" si="114"/>
        <v>0.56250336619459529</v>
      </c>
      <c r="DK51" s="9">
        <f t="shared" si="102"/>
        <v>0.57203643745521049</v>
      </c>
      <c r="DL51">
        <f t="shared" si="104"/>
        <v>0.58779050470710537</v>
      </c>
      <c r="DM51" s="9">
        <f t="shared" si="102"/>
        <v>0.51919391438451967</v>
      </c>
      <c r="DN51">
        <f t="shared" si="105"/>
        <v>0.4774348474379122</v>
      </c>
      <c r="DO51" s="9">
        <f t="shared" si="102"/>
        <v>0.56064933376985171</v>
      </c>
      <c r="DP51">
        <f t="shared" si="115"/>
        <v>18.226062398127453</v>
      </c>
      <c r="DQ51">
        <f t="shared" si="115"/>
        <v>20.582863015105918</v>
      </c>
      <c r="DR51">
        <f t="shared" si="116"/>
        <v>38.808925413233361</v>
      </c>
      <c r="DT51">
        <f t="shared" si="117"/>
        <v>14</v>
      </c>
      <c r="DU51">
        <f t="shared" si="106"/>
        <v>5</v>
      </c>
      <c r="DV51">
        <f t="shared" si="106"/>
        <v>5</v>
      </c>
      <c r="DW51" t="s">
        <v>0</v>
      </c>
    </row>
    <row r="52" spans="87:127">
      <c r="CI52" t="str">
        <f t="shared" si="107"/>
        <v>Falcons</v>
      </c>
      <c r="CJ52">
        <f t="shared" si="95"/>
        <v>0.49633168736297673</v>
      </c>
      <c r="CK52" s="9">
        <f t="shared" si="108"/>
        <v>0.42522367937326111</v>
      </c>
      <c r="CL52">
        <f t="shared" si="96"/>
        <v>0.4582203524872972</v>
      </c>
      <c r="CM52" s="9">
        <f t="shared" si="108"/>
        <v>0.42887128410363651</v>
      </c>
      <c r="CN52" s="9">
        <f t="shared" si="108"/>
        <v>0.53411558232770329</v>
      </c>
      <c r="CO52" s="9">
        <f t="shared" si="109"/>
        <v>0.5171317954131841</v>
      </c>
      <c r="CP52">
        <f t="shared" si="110"/>
        <v>0.5133997665731046</v>
      </c>
      <c r="CQ52" s="9">
        <f t="shared" si="108"/>
        <v>0.40092473852008381</v>
      </c>
      <c r="CR52">
        <f t="shared" si="97"/>
        <v>0.52370345459236167</v>
      </c>
      <c r="CS52" s="9">
        <f t="shared" si="108"/>
        <v>0.46822343586211657</v>
      </c>
      <c r="CT52">
        <f t="shared" si="98"/>
        <v>0.50414227276349877</v>
      </c>
      <c r="CU52" s="9">
        <f t="shared" si="108"/>
        <v>0.38004153528630891</v>
      </c>
      <c r="CV52">
        <f t="shared" si="99"/>
        <v>0.49525114808066462</v>
      </c>
      <c r="CW52" s="9">
        <f t="shared" si="108"/>
        <v>0.4318848333496319</v>
      </c>
      <c r="CX52">
        <f t="shared" si="100"/>
        <v>0.51287271700695403</v>
      </c>
      <c r="CY52" s="9">
        <f t="shared" si="108"/>
        <v>0.47107544139033997</v>
      </c>
      <c r="CZ52">
        <f t="shared" si="101"/>
        <v>0.49721672290643215</v>
      </c>
      <c r="DA52" s="9">
        <f t="shared" si="102"/>
        <v>0.6048806997345626</v>
      </c>
      <c r="DB52" s="9">
        <f t="shared" si="102"/>
        <v>0.52695133676943506</v>
      </c>
      <c r="DC52" s="9">
        <f t="shared" si="111"/>
        <v>0.4417086314473111</v>
      </c>
      <c r="DD52">
        <f t="shared" si="112"/>
        <v>0.47638232145920667</v>
      </c>
      <c r="DE52" s="9">
        <f t="shared" si="102"/>
        <v>0.47595332929889933</v>
      </c>
      <c r="DF52">
        <f t="shared" si="103"/>
        <v>0.51816156888762521</v>
      </c>
      <c r="DG52" s="9">
        <f t="shared" si="102"/>
        <v>0.47584772767904482</v>
      </c>
      <c r="DH52" s="9">
        <f t="shared" si="102"/>
        <v>0.48932305714200441</v>
      </c>
      <c r="DI52" s="9">
        <f t="shared" si="113"/>
        <v>0.56725081873782368</v>
      </c>
      <c r="DJ52">
        <f t="shared" si="114"/>
        <v>0.50366348869730682</v>
      </c>
      <c r="DK52" s="9">
        <f t="shared" si="102"/>
        <v>0.41829512187177409</v>
      </c>
      <c r="DL52">
        <f t="shared" si="104"/>
        <v>0.636525165462832</v>
      </c>
      <c r="DM52" s="9">
        <f t="shared" si="102"/>
        <v>0.42102268069532178</v>
      </c>
      <c r="DN52">
        <f t="shared" si="105"/>
        <v>0.51369261369236474</v>
      </c>
      <c r="DO52" s="9">
        <f t="shared" si="102"/>
        <v>0.48990888137442912</v>
      </c>
      <c r="DP52">
        <f t="shared" si="115"/>
        <v>18.061622413652046</v>
      </c>
      <c r="DQ52">
        <f t="shared" si="115"/>
        <v>16.379828936770505</v>
      </c>
      <c r="DR52">
        <f t="shared" si="116"/>
        <v>34.441451350422533</v>
      </c>
      <c r="DT52">
        <f t="shared" si="117"/>
        <v>15</v>
      </c>
      <c r="DU52">
        <f t="shared" si="106"/>
        <v>27</v>
      </c>
      <c r="DV52">
        <f t="shared" si="106"/>
        <v>22</v>
      </c>
      <c r="DW52" t="s">
        <v>13</v>
      </c>
    </row>
    <row r="53" spans="87:127">
      <c r="CI53" t="str">
        <f t="shared" si="107"/>
        <v>Giants</v>
      </c>
      <c r="CJ53">
        <f t="shared" si="95"/>
        <v>0.52802524547976026</v>
      </c>
      <c r="CK53" s="9">
        <f t="shared" si="108"/>
        <v>0.50399264683807221</v>
      </c>
      <c r="CL53">
        <f t="shared" si="96"/>
        <v>0.49926891886207414</v>
      </c>
      <c r="CM53" s="9">
        <f t="shared" si="108"/>
        <v>0.47793595961409752</v>
      </c>
      <c r="CN53" s="9">
        <f t="shared" si="108"/>
        <v>0.50653695098957641</v>
      </c>
      <c r="CO53" s="9">
        <f t="shared" si="109"/>
        <v>0.47375313017098475</v>
      </c>
      <c r="CP53">
        <f t="shared" si="110"/>
        <v>0.53851167379936626</v>
      </c>
      <c r="CQ53" s="9">
        <f t="shared" si="108"/>
        <v>0.53832897396386992</v>
      </c>
      <c r="CR53">
        <f t="shared" si="97"/>
        <v>0.51237119563218014</v>
      </c>
      <c r="CS53" s="9">
        <f t="shared" si="108"/>
        <v>0.54173378787573845</v>
      </c>
      <c r="CT53">
        <f t="shared" si="98"/>
        <v>0.53707203271357007</v>
      </c>
      <c r="CU53" s="9">
        <f t="shared" si="108"/>
        <v>0.52930170303217228</v>
      </c>
      <c r="CV53">
        <f t="shared" si="99"/>
        <v>0.54306591853313435</v>
      </c>
      <c r="CW53" s="9">
        <f t="shared" si="108"/>
        <v>0.527838333232446</v>
      </c>
      <c r="CX53">
        <f t="shared" si="100"/>
        <v>0.47036440211847208</v>
      </c>
      <c r="CY53" s="9">
        <f t="shared" si="108"/>
        <v>0.50990477725172878</v>
      </c>
      <c r="CZ53">
        <f t="shared" si="101"/>
        <v>0.54128855555462352</v>
      </c>
      <c r="DA53" s="9">
        <f t="shared" si="102"/>
        <v>0.46720955014396714</v>
      </c>
      <c r="DB53" s="9">
        <f t="shared" si="102"/>
        <v>0.51874015256962469</v>
      </c>
      <c r="DC53" s="9">
        <f t="shared" si="111"/>
        <v>0.51140906917159168</v>
      </c>
      <c r="DD53">
        <f t="shared" si="112"/>
        <v>0.45016369102371445</v>
      </c>
      <c r="DE53" s="9">
        <f t="shared" si="102"/>
        <v>0.43855279134787373</v>
      </c>
      <c r="DF53">
        <f t="shared" si="103"/>
        <v>0.52138704973704986</v>
      </c>
      <c r="DG53" s="9">
        <f t="shared" si="102"/>
        <v>0.53145049408524903</v>
      </c>
      <c r="DH53" s="9">
        <f t="shared" si="102"/>
        <v>0.4336536104990979</v>
      </c>
      <c r="DI53" s="9">
        <f t="shared" si="113"/>
        <v>0.55964885028039002</v>
      </c>
      <c r="DJ53">
        <f t="shared" si="114"/>
        <v>0.54324103063115503</v>
      </c>
      <c r="DK53" s="9">
        <f t="shared" si="102"/>
        <v>0.60833372845816525</v>
      </c>
      <c r="DL53">
        <f t="shared" si="104"/>
        <v>0.59174195874319491</v>
      </c>
      <c r="DM53" s="9">
        <f t="shared" si="102"/>
        <v>0.53930018098717969</v>
      </c>
      <c r="DN53">
        <f t="shared" si="105"/>
        <v>0.42451274294522512</v>
      </c>
      <c r="DO53" s="9">
        <f t="shared" si="102"/>
        <v>0.56569049898522017</v>
      </c>
      <c r="DP53">
        <f t="shared" si="115"/>
        <v>18.376162724568335</v>
      </c>
      <c r="DQ53">
        <f t="shared" si="115"/>
        <v>18.237154900322246</v>
      </c>
      <c r="DR53">
        <f t="shared" si="116"/>
        <v>36.61331762489057</v>
      </c>
      <c r="DT53">
        <f t="shared" si="117"/>
        <v>12</v>
      </c>
      <c r="DU53">
        <f t="shared" si="106"/>
        <v>12</v>
      </c>
      <c r="DV53">
        <f t="shared" si="106"/>
        <v>14</v>
      </c>
      <c r="DW53" t="s">
        <v>15</v>
      </c>
    </row>
    <row r="54" spans="87:127">
      <c r="CI54" t="str">
        <f t="shared" si="107"/>
        <v>Jaguars</v>
      </c>
      <c r="CJ54">
        <f t="shared" si="95"/>
        <v>0.54313819574186517</v>
      </c>
      <c r="CK54" s="9">
        <f t="shared" si="108"/>
        <v>0.49460035866677365</v>
      </c>
      <c r="CL54">
        <f t="shared" si="96"/>
        <v>0.53050183620411284</v>
      </c>
      <c r="CM54" s="9">
        <f t="shared" si="108"/>
        <v>0.4822920542942426</v>
      </c>
      <c r="CN54" s="9">
        <f t="shared" si="108"/>
        <v>0.59633298877083873</v>
      </c>
      <c r="CO54" s="9">
        <f t="shared" si="109"/>
        <v>0.45606760851373118</v>
      </c>
      <c r="CP54">
        <f t="shared" si="110"/>
        <v>0.54867441054491295</v>
      </c>
      <c r="CQ54" s="9">
        <f t="shared" si="108"/>
        <v>0.47800661407380529</v>
      </c>
      <c r="CR54">
        <f t="shared" si="97"/>
        <v>0.58599698382825338</v>
      </c>
      <c r="CS54" s="9">
        <f t="shared" si="108"/>
        <v>0.45473182184389582</v>
      </c>
      <c r="CT54">
        <f t="shared" si="98"/>
        <v>0.51313482580417269</v>
      </c>
      <c r="CU54" s="9">
        <f t="shared" si="108"/>
        <v>0.51972945017967842</v>
      </c>
      <c r="CV54">
        <f t="shared" si="99"/>
        <v>0.54829666022863499</v>
      </c>
      <c r="CW54" s="9">
        <f t="shared" si="108"/>
        <v>0.47279245880554732</v>
      </c>
      <c r="CX54">
        <f t="shared" si="100"/>
        <v>0.55269815874108186</v>
      </c>
      <c r="CY54" s="9">
        <f t="shared" si="108"/>
        <v>0.47750635766923399</v>
      </c>
      <c r="CZ54">
        <f t="shared" si="101"/>
        <v>0.48947645488915115</v>
      </c>
      <c r="DA54" s="9">
        <f t="shared" ref="CM54:DO69" si="118">1-NORMDIST(DA17,DA$33,DA$34,TRUE)</f>
        <v>0.55345910915887997</v>
      </c>
      <c r="DB54" s="9">
        <f t="shared" si="118"/>
        <v>0.55014276885590851</v>
      </c>
      <c r="DC54" s="9">
        <f t="shared" si="111"/>
        <v>0.45257831035936824</v>
      </c>
      <c r="DD54">
        <f t="shared" si="112"/>
        <v>0.4900594527367178</v>
      </c>
      <c r="DE54" s="9">
        <f t="shared" si="118"/>
        <v>0.51334323322423447</v>
      </c>
      <c r="DF54">
        <f t="shared" si="103"/>
        <v>0.56783266138784172</v>
      </c>
      <c r="DG54" s="9">
        <f t="shared" si="118"/>
        <v>0.43748843013050087</v>
      </c>
      <c r="DH54" s="9">
        <f t="shared" si="118"/>
        <v>0.53542796156288086</v>
      </c>
      <c r="DI54" s="9">
        <f t="shared" si="113"/>
        <v>0.47174317264754628</v>
      </c>
      <c r="DJ54">
        <f t="shared" si="114"/>
        <v>0.52780817565212612</v>
      </c>
      <c r="DK54" s="9">
        <f t="shared" si="118"/>
        <v>0.49256869499154632</v>
      </c>
      <c r="DL54">
        <f t="shared" si="104"/>
        <v>0.58119151363911115</v>
      </c>
      <c r="DM54" s="9">
        <f t="shared" si="118"/>
        <v>0.59514109526865366</v>
      </c>
      <c r="DN54">
        <f t="shared" si="105"/>
        <v>0.51443089537583453</v>
      </c>
      <c r="DO54" s="9">
        <f t="shared" si="118"/>
        <v>0.53057259590510542</v>
      </c>
      <c r="DP54">
        <f t="shared" si="115"/>
        <v>19.472259195827597</v>
      </c>
      <c r="DQ54">
        <f t="shared" si="115"/>
        <v>17.348248815747585</v>
      </c>
      <c r="DR54">
        <f t="shared" si="116"/>
        <v>36.820508011575178</v>
      </c>
      <c r="DT54">
        <f t="shared" si="117"/>
        <v>9</v>
      </c>
      <c r="DU54">
        <f t="shared" si="117"/>
        <v>17</v>
      </c>
      <c r="DV54">
        <f t="shared" si="117"/>
        <v>13</v>
      </c>
      <c r="DW54" t="s">
        <v>25</v>
      </c>
    </row>
    <row r="55" spans="87:127">
      <c r="CI55" t="str">
        <f t="shared" si="107"/>
        <v>Jets</v>
      </c>
      <c r="CJ55">
        <f t="shared" ref="CJ55:CJ69" si="119">NORMDIST(CJ18,CJ$33,CJ$34,TRUE)</f>
        <v>0.50969686686634996</v>
      </c>
      <c r="CK55" s="9">
        <f t="shared" ref="CK55:CK69" si="120">1-NORMDIST(CK18,CK$33,CK$34,TRUE)</f>
        <v>0.46640695049894743</v>
      </c>
      <c r="CL55">
        <f t="shared" si="96"/>
        <v>0.46249412361016606</v>
      </c>
      <c r="CM55" s="9">
        <f t="shared" si="118"/>
        <v>0.55541606964500867</v>
      </c>
      <c r="CN55" s="9">
        <f t="shared" si="118"/>
        <v>0.56153128395554497</v>
      </c>
      <c r="CO55" s="9">
        <f t="shared" si="109"/>
        <v>0.49543571502772188</v>
      </c>
      <c r="CP55">
        <f t="shared" si="110"/>
        <v>0.51617296255938006</v>
      </c>
      <c r="CQ55" s="9">
        <f t="shared" si="118"/>
        <v>0.45499741997793219</v>
      </c>
      <c r="CR55">
        <f t="shared" si="97"/>
        <v>0.60214405337746157</v>
      </c>
      <c r="CS55" s="9">
        <f t="shared" si="118"/>
        <v>0.36491236994744125</v>
      </c>
      <c r="CT55">
        <f t="shared" si="98"/>
        <v>0.46510857105665382</v>
      </c>
      <c r="CU55" s="9">
        <f t="shared" si="118"/>
        <v>0.5523620522356657</v>
      </c>
      <c r="CV55">
        <f t="shared" si="99"/>
        <v>0.53784202781639046</v>
      </c>
      <c r="CW55" s="9">
        <f t="shared" si="118"/>
        <v>0.41837916805268616</v>
      </c>
      <c r="CX55">
        <f t="shared" si="100"/>
        <v>0.5303467273506326</v>
      </c>
      <c r="CY55" s="9">
        <f t="shared" si="118"/>
        <v>0.44633536108821081</v>
      </c>
      <c r="CZ55">
        <f t="shared" si="101"/>
        <v>0.55868652399589502</v>
      </c>
      <c r="DA55" s="9">
        <f t="shared" si="118"/>
        <v>0.54387255755559782</v>
      </c>
      <c r="DB55" s="9">
        <f t="shared" si="118"/>
        <v>0.57451141045250387</v>
      </c>
      <c r="DC55" s="9">
        <f t="shared" si="111"/>
        <v>0.41340424264381959</v>
      </c>
      <c r="DD55">
        <f t="shared" si="112"/>
        <v>0.47360199399983038</v>
      </c>
      <c r="DE55" s="9">
        <f t="shared" si="118"/>
        <v>0.52745724879522693</v>
      </c>
      <c r="DF55">
        <f t="shared" si="103"/>
        <v>0.57141651865253684</v>
      </c>
      <c r="DG55" s="9">
        <f t="shared" si="118"/>
        <v>0.35709776738071186</v>
      </c>
      <c r="DH55" s="9">
        <f t="shared" si="118"/>
        <v>0.66296051751205198</v>
      </c>
      <c r="DI55" s="9">
        <f t="shared" si="113"/>
        <v>0.43488003268240283</v>
      </c>
      <c r="DJ55">
        <f t="shared" si="114"/>
        <v>0.53295472797684396</v>
      </c>
      <c r="DK55" s="9">
        <f t="shared" si="118"/>
        <v>0.3931787277737151</v>
      </c>
      <c r="DL55">
        <f t="shared" si="104"/>
        <v>0.50951851110820134</v>
      </c>
      <c r="DM55" s="9">
        <f t="shared" si="118"/>
        <v>0.5005696962074514</v>
      </c>
      <c r="DN55">
        <f t="shared" si="105"/>
        <v>0.43603146227852208</v>
      </c>
      <c r="DO55" s="9">
        <f t="shared" si="118"/>
        <v>0.52555168572252853</v>
      </c>
      <c r="DP55">
        <f t="shared" si="115"/>
        <v>18.956583051526749</v>
      </c>
      <c r="DQ55">
        <f t="shared" si="115"/>
        <v>16.796251280172147</v>
      </c>
      <c r="DR55">
        <f t="shared" si="116"/>
        <v>35.752834331698892</v>
      </c>
      <c r="DT55">
        <f t="shared" si="117"/>
        <v>11</v>
      </c>
      <c r="DU55">
        <f t="shared" si="117"/>
        <v>22</v>
      </c>
      <c r="DV55">
        <f t="shared" si="117"/>
        <v>16</v>
      </c>
      <c r="DW55" t="s">
        <v>3</v>
      </c>
    </row>
    <row r="56" spans="87:127">
      <c r="CI56" t="str">
        <f t="shared" si="107"/>
        <v>Lions</v>
      </c>
      <c r="CJ56">
        <f t="shared" si="119"/>
        <v>0.34772765928426241</v>
      </c>
      <c r="CK56" s="9">
        <f t="shared" si="120"/>
        <v>0.35287751608648166</v>
      </c>
      <c r="CL56">
        <f t="shared" si="96"/>
        <v>0.34088945684315586</v>
      </c>
      <c r="CM56" s="9">
        <f t="shared" si="118"/>
        <v>0.34161347165328337</v>
      </c>
      <c r="CN56" s="9">
        <f t="shared" si="118"/>
        <v>0.42220403934483897</v>
      </c>
      <c r="CO56" s="9">
        <f t="shared" si="109"/>
        <v>0.46981730052708515</v>
      </c>
      <c r="CP56">
        <f t="shared" si="110"/>
        <v>0.35630133806169606</v>
      </c>
      <c r="CQ56" s="9">
        <f t="shared" si="118"/>
        <v>0.37029819991819113</v>
      </c>
      <c r="CR56">
        <f t="shared" si="97"/>
        <v>0.34954648574233727</v>
      </c>
      <c r="CS56" s="9">
        <f t="shared" si="118"/>
        <v>0.39390625970618565</v>
      </c>
      <c r="CT56">
        <f t="shared" si="98"/>
        <v>0.37101334460256652</v>
      </c>
      <c r="CU56" s="9">
        <f t="shared" si="118"/>
        <v>0.37383741434888873</v>
      </c>
      <c r="CV56">
        <f t="shared" si="99"/>
        <v>0.37317057553586741</v>
      </c>
      <c r="CW56" s="9">
        <f t="shared" si="118"/>
        <v>0.37593441476797795</v>
      </c>
      <c r="CX56">
        <f t="shared" si="100"/>
        <v>0.34974414899128314</v>
      </c>
      <c r="CY56" s="9">
        <f t="shared" si="118"/>
        <v>0.37164122435007152</v>
      </c>
      <c r="CZ56">
        <f t="shared" si="101"/>
        <v>0.42502003182409165</v>
      </c>
      <c r="DA56" s="9">
        <f t="shared" si="118"/>
        <v>0.46822143253338278</v>
      </c>
      <c r="DB56" s="9">
        <f t="shared" si="118"/>
        <v>0.40852853221313234</v>
      </c>
      <c r="DC56" s="9">
        <f t="shared" si="111"/>
        <v>0.42279670122530433</v>
      </c>
      <c r="DD56">
        <f t="shared" si="112"/>
        <v>0.45112278142500972</v>
      </c>
      <c r="DE56" s="9">
        <f t="shared" si="118"/>
        <v>0.43617963898972045</v>
      </c>
      <c r="DF56">
        <f t="shared" si="103"/>
        <v>0.39821579232402793</v>
      </c>
      <c r="DG56" s="9">
        <f t="shared" si="118"/>
        <v>0.43188538922238395</v>
      </c>
      <c r="DH56" s="9">
        <f t="shared" si="118"/>
        <v>0.42979150626253826</v>
      </c>
      <c r="DI56" s="9">
        <f t="shared" si="113"/>
        <v>0.55645300992412472</v>
      </c>
      <c r="DJ56">
        <f t="shared" si="114"/>
        <v>0.37450726593365724</v>
      </c>
      <c r="DK56" s="9">
        <f t="shared" si="118"/>
        <v>0.46220781972391589</v>
      </c>
      <c r="DL56">
        <f t="shared" si="104"/>
        <v>0.42654515783629976</v>
      </c>
      <c r="DM56" s="9">
        <f t="shared" si="118"/>
        <v>0.46767833037247297</v>
      </c>
      <c r="DN56">
        <f t="shared" si="105"/>
        <v>0.48679638504270406</v>
      </c>
      <c r="DO56" s="9">
        <f t="shared" si="118"/>
        <v>0.47029792418303296</v>
      </c>
      <c r="DP56">
        <f t="shared" si="115"/>
        <v>13.605241260480053</v>
      </c>
      <c r="DQ56">
        <f t="shared" si="115"/>
        <v>14.414634041989665</v>
      </c>
      <c r="DR56">
        <f t="shared" si="116"/>
        <v>28.01987530246971</v>
      </c>
      <c r="DT56">
        <f t="shared" si="117"/>
        <v>31</v>
      </c>
      <c r="DU56">
        <f t="shared" si="117"/>
        <v>32</v>
      </c>
      <c r="DV56">
        <f t="shared" si="117"/>
        <v>32</v>
      </c>
      <c r="DW56" t="s">
        <v>76</v>
      </c>
    </row>
    <row r="57" spans="87:127">
      <c r="CI57" t="str">
        <f t="shared" si="107"/>
        <v>Packers</v>
      </c>
      <c r="CJ57">
        <f t="shared" si="119"/>
        <v>0.57212513049281888</v>
      </c>
      <c r="CK57" s="9">
        <f t="shared" si="120"/>
        <v>0.54469303764322363</v>
      </c>
      <c r="CL57">
        <f t="shared" si="96"/>
        <v>0.60823673285510804</v>
      </c>
      <c r="CM57" s="9">
        <f t="shared" si="118"/>
        <v>0.56931219127087174</v>
      </c>
      <c r="CN57" s="9">
        <f t="shared" si="118"/>
        <v>0.49470024551680392</v>
      </c>
      <c r="CO57" s="9">
        <f t="shared" si="109"/>
        <v>0.55640499412516886</v>
      </c>
      <c r="CP57">
        <f t="shared" si="110"/>
        <v>0.59755703532683102</v>
      </c>
      <c r="CQ57" s="9">
        <f t="shared" si="118"/>
        <v>0.56788815178871044</v>
      </c>
      <c r="CR57">
        <f t="shared" si="97"/>
        <v>0.51473206595380883</v>
      </c>
      <c r="CS57" s="9">
        <f t="shared" si="118"/>
        <v>0.60605234502542005</v>
      </c>
      <c r="CT57">
        <f t="shared" si="98"/>
        <v>0.63576161459944436</v>
      </c>
      <c r="CU57" s="9">
        <f t="shared" si="118"/>
        <v>0.53839320728017381</v>
      </c>
      <c r="CV57">
        <f t="shared" si="99"/>
        <v>0.54551321185376844</v>
      </c>
      <c r="CW57" s="9">
        <f t="shared" si="118"/>
        <v>0.55617174567363903</v>
      </c>
      <c r="CX57">
        <f t="shared" si="100"/>
        <v>0.5918458020010946</v>
      </c>
      <c r="CY57" s="9">
        <f t="shared" si="118"/>
        <v>0.57590854261036339</v>
      </c>
      <c r="CZ57">
        <f t="shared" si="101"/>
        <v>0.46326485135867768</v>
      </c>
      <c r="DA57" s="9">
        <f t="shared" si="118"/>
        <v>0.44713723248847059</v>
      </c>
      <c r="DB57" s="9">
        <f t="shared" si="118"/>
        <v>0.52010933003531656</v>
      </c>
      <c r="DC57" s="9">
        <f t="shared" si="111"/>
        <v>0.51551911882741253</v>
      </c>
      <c r="DD57">
        <f t="shared" si="112"/>
        <v>0.52219756209895674</v>
      </c>
      <c r="DE57" s="9">
        <f t="shared" si="118"/>
        <v>0.51368639788825732</v>
      </c>
      <c r="DF57">
        <f t="shared" si="103"/>
        <v>0.50265346376388376</v>
      </c>
      <c r="DG57" s="9">
        <f t="shared" si="118"/>
        <v>0.57276243529173398</v>
      </c>
      <c r="DH57" s="9">
        <f t="shared" si="118"/>
        <v>0.46829307451778357</v>
      </c>
      <c r="DI57" s="9">
        <f t="shared" si="113"/>
        <v>0.5510478660886764</v>
      </c>
      <c r="DJ57">
        <f t="shared" si="114"/>
        <v>0.47128687020037419</v>
      </c>
      <c r="DK57" s="9">
        <f t="shared" si="118"/>
        <v>0.45806997024133955</v>
      </c>
      <c r="DL57">
        <f t="shared" si="104"/>
        <v>0.5191324538854647</v>
      </c>
      <c r="DM57" s="9">
        <f t="shared" si="118"/>
        <v>0.46865249549005628</v>
      </c>
      <c r="DN57">
        <f t="shared" si="105"/>
        <v>0.45979361497422855</v>
      </c>
      <c r="DO57" s="9">
        <f t="shared" si="118"/>
        <v>0.47880306940088924</v>
      </c>
      <c r="DP57">
        <f t="shared" si="115"/>
        <v>19.592977983126541</v>
      </c>
      <c r="DQ57">
        <f t="shared" si="115"/>
        <v>19.544311453489371</v>
      </c>
      <c r="DR57">
        <f t="shared" si="116"/>
        <v>39.137289436615902</v>
      </c>
      <c r="DT57">
        <f t="shared" si="117"/>
        <v>8</v>
      </c>
      <c r="DU57">
        <f t="shared" si="117"/>
        <v>7</v>
      </c>
      <c r="DV57">
        <f t="shared" si="117"/>
        <v>4</v>
      </c>
      <c r="DW57" t="s">
        <v>4</v>
      </c>
    </row>
    <row r="58" spans="87:127">
      <c r="CI58" t="str">
        <f t="shared" si="107"/>
        <v>Panthers</v>
      </c>
      <c r="CJ58">
        <f t="shared" si="119"/>
        <v>0.38173716825050863</v>
      </c>
      <c r="CK58" s="9">
        <f t="shared" si="120"/>
        <v>0.57365801997678367</v>
      </c>
      <c r="CL58">
        <f t="shared" si="96"/>
        <v>0.44800522748815019</v>
      </c>
      <c r="CM58" s="9">
        <f t="shared" si="118"/>
        <v>0.56593042097825896</v>
      </c>
      <c r="CN58" s="9">
        <f t="shared" si="118"/>
        <v>0.47695718627843209</v>
      </c>
      <c r="CO58" s="9">
        <f t="shared" si="109"/>
        <v>0.57198203010845761</v>
      </c>
      <c r="CP58">
        <f t="shared" si="110"/>
        <v>0.39302086283930948</v>
      </c>
      <c r="CQ58" s="9">
        <f t="shared" si="118"/>
        <v>0.56328239991830997</v>
      </c>
      <c r="CR58">
        <f t="shared" si="97"/>
        <v>0.41483441344985972</v>
      </c>
      <c r="CS58" s="9">
        <f t="shared" si="118"/>
        <v>0.52564901802413189</v>
      </c>
      <c r="CT58">
        <f t="shared" si="98"/>
        <v>0.44146081677238125</v>
      </c>
      <c r="CU58" s="9">
        <f t="shared" si="118"/>
        <v>0.56046376856768387</v>
      </c>
      <c r="CV58">
        <f t="shared" si="99"/>
        <v>0.37140497883572221</v>
      </c>
      <c r="CW58" s="9">
        <f t="shared" si="118"/>
        <v>0.56957799106114093</v>
      </c>
      <c r="CX58">
        <f t="shared" si="100"/>
        <v>0.39992056141454546</v>
      </c>
      <c r="CY58" s="9">
        <f t="shared" si="118"/>
        <v>0.50420519798791974</v>
      </c>
      <c r="CZ58">
        <f t="shared" si="101"/>
        <v>0.49064791321916934</v>
      </c>
      <c r="DA58" s="9">
        <f t="shared" si="118"/>
        <v>0.54208647891130857</v>
      </c>
      <c r="DB58" s="9">
        <f t="shared" si="118"/>
        <v>0.39921309558114448</v>
      </c>
      <c r="DC58" s="9">
        <f t="shared" si="111"/>
        <v>0.54966413986854068</v>
      </c>
      <c r="DD58">
        <f t="shared" si="112"/>
        <v>0.52435598474649536</v>
      </c>
      <c r="DE58" s="9">
        <f t="shared" si="118"/>
        <v>0.49871994060403857</v>
      </c>
      <c r="DF58">
        <f t="shared" si="103"/>
        <v>0.38143331930577407</v>
      </c>
      <c r="DG58" s="9">
        <f t="shared" si="118"/>
        <v>0.53775263466848988</v>
      </c>
      <c r="DH58" s="9">
        <f t="shared" si="118"/>
        <v>0.50842184268671009</v>
      </c>
      <c r="DI58" s="9">
        <f t="shared" si="113"/>
        <v>0.52860711216347367</v>
      </c>
      <c r="DJ58">
        <f t="shared" si="114"/>
        <v>0.38815697831696372</v>
      </c>
      <c r="DK58" s="9">
        <f t="shared" si="118"/>
        <v>0.56745591598776812</v>
      </c>
      <c r="DL58">
        <f t="shared" si="104"/>
        <v>0.46924321540244951</v>
      </c>
      <c r="DM58" s="9">
        <f t="shared" si="118"/>
        <v>0.53506822938601484</v>
      </c>
      <c r="DN58">
        <f t="shared" si="105"/>
        <v>0.58277563306661073</v>
      </c>
      <c r="DO58" s="9">
        <f t="shared" si="118"/>
        <v>0.46355111060746423</v>
      </c>
      <c r="DP58">
        <f t="shared" si="115"/>
        <v>15.354027397028416</v>
      </c>
      <c r="DQ58">
        <f t="shared" si="115"/>
        <v>19.658988940099963</v>
      </c>
      <c r="DR58">
        <f t="shared" si="116"/>
        <v>35.013016337128377</v>
      </c>
      <c r="DT58">
        <f t="shared" si="117"/>
        <v>28</v>
      </c>
      <c r="DU58">
        <f t="shared" si="117"/>
        <v>6</v>
      </c>
      <c r="DV58">
        <f t="shared" si="117"/>
        <v>21</v>
      </c>
      <c r="DW58" t="s">
        <v>17</v>
      </c>
    </row>
    <row r="59" spans="87:127">
      <c r="CI59" t="str">
        <f t="shared" si="107"/>
        <v>Patriots</v>
      </c>
      <c r="CJ59">
        <f t="shared" si="119"/>
        <v>0.69392512084931113</v>
      </c>
      <c r="CK59" s="9">
        <f t="shared" si="120"/>
        <v>0.53802273339880735</v>
      </c>
      <c r="CL59">
        <f t="shared" si="96"/>
        <v>0.64692029606945189</v>
      </c>
      <c r="CM59" s="9">
        <f t="shared" si="118"/>
        <v>0.56339658852001828</v>
      </c>
      <c r="CN59" s="9">
        <f t="shared" si="118"/>
        <v>0.57900932118685944</v>
      </c>
      <c r="CO59" s="9">
        <f t="shared" si="109"/>
        <v>0.54466337819478861</v>
      </c>
      <c r="CP59">
        <f t="shared" si="110"/>
        <v>0.66036021824123348</v>
      </c>
      <c r="CQ59" s="9">
        <f t="shared" si="118"/>
        <v>0.51772306050922245</v>
      </c>
      <c r="CR59">
        <f t="shared" si="97"/>
        <v>0.65336840909610105</v>
      </c>
      <c r="CS59" s="9">
        <f t="shared" si="118"/>
        <v>0.54124993797148135</v>
      </c>
      <c r="CT59">
        <f t="shared" si="98"/>
        <v>0.56542524094176105</v>
      </c>
      <c r="CU59" s="9">
        <f t="shared" si="118"/>
        <v>0.52667685913280249</v>
      </c>
      <c r="CV59">
        <f t="shared" si="99"/>
        <v>0.70478408663699299</v>
      </c>
      <c r="CW59" s="9">
        <f t="shared" si="118"/>
        <v>0.50116967252851052</v>
      </c>
      <c r="CX59">
        <f t="shared" si="100"/>
        <v>0.64459080661043699</v>
      </c>
      <c r="CY59" s="9">
        <f t="shared" si="118"/>
        <v>0.50861584713206898</v>
      </c>
      <c r="CZ59">
        <f t="shared" si="101"/>
        <v>0.58707682537163797</v>
      </c>
      <c r="DA59" s="9">
        <f t="shared" si="118"/>
        <v>0.61231362078035434</v>
      </c>
      <c r="DB59" s="9">
        <f t="shared" si="118"/>
        <v>0.63916972871158317</v>
      </c>
      <c r="DC59" s="9">
        <f t="shared" si="111"/>
        <v>0.49084937636679549</v>
      </c>
      <c r="DD59">
        <f t="shared" si="112"/>
        <v>0.56036342544707241</v>
      </c>
      <c r="DE59" s="9">
        <f t="shared" si="118"/>
        <v>0.5385625425673406</v>
      </c>
      <c r="DF59">
        <f t="shared" si="103"/>
        <v>0.69106098706153229</v>
      </c>
      <c r="DG59" s="9">
        <f t="shared" si="118"/>
        <v>0.49832749685357702</v>
      </c>
      <c r="DH59" s="9">
        <f t="shared" si="118"/>
        <v>0.53723414240826539</v>
      </c>
      <c r="DI59" s="9">
        <f t="shared" si="113"/>
        <v>0.5597978072451556</v>
      </c>
      <c r="DJ59">
        <f t="shared" si="114"/>
        <v>0.61395486256741738</v>
      </c>
      <c r="DK59" s="9">
        <f t="shared" si="118"/>
        <v>0.46497104327439109</v>
      </c>
      <c r="DL59">
        <f t="shared" si="104"/>
        <v>0.42975257007344714</v>
      </c>
      <c r="DM59" s="9">
        <f t="shared" si="118"/>
        <v>0.50873410285324894</v>
      </c>
      <c r="DN59">
        <f t="shared" si="105"/>
        <v>0.44583218693024973</v>
      </c>
      <c r="DO59" s="9">
        <f t="shared" si="118"/>
        <v>0.57734468401555161</v>
      </c>
      <c r="DP59">
        <f t="shared" si="115"/>
        <v>22.527318244848892</v>
      </c>
      <c r="DQ59">
        <f t="shared" si="115"/>
        <v>19.079686212875792</v>
      </c>
      <c r="DR59">
        <f t="shared" si="116"/>
        <v>41.60700445772467</v>
      </c>
      <c r="DT59">
        <f t="shared" si="117"/>
        <v>2</v>
      </c>
      <c r="DU59">
        <f t="shared" si="117"/>
        <v>9</v>
      </c>
      <c r="DV59">
        <f t="shared" si="117"/>
        <v>1</v>
      </c>
      <c r="DW59" t="s">
        <v>9</v>
      </c>
    </row>
    <row r="60" spans="87:127">
      <c r="CI60" t="str">
        <f t="shared" si="107"/>
        <v>Raiders</v>
      </c>
      <c r="CJ60">
        <f t="shared" si="119"/>
        <v>0.39447074693476458</v>
      </c>
      <c r="CK60" s="9">
        <f t="shared" si="120"/>
        <v>0.43880162349278506</v>
      </c>
      <c r="CL60">
        <f t="shared" si="96"/>
        <v>0.42711343214316744</v>
      </c>
      <c r="CM60" s="9">
        <f t="shared" si="118"/>
        <v>0.44053092776303904</v>
      </c>
      <c r="CN60" s="9">
        <f t="shared" si="118"/>
        <v>0.47105123370601876</v>
      </c>
      <c r="CO60" s="9">
        <f t="shared" si="109"/>
        <v>0.41712647071885334</v>
      </c>
      <c r="CP60">
        <f t="shared" si="110"/>
        <v>0.41263309375098478</v>
      </c>
      <c r="CQ60" s="9">
        <f t="shared" si="118"/>
        <v>0.45666256362722801</v>
      </c>
      <c r="CR60">
        <f t="shared" si="97"/>
        <v>0.43487090528340488</v>
      </c>
      <c r="CS60" s="9">
        <f t="shared" si="118"/>
        <v>0.4582829987740471</v>
      </c>
      <c r="CT60">
        <f t="shared" si="98"/>
        <v>0.41515701992656551</v>
      </c>
      <c r="CU60" s="9">
        <f t="shared" si="118"/>
        <v>0.4433198830638837</v>
      </c>
      <c r="CV60">
        <f t="shared" si="99"/>
        <v>0.41516238317805887</v>
      </c>
      <c r="CW60" s="9">
        <f t="shared" si="118"/>
        <v>0.45560430643420424</v>
      </c>
      <c r="CX60">
        <f t="shared" si="100"/>
        <v>0.42306369120915599</v>
      </c>
      <c r="CY60" s="9">
        <f t="shared" si="118"/>
        <v>0.47831495789444112</v>
      </c>
      <c r="CZ60">
        <f t="shared" si="101"/>
        <v>0.46460815530700061</v>
      </c>
      <c r="DA60" s="9">
        <f t="shared" si="118"/>
        <v>0.46662373029831994</v>
      </c>
      <c r="DB60" s="9">
        <f t="shared" si="118"/>
        <v>0.44897598691527463</v>
      </c>
      <c r="DC60" s="9">
        <f t="shared" si="111"/>
        <v>0.47031397196166091</v>
      </c>
      <c r="DD60">
        <f t="shared" si="112"/>
        <v>0.46087003327199594</v>
      </c>
      <c r="DE60" s="9">
        <f t="shared" si="118"/>
        <v>0.48303028409691939</v>
      </c>
      <c r="DF60">
        <f t="shared" si="103"/>
        <v>0.44873301949743061</v>
      </c>
      <c r="DG60" s="9">
        <f t="shared" si="118"/>
        <v>0.4938983341915022</v>
      </c>
      <c r="DH60" s="9">
        <f t="shared" si="118"/>
        <v>0.34804541874199812</v>
      </c>
      <c r="DI60" s="9">
        <f t="shared" si="113"/>
        <v>0.43066528526061876</v>
      </c>
      <c r="DJ60">
        <f t="shared" si="114"/>
        <v>0.50857434622557574</v>
      </c>
      <c r="DK60" s="9">
        <f t="shared" si="118"/>
        <v>0.43441916506449241</v>
      </c>
      <c r="DL60">
        <f t="shared" si="104"/>
        <v>0.47421357570261979</v>
      </c>
      <c r="DM60" s="9">
        <f t="shared" si="118"/>
        <v>0.44300921315095598</v>
      </c>
      <c r="DN60">
        <f t="shared" si="105"/>
        <v>0.69869653634185591</v>
      </c>
      <c r="DO60" s="9">
        <f t="shared" si="118"/>
        <v>0.52010472095964511</v>
      </c>
      <c r="DP60">
        <f t="shared" si="115"/>
        <v>15.523748272424243</v>
      </c>
      <c r="DQ60">
        <f t="shared" si="115"/>
        <v>16.225054847232943</v>
      </c>
      <c r="DR60">
        <f t="shared" si="116"/>
        <v>31.748803119657182</v>
      </c>
      <c r="DT60">
        <f t="shared" si="117"/>
        <v>26</v>
      </c>
      <c r="DU60">
        <f t="shared" si="117"/>
        <v>28</v>
      </c>
      <c r="DV60">
        <f t="shared" si="117"/>
        <v>30</v>
      </c>
      <c r="DW60" t="s">
        <v>2</v>
      </c>
    </row>
    <row r="61" spans="87:127">
      <c r="CI61" t="str">
        <f t="shared" si="107"/>
        <v>Rams</v>
      </c>
      <c r="CJ61">
        <f t="shared" si="119"/>
        <v>0.50755654210624623</v>
      </c>
      <c r="CK61" s="9">
        <f t="shared" si="120"/>
        <v>0.44315901030022775</v>
      </c>
      <c r="CL61">
        <f t="shared" si="96"/>
        <v>0.46443354171006102</v>
      </c>
      <c r="CM61" s="9">
        <f t="shared" si="118"/>
        <v>0.4397288383505582</v>
      </c>
      <c r="CN61" s="9">
        <f t="shared" si="118"/>
        <v>0.36333441288375545</v>
      </c>
      <c r="CO61" s="9">
        <f t="shared" si="109"/>
        <v>0.5013541898038808</v>
      </c>
      <c r="CP61">
        <f t="shared" si="110"/>
        <v>0.54348398289526689</v>
      </c>
      <c r="CQ61" s="9">
        <f t="shared" si="118"/>
        <v>0.44844195352853777</v>
      </c>
      <c r="CR61">
        <f t="shared" si="97"/>
        <v>0.51702276232807154</v>
      </c>
      <c r="CS61" s="9">
        <f t="shared" si="118"/>
        <v>0.52390611278141375</v>
      </c>
      <c r="CT61">
        <f t="shared" si="98"/>
        <v>0.5456693173703786</v>
      </c>
      <c r="CU61" s="9">
        <f t="shared" si="118"/>
        <v>0.39780855667463566</v>
      </c>
      <c r="CV61">
        <f t="shared" si="99"/>
        <v>0.53119987154617432</v>
      </c>
      <c r="CW61" s="9">
        <f t="shared" si="118"/>
        <v>0.46609568422653402</v>
      </c>
      <c r="CX61">
        <f t="shared" si="100"/>
        <v>0.51716690883039929</v>
      </c>
      <c r="CY61" s="9">
        <f t="shared" si="118"/>
        <v>0.49358130634860042</v>
      </c>
      <c r="CZ61">
        <f t="shared" si="101"/>
        <v>0.42130984737669852</v>
      </c>
      <c r="DA61" s="9">
        <f t="shared" si="118"/>
        <v>0.44648698723031122</v>
      </c>
      <c r="DB61" s="9">
        <f t="shared" si="118"/>
        <v>0.55557773438046754</v>
      </c>
      <c r="DC61" s="9">
        <f t="shared" si="111"/>
        <v>0.47304866323056494</v>
      </c>
      <c r="DD61">
        <f t="shared" si="112"/>
        <v>0.49306100550759624</v>
      </c>
      <c r="DE61" s="9">
        <f t="shared" si="118"/>
        <v>0.44896327332853103</v>
      </c>
      <c r="DF61">
        <f t="shared" si="103"/>
        <v>0.51951576121303311</v>
      </c>
      <c r="DG61" s="9">
        <f t="shared" si="118"/>
        <v>0.53374897560206369</v>
      </c>
      <c r="DH61" s="9">
        <f t="shared" si="118"/>
        <v>0.48318757172834093</v>
      </c>
      <c r="DI61" s="9">
        <f t="shared" si="113"/>
        <v>0.49883297418113215</v>
      </c>
      <c r="DJ61">
        <f t="shared" si="114"/>
        <v>0.49907863890841009</v>
      </c>
      <c r="DK61" s="9">
        <f t="shared" si="118"/>
        <v>0.47714021966936671</v>
      </c>
      <c r="DL61">
        <f t="shared" si="104"/>
        <v>0.50117365115359336</v>
      </c>
      <c r="DM61" s="9">
        <f t="shared" si="118"/>
        <v>0.38793353849895595</v>
      </c>
      <c r="DN61">
        <f t="shared" si="105"/>
        <v>0.5479290202723941</v>
      </c>
      <c r="DO61" s="9">
        <f t="shared" si="118"/>
        <v>0.44650323326039532</v>
      </c>
      <c r="DP61">
        <f t="shared" si="115"/>
        <v>17.719135883015472</v>
      </c>
      <c r="DQ61">
        <f t="shared" si="115"/>
        <v>16.64402989354722</v>
      </c>
      <c r="DR61">
        <f t="shared" si="116"/>
        <v>34.363165776562695</v>
      </c>
      <c r="DT61">
        <f t="shared" si="117"/>
        <v>17</v>
      </c>
      <c r="DU61">
        <f t="shared" si="117"/>
        <v>24</v>
      </c>
      <c r="DV61">
        <f t="shared" si="117"/>
        <v>24</v>
      </c>
      <c r="DW61" t="s">
        <v>11</v>
      </c>
    </row>
    <row r="62" spans="87:127">
      <c r="CI62" t="str">
        <f t="shared" si="107"/>
        <v>Ravens</v>
      </c>
      <c r="CJ62">
        <f t="shared" si="119"/>
        <v>0.40652801816251549</v>
      </c>
      <c r="CK62" s="9">
        <f t="shared" si="120"/>
        <v>0.69733340214977679</v>
      </c>
      <c r="CL62">
        <f t="shared" si="96"/>
        <v>0.41701260869741241</v>
      </c>
      <c r="CM62" s="9">
        <f t="shared" si="118"/>
        <v>0.63136838299634035</v>
      </c>
      <c r="CN62" s="9">
        <f t="shared" si="118"/>
        <v>0.46318674671745352</v>
      </c>
      <c r="CO62" s="9">
        <f t="shared" si="109"/>
        <v>0.57198203010845761</v>
      </c>
      <c r="CP62">
        <f t="shared" si="110"/>
        <v>0.40632543173466773</v>
      </c>
      <c r="CQ62" s="9">
        <f t="shared" si="118"/>
        <v>0.68550993615193256</v>
      </c>
      <c r="CR62">
        <f t="shared" si="97"/>
        <v>0.47377648260980076</v>
      </c>
      <c r="CS62" s="9">
        <f t="shared" si="118"/>
        <v>0.60359246032981506</v>
      </c>
      <c r="CT62">
        <f t="shared" si="98"/>
        <v>0.38013602522111378</v>
      </c>
      <c r="CU62" s="9">
        <f t="shared" si="118"/>
        <v>0.67928665377466557</v>
      </c>
      <c r="CV62">
        <f t="shared" si="99"/>
        <v>0.4208726688251665</v>
      </c>
      <c r="CW62" s="9">
        <f t="shared" si="118"/>
        <v>0.67072854704217832</v>
      </c>
      <c r="CX62">
        <f t="shared" si="100"/>
        <v>0.48658486884460406</v>
      </c>
      <c r="CY62" s="9">
        <f t="shared" si="118"/>
        <v>0.63327728474994782</v>
      </c>
      <c r="CZ62">
        <f t="shared" si="101"/>
        <v>0.6028685681606426</v>
      </c>
      <c r="DA62" s="9">
        <f t="shared" si="118"/>
        <v>0.4963523866655265</v>
      </c>
      <c r="DB62" s="9">
        <f t="shared" si="118"/>
        <v>0.48037247971354236</v>
      </c>
      <c r="DC62" s="9">
        <f t="shared" si="111"/>
        <v>0.67779801012405616</v>
      </c>
      <c r="DD62">
        <f t="shared" si="112"/>
        <v>0.43809143270138295</v>
      </c>
      <c r="DE62" s="9">
        <f t="shared" si="118"/>
        <v>0.60061683637794983</v>
      </c>
      <c r="DF62">
        <f t="shared" si="103"/>
        <v>0.4825737448593963</v>
      </c>
      <c r="DG62" s="9">
        <f t="shared" si="118"/>
        <v>0.61935940105601428</v>
      </c>
      <c r="DH62" s="9">
        <f t="shared" si="118"/>
        <v>0.43915857994771412</v>
      </c>
      <c r="DI62" s="9">
        <f t="shared" si="113"/>
        <v>0.48884370265940236</v>
      </c>
      <c r="DJ62">
        <f t="shared" si="114"/>
        <v>0.46120341513928742</v>
      </c>
      <c r="DK62" s="9">
        <f t="shared" si="118"/>
        <v>0.68347038868977583</v>
      </c>
      <c r="DL62">
        <f t="shared" si="104"/>
        <v>0.48565976390666643</v>
      </c>
      <c r="DM62" s="9">
        <f t="shared" si="118"/>
        <v>0.70675816356518573</v>
      </c>
      <c r="DN62">
        <f t="shared" si="105"/>
        <v>0.47972969512080732</v>
      </c>
      <c r="DO62" s="9">
        <f t="shared" si="118"/>
        <v>0.56043439928805427</v>
      </c>
      <c r="DP62">
        <f t="shared" si="115"/>
        <v>16.066792835705087</v>
      </c>
      <c r="DQ62">
        <f t="shared" si="115"/>
        <v>22.595470305209137</v>
      </c>
      <c r="DR62">
        <f t="shared" si="116"/>
        <v>38.66226314091422</v>
      </c>
      <c r="DT62">
        <f t="shared" si="117"/>
        <v>25</v>
      </c>
      <c r="DU62">
        <f t="shared" si="117"/>
        <v>1</v>
      </c>
      <c r="DV62">
        <f t="shared" si="117"/>
        <v>6</v>
      </c>
      <c r="DW62" t="s">
        <v>7</v>
      </c>
    </row>
    <row r="63" spans="87:127">
      <c r="CI63" t="str">
        <f t="shared" si="107"/>
        <v>Redskins</v>
      </c>
      <c r="CJ63">
        <f t="shared" si="119"/>
        <v>0.42685056149493827</v>
      </c>
      <c r="CK63" s="9">
        <f t="shared" si="120"/>
        <v>0.56644637939033682</v>
      </c>
      <c r="CL63">
        <f t="shared" si="96"/>
        <v>0.47255730270392582</v>
      </c>
      <c r="CM63" s="9">
        <f t="shared" si="118"/>
        <v>0.51761303159414462</v>
      </c>
      <c r="CN63" s="9">
        <f t="shared" si="118"/>
        <v>0.5203384382972055</v>
      </c>
      <c r="CO63" s="9">
        <f t="shared" si="109"/>
        <v>0.42680117728341604</v>
      </c>
      <c r="CP63">
        <f t="shared" si="110"/>
        <v>0.43549479144935832</v>
      </c>
      <c r="CQ63" s="9">
        <f t="shared" si="118"/>
        <v>0.56245166484261855</v>
      </c>
      <c r="CR63">
        <f t="shared" si="97"/>
        <v>0.49977064742538491</v>
      </c>
      <c r="CS63" s="9">
        <f t="shared" si="118"/>
        <v>0.52155744338895682</v>
      </c>
      <c r="CT63">
        <f t="shared" si="98"/>
        <v>0.41048403602442518</v>
      </c>
      <c r="CU63" s="9">
        <f t="shared" si="118"/>
        <v>0.56691852973606505</v>
      </c>
      <c r="CV63">
        <f t="shared" si="99"/>
        <v>0.4466431378056569</v>
      </c>
      <c r="CW63" s="9">
        <f t="shared" si="118"/>
        <v>0.56597370706922689</v>
      </c>
      <c r="CX63">
        <f t="shared" si="100"/>
        <v>0.46494342322993076</v>
      </c>
      <c r="CY63" s="9">
        <f t="shared" si="118"/>
        <v>0.54546616232915357</v>
      </c>
      <c r="CZ63">
        <f t="shared" si="101"/>
        <v>0.51008191524609159</v>
      </c>
      <c r="DA63" s="9">
        <f t="shared" si="118"/>
        <v>0.47145857552416148</v>
      </c>
      <c r="DB63" s="9">
        <f t="shared" si="118"/>
        <v>0.45578102802154996</v>
      </c>
      <c r="DC63" s="9">
        <f t="shared" si="111"/>
        <v>0.55645735698206533</v>
      </c>
      <c r="DD63">
        <f t="shared" si="112"/>
        <v>0.50539756150379878</v>
      </c>
      <c r="DE63" s="9">
        <f t="shared" si="118"/>
        <v>0.51178595128731663</v>
      </c>
      <c r="DF63">
        <f t="shared" si="103"/>
        <v>0.49704408941640987</v>
      </c>
      <c r="DG63" s="9">
        <f t="shared" si="118"/>
        <v>0.5281769876663579</v>
      </c>
      <c r="DH63" s="9">
        <f t="shared" si="118"/>
        <v>0.45834496641575073</v>
      </c>
      <c r="DI63" s="9">
        <f t="shared" si="113"/>
        <v>0.48143623001762614</v>
      </c>
      <c r="DJ63">
        <f t="shared" si="114"/>
        <v>0.51925504101520259</v>
      </c>
      <c r="DK63" s="9">
        <f t="shared" si="118"/>
        <v>0.5601201185595519</v>
      </c>
      <c r="DL63">
        <f t="shared" si="104"/>
        <v>0.47902162114957159</v>
      </c>
      <c r="DM63" s="9">
        <f t="shared" si="118"/>
        <v>0.55324101425604844</v>
      </c>
      <c r="DN63">
        <f t="shared" si="105"/>
        <v>0.41053590157974207</v>
      </c>
      <c r="DO63" s="9">
        <f t="shared" si="118"/>
        <v>0.51364731320725265</v>
      </c>
      <c r="DP63">
        <f t="shared" si="115"/>
        <v>16.759924788635907</v>
      </c>
      <c r="DQ63">
        <f t="shared" si="115"/>
        <v>18.894976835612788</v>
      </c>
      <c r="DR63">
        <f t="shared" si="116"/>
        <v>35.654901624248694</v>
      </c>
      <c r="DT63">
        <f t="shared" si="117"/>
        <v>21</v>
      </c>
      <c r="DU63">
        <f t="shared" si="117"/>
        <v>10</v>
      </c>
      <c r="DV63">
        <f t="shared" si="117"/>
        <v>17</v>
      </c>
      <c r="DW63" t="s">
        <v>24</v>
      </c>
    </row>
    <row r="64" spans="87:127">
      <c r="CI64" t="str">
        <f>A27</f>
        <v>Saints</v>
      </c>
      <c r="CJ64">
        <f t="shared" si="119"/>
        <v>0.6046075216724599</v>
      </c>
      <c r="CK64" s="9">
        <f t="shared" si="120"/>
        <v>0.46509002995205628</v>
      </c>
      <c r="CL64">
        <f t="shared" si="96"/>
        <v>0.60738564032636511</v>
      </c>
      <c r="CM64" s="9">
        <f t="shared" si="118"/>
        <v>0.43246583497629254</v>
      </c>
      <c r="CN64" s="9">
        <f t="shared" si="118"/>
        <v>0.46711738559345728</v>
      </c>
      <c r="CO64" s="9">
        <f t="shared" si="109"/>
        <v>0.49543571502772188</v>
      </c>
      <c r="CP64">
        <f t="shared" si="110"/>
        <v>0.62229826535559218</v>
      </c>
      <c r="CQ64" s="9">
        <f t="shared" si="118"/>
        <v>0.43864575145438711</v>
      </c>
      <c r="CR64">
        <f t="shared" si="97"/>
        <v>0.51112797761059414</v>
      </c>
      <c r="CS64" s="9">
        <f t="shared" si="118"/>
        <v>0.51286427482126218</v>
      </c>
      <c r="CT64">
        <f t="shared" si="98"/>
        <v>0.62007664779772809</v>
      </c>
      <c r="CU64" s="9">
        <f t="shared" si="118"/>
        <v>0.40315122243830337</v>
      </c>
      <c r="CV64">
        <f t="shared" si="99"/>
        <v>0.59016955310536057</v>
      </c>
      <c r="CW64" s="9">
        <f t="shared" si="118"/>
        <v>0.48686795551481565</v>
      </c>
      <c r="CX64">
        <f t="shared" si="100"/>
        <v>0.60299383438909571</v>
      </c>
      <c r="CY64" s="9">
        <f t="shared" si="118"/>
        <v>0.4860789809090188</v>
      </c>
      <c r="CZ64">
        <f t="shared" si="101"/>
        <v>0.50052460901569751</v>
      </c>
      <c r="DA64" s="9">
        <f t="shared" si="118"/>
        <v>0.52651862810515593</v>
      </c>
      <c r="DB64" s="9">
        <f t="shared" si="118"/>
        <v>0.55150243302890367</v>
      </c>
      <c r="DC64" s="9">
        <f t="shared" si="111"/>
        <v>0.46348364664947184</v>
      </c>
      <c r="DD64">
        <f t="shared" si="112"/>
        <v>0.5441272656097732</v>
      </c>
      <c r="DE64" s="9">
        <f t="shared" si="118"/>
        <v>0.49767993273599187</v>
      </c>
      <c r="DF64">
        <f t="shared" si="103"/>
        <v>0.56301280136453913</v>
      </c>
      <c r="DG64" s="9">
        <f t="shared" si="118"/>
        <v>0.5112594577416173</v>
      </c>
      <c r="DH64" s="9">
        <f t="shared" si="118"/>
        <v>0.47249000386766904</v>
      </c>
      <c r="DI64" s="9">
        <f t="shared" si="113"/>
        <v>0.51892785480466308</v>
      </c>
      <c r="DJ64">
        <f t="shared" si="114"/>
        <v>0.51958284565244628</v>
      </c>
      <c r="DK64" s="9">
        <f t="shared" si="118"/>
        <v>0.45836532682452047</v>
      </c>
      <c r="DL64">
        <f t="shared" si="104"/>
        <v>0.48037949628422505</v>
      </c>
      <c r="DM64" s="9">
        <f t="shared" si="118"/>
        <v>0.41401737569816155</v>
      </c>
      <c r="DN64">
        <f t="shared" si="105"/>
        <v>0.54532557032506612</v>
      </c>
      <c r="DO64" s="9">
        <f t="shared" si="118"/>
        <v>0.48476739282811421</v>
      </c>
      <c r="DP64">
        <f t="shared" si="115"/>
        <v>20.142922800414958</v>
      </c>
      <c r="DQ64">
        <f t="shared" si="115"/>
        <v>16.921124963652957</v>
      </c>
      <c r="DR64">
        <f t="shared" si="116"/>
        <v>37.064047764067929</v>
      </c>
      <c r="DT64">
        <f t="shared" si="117"/>
        <v>5</v>
      </c>
      <c r="DU64">
        <f t="shared" si="117"/>
        <v>21</v>
      </c>
      <c r="DV64">
        <f t="shared" si="117"/>
        <v>9</v>
      </c>
      <c r="DW64" t="s">
        <v>27</v>
      </c>
    </row>
    <row r="65" spans="87:127">
      <c r="CI65" t="str">
        <f t="shared" si="107"/>
        <v>Seahawks</v>
      </c>
      <c r="CJ65">
        <f t="shared" si="119"/>
        <v>0.5489889760725094</v>
      </c>
      <c r="CK65" s="9">
        <f t="shared" si="120"/>
        <v>0.49426010264918652</v>
      </c>
      <c r="CL65">
        <f t="shared" si="96"/>
        <v>0.51608850699613695</v>
      </c>
      <c r="CM65" s="9">
        <f t="shared" si="118"/>
        <v>0.48151855343552008</v>
      </c>
      <c r="CN65" s="9">
        <f t="shared" si="118"/>
        <v>0.5282151290769479</v>
      </c>
      <c r="CO65" s="9">
        <f t="shared" si="109"/>
        <v>0.49543571502772188</v>
      </c>
      <c r="CP65">
        <f t="shared" si="110"/>
        <v>0.51053224605477321</v>
      </c>
      <c r="CQ65" s="9">
        <f t="shared" si="118"/>
        <v>0.45775175657270861</v>
      </c>
      <c r="CR65">
        <f t="shared" si="97"/>
        <v>0.40607682595126626</v>
      </c>
      <c r="CS65" s="9">
        <f t="shared" si="118"/>
        <v>0.46315846394326177</v>
      </c>
      <c r="CT65">
        <f t="shared" si="98"/>
        <v>0.51242033961271494</v>
      </c>
      <c r="CU65" s="9">
        <f t="shared" si="118"/>
        <v>0.4738872933370758</v>
      </c>
      <c r="CV65">
        <f t="shared" si="99"/>
        <v>0.55668745139708964</v>
      </c>
      <c r="CW65" s="9">
        <f t="shared" si="118"/>
        <v>0.48597889277443695</v>
      </c>
      <c r="CX65">
        <f t="shared" si="100"/>
        <v>0.47296422317711373</v>
      </c>
      <c r="CY65" s="9">
        <f t="shared" si="118"/>
        <v>0.43899750986433728</v>
      </c>
      <c r="CZ65">
        <f t="shared" si="101"/>
        <v>0.48002015365477213</v>
      </c>
      <c r="DA65" s="9">
        <f t="shared" si="118"/>
        <v>0.52911596882076273</v>
      </c>
      <c r="DB65" s="9">
        <f t="shared" si="118"/>
        <v>0.51600115048293405</v>
      </c>
      <c r="DC65" s="9">
        <f t="shared" si="111"/>
        <v>0.47578462537666755</v>
      </c>
      <c r="DD65">
        <f t="shared" si="112"/>
        <v>0.54655151724215101</v>
      </c>
      <c r="DE65" s="9">
        <f t="shared" si="118"/>
        <v>0.49501928985010257</v>
      </c>
      <c r="DF65">
        <f t="shared" si="103"/>
        <v>0.50317093351014874</v>
      </c>
      <c r="DG65" s="9">
        <f t="shared" si="118"/>
        <v>0.45898254447571341</v>
      </c>
      <c r="DH65" s="9">
        <f t="shared" si="118"/>
        <v>0.6240059031395111</v>
      </c>
      <c r="DI65" s="9">
        <f t="shared" si="113"/>
        <v>0.48038936689157363</v>
      </c>
      <c r="DJ65">
        <f t="shared" si="114"/>
        <v>0.52061036310887265</v>
      </c>
      <c r="DK65" s="9">
        <f t="shared" si="118"/>
        <v>0.50725658682520169</v>
      </c>
      <c r="DL65">
        <f t="shared" si="104"/>
        <v>0.52276019346863589</v>
      </c>
      <c r="DM65" s="9">
        <f t="shared" si="118"/>
        <v>0.48055442966605211</v>
      </c>
      <c r="DN65">
        <f t="shared" si="105"/>
        <v>0.50261026189470825</v>
      </c>
      <c r="DO65" s="9">
        <f t="shared" si="118"/>
        <v>0.48451755917231987</v>
      </c>
      <c r="DP65">
        <f t="shared" si="115"/>
        <v>18.355307643771226</v>
      </c>
      <c r="DQ65">
        <f t="shared" si="115"/>
        <v>17.187201414998924</v>
      </c>
      <c r="DR65">
        <f t="shared" si="116"/>
        <v>35.542509058770158</v>
      </c>
      <c r="DT65">
        <f t="shared" si="117"/>
        <v>13</v>
      </c>
      <c r="DU65">
        <f t="shared" si="117"/>
        <v>18</v>
      </c>
      <c r="DV65">
        <f t="shared" si="117"/>
        <v>19</v>
      </c>
      <c r="DW65" t="s">
        <v>19</v>
      </c>
    </row>
    <row r="66" spans="87:127">
      <c r="CI66" t="str">
        <f t="shared" si="107"/>
        <v>Steelers</v>
      </c>
      <c r="CJ66">
        <f t="shared" si="119"/>
        <v>0.57494622208800361</v>
      </c>
      <c r="CK66" s="9">
        <f t="shared" si="120"/>
        <v>0.62559399934500537</v>
      </c>
      <c r="CL66">
        <f t="shared" si="96"/>
        <v>0.57472231987647182</v>
      </c>
      <c r="CM66" s="9">
        <f t="shared" si="118"/>
        <v>0.60146678666029885</v>
      </c>
      <c r="CN66" s="9">
        <f t="shared" si="118"/>
        <v>0.5282151290769479</v>
      </c>
      <c r="CO66" s="9">
        <f t="shared" si="109"/>
        <v>0.50727236654423535</v>
      </c>
      <c r="CP66">
        <f t="shared" si="110"/>
        <v>0.58691768297348523</v>
      </c>
      <c r="CQ66" s="9">
        <f t="shared" si="118"/>
        <v>0.64533227279502747</v>
      </c>
      <c r="CR66">
        <f t="shared" si="97"/>
        <v>0.68105470145332192</v>
      </c>
      <c r="CS66" s="9">
        <f t="shared" si="118"/>
        <v>0.589134773175921</v>
      </c>
      <c r="CT66">
        <f t="shared" si="98"/>
        <v>0.54344936038115821</v>
      </c>
      <c r="CU66" s="9">
        <f t="shared" si="118"/>
        <v>0.67006272979444081</v>
      </c>
      <c r="CV66">
        <f t="shared" si="99"/>
        <v>0.57786735874123818</v>
      </c>
      <c r="CW66" s="9">
        <f t="shared" si="118"/>
        <v>0.60773641980800974</v>
      </c>
      <c r="CX66">
        <f t="shared" si="100"/>
        <v>0.58842849483983428</v>
      </c>
      <c r="CY66" s="9">
        <f t="shared" si="118"/>
        <v>0.53270004235226653</v>
      </c>
      <c r="CZ66">
        <f t="shared" si="101"/>
        <v>0.56408260388969089</v>
      </c>
      <c r="DA66" s="9">
        <f t="shared" si="118"/>
        <v>0.51915156382168681</v>
      </c>
      <c r="DB66" s="9">
        <f t="shared" si="118"/>
        <v>0.61182638653142296</v>
      </c>
      <c r="DC66" s="9">
        <f t="shared" si="111"/>
        <v>0.56729126335870428</v>
      </c>
      <c r="DD66">
        <f t="shared" si="112"/>
        <v>0.4840473128781877</v>
      </c>
      <c r="DE66" s="9">
        <f t="shared" si="118"/>
        <v>0.5423542590342656</v>
      </c>
      <c r="DF66">
        <f t="shared" si="103"/>
        <v>0.595822587582436</v>
      </c>
      <c r="DG66" s="9">
        <f t="shared" si="118"/>
        <v>0.5495033828830812</v>
      </c>
      <c r="DH66" s="9">
        <f t="shared" si="118"/>
        <v>0.55197241516745232</v>
      </c>
      <c r="DI66" s="9">
        <f t="shared" si="113"/>
        <v>0.52439309954963154</v>
      </c>
      <c r="DJ66">
        <f t="shared" si="114"/>
        <v>0.49315566820962753</v>
      </c>
      <c r="DK66" s="9">
        <f t="shared" si="118"/>
        <v>0.66826962239985777</v>
      </c>
      <c r="DL66">
        <f t="shared" si="104"/>
        <v>0.48530556403387437</v>
      </c>
      <c r="DM66" s="9">
        <f t="shared" si="118"/>
        <v>0.64950539783537242</v>
      </c>
      <c r="DN66">
        <f t="shared" si="105"/>
        <v>0.45692896893827684</v>
      </c>
      <c r="DO66" s="9">
        <f t="shared" si="118"/>
        <v>0.49426808240587117</v>
      </c>
      <c r="DP66">
        <f t="shared" si="115"/>
        <v>20.450719755780437</v>
      </c>
      <c r="DQ66">
        <f t="shared" si="115"/>
        <v>20.951138968942981</v>
      </c>
      <c r="DR66">
        <f t="shared" si="116"/>
        <v>41.401858724723411</v>
      </c>
      <c r="DT66">
        <f t="shared" si="117"/>
        <v>4</v>
      </c>
      <c r="DU66">
        <f t="shared" si="117"/>
        <v>2</v>
      </c>
      <c r="DV66">
        <f t="shared" si="117"/>
        <v>2</v>
      </c>
      <c r="DW66" t="s">
        <v>10</v>
      </c>
    </row>
    <row r="67" spans="87:127">
      <c r="CI67" t="str">
        <f t="shared" si="107"/>
        <v>Texans</v>
      </c>
      <c r="CJ67">
        <f t="shared" si="119"/>
        <v>0.45986222217949824</v>
      </c>
      <c r="CK67" s="9">
        <f t="shared" si="120"/>
        <v>0.38223605954438034</v>
      </c>
      <c r="CL67">
        <f t="shared" si="96"/>
        <v>0.47776791661570794</v>
      </c>
      <c r="CM67" s="9">
        <f t="shared" si="118"/>
        <v>0.37653836257309659</v>
      </c>
      <c r="CN67" s="9">
        <f t="shared" si="118"/>
        <v>0.49174139109645199</v>
      </c>
      <c r="CO67" s="9">
        <f t="shared" si="109"/>
        <v>0.41351102439415244</v>
      </c>
      <c r="CP67">
        <f t="shared" si="110"/>
        <v>0.46767620024952317</v>
      </c>
      <c r="CQ67" s="9">
        <f t="shared" si="118"/>
        <v>0.36612965784481866</v>
      </c>
      <c r="CR67">
        <f t="shared" si="97"/>
        <v>0.53348925925008428</v>
      </c>
      <c r="CS67" s="9">
        <f t="shared" si="118"/>
        <v>0.40136556554743685</v>
      </c>
      <c r="CT67">
        <f t="shared" si="98"/>
        <v>0.44778988632106342</v>
      </c>
      <c r="CU67" s="9">
        <f t="shared" si="118"/>
        <v>0.37739674281629565</v>
      </c>
      <c r="CV67">
        <f t="shared" si="99"/>
        <v>0.47624598430862197</v>
      </c>
      <c r="CW67" s="9">
        <f t="shared" si="118"/>
        <v>0.37641330934144146</v>
      </c>
      <c r="CX67">
        <f t="shared" si="100"/>
        <v>0.47507824932998755</v>
      </c>
      <c r="CY67" s="9">
        <f t="shared" si="118"/>
        <v>0.44039996333863451</v>
      </c>
      <c r="CZ67">
        <f t="shared" si="101"/>
        <v>0.4555860600385796</v>
      </c>
      <c r="DA67" s="9">
        <f t="shared" si="118"/>
        <v>0.52267487327605133</v>
      </c>
      <c r="DB67" s="9">
        <f t="shared" si="118"/>
        <v>0.50932192813159949</v>
      </c>
      <c r="DC67" s="9">
        <f t="shared" si="111"/>
        <v>0.40672522545627909</v>
      </c>
      <c r="DD67">
        <f t="shared" si="112"/>
        <v>0.4979720484761111</v>
      </c>
      <c r="DE67" s="9">
        <f t="shared" si="118"/>
        <v>0.46345230362550138</v>
      </c>
      <c r="DF67">
        <f t="shared" si="103"/>
        <v>0.50763345564143558</v>
      </c>
      <c r="DG67" s="9">
        <f t="shared" si="118"/>
        <v>0.42054677581214361</v>
      </c>
      <c r="DH67" s="9">
        <f t="shared" si="118"/>
        <v>0.4653720478472263</v>
      </c>
      <c r="DI67" s="9">
        <f t="shared" si="113"/>
        <v>0.48027160681004566</v>
      </c>
      <c r="DJ67">
        <f t="shared" si="114"/>
        <v>0.4234620883023571</v>
      </c>
      <c r="DK67" s="9">
        <f t="shared" si="118"/>
        <v>0.41498218112944485</v>
      </c>
      <c r="DL67">
        <f t="shared" si="104"/>
        <v>0.403852939198864</v>
      </c>
      <c r="DM67" s="9">
        <f t="shared" si="118"/>
        <v>0.42257451553289538</v>
      </c>
      <c r="DN67">
        <f t="shared" si="105"/>
        <v>0.49183576495915193</v>
      </c>
      <c r="DO67" s="9">
        <f t="shared" si="118"/>
        <v>0.50503989528550575</v>
      </c>
      <c r="DP67">
        <f t="shared" si="115"/>
        <v>17.116108187290273</v>
      </c>
      <c r="DQ67">
        <f t="shared" si="115"/>
        <v>14.665420170927881</v>
      </c>
      <c r="DR67">
        <f t="shared" si="116"/>
        <v>31.781528358218161</v>
      </c>
      <c r="DT67">
        <f t="shared" si="117"/>
        <v>20</v>
      </c>
      <c r="DU67">
        <f t="shared" si="117"/>
        <v>31</v>
      </c>
      <c r="DV67">
        <f t="shared" si="117"/>
        <v>29</v>
      </c>
      <c r="DW67" t="s">
        <v>77</v>
      </c>
    </row>
    <row r="68" spans="87:127">
      <c r="CI68" t="str">
        <f t="shared" si="107"/>
        <v>Titans</v>
      </c>
      <c r="CJ68">
        <f t="shared" si="119"/>
        <v>0.46753700020467626</v>
      </c>
      <c r="CK68" s="9">
        <f t="shared" si="120"/>
        <v>0.47450357400420884</v>
      </c>
      <c r="CL68">
        <f t="shared" si="96"/>
        <v>0.5192518926796621</v>
      </c>
      <c r="CM68" s="9">
        <f t="shared" si="118"/>
        <v>0.47049764989956255</v>
      </c>
      <c r="CN68" s="9">
        <f t="shared" si="118"/>
        <v>0.52624686982901525</v>
      </c>
      <c r="CO68" s="9">
        <f t="shared" si="109"/>
        <v>0.50924480077858225</v>
      </c>
      <c r="CP68">
        <f t="shared" si="110"/>
        <v>0.49271406333329693</v>
      </c>
      <c r="CQ68" s="9">
        <f t="shared" si="118"/>
        <v>0.49584431428718989</v>
      </c>
      <c r="CR68">
        <f t="shared" si="97"/>
        <v>0.50954046161486555</v>
      </c>
      <c r="CS68" s="9">
        <f t="shared" si="118"/>
        <v>0.56514437456767064</v>
      </c>
      <c r="CT68">
        <f t="shared" si="98"/>
        <v>0.50543703603907142</v>
      </c>
      <c r="CU68" s="9">
        <f t="shared" si="118"/>
        <v>0.45555944875515597</v>
      </c>
      <c r="CV68">
        <f t="shared" si="99"/>
        <v>0.46118514794476451</v>
      </c>
      <c r="CW68" s="9">
        <f t="shared" si="118"/>
        <v>0.50648185590493355</v>
      </c>
      <c r="CX68">
        <f t="shared" si="100"/>
        <v>0.48323687612289623</v>
      </c>
      <c r="CY68" s="9">
        <f t="shared" si="118"/>
        <v>0.52983697462352464</v>
      </c>
      <c r="CZ68">
        <f t="shared" si="101"/>
        <v>0.51416473626460912</v>
      </c>
      <c r="DA68" s="9">
        <f t="shared" si="118"/>
        <v>0.56283452493132424</v>
      </c>
      <c r="DB68" s="9">
        <f t="shared" si="118"/>
        <v>0.46669530073431098</v>
      </c>
      <c r="DC68" s="9">
        <f t="shared" si="111"/>
        <v>0.56999218189727208</v>
      </c>
      <c r="DD68">
        <f t="shared" si="112"/>
        <v>0.50100054822560991</v>
      </c>
      <c r="DE68" s="9">
        <f t="shared" si="118"/>
        <v>0.46497983335112403</v>
      </c>
      <c r="DF68">
        <f t="shared" si="103"/>
        <v>0.480838258621472</v>
      </c>
      <c r="DG68" s="9">
        <f t="shared" si="118"/>
        <v>0.5455920955337823</v>
      </c>
      <c r="DH68" s="9">
        <f t="shared" si="118"/>
        <v>0.446592418697629</v>
      </c>
      <c r="DI68" s="9">
        <f t="shared" si="113"/>
        <v>0.48010767090036455</v>
      </c>
      <c r="DJ68">
        <f t="shared" si="114"/>
        <v>0.4172652111854559</v>
      </c>
      <c r="DK68" s="9">
        <f t="shared" si="118"/>
        <v>0.55244908498160394</v>
      </c>
      <c r="DL68">
        <f t="shared" si="104"/>
        <v>0.50603297226182531</v>
      </c>
      <c r="DM68" s="9">
        <f t="shared" si="118"/>
        <v>0.51835861532976124</v>
      </c>
      <c r="DN68">
        <f t="shared" si="105"/>
        <v>0.57519093981939218</v>
      </c>
      <c r="DO68" s="9">
        <f t="shared" si="118"/>
        <v>0.45674643294601425</v>
      </c>
      <c r="DP68">
        <f t="shared" si="115"/>
        <v>17.627607771917965</v>
      </c>
      <c r="DQ68">
        <f t="shared" si="115"/>
        <v>18.166754496873057</v>
      </c>
      <c r="DR68">
        <f t="shared" si="116"/>
        <v>35.794362268791033</v>
      </c>
      <c r="DT68">
        <f t="shared" si="117"/>
        <v>18</v>
      </c>
      <c r="DU68">
        <f t="shared" si="117"/>
        <v>13</v>
      </c>
      <c r="DV68">
        <f t="shared" si="117"/>
        <v>15</v>
      </c>
      <c r="DW68" t="s">
        <v>16</v>
      </c>
    </row>
    <row r="69" spans="87:127">
      <c r="CI69" t="str">
        <f>A32</f>
        <v>Vikings</v>
      </c>
      <c r="CJ69">
        <f t="shared" si="119"/>
        <v>0.57049911755975924</v>
      </c>
      <c r="CK69" s="9">
        <f t="shared" si="120"/>
        <v>0.48269642976703175</v>
      </c>
      <c r="CL69">
        <f t="shared" si="96"/>
        <v>0.55527954295462978</v>
      </c>
      <c r="CM69" s="9">
        <f t="shared" si="118"/>
        <v>0.45216136376953209</v>
      </c>
      <c r="CN69" s="9">
        <f t="shared" si="118"/>
        <v>0.47301924173316456</v>
      </c>
      <c r="CO69" s="9">
        <f t="shared" si="109"/>
        <v>0.49346304901042359</v>
      </c>
      <c r="CP69">
        <f t="shared" si="110"/>
        <v>0.59559434880506634</v>
      </c>
      <c r="CQ69" s="9">
        <f t="shared" si="118"/>
        <v>0.46874479403798086</v>
      </c>
      <c r="CR69">
        <f t="shared" si="97"/>
        <v>0.54091280393766361</v>
      </c>
      <c r="CS69" s="9">
        <f t="shared" si="118"/>
        <v>0.54523375463582247</v>
      </c>
      <c r="CT69">
        <f t="shared" si="98"/>
        <v>0.62297989888294203</v>
      </c>
      <c r="CU69" s="9">
        <f t="shared" si="118"/>
        <v>0.43171674314779462</v>
      </c>
      <c r="CV69">
        <f t="shared" si="99"/>
        <v>0.56214960636514488</v>
      </c>
      <c r="CW69" s="9">
        <f t="shared" si="118"/>
        <v>0.48041039377184724</v>
      </c>
      <c r="CX69">
        <f t="shared" si="100"/>
        <v>0.57871245161027973</v>
      </c>
      <c r="CY69" s="9">
        <f t="shared" si="118"/>
        <v>0.49780012208483315</v>
      </c>
      <c r="CZ69">
        <f t="shared" si="101"/>
        <v>0.43211971867778065</v>
      </c>
      <c r="DA69" s="9">
        <f t="shared" si="118"/>
        <v>0.47232556683153126</v>
      </c>
      <c r="DB69" s="9">
        <f t="shared" si="118"/>
        <v>0.54606030624244206</v>
      </c>
      <c r="DC69" s="9">
        <f t="shared" si="111"/>
        <v>0.49084937636679549</v>
      </c>
      <c r="DD69">
        <f t="shared" si="112"/>
        <v>0.49906217149894794</v>
      </c>
      <c r="DE69" s="9">
        <f t="shared" si="118"/>
        <v>0.51626880018837051</v>
      </c>
      <c r="DF69">
        <f t="shared" si="103"/>
        <v>0.51470746869243789</v>
      </c>
      <c r="DG69" s="9">
        <f t="shared" si="118"/>
        <v>0.5279163549471223</v>
      </c>
      <c r="DH69" s="9">
        <f t="shared" si="118"/>
        <v>0.45100041517653056</v>
      </c>
      <c r="DI69" s="9">
        <f t="shared" si="113"/>
        <v>0.57211791573811466</v>
      </c>
      <c r="DJ69">
        <f t="shared" si="114"/>
        <v>0.55572705252338039</v>
      </c>
      <c r="DK69" s="9">
        <f t="shared" si="118"/>
        <v>0.59914400613828389</v>
      </c>
      <c r="DL69">
        <f t="shared" si="104"/>
        <v>0.63653046974476468</v>
      </c>
      <c r="DM69" s="9">
        <f t="shared" si="118"/>
        <v>0.53961832389559072</v>
      </c>
      <c r="DN69">
        <f t="shared" si="105"/>
        <v>0.46007626929016732</v>
      </c>
      <c r="DO69" s="9">
        <f t="shared" si="118"/>
        <v>0.47127701952871148</v>
      </c>
      <c r="DP69">
        <f t="shared" si="115"/>
        <v>19.427726660684979</v>
      </c>
      <c r="DQ69">
        <f t="shared" si="115"/>
        <v>17.580875736227163</v>
      </c>
      <c r="DR69">
        <f t="shared" si="116"/>
        <v>37.008602396912138</v>
      </c>
      <c r="DT69">
        <f t="shared" si="117"/>
        <v>10</v>
      </c>
      <c r="DU69">
        <f t="shared" si="117"/>
        <v>15</v>
      </c>
      <c r="DV69">
        <f t="shared" si="117"/>
        <v>10</v>
      </c>
      <c r="DW69" t="s">
        <v>23</v>
      </c>
    </row>
  </sheetData>
  <sheetProtection password="A41D" sheet="1" objects="1" scenarios="1" selectLockedCells="1"/>
  <mergeCells count="1">
    <mergeCell ref="DT37:DV3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EW63"/>
  <sheetViews>
    <sheetView topLeftCell="EY1" workbookViewId="0">
      <selection activeCell="EY1" sqref="EY1"/>
    </sheetView>
  </sheetViews>
  <sheetFormatPr defaultColWidth="4.7109375" defaultRowHeight="15"/>
  <cols>
    <col min="1" max="1" width="11" hidden="1" customWidth="1"/>
    <col min="2" max="4" width="4" hidden="1" customWidth="1"/>
    <col min="5" max="5" width="5" hidden="1" customWidth="1"/>
    <col min="6" max="7" width="4" hidden="1" customWidth="1"/>
    <col min="8" max="8" width="3" hidden="1" customWidth="1"/>
    <col min="9" max="9" width="5" hidden="1" customWidth="1"/>
    <col min="10" max="10" width="4" hidden="1" customWidth="1"/>
    <col min="11" max="11" width="3" hidden="1" customWidth="1"/>
    <col min="12" max="13" width="4" hidden="1" customWidth="1"/>
    <col min="14" max="18" width="3" hidden="1" customWidth="1"/>
    <col min="19" max="19" width="4" hidden="1" customWidth="1"/>
    <col min="20" max="20" width="3" hidden="1" customWidth="1"/>
    <col min="21" max="21" width="4" hidden="1" customWidth="1"/>
    <col min="22" max="22" width="3" hidden="1" customWidth="1"/>
    <col min="23" max="23" width="5" hidden="1" customWidth="1"/>
    <col min="24" max="24" width="4" hidden="1" customWidth="1"/>
    <col min="25" max="27" width="3" hidden="1" customWidth="1"/>
    <col min="28" max="29" width="4" hidden="1" customWidth="1"/>
    <col min="30" max="30" width="3" hidden="1" customWidth="1"/>
    <col min="31" max="31" width="4" hidden="1" customWidth="1"/>
    <col min="32" max="33" width="3" hidden="1" customWidth="1"/>
    <col min="34" max="35" width="2" hidden="1" customWidth="1"/>
    <col min="36" max="36" width="3" hidden="1" customWidth="1"/>
    <col min="37" max="40" width="4" hidden="1" customWidth="1"/>
    <col min="41" max="41" width="5" hidden="1" customWidth="1"/>
    <col min="42" max="42" width="3" hidden="1" customWidth="1"/>
    <col min="43" max="46" width="4" hidden="1" customWidth="1"/>
    <col min="47" max="47" width="5" hidden="1" customWidth="1"/>
    <col min="48" max="49" width="4" hidden="1" customWidth="1"/>
    <col min="50" max="50" width="3" hidden="1" customWidth="1"/>
    <col min="51" max="51" width="5" hidden="1" customWidth="1"/>
    <col min="52" max="52" width="4" hidden="1" customWidth="1"/>
    <col min="53" max="54" width="3" hidden="1" customWidth="1"/>
    <col min="55" max="55" width="4" hidden="1" customWidth="1"/>
    <col min="56" max="60" width="3" hidden="1" customWidth="1"/>
    <col min="61" max="63" width="4" hidden="1" customWidth="1"/>
    <col min="64" max="64" width="3" hidden="1" customWidth="1"/>
    <col min="65" max="65" width="5" hidden="1" customWidth="1"/>
    <col min="66" max="66" width="4" hidden="1" customWidth="1"/>
    <col min="67" max="69" width="3" hidden="1" customWidth="1"/>
    <col min="70" max="71" width="4" hidden="1" customWidth="1"/>
    <col min="72" max="72" width="3" hidden="1" customWidth="1"/>
    <col min="73" max="73" width="4" hidden="1" customWidth="1"/>
    <col min="74" max="75" width="3" hidden="1" customWidth="1"/>
    <col min="76" max="77" width="2" hidden="1" customWidth="1"/>
    <col min="78" max="78" width="3" hidden="1" customWidth="1"/>
    <col min="79" max="82" width="4" hidden="1" customWidth="1"/>
    <col min="83" max="83" width="5" hidden="1" customWidth="1"/>
    <col min="84" max="84" width="3" hidden="1" customWidth="1"/>
    <col min="85" max="86" width="4" hidden="1" customWidth="1"/>
    <col min="87" max="87" width="11" hidden="1" customWidth="1"/>
    <col min="88" max="91" width="8.5703125" hidden="1" customWidth="1"/>
    <col min="92" max="92" width="9.85546875" hidden="1" customWidth="1"/>
    <col min="93" max="93" width="8.5703125" hidden="1" customWidth="1"/>
    <col min="94" max="94" width="9.5703125" hidden="1" customWidth="1"/>
    <col min="95" max="97" width="8.5703125" hidden="1" customWidth="1"/>
    <col min="98" max="98" width="10.28515625" hidden="1" customWidth="1"/>
    <col min="99" max="99" width="8.5703125" hidden="1" customWidth="1"/>
    <col min="100" max="100" width="15.7109375" hidden="1" customWidth="1"/>
    <col min="101" max="101" width="8.5703125" hidden="1" customWidth="1"/>
    <col min="102" max="102" width="13.28515625" hidden="1" customWidth="1"/>
    <col min="103" max="103" width="8.5703125" hidden="1" customWidth="1"/>
    <col min="104" max="104" width="8.7109375" hidden="1" customWidth="1"/>
    <col min="105" max="105" width="8.5703125" hidden="1" customWidth="1"/>
    <col min="106" max="106" width="10.28515625" hidden="1" customWidth="1"/>
    <col min="107" max="107" width="8.5703125" hidden="1" customWidth="1"/>
    <col min="108" max="108" width="9.28515625" hidden="1" customWidth="1"/>
    <col min="109" max="109" width="8.5703125" hidden="1" customWidth="1"/>
    <col min="110" max="110" width="11.140625" hidden="1" customWidth="1"/>
    <col min="111" max="111" width="8.5703125" hidden="1" customWidth="1"/>
    <col min="112" max="112" width="13.42578125" hidden="1" customWidth="1"/>
    <col min="113" max="113" width="8.5703125" hidden="1" customWidth="1"/>
    <col min="114" max="114" width="10.42578125" hidden="1" customWidth="1"/>
    <col min="115" max="117" width="8.5703125" hidden="1" customWidth="1"/>
    <col min="118" max="118" width="12.5703125" hidden="1" customWidth="1"/>
    <col min="119" max="119" width="8.5703125" hidden="1" customWidth="1"/>
    <col min="120" max="122" width="12" hidden="1" customWidth="1"/>
    <col min="123" max="126" width="3" hidden="1" customWidth="1"/>
    <col min="127" max="127" width="11" hidden="1" customWidth="1"/>
    <col min="128" max="152" width="3" hidden="1" customWidth="1"/>
    <col min="153" max="153" width="11" hidden="1" customWidth="1"/>
    <col min="154" max="154" width="0" hidden="1" customWidth="1"/>
  </cols>
  <sheetData>
    <row r="1" spans="1:153">
      <c r="A1" t="s">
        <v>5</v>
      </c>
      <c r="B1">
        <f>COUNTIF(Playoffs!A:A,A1)</f>
        <v>3</v>
      </c>
      <c r="C1">
        <f>SUMIF(Playoffs!$A:$A,$A1,Playoffs!I:I)</f>
        <v>56</v>
      </c>
      <c r="D1">
        <f>SUMIF(Playoffs!$A:$A,$A1,Playoffs!J:J)</f>
        <v>32</v>
      </c>
      <c r="E1">
        <f>SUMIF(Playoffs!$A:$A,$A1,Playoffs!K:K)</f>
        <v>741</v>
      </c>
      <c r="F1">
        <f>SUMIF(Playoffs!$A:$A,$A1,Playoffs!L:L)</f>
        <v>72</v>
      </c>
      <c r="G1">
        <f>SUMIF(Playoffs!$A:$A,$A1,Playoffs!M:M)</f>
        <v>118</v>
      </c>
      <c r="H1">
        <f>SUMIF(Playoffs!$A:$A,$A1,Playoffs!N:N)</f>
        <v>4</v>
      </c>
      <c r="I1">
        <f>SUMIF(Playoffs!$A:$A,$A1,Playoffs!O:O)</f>
        <v>223</v>
      </c>
      <c r="J1">
        <f>SUMIF(Playoffs!$A:$A,$A1,Playoffs!P:P)</f>
        <v>54</v>
      </c>
      <c r="K1">
        <f>SUMIF(Playoffs!$A:$A,$A1,Playoffs!Q:Q)</f>
        <v>3</v>
      </c>
      <c r="L1">
        <f>SUMIF(Playoffs!$A:$A,$A1,Playoffs!R:R)</f>
        <v>15</v>
      </c>
      <c r="M1">
        <f>SUMIF(Playoffs!$A:$A,$A1,Playoffs!S:S)</f>
        <v>37</v>
      </c>
      <c r="N1">
        <f>SUMIF(Playoffs!$A:$A,$A1,Playoffs!T:T)</f>
        <v>2</v>
      </c>
      <c r="O1">
        <f>SUMIF(Playoffs!$A:$A,$A1,Playoffs!U:U)</f>
        <v>5</v>
      </c>
      <c r="P1">
        <f>SUMIF(Playoffs!$A:$A,$A1,Playoffs!V:V)</f>
        <v>5</v>
      </c>
      <c r="Q1">
        <f>SUMIF(Playoffs!$A:$A,$A1,Playoffs!W:W)</f>
        <v>4</v>
      </c>
      <c r="R1">
        <f>SUMIF(Playoffs!$A:$A,$A1,Playoffs!X:X)</f>
        <v>6</v>
      </c>
      <c r="S1">
        <f>SUMIF(Playoffs!$A:$A,$A1,Playoffs!Y:Y)</f>
        <v>41</v>
      </c>
      <c r="T1">
        <f>SUMIF(Playoffs!$A:$A,$A1,Playoffs!Z:Z)</f>
        <v>11</v>
      </c>
      <c r="U1">
        <f>SUMIF(Playoffs!$A:$A,$A1,Playoffs!AA:AA)</f>
        <v>121</v>
      </c>
      <c r="V1">
        <f>SUMIF(Playoffs!$A:$A,$A1,Playoffs!AB:AB)</f>
        <v>11</v>
      </c>
      <c r="W1">
        <f>SUMIF(Playoffs!$A:$A,$A1,Playoffs!AC:AC)</f>
        <v>426</v>
      </c>
      <c r="X1">
        <f>SUMIF(Playoffs!$A:$A,$A1,Playoffs!AD:AD)</f>
        <v>80</v>
      </c>
      <c r="Y1">
        <f>SUMIF(Playoffs!$A:$A,$A1,Playoffs!AE:AE)</f>
        <v>9</v>
      </c>
      <c r="Z1">
        <f>SUMIF(Playoffs!$A:$A,$A1,Playoffs!AF:AF)</f>
        <v>5</v>
      </c>
      <c r="AA1">
        <f>SUMIF(Playoffs!$A:$A,$A1,Playoffs!AG:AG)</f>
        <v>2</v>
      </c>
      <c r="AB1">
        <f>SUMIF(Playoffs!$A:$A,$A1,Playoffs!AH:AH)</f>
        <v>13</v>
      </c>
      <c r="AC1">
        <f>SUMIF(Playoffs!$A:$A,$A1,Playoffs!AI:AI)</f>
        <v>21</v>
      </c>
      <c r="AD1">
        <f>SUMIF(Playoffs!$A:$A,$A1,Playoffs!AJ:AJ)</f>
        <v>6</v>
      </c>
      <c r="AE1">
        <f>SUMIF(Playoffs!$A:$A,$A1,Playoffs!AK:AK)</f>
        <v>24</v>
      </c>
      <c r="AF1">
        <f>SUMIF(Playoffs!$A:$A,$A1,Playoffs!AL:AL)</f>
        <v>3</v>
      </c>
      <c r="AG1">
        <f>SUMIF(Playoffs!$A:$A,$A1,Playoffs!AM:AM)</f>
        <v>7</v>
      </c>
      <c r="AH1">
        <f>SUMIF(Playoffs!$A:$A,$A1,Playoffs!AN:AN)</f>
        <v>0</v>
      </c>
      <c r="AI1">
        <f>SUMIF(Playoffs!$A:$A,$A1,Playoffs!AO:AO)</f>
        <v>1</v>
      </c>
      <c r="AJ1">
        <f>SUMIF(Playoffs!$A:$A,$A1,Playoffs!AP:AP)</f>
        <v>4</v>
      </c>
      <c r="AK1">
        <f>SUMIF(Playoffs!$A:$A,$A1,Playoffs!AQ:AQ)</f>
        <v>10</v>
      </c>
      <c r="AL1">
        <f>SUMIF(Playoffs!$A:$A,$A1,Playoffs!AR:AR)</f>
        <v>22</v>
      </c>
      <c r="AM1">
        <f>SUMIF(Playoffs!$A:$A,$A1,Playoffs!AS:AS)</f>
        <v>53</v>
      </c>
      <c r="AN1">
        <f>SUMIF(Playoffs!$A:$A,$A1,Playoffs!AT:AT)</f>
        <v>32</v>
      </c>
      <c r="AO1">
        <f>SUMIF(Playoffs!$A:$A,$A1,Playoffs!AU:AU)</f>
        <v>1035</v>
      </c>
      <c r="AP1">
        <f>SUMIF(Playoffs!$A:$A,$A1,Playoffs!AV:AV)</f>
        <v>10</v>
      </c>
      <c r="AQ1">
        <f>SUMIF(Playoffs!$A:$A,$A1,Playoffs!AW:AW)</f>
        <v>77</v>
      </c>
      <c r="AR1">
        <f>SUMIF(Playoffs!$A:$A,$A1,Playoffs!AX:AX)</f>
        <v>43</v>
      </c>
      <c r="AS1">
        <f>SUMIF(Playoffs!$A:$A,$A1,Playoffs!AY:AY)</f>
        <v>68</v>
      </c>
      <c r="AT1">
        <f>SUMIF(Playoffs!$A:$A,$A1,Playoffs!AZ:AZ)</f>
        <v>36</v>
      </c>
      <c r="AU1">
        <f>SUMIF(Playoffs!$A:$A,$A1,Playoffs!BA:BA)</f>
        <v>797</v>
      </c>
      <c r="AV1">
        <f>SUMIF(Playoffs!$A:$A,$A1,Playoffs!BB:BB)</f>
        <v>67</v>
      </c>
      <c r="AW1">
        <f>SUMIF(Playoffs!$A:$A,$A1,Playoffs!BC:BC)</f>
        <v>105</v>
      </c>
      <c r="AX1">
        <f>SUMIF(Playoffs!$A:$A,$A1,Playoffs!BD:BD)</f>
        <v>8</v>
      </c>
      <c r="AY1">
        <f>SUMIF(Playoffs!$A:$A,$A1,Playoffs!BE:BE)</f>
        <v>346</v>
      </c>
      <c r="AZ1">
        <f>SUMIF(Playoffs!$A:$A,$A1,Playoffs!BF:BF)</f>
        <v>95</v>
      </c>
      <c r="BA1">
        <f>SUMIF(Playoffs!$A:$A,$A1,Playoffs!BG:BG)</f>
        <v>4</v>
      </c>
      <c r="BB1">
        <f>SUMIF(Playoffs!$A:$A,$A1,Playoffs!BH:BH)</f>
        <v>23</v>
      </c>
      <c r="BC1">
        <f>SUMIF(Playoffs!$A:$A,$A1,Playoffs!BI:BI)</f>
        <v>42</v>
      </c>
      <c r="BD1">
        <f>SUMIF(Playoffs!$A:$A,$A1,Playoffs!BJ:BJ)</f>
        <v>0</v>
      </c>
      <c r="BE1">
        <f>SUMIF(Playoffs!$A:$A,$A1,Playoffs!BK:BK)</f>
        <v>0</v>
      </c>
      <c r="BF1">
        <f>SUMIF(Playoffs!$A:$A,$A1,Playoffs!BL:BL)</f>
        <v>3</v>
      </c>
      <c r="BG1">
        <f>SUMIF(Playoffs!$A:$A,$A1,Playoffs!BM:BM)</f>
        <v>1</v>
      </c>
      <c r="BH1">
        <f>SUMIF(Playoffs!$A:$A,$A1,Playoffs!BN:BN)</f>
        <v>4</v>
      </c>
      <c r="BI1">
        <f>SUMIF(Playoffs!$A:$A,$A1,Playoffs!BO:BO)</f>
        <v>31</v>
      </c>
      <c r="BJ1">
        <f>SUMIF(Playoffs!$A:$A,$A1,Playoffs!BP:BP)</f>
        <v>18</v>
      </c>
      <c r="BK1">
        <f>SUMIF(Playoffs!$A:$A,$A1,Playoffs!BQ:BQ)</f>
        <v>175</v>
      </c>
      <c r="BL1">
        <f>SUMIF(Playoffs!$A:$A,$A1,Playoffs!BR:BR)</f>
        <v>11</v>
      </c>
      <c r="BM1">
        <f>SUMIF(Playoffs!$A:$A,$A1,Playoffs!BS:BS)</f>
        <v>489</v>
      </c>
      <c r="BN1">
        <f>SUMIF(Playoffs!$A:$A,$A1,Playoffs!BT:BT)</f>
        <v>25</v>
      </c>
      <c r="BO1">
        <f>SUMIF(Playoffs!$A:$A,$A1,Playoffs!BU:BU)</f>
        <v>14</v>
      </c>
      <c r="BP1">
        <f>SUMIF(Playoffs!$A:$A,$A1,Playoffs!BV:BV)</f>
        <v>10</v>
      </c>
      <c r="BQ1">
        <f>SUMIF(Playoffs!$A:$A,$A1,Playoffs!BW:BW)</f>
        <v>3</v>
      </c>
      <c r="BR1">
        <f>SUMIF(Playoffs!$A:$A,$A1,Playoffs!BX:BX)</f>
        <v>22</v>
      </c>
      <c r="BS1">
        <f>SUMIF(Playoffs!$A:$A,$A1,Playoffs!BY:BY)</f>
        <v>54</v>
      </c>
      <c r="BT1">
        <f>SUMIF(Playoffs!$A:$A,$A1,Playoffs!BZ:BZ)</f>
        <v>14</v>
      </c>
      <c r="BU1">
        <f>SUMIF(Playoffs!$A:$A,$A1,Playoffs!CA:CA)</f>
        <v>29</v>
      </c>
      <c r="BV1">
        <f>SUMIF(Playoffs!$A:$A,$A1,Playoffs!CB:CB)</f>
        <v>7</v>
      </c>
      <c r="BW1">
        <f>SUMIF(Playoffs!$A:$A,$A1,Playoffs!CC:CC)</f>
        <v>12</v>
      </c>
      <c r="BX1">
        <f>SUMIF(Playoffs!$A:$A,$A1,Playoffs!CD:CD)</f>
        <v>0</v>
      </c>
      <c r="BY1">
        <f>SUMIF(Playoffs!$A:$A,$A1,Playoffs!CE:CE)</f>
        <v>0</v>
      </c>
      <c r="BZ1">
        <f>SUMIF(Playoffs!$A:$A,$A1,Playoffs!CF:CF)</f>
        <v>8</v>
      </c>
      <c r="CA1">
        <f>SUMIF(Playoffs!$A:$A,$A1,Playoffs!CG:CG)</f>
        <v>22</v>
      </c>
      <c r="CB1">
        <f>SUMIF(Playoffs!$A:$A,$A1,Playoffs!CH:CH)</f>
        <v>43</v>
      </c>
      <c r="CC1">
        <f>SUMIF(Playoffs!$A:$A,$A1,Playoffs!CI:CI)</f>
        <v>95</v>
      </c>
      <c r="CD1">
        <f>SUMIF(Playoffs!$A:$A,$A1,Playoffs!CJ:CJ)</f>
        <v>36</v>
      </c>
      <c r="CE1">
        <f>SUMIF(Playoffs!$A:$A,$A1,Playoffs!CK:CK)</f>
        <v>1299</v>
      </c>
      <c r="CF1">
        <f>SUMIF(Playoffs!$A:$A,$A1,Playoffs!CL:CL)</f>
        <v>9</v>
      </c>
      <c r="CG1">
        <f>SUMIF(Playoffs!$A:$A,$A1,Playoffs!CM:CM)</f>
        <v>100</v>
      </c>
      <c r="CH1">
        <f>SUMIF(Playoffs!$A:$A,$A1,Playoffs!CN:CN)</f>
        <v>137</v>
      </c>
      <c r="CJ1" s="1">
        <f t="shared" ref="CJ1:CJ29" si="0">(C1+H1+K1)/(C1+D1)</f>
        <v>0.71590909090909094</v>
      </c>
      <c r="CK1" s="1">
        <f t="shared" ref="CK1:CK29" si="1">(AS1+AX1+BA1)/(AS1+AT1)</f>
        <v>0.76923076923076927</v>
      </c>
      <c r="CL1" s="1">
        <f t="shared" ref="CL1:CL29" si="2">(E1+20*H1-45*P1) / (G1+R1)</f>
        <v>4.806451612903226</v>
      </c>
      <c r="CM1" s="1">
        <f t="shared" ref="CM1:CM29" si="3">(AU1+AX1*20-BF1*45)/(AW1+BH1)</f>
        <v>7.5412844036697244</v>
      </c>
      <c r="CN1" s="1">
        <f>(P1+Q1)/B1</f>
        <v>3</v>
      </c>
      <c r="CO1" s="1">
        <f>(BF1+BG1)/B1</f>
        <v>1.3333333333333333</v>
      </c>
      <c r="CP1" s="1">
        <f t="shared" ref="CP1:CP29" si="4">(E1+I1)/D1</f>
        <v>30.125</v>
      </c>
      <c r="CQ1" s="1">
        <f t="shared" ref="CQ1:CQ29" si="5">(AU1+AY1)/AT1</f>
        <v>31.75</v>
      </c>
      <c r="CR1" s="2">
        <f t="shared" ref="CR1:CR10" si="6">(AQ1+AR1/60)/D1</f>
        <v>2.4286458333333334</v>
      </c>
      <c r="CS1" s="2">
        <f t="shared" ref="CS1:CS10" si="7">(CG1+CH1/60)/AT1</f>
        <v>2.8412037037037035</v>
      </c>
      <c r="CT1" s="1">
        <f t="shared" ref="CT1:CT29" si="8">(E1+I1)/(G1+J1+R1)</f>
        <v>5.415730337078652</v>
      </c>
      <c r="CU1" s="1">
        <f t="shared" ref="CU1:CU29" si="9">(AU1+AY1)/(AW1+AZ1+BH1)</f>
        <v>5.6029411764705879</v>
      </c>
      <c r="CV1" s="1">
        <f t="shared" ref="CV1:CV29" si="10">C1/D1</f>
        <v>1.75</v>
      </c>
      <c r="CW1" s="1">
        <f t="shared" ref="CW1:CW29" si="11">AS1/AT1</f>
        <v>1.8888888888888888</v>
      </c>
      <c r="CX1" s="1">
        <f t="shared" ref="CX1:CX29" si="12">(L1+N1)/(M1+O1)</f>
        <v>0.40476190476190477</v>
      </c>
      <c r="CY1" s="1">
        <f t="shared" ref="CY1:CY29" si="13">(BB1+BD1)/(BC1+BE1)</f>
        <v>0.54761904761904767</v>
      </c>
      <c r="CZ1" s="1">
        <f t="shared" ref="CZ1:CZ29" si="14">AO1/AN1</f>
        <v>32.34375</v>
      </c>
      <c r="DA1" s="1">
        <f t="shared" ref="DA1:DA29" si="15">CE1/CD1</f>
        <v>36.083333333333336</v>
      </c>
      <c r="DB1" s="1">
        <f>AP1/B1</f>
        <v>3.3333333333333335</v>
      </c>
      <c r="DC1" s="1">
        <f>CF1/B1</f>
        <v>3</v>
      </c>
      <c r="DD1" s="1">
        <f t="shared" ref="DD1:DD29" si="16">IF(Y1&lt;&gt;0,(Z1*7+AA1*3)/(Y1*7),0)</f>
        <v>0.65079365079365081</v>
      </c>
      <c r="DE1" s="1">
        <f t="shared" ref="DE1:DE29" si="17">IF(BO1&lt;&gt;0,(BP1*7+BQ1*3)/(BO1*7),0)</f>
        <v>0.80612244897959184</v>
      </c>
      <c r="DF1" s="1">
        <f t="shared" ref="DF1:DF29" si="18">(G1+J1+R1)/D1</f>
        <v>5.5625</v>
      </c>
      <c r="DG1" s="1">
        <f t="shared" ref="DG1:DG29" si="19">(AW1+AZ1+BH1)/AT1</f>
        <v>5.666666666666667</v>
      </c>
      <c r="DH1" s="1">
        <f t="shared" ref="DH1:DH29" si="20">U1/(G1+J1+R1)</f>
        <v>0.6797752808988764</v>
      </c>
      <c r="DI1" s="1">
        <f t="shared" ref="DI1:DI29" si="21">BK1/(AW1+AZ1+BH1)</f>
        <v>0.85784313725490191</v>
      </c>
      <c r="DJ1" s="1">
        <f t="shared" ref="DJ1:DJ29" si="22">AL1/AM1</f>
        <v>0.41509433962264153</v>
      </c>
      <c r="DK1" s="1">
        <f t="shared" ref="DK1:DK29" si="23">CB1/CC1</f>
        <v>0.45263157894736844</v>
      </c>
      <c r="DL1" s="2">
        <f t="shared" ref="DL1:DL29" si="24">I1/J1</f>
        <v>4.1296296296296298</v>
      </c>
      <c r="DM1" s="2">
        <f t="shared" ref="DM1:DM29" si="25">AY1/AZ1</f>
        <v>3.642105263157895</v>
      </c>
      <c r="DN1" s="1">
        <f t="shared" ref="DN1:DN29" si="26">IF(V1&lt;&gt;0,(W1-X1)/V1,"NONE")</f>
        <v>31.454545454545453</v>
      </c>
      <c r="DO1" s="1">
        <f t="shared" ref="DO1:DO29" si="27">IF(BL1&lt;&gt;0,(BM1-BN1)/BL1,"NONE")</f>
        <v>42.18181818181818</v>
      </c>
      <c r="DQ1">
        <f t="shared" ref="DQ1:DQ29" si="28">RANK(CJ1,CJ$1:CJ$29,0)</f>
        <v>9</v>
      </c>
      <c r="DR1">
        <f t="shared" ref="DR1:DR29" si="29">RANK(CK1,CK$1:CK$29,1)</f>
        <v>24</v>
      </c>
      <c r="DS1">
        <f t="shared" ref="DS1:DS29" si="30">RANK(CL1,CL$1:CL$29,0)</f>
        <v>18</v>
      </c>
      <c r="DT1">
        <f t="shared" ref="DT1:DT29" si="31">RANK(CM1,CM$1:CM$29,1)</f>
        <v>26</v>
      </c>
      <c r="DU1">
        <f t="shared" ref="DU1:DU29" si="32">RANK(CN1,CN$1:CN$29,1)</f>
        <v>28</v>
      </c>
      <c r="DV1">
        <f t="shared" ref="DV1:DV29" si="33">RANK(CO1,CO$1:CO$29,0)</f>
        <v>23</v>
      </c>
      <c r="DW1">
        <f t="shared" ref="DW1:DW29" si="34">RANK(CP1,CP$1:CP$29,0)</f>
        <v>11</v>
      </c>
      <c r="DX1">
        <f t="shared" ref="DX1:DX29" si="35">RANK(CQ1,CQ$1:CQ$29,1)</f>
        <v>20</v>
      </c>
      <c r="DY1">
        <f t="shared" ref="DY1:DY29" si="36">RANK(CR1,CR$1:CR$29,0)</f>
        <v>24</v>
      </c>
      <c r="DZ1">
        <f t="shared" ref="DZ1:DZ29" si="37">RANK(CS1,CS$1:CS$29,1)</f>
        <v>18</v>
      </c>
      <c r="EA1">
        <f t="shared" ref="EA1:EA29" si="38">RANK(CT1,CT$1:CT$29,0)</f>
        <v>13</v>
      </c>
      <c r="EB1">
        <f t="shared" ref="EB1:EB29" si="39">RANK(CU1,CU$1:CU$29,1)</f>
        <v>21</v>
      </c>
      <c r="EC1">
        <f t="shared" ref="EC1:EC29" si="40">RANK(CV1,CV$1:CV$29,0)</f>
        <v>11</v>
      </c>
      <c r="ED1">
        <f t="shared" ref="ED1:ED29" si="41">RANK(CW1,CW$1:CW$29,1)</f>
        <v>21</v>
      </c>
      <c r="EE1">
        <f t="shared" ref="EE1:EE29" si="42">RANK(CX1,CX$1:CX$29,0)</f>
        <v>15</v>
      </c>
      <c r="EF1">
        <f t="shared" ref="EF1:EF29" si="43">RANK(CY1,CY$1:CY$29,1)</f>
        <v>27</v>
      </c>
      <c r="EG1">
        <f t="shared" ref="EG1:EG29" si="44">RANK(CZ1,CZ$1:CZ$29,0)</f>
        <v>6</v>
      </c>
      <c r="EH1">
        <f t="shared" ref="EH1:EH29" si="45">RANK(DA1,DA$1:DA$29,1)</f>
        <v>28</v>
      </c>
      <c r="EI1">
        <f t="shared" ref="EI1:EI29" si="46">RANK(DB1,DB$1:DB$29,1)</f>
        <v>10</v>
      </c>
      <c r="EJ1">
        <f t="shared" ref="EJ1:EJ29" si="47">RANK(DC1,DC$1:DC$29,0)</f>
        <v>23</v>
      </c>
      <c r="EK1">
        <f t="shared" ref="EK1:EK29" si="48">RANK(DD1,DD$1:DD$29,0)</f>
        <v>18</v>
      </c>
      <c r="EL1">
        <f t="shared" ref="EL1:EL29" si="49">RANK(DE1,DE$1:DE$29,1)</f>
        <v>27</v>
      </c>
      <c r="EM1">
        <f t="shared" ref="EM1:EM29" si="50">RANK(DF1,DF$1:DF$29,0)</f>
        <v>15</v>
      </c>
      <c r="EN1">
        <f t="shared" ref="EN1:EN29" si="51">RANK(DG1,DG$1:DG$29,1)</f>
        <v>17</v>
      </c>
      <c r="EO1">
        <f t="shared" ref="EO1:EO29" si="52">RANK(DH1,DH$1:DH$29,1)</f>
        <v>15</v>
      </c>
      <c r="EP1">
        <f t="shared" ref="EP1:EP29" si="53">RANK(DI1,DI$1:DI$29,0)</f>
        <v>6</v>
      </c>
      <c r="EQ1">
        <f t="shared" ref="EQ1:EQ29" si="54">RANK(DJ1,DJ$1:DJ$29,0)</f>
        <v>25</v>
      </c>
      <c r="ER1">
        <f t="shared" ref="ER1:ER29" si="55">RANK(DK1,DK$1:DK$29,1)</f>
        <v>15</v>
      </c>
      <c r="ES1">
        <f t="shared" ref="ES1:ES29" si="56">RANK(DL1,DL$1:DL$29,0)</f>
        <v>16</v>
      </c>
      <c r="ET1">
        <f t="shared" ref="ET1:ET29" si="57">RANK(DM1,DM$1:DM$29,1)</f>
        <v>8</v>
      </c>
      <c r="EU1">
        <f t="shared" ref="EU1:EU29" si="58">RANK(DN1,DN$1:DN$29,0)</f>
        <v>27</v>
      </c>
      <c r="EV1">
        <f t="shared" ref="EV1:EV29" si="59">RANK(DO1,DO$1:DO$29,1)</f>
        <v>27</v>
      </c>
      <c r="EW1" t="s">
        <v>5</v>
      </c>
    </row>
    <row r="2" spans="1:153">
      <c r="A2" t="s">
        <v>8</v>
      </c>
      <c r="B2">
        <f>COUNTIF(Playoffs!A:A,A2)</f>
        <v>5</v>
      </c>
      <c r="C2">
        <f>SUMIF(Playoffs!$A:$A,$A2,Playoffs!I:I)</f>
        <v>83</v>
      </c>
      <c r="D2">
        <f>SUMIF(Playoffs!$A:$A,$A2,Playoffs!J:J)</f>
        <v>65</v>
      </c>
      <c r="E2">
        <f>SUMIF(Playoffs!$A:$A,$A2,Playoffs!K:K)</f>
        <v>807</v>
      </c>
      <c r="F2">
        <f>SUMIF(Playoffs!$A:$A,$A2,Playoffs!L:L)</f>
        <v>80</v>
      </c>
      <c r="G2">
        <f>SUMIF(Playoffs!$A:$A,$A2,Playoffs!M:M)</f>
        <v>155</v>
      </c>
      <c r="H2">
        <f>SUMIF(Playoffs!$A:$A,$A2,Playoffs!N:N)</f>
        <v>4</v>
      </c>
      <c r="I2">
        <f>SUMIF(Playoffs!$A:$A,$A2,Playoffs!O:O)</f>
        <v>635</v>
      </c>
      <c r="J2">
        <f>SUMIF(Playoffs!$A:$A,$A2,Playoffs!P:P)</f>
        <v>149</v>
      </c>
      <c r="K2">
        <f>SUMIF(Playoffs!$A:$A,$A2,Playoffs!Q:Q)</f>
        <v>8</v>
      </c>
      <c r="L2">
        <f>SUMIF(Playoffs!$A:$A,$A2,Playoffs!R:R)</f>
        <v>22</v>
      </c>
      <c r="M2">
        <f>SUMIF(Playoffs!$A:$A,$A2,Playoffs!S:S)</f>
        <v>73</v>
      </c>
      <c r="N2">
        <f>SUMIF(Playoffs!$A:$A,$A2,Playoffs!T:T)</f>
        <v>4</v>
      </c>
      <c r="O2">
        <f>SUMIF(Playoffs!$A:$A,$A2,Playoffs!U:U)</f>
        <v>6</v>
      </c>
      <c r="P2">
        <f>SUMIF(Playoffs!$A:$A,$A2,Playoffs!V:V)</f>
        <v>7</v>
      </c>
      <c r="Q2">
        <f>SUMIF(Playoffs!$A:$A,$A2,Playoffs!W:W)</f>
        <v>5</v>
      </c>
      <c r="R2">
        <f>SUMIF(Playoffs!$A:$A,$A2,Playoffs!X:X)</f>
        <v>7</v>
      </c>
      <c r="S2">
        <f>SUMIF(Playoffs!$A:$A,$A2,Playoffs!Y:Y)</f>
        <v>65</v>
      </c>
      <c r="T2">
        <f>SUMIF(Playoffs!$A:$A,$A2,Playoffs!Z:Z)</f>
        <v>15</v>
      </c>
      <c r="U2">
        <f>SUMIF(Playoffs!$A:$A,$A2,Playoffs!AA:AA)</f>
        <v>104</v>
      </c>
      <c r="V2">
        <f>SUMIF(Playoffs!$A:$A,$A2,Playoffs!AB:AB)</f>
        <v>30</v>
      </c>
      <c r="W2">
        <f>SUMIF(Playoffs!$A:$A,$A2,Playoffs!AC:AC)</f>
        <v>1237</v>
      </c>
      <c r="X2">
        <f>SUMIF(Playoffs!$A:$A,$A2,Playoffs!AD:AD)</f>
        <v>85</v>
      </c>
      <c r="Y2">
        <f>SUMIF(Playoffs!$A:$A,$A2,Playoffs!AE:AE)</f>
        <v>12</v>
      </c>
      <c r="Z2">
        <f>SUMIF(Playoffs!$A:$A,$A2,Playoffs!AF:AF)</f>
        <v>9</v>
      </c>
      <c r="AA2">
        <f>SUMIF(Playoffs!$A:$A,$A2,Playoffs!AG:AG)</f>
        <v>2</v>
      </c>
      <c r="AB2">
        <f>SUMIF(Playoffs!$A:$A,$A2,Playoffs!AH:AH)</f>
        <v>35</v>
      </c>
      <c r="AC2">
        <f>SUMIF(Playoffs!$A:$A,$A2,Playoffs!AI:AI)</f>
        <v>72</v>
      </c>
      <c r="AD2">
        <f>SUMIF(Playoffs!$A:$A,$A2,Playoffs!AJ:AJ)</f>
        <v>23</v>
      </c>
      <c r="AE2">
        <f>SUMIF(Playoffs!$A:$A,$A2,Playoffs!AK:AK)</f>
        <v>47</v>
      </c>
      <c r="AF2">
        <f>SUMIF(Playoffs!$A:$A,$A2,Playoffs!AL:AL)</f>
        <v>13</v>
      </c>
      <c r="AG2">
        <f>SUMIF(Playoffs!$A:$A,$A2,Playoffs!AM:AM)</f>
        <v>24</v>
      </c>
      <c r="AH2">
        <f>SUMIF(Playoffs!$A:$A,$A2,Playoffs!AN:AN)</f>
        <v>4</v>
      </c>
      <c r="AI2">
        <f>SUMIF(Playoffs!$A:$A,$A2,Playoffs!AO:AO)</f>
        <v>4</v>
      </c>
      <c r="AJ2">
        <f>SUMIF(Playoffs!$A:$A,$A2,Playoffs!AP:AP)</f>
        <v>26</v>
      </c>
      <c r="AK2">
        <f>SUMIF(Playoffs!$A:$A,$A2,Playoffs!AQ:AQ)</f>
        <v>42</v>
      </c>
      <c r="AL2">
        <f>SUMIF(Playoffs!$A:$A,$A2,Playoffs!AR:AR)</f>
        <v>75</v>
      </c>
      <c r="AM2">
        <f>SUMIF(Playoffs!$A:$A,$A2,Playoffs!AS:AS)</f>
        <v>147</v>
      </c>
      <c r="AN2">
        <f>SUMIF(Playoffs!$A:$A,$A2,Playoffs!AT:AT)</f>
        <v>65</v>
      </c>
      <c r="AO2">
        <f>SUMIF(Playoffs!$A:$A,$A2,Playoffs!AU:AU)</f>
        <v>2092</v>
      </c>
      <c r="AP2">
        <f>SUMIF(Playoffs!$A:$A,$A2,Playoffs!AV:AV)</f>
        <v>29</v>
      </c>
      <c r="AQ2">
        <f>SUMIF(Playoffs!$A:$A,$A2,Playoffs!AW:AW)</f>
        <v>140</v>
      </c>
      <c r="AR2">
        <f>SUMIF(Playoffs!$A:$A,$A2,Playoffs!AX:AX)</f>
        <v>192</v>
      </c>
      <c r="AS2">
        <f>SUMIF(Playoffs!$A:$A,$A2,Playoffs!AY:AY)</f>
        <v>97</v>
      </c>
      <c r="AT2">
        <f>SUMIF(Playoffs!$A:$A,$A2,Playoffs!AZ:AZ)</f>
        <v>67</v>
      </c>
      <c r="AU2">
        <f>SUMIF(Playoffs!$A:$A,$A2,Playoffs!BA:BA)</f>
        <v>1297</v>
      </c>
      <c r="AV2">
        <f>SUMIF(Playoffs!$A:$A,$A2,Playoffs!BB:BB)</f>
        <v>120</v>
      </c>
      <c r="AW2">
        <f>SUMIF(Playoffs!$A:$A,$A2,Playoffs!BC:BC)</f>
        <v>193</v>
      </c>
      <c r="AX2">
        <f>SUMIF(Playoffs!$A:$A,$A2,Playoffs!BD:BD)</f>
        <v>9</v>
      </c>
      <c r="AY2">
        <f>SUMIF(Playoffs!$A:$A,$A2,Playoffs!BE:BE)</f>
        <v>584</v>
      </c>
      <c r="AZ2">
        <f>SUMIF(Playoffs!$A:$A,$A2,Playoffs!BF:BF)</f>
        <v>147</v>
      </c>
      <c r="BA2">
        <f>SUMIF(Playoffs!$A:$A,$A2,Playoffs!BG:BG)</f>
        <v>4</v>
      </c>
      <c r="BB2">
        <f>SUMIF(Playoffs!$A:$A,$A2,Playoffs!BH:BH)</f>
        <v>27</v>
      </c>
      <c r="BC2">
        <f>SUMIF(Playoffs!$A:$A,$A2,Playoffs!BI:BI)</f>
        <v>73</v>
      </c>
      <c r="BD2">
        <f>SUMIF(Playoffs!$A:$A,$A2,Playoffs!BJ:BJ)</f>
        <v>2</v>
      </c>
      <c r="BE2">
        <f>SUMIF(Playoffs!$A:$A,$A2,Playoffs!BK:BK)</f>
        <v>8</v>
      </c>
      <c r="BF2">
        <f>SUMIF(Playoffs!$A:$A,$A2,Playoffs!BL:BL)</f>
        <v>5</v>
      </c>
      <c r="BG2">
        <f>SUMIF(Playoffs!$A:$A,$A2,Playoffs!BM:BM)</f>
        <v>5</v>
      </c>
      <c r="BH2">
        <f>SUMIF(Playoffs!$A:$A,$A2,Playoffs!BN:BN)</f>
        <v>10</v>
      </c>
      <c r="BI2">
        <f>SUMIF(Playoffs!$A:$A,$A2,Playoffs!BO:BO)</f>
        <v>80</v>
      </c>
      <c r="BJ2">
        <f>SUMIF(Playoffs!$A:$A,$A2,Playoffs!BP:BP)</f>
        <v>32</v>
      </c>
      <c r="BK2">
        <f>SUMIF(Playoffs!$A:$A,$A2,Playoffs!BQ:BQ)</f>
        <v>213</v>
      </c>
      <c r="BL2">
        <f>SUMIF(Playoffs!$A:$A,$A2,Playoffs!BR:BR)</f>
        <v>24</v>
      </c>
      <c r="BM2">
        <f>SUMIF(Playoffs!$A:$A,$A2,Playoffs!BS:BS)</f>
        <v>946</v>
      </c>
      <c r="BN2">
        <f>SUMIF(Playoffs!$A:$A,$A2,Playoffs!BT:BT)</f>
        <v>46</v>
      </c>
      <c r="BO2">
        <f>SUMIF(Playoffs!$A:$A,$A2,Playoffs!BU:BU)</f>
        <v>18</v>
      </c>
      <c r="BP2">
        <f>SUMIF(Playoffs!$A:$A,$A2,Playoffs!BV:BV)</f>
        <v>9</v>
      </c>
      <c r="BQ2">
        <f>SUMIF(Playoffs!$A:$A,$A2,Playoffs!BW:BW)</f>
        <v>7</v>
      </c>
      <c r="BR2">
        <f>SUMIF(Playoffs!$A:$A,$A2,Playoffs!BX:BX)</f>
        <v>30</v>
      </c>
      <c r="BS2">
        <f>SUMIF(Playoffs!$A:$A,$A2,Playoffs!BY:BY)</f>
        <v>73</v>
      </c>
      <c r="BT2">
        <f>SUMIF(Playoffs!$A:$A,$A2,Playoffs!BZ:BZ)</f>
        <v>23</v>
      </c>
      <c r="BU2">
        <f>SUMIF(Playoffs!$A:$A,$A2,Playoffs!CA:CA)</f>
        <v>45</v>
      </c>
      <c r="BV2">
        <f>SUMIF(Playoffs!$A:$A,$A2,Playoffs!CB:CB)</f>
        <v>6</v>
      </c>
      <c r="BW2">
        <f>SUMIF(Playoffs!$A:$A,$A2,Playoffs!CC:CC)</f>
        <v>21</v>
      </c>
      <c r="BX2">
        <f>SUMIF(Playoffs!$A:$A,$A2,Playoffs!CD:CD)</f>
        <v>1</v>
      </c>
      <c r="BY2">
        <f>SUMIF(Playoffs!$A:$A,$A2,Playoffs!CE:CE)</f>
        <v>4</v>
      </c>
      <c r="BZ2">
        <f>SUMIF(Playoffs!$A:$A,$A2,Playoffs!CF:CF)</f>
        <v>16</v>
      </c>
      <c r="CA2">
        <f>SUMIF(Playoffs!$A:$A,$A2,Playoffs!CG:CG)</f>
        <v>47</v>
      </c>
      <c r="CB2">
        <f>SUMIF(Playoffs!$A:$A,$A2,Playoffs!CH:CH)</f>
        <v>60</v>
      </c>
      <c r="CC2">
        <f>SUMIF(Playoffs!$A:$A,$A2,Playoffs!CI:CI)</f>
        <v>143</v>
      </c>
      <c r="CD2">
        <f>SUMIF(Playoffs!$A:$A,$A2,Playoffs!CJ:CJ)</f>
        <v>68</v>
      </c>
      <c r="CE2">
        <f>SUMIF(Playoffs!$A:$A,$A2,Playoffs!CK:CK)</f>
        <v>2344</v>
      </c>
      <c r="CF2">
        <f>SUMIF(Playoffs!$A:$A,$A2,Playoffs!CL:CL)</f>
        <v>23</v>
      </c>
      <c r="CG2">
        <f>SUMIF(Playoffs!$A:$A,$A2,Playoffs!CM:CM)</f>
        <v>160</v>
      </c>
      <c r="CH2">
        <f>SUMIF(Playoffs!$A:$A,$A2,Playoffs!CN:CN)</f>
        <v>106</v>
      </c>
      <c r="CJ2" s="1">
        <f t="shared" si="0"/>
        <v>0.64189189189189189</v>
      </c>
      <c r="CK2" s="1">
        <f t="shared" si="1"/>
        <v>0.67073170731707321</v>
      </c>
      <c r="CL2" s="1">
        <f t="shared" si="2"/>
        <v>3.5308641975308643</v>
      </c>
      <c r="CM2" s="1">
        <f t="shared" si="3"/>
        <v>6.1674876847290641</v>
      </c>
      <c r="CN2" s="1">
        <f t="shared" ref="CN2:CN29" si="60">(P2+Q2)/B2</f>
        <v>2.4</v>
      </c>
      <c r="CO2" s="1">
        <f t="shared" ref="CO2:CO29" si="61">(BF2+BG2)/B2</f>
        <v>2</v>
      </c>
      <c r="CP2" s="1">
        <f t="shared" si="4"/>
        <v>22.184615384615384</v>
      </c>
      <c r="CQ2" s="1">
        <f t="shared" si="5"/>
        <v>28.074626865671643</v>
      </c>
      <c r="CR2" s="2">
        <f t="shared" si="6"/>
        <v>2.2030769230769227</v>
      </c>
      <c r="CS2" s="2">
        <f t="shared" si="7"/>
        <v>2.4144278606965175</v>
      </c>
      <c r="CT2" s="1">
        <f t="shared" si="8"/>
        <v>4.636655948553055</v>
      </c>
      <c r="CU2" s="1">
        <f t="shared" si="9"/>
        <v>5.3742857142857146</v>
      </c>
      <c r="CV2" s="1">
        <f t="shared" si="10"/>
        <v>1.2769230769230768</v>
      </c>
      <c r="CW2" s="1">
        <f t="shared" si="11"/>
        <v>1.4477611940298507</v>
      </c>
      <c r="CX2" s="1">
        <f t="shared" si="12"/>
        <v>0.32911392405063289</v>
      </c>
      <c r="CY2" s="1">
        <f t="shared" si="13"/>
        <v>0.35802469135802467</v>
      </c>
      <c r="CZ2" s="1">
        <f t="shared" si="14"/>
        <v>32.184615384615384</v>
      </c>
      <c r="DA2" s="1">
        <f t="shared" si="15"/>
        <v>34.470588235294116</v>
      </c>
      <c r="DB2" s="1">
        <f t="shared" ref="DB2:DB29" si="62">AP2/B2</f>
        <v>5.8</v>
      </c>
      <c r="DC2" s="1">
        <f t="shared" ref="DC2:DC29" si="63">CF2/B2</f>
        <v>4.5999999999999996</v>
      </c>
      <c r="DD2" s="1">
        <f t="shared" si="16"/>
        <v>0.8214285714285714</v>
      </c>
      <c r="DE2" s="1">
        <f t="shared" si="17"/>
        <v>0.66666666666666663</v>
      </c>
      <c r="DF2" s="1">
        <f t="shared" si="18"/>
        <v>4.7846153846153845</v>
      </c>
      <c r="DG2" s="1">
        <f t="shared" si="19"/>
        <v>5.2238805970149258</v>
      </c>
      <c r="DH2" s="1">
        <f t="shared" si="20"/>
        <v>0.33440514469453375</v>
      </c>
      <c r="DI2" s="1">
        <f t="shared" si="21"/>
        <v>0.60857142857142854</v>
      </c>
      <c r="DJ2" s="1">
        <f t="shared" si="22"/>
        <v>0.51020408163265307</v>
      </c>
      <c r="DK2" s="1">
        <f t="shared" si="23"/>
        <v>0.41958041958041958</v>
      </c>
      <c r="DL2" s="2">
        <f t="shared" si="24"/>
        <v>4.2617449664429534</v>
      </c>
      <c r="DM2" s="2">
        <f t="shared" si="25"/>
        <v>3.9727891156462585</v>
      </c>
      <c r="DN2" s="1">
        <f t="shared" si="26"/>
        <v>38.4</v>
      </c>
      <c r="DO2" s="1">
        <f t="shared" si="27"/>
        <v>37.5</v>
      </c>
      <c r="DQ2">
        <f t="shared" si="28"/>
        <v>26</v>
      </c>
      <c r="DR2">
        <f t="shared" si="29"/>
        <v>6</v>
      </c>
      <c r="DS2">
        <f t="shared" si="30"/>
        <v>26</v>
      </c>
      <c r="DT2">
        <f t="shared" si="31"/>
        <v>18</v>
      </c>
      <c r="DU2">
        <f t="shared" si="32"/>
        <v>24</v>
      </c>
      <c r="DV2">
        <f t="shared" si="33"/>
        <v>10</v>
      </c>
      <c r="DW2">
        <f t="shared" si="34"/>
        <v>26</v>
      </c>
      <c r="DX2">
        <f t="shared" si="35"/>
        <v>9</v>
      </c>
      <c r="DY2">
        <f t="shared" si="36"/>
        <v>28</v>
      </c>
      <c r="DZ2">
        <f t="shared" si="37"/>
        <v>6</v>
      </c>
      <c r="EA2">
        <f t="shared" si="38"/>
        <v>25</v>
      </c>
      <c r="EB2">
        <f t="shared" si="39"/>
        <v>15</v>
      </c>
      <c r="EC2">
        <f t="shared" si="40"/>
        <v>26</v>
      </c>
      <c r="ED2">
        <f t="shared" si="41"/>
        <v>4</v>
      </c>
      <c r="EE2">
        <f t="shared" si="42"/>
        <v>26</v>
      </c>
      <c r="EF2">
        <f t="shared" si="43"/>
        <v>7</v>
      </c>
      <c r="EG2">
        <f t="shared" si="44"/>
        <v>7</v>
      </c>
      <c r="EH2">
        <f t="shared" si="45"/>
        <v>26</v>
      </c>
      <c r="EI2">
        <f t="shared" si="46"/>
        <v>28</v>
      </c>
      <c r="EJ2">
        <f t="shared" si="47"/>
        <v>4</v>
      </c>
      <c r="EK2">
        <f t="shared" si="48"/>
        <v>2</v>
      </c>
      <c r="EL2">
        <f t="shared" si="49"/>
        <v>12</v>
      </c>
      <c r="EM2">
        <f t="shared" si="50"/>
        <v>29</v>
      </c>
      <c r="EN2">
        <f t="shared" si="51"/>
        <v>8</v>
      </c>
      <c r="EO2">
        <f t="shared" si="52"/>
        <v>1</v>
      </c>
      <c r="EP2">
        <f t="shared" si="53"/>
        <v>20</v>
      </c>
      <c r="EQ2">
        <f t="shared" si="54"/>
        <v>3</v>
      </c>
      <c r="ER2">
        <f t="shared" si="55"/>
        <v>10</v>
      </c>
      <c r="ES2">
        <f t="shared" si="56"/>
        <v>12</v>
      </c>
      <c r="ET2">
        <f t="shared" si="57"/>
        <v>16</v>
      </c>
      <c r="EU2">
        <f t="shared" si="58"/>
        <v>11</v>
      </c>
      <c r="EV2">
        <f t="shared" si="59"/>
        <v>18</v>
      </c>
      <c r="EW2" t="s">
        <v>8</v>
      </c>
    </row>
    <row r="3" spans="1:153">
      <c r="A3" t="s">
        <v>26</v>
      </c>
      <c r="B3">
        <f>COUNTIF(Playoffs!A:A,A3)</f>
        <v>2</v>
      </c>
      <c r="C3">
        <f>SUMIF(Playoffs!$A:$A,$A3,Playoffs!I:I)</f>
        <v>37</v>
      </c>
      <c r="D3">
        <f>SUMIF(Playoffs!$A:$A,$A3,Playoffs!J:J)</f>
        <v>21</v>
      </c>
      <c r="E3">
        <f>SUMIF(Playoffs!$A:$A,$A3,Playoffs!K:K)</f>
        <v>353</v>
      </c>
      <c r="F3">
        <f>SUMIF(Playoffs!$A:$A,$A3,Playoffs!L:L)</f>
        <v>43</v>
      </c>
      <c r="G3">
        <f>SUMIF(Playoffs!$A:$A,$A3,Playoffs!M:M)</f>
        <v>77</v>
      </c>
      <c r="H3">
        <f>SUMIF(Playoffs!$A:$A,$A3,Playoffs!N:N)</f>
        <v>2</v>
      </c>
      <c r="I3">
        <f>SUMIF(Playoffs!$A:$A,$A3,Playoffs!O:O)</f>
        <v>255</v>
      </c>
      <c r="J3">
        <f>SUMIF(Playoffs!$A:$A,$A3,Playoffs!P:P)</f>
        <v>42</v>
      </c>
      <c r="K3">
        <f>SUMIF(Playoffs!$A:$A,$A3,Playoffs!Q:Q)</f>
        <v>2</v>
      </c>
      <c r="L3">
        <f>SUMIF(Playoffs!$A:$A,$A3,Playoffs!R:R)</f>
        <v>14</v>
      </c>
      <c r="M3">
        <f>SUMIF(Playoffs!$A:$A,$A3,Playoffs!S:S)</f>
        <v>30</v>
      </c>
      <c r="N3">
        <f>SUMIF(Playoffs!$A:$A,$A3,Playoffs!T:T)</f>
        <v>0</v>
      </c>
      <c r="O3">
        <f>SUMIF(Playoffs!$A:$A,$A3,Playoffs!U:U)</f>
        <v>2</v>
      </c>
      <c r="P3">
        <f>SUMIF(Playoffs!$A:$A,$A3,Playoffs!V:V)</f>
        <v>3</v>
      </c>
      <c r="Q3">
        <f>SUMIF(Playoffs!$A:$A,$A3,Playoffs!W:W)</f>
        <v>1</v>
      </c>
      <c r="R3">
        <f>SUMIF(Playoffs!$A:$A,$A3,Playoffs!X:X)</f>
        <v>7</v>
      </c>
      <c r="S3">
        <f>SUMIF(Playoffs!$A:$A,$A3,Playoffs!Y:Y)</f>
        <v>56</v>
      </c>
      <c r="T3">
        <f>SUMIF(Playoffs!$A:$A,$A3,Playoffs!Z:Z)</f>
        <v>13</v>
      </c>
      <c r="U3">
        <f>SUMIF(Playoffs!$A:$A,$A3,Playoffs!AA:AA)</f>
        <v>145</v>
      </c>
      <c r="V3">
        <f>SUMIF(Playoffs!$A:$A,$A3,Playoffs!AB:AB)</f>
        <v>7</v>
      </c>
      <c r="W3">
        <f>SUMIF(Playoffs!$A:$A,$A3,Playoffs!AC:AC)</f>
        <v>323</v>
      </c>
      <c r="X3">
        <f>SUMIF(Playoffs!$A:$A,$A3,Playoffs!AD:AD)</f>
        <v>47</v>
      </c>
      <c r="Y3">
        <f>SUMIF(Playoffs!$A:$A,$A3,Playoffs!AE:AE)</f>
        <v>6</v>
      </c>
      <c r="Z3">
        <f>SUMIF(Playoffs!$A:$A,$A3,Playoffs!AF:AF)</f>
        <v>2</v>
      </c>
      <c r="AA3">
        <f>SUMIF(Playoffs!$A:$A,$A3,Playoffs!AG:AG)</f>
        <v>1</v>
      </c>
      <c r="AB3">
        <f>SUMIF(Playoffs!$A:$A,$A3,Playoffs!AH:AH)</f>
        <v>12</v>
      </c>
      <c r="AC3">
        <f>SUMIF(Playoffs!$A:$A,$A3,Playoffs!AI:AI)</f>
        <v>25</v>
      </c>
      <c r="AD3">
        <f>SUMIF(Playoffs!$A:$A,$A3,Playoffs!AJ:AJ)</f>
        <v>6</v>
      </c>
      <c r="AE3">
        <f>SUMIF(Playoffs!$A:$A,$A3,Playoffs!AK:AK)</f>
        <v>13</v>
      </c>
      <c r="AF3">
        <f>SUMIF(Playoffs!$A:$A,$A3,Playoffs!AL:AL)</f>
        <v>2</v>
      </c>
      <c r="AG3">
        <f>SUMIF(Playoffs!$A:$A,$A3,Playoffs!AM:AM)</f>
        <v>3</v>
      </c>
      <c r="AH3">
        <f>SUMIF(Playoffs!$A:$A,$A3,Playoffs!AN:AN)</f>
        <v>0</v>
      </c>
      <c r="AI3">
        <f>SUMIF(Playoffs!$A:$A,$A3,Playoffs!AO:AO)</f>
        <v>0</v>
      </c>
      <c r="AJ3">
        <f>SUMIF(Playoffs!$A:$A,$A3,Playoffs!AP:AP)</f>
        <v>1</v>
      </c>
      <c r="AK3">
        <f>SUMIF(Playoffs!$A:$A,$A3,Playoffs!AQ:AQ)</f>
        <v>3</v>
      </c>
      <c r="AL3">
        <f>SUMIF(Playoffs!$A:$A,$A3,Playoffs!AR:AR)</f>
        <v>20</v>
      </c>
      <c r="AM3">
        <f>SUMIF(Playoffs!$A:$A,$A3,Playoffs!AS:AS)</f>
        <v>41</v>
      </c>
      <c r="AN3">
        <f>SUMIF(Playoffs!$A:$A,$A3,Playoffs!AT:AT)</f>
        <v>21</v>
      </c>
      <c r="AO3">
        <f>SUMIF(Playoffs!$A:$A,$A3,Playoffs!AU:AU)</f>
        <v>609</v>
      </c>
      <c r="AP3">
        <f>SUMIF(Playoffs!$A:$A,$A3,Playoffs!AV:AV)</f>
        <v>6</v>
      </c>
      <c r="AQ3">
        <f>SUMIF(Playoffs!$A:$A,$A3,Playoffs!AW:AW)</f>
        <v>57</v>
      </c>
      <c r="AR3">
        <f>SUMIF(Playoffs!$A:$A,$A3,Playoffs!AX:AX)</f>
        <v>61</v>
      </c>
      <c r="AS3">
        <f>SUMIF(Playoffs!$A:$A,$A3,Playoffs!AY:AY)</f>
        <v>34</v>
      </c>
      <c r="AT3">
        <f>SUMIF(Playoffs!$A:$A,$A3,Playoffs!AZ:AZ)</f>
        <v>21</v>
      </c>
      <c r="AU3">
        <f>SUMIF(Playoffs!$A:$A,$A3,Playoffs!BA:BA)</f>
        <v>384</v>
      </c>
      <c r="AV3">
        <f>SUMIF(Playoffs!$A:$A,$A3,Playoffs!BB:BB)</f>
        <v>26</v>
      </c>
      <c r="AW3">
        <f>SUMIF(Playoffs!$A:$A,$A3,Playoffs!BC:BC)</f>
        <v>36</v>
      </c>
      <c r="AX3">
        <f>SUMIF(Playoffs!$A:$A,$A3,Playoffs!BD:BD)</f>
        <v>4</v>
      </c>
      <c r="AY3">
        <f>SUMIF(Playoffs!$A:$A,$A3,Playoffs!BE:BE)</f>
        <v>315</v>
      </c>
      <c r="AZ3">
        <f>SUMIF(Playoffs!$A:$A,$A3,Playoffs!BF:BF)</f>
        <v>75</v>
      </c>
      <c r="BA3">
        <f>SUMIF(Playoffs!$A:$A,$A3,Playoffs!BG:BG)</f>
        <v>3</v>
      </c>
      <c r="BB3">
        <f>SUMIF(Playoffs!$A:$A,$A3,Playoffs!BH:BH)</f>
        <v>9</v>
      </c>
      <c r="BC3">
        <f>SUMIF(Playoffs!$A:$A,$A3,Playoffs!BI:BI)</f>
        <v>23</v>
      </c>
      <c r="BD3">
        <f>SUMIF(Playoffs!$A:$A,$A3,Playoffs!BJ:BJ)</f>
        <v>0</v>
      </c>
      <c r="BE3">
        <f>SUMIF(Playoffs!$A:$A,$A3,Playoffs!BK:BK)</f>
        <v>0</v>
      </c>
      <c r="BF3">
        <f>SUMIF(Playoffs!$A:$A,$A3,Playoffs!BL:BL)</f>
        <v>0</v>
      </c>
      <c r="BG3">
        <f>SUMIF(Playoffs!$A:$A,$A3,Playoffs!BM:BM)</f>
        <v>0</v>
      </c>
      <c r="BH3">
        <f>SUMIF(Playoffs!$A:$A,$A3,Playoffs!BN:BN)</f>
        <v>1</v>
      </c>
      <c r="BI3">
        <f>SUMIF(Playoffs!$A:$A,$A3,Playoffs!BO:BO)</f>
        <v>6</v>
      </c>
      <c r="BJ3">
        <f>SUMIF(Playoffs!$A:$A,$A3,Playoffs!BP:BP)</f>
        <v>15</v>
      </c>
      <c r="BK3">
        <f>SUMIF(Playoffs!$A:$A,$A3,Playoffs!BQ:BQ)</f>
        <v>115</v>
      </c>
      <c r="BL3">
        <f>SUMIF(Playoffs!$A:$A,$A3,Playoffs!BR:BR)</f>
        <v>10</v>
      </c>
      <c r="BM3">
        <f>SUMIF(Playoffs!$A:$A,$A3,Playoffs!BS:BS)</f>
        <v>361</v>
      </c>
      <c r="BN3">
        <f>SUMIF(Playoffs!$A:$A,$A3,Playoffs!BT:BT)</f>
        <v>38</v>
      </c>
      <c r="BO3">
        <f>SUMIF(Playoffs!$A:$A,$A3,Playoffs!BU:BU)</f>
        <v>7</v>
      </c>
      <c r="BP3">
        <f>SUMIF(Playoffs!$A:$A,$A3,Playoffs!BV:BV)</f>
        <v>4</v>
      </c>
      <c r="BQ3">
        <f>SUMIF(Playoffs!$A:$A,$A3,Playoffs!BW:BW)</f>
        <v>2</v>
      </c>
      <c r="BR3">
        <f>SUMIF(Playoffs!$A:$A,$A3,Playoffs!BX:BX)</f>
        <v>17</v>
      </c>
      <c r="BS3">
        <f>SUMIF(Playoffs!$A:$A,$A3,Playoffs!BY:BY)</f>
        <v>38</v>
      </c>
      <c r="BT3">
        <f>SUMIF(Playoffs!$A:$A,$A3,Playoffs!BZ:BZ)</f>
        <v>11</v>
      </c>
      <c r="BU3">
        <f>SUMIF(Playoffs!$A:$A,$A3,Playoffs!CA:CA)</f>
        <v>27</v>
      </c>
      <c r="BV3">
        <f>SUMIF(Playoffs!$A:$A,$A3,Playoffs!CB:CB)</f>
        <v>3</v>
      </c>
      <c r="BW3">
        <f>SUMIF(Playoffs!$A:$A,$A3,Playoffs!CC:CC)</f>
        <v>10</v>
      </c>
      <c r="BX3">
        <f>SUMIF(Playoffs!$A:$A,$A3,Playoffs!CD:CD)</f>
        <v>0</v>
      </c>
      <c r="BY3">
        <f>SUMIF(Playoffs!$A:$A,$A3,Playoffs!CE:CE)</f>
        <v>0</v>
      </c>
      <c r="BZ3">
        <f>SUMIF(Playoffs!$A:$A,$A3,Playoffs!CF:CF)</f>
        <v>11</v>
      </c>
      <c r="CA3">
        <f>SUMIF(Playoffs!$A:$A,$A3,Playoffs!CG:CG)</f>
        <v>29</v>
      </c>
      <c r="CB3">
        <f>SUMIF(Playoffs!$A:$A,$A3,Playoffs!CH:CH)</f>
        <v>31</v>
      </c>
      <c r="CC3">
        <f>SUMIF(Playoffs!$A:$A,$A3,Playoffs!CI:CI)</f>
        <v>75</v>
      </c>
      <c r="CD3">
        <f>SUMIF(Playoffs!$A:$A,$A3,Playoffs!CJ:CJ)</f>
        <v>22</v>
      </c>
      <c r="CE3">
        <f>SUMIF(Playoffs!$A:$A,$A3,Playoffs!CK:CK)</f>
        <v>786</v>
      </c>
      <c r="CF3">
        <f>SUMIF(Playoffs!$A:$A,$A3,Playoffs!CL:CL)</f>
        <v>4</v>
      </c>
      <c r="CG3">
        <f>SUMIF(Playoffs!$A:$A,$A3,Playoffs!CM:CM)</f>
        <v>61</v>
      </c>
      <c r="CH3">
        <f>SUMIF(Playoffs!$A:$A,$A3,Playoffs!CN:CN)</f>
        <v>59</v>
      </c>
      <c r="CJ3" s="1">
        <f t="shared" si="0"/>
        <v>0.7068965517241379</v>
      </c>
      <c r="CK3" s="1">
        <f t="shared" si="1"/>
        <v>0.74545454545454548</v>
      </c>
      <c r="CL3" s="1">
        <f t="shared" si="2"/>
        <v>3.0714285714285716</v>
      </c>
      <c r="CM3" s="1">
        <f t="shared" si="3"/>
        <v>12.54054054054054</v>
      </c>
      <c r="CN3" s="1">
        <f t="shared" si="60"/>
        <v>2</v>
      </c>
      <c r="CO3" s="1">
        <f t="shared" si="61"/>
        <v>0</v>
      </c>
      <c r="CP3" s="1">
        <f t="shared" si="4"/>
        <v>28.952380952380953</v>
      </c>
      <c r="CQ3" s="1">
        <f t="shared" si="5"/>
        <v>33.285714285714285</v>
      </c>
      <c r="CR3" s="2">
        <f t="shared" si="6"/>
        <v>2.7626984126984127</v>
      </c>
      <c r="CS3" s="2">
        <f t="shared" si="7"/>
        <v>2.9515873015873018</v>
      </c>
      <c r="CT3" s="1">
        <f t="shared" si="8"/>
        <v>4.8253968253968251</v>
      </c>
      <c r="CU3" s="1">
        <f t="shared" si="9"/>
        <v>6.2410714285714288</v>
      </c>
      <c r="CV3" s="1">
        <f t="shared" si="10"/>
        <v>1.7619047619047619</v>
      </c>
      <c r="CW3" s="1">
        <f t="shared" si="11"/>
        <v>1.6190476190476191</v>
      </c>
      <c r="CX3" s="1">
        <f t="shared" si="12"/>
        <v>0.4375</v>
      </c>
      <c r="CY3" s="1">
        <f t="shared" si="13"/>
        <v>0.39130434782608697</v>
      </c>
      <c r="CZ3" s="1">
        <f t="shared" si="14"/>
        <v>29</v>
      </c>
      <c r="DA3" s="1">
        <f t="shared" si="15"/>
        <v>35.727272727272727</v>
      </c>
      <c r="DB3" s="1">
        <f t="shared" si="62"/>
        <v>3</v>
      </c>
      <c r="DC3" s="1">
        <f t="shared" si="63"/>
        <v>2</v>
      </c>
      <c r="DD3" s="1">
        <f t="shared" si="16"/>
        <v>0.40476190476190477</v>
      </c>
      <c r="DE3" s="1">
        <f t="shared" si="17"/>
        <v>0.69387755102040816</v>
      </c>
      <c r="DF3" s="1">
        <f t="shared" si="18"/>
        <v>6</v>
      </c>
      <c r="DG3" s="1">
        <f t="shared" si="19"/>
        <v>5.333333333333333</v>
      </c>
      <c r="DH3" s="1">
        <f t="shared" si="20"/>
        <v>1.1507936507936507</v>
      </c>
      <c r="DI3" s="1">
        <f t="shared" si="21"/>
        <v>1.0267857142857142</v>
      </c>
      <c r="DJ3" s="1">
        <f t="shared" si="22"/>
        <v>0.48780487804878048</v>
      </c>
      <c r="DK3" s="1">
        <f t="shared" si="23"/>
        <v>0.41333333333333333</v>
      </c>
      <c r="DL3" s="2">
        <f t="shared" si="24"/>
        <v>6.0714285714285712</v>
      </c>
      <c r="DM3" s="2">
        <f t="shared" si="25"/>
        <v>4.2</v>
      </c>
      <c r="DN3" s="1">
        <f t="shared" si="26"/>
        <v>39.428571428571431</v>
      </c>
      <c r="DO3" s="1">
        <f t="shared" si="27"/>
        <v>32.299999999999997</v>
      </c>
      <c r="DQ3">
        <f t="shared" si="28"/>
        <v>14</v>
      </c>
      <c r="DR3">
        <f t="shared" si="29"/>
        <v>23</v>
      </c>
      <c r="DS3">
        <f t="shared" si="30"/>
        <v>27</v>
      </c>
      <c r="DT3">
        <f t="shared" si="31"/>
        <v>29</v>
      </c>
      <c r="DU3">
        <f t="shared" si="32"/>
        <v>19</v>
      </c>
      <c r="DV3">
        <f t="shared" si="33"/>
        <v>29</v>
      </c>
      <c r="DW3">
        <f t="shared" si="34"/>
        <v>16</v>
      </c>
      <c r="DX3">
        <f t="shared" si="35"/>
        <v>24</v>
      </c>
      <c r="DY3">
        <f t="shared" si="36"/>
        <v>11</v>
      </c>
      <c r="DZ3">
        <f t="shared" si="37"/>
        <v>24</v>
      </c>
      <c r="EA3">
        <f t="shared" si="38"/>
        <v>22</v>
      </c>
      <c r="EB3">
        <f t="shared" si="39"/>
        <v>28</v>
      </c>
      <c r="EC3">
        <f t="shared" si="40"/>
        <v>9</v>
      </c>
      <c r="ED3">
        <f t="shared" si="41"/>
        <v>10</v>
      </c>
      <c r="EE3">
        <f t="shared" si="42"/>
        <v>10</v>
      </c>
      <c r="EF3">
        <f t="shared" si="43"/>
        <v>13</v>
      </c>
      <c r="EG3">
        <f t="shared" si="44"/>
        <v>27</v>
      </c>
      <c r="EH3">
        <f t="shared" si="45"/>
        <v>27</v>
      </c>
      <c r="EI3">
        <f t="shared" si="46"/>
        <v>2</v>
      </c>
      <c r="EJ3">
        <f t="shared" si="47"/>
        <v>27</v>
      </c>
      <c r="EK3">
        <f t="shared" si="48"/>
        <v>29</v>
      </c>
      <c r="EL3">
        <f t="shared" si="49"/>
        <v>18</v>
      </c>
      <c r="EM3">
        <f t="shared" si="50"/>
        <v>2</v>
      </c>
      <c r="EN3">
        <f t="shared" si="51"/>
        <v>10</v>
      </c>
      <c r="EO3">
        <f t="shared" si="52"/>
        <v>29</v>
      </c>
      <c r="EP3">
        <f t="shared" si="53"/>
        <v>2</v>
      </c>
      <c r="EQ3">
        <f t="shared" si="54"/>
        <v>5</v>
      </c>
      <c r="ER3">
        <f t="shared" si="55"/>
        <v>8</v>
      </c>
      <c r="ES3">
        <f t="shared" si="56"/>
        <v>1</v>
      </c>
      <c r="ET3">
        <f t="shared" si="57"/>
        <v>21</v>
      </c>
      <c r="EU3">
        <f t="shared" si="58"/>
        <v>7</v>
      </c>
      <c r="EV3">
        <f t="shared" si="59"/>
        <v>4</v>
      </c>
      <c r="EW3" t="s">
        <v>26</v>
      </c>
    </row>
    <row r="4" spans="1:153">
      <c r="A4" t="s">
        <v>20</v>
      </c>
      <c r="B4">
        <f>COUNTIF(Playoffs!A:A,A4)</f>
        <v>4</v>
      </c>
      <c r="C4">
        <f>SUMIF(Playoffs!$A:$A,$A4,Playoffs!I:I)</f>
        <v>70</v>
      </c>
      <c r="D4">
        <f>SUMIF(Playoffs!$A:$A,$A4,Playoffs!J:J)</f>
        <v>44</v>
      </c>
      <c r="E4">
        <f>SUMIF(Playoffs!$A:$A,$A4,Playoffs!K:K)</f>
        <v>837</v>
      </c>
      <c r="F4">
        <f>SUMIF(Playoffs!$A:$A,$A4,Playoffs!L:L)</f>
        <v>80</v>
      </c>
      <c r="G4">
        <f>SUMIF(Playoffs!$A:$A,$A4,Playoffs!M:M)</f>
        <v>120</v>
      </c>
      <c r="H4">
        <f>SUMIF(Playoffs!$A:$A,$A4,Playoffs!N:N)</f>
        <v>5</v>
      </c>
      <c r="I4">
        <f>SUMIF(Playoffs!$A:$A,$A4,Playoffs!O:O)</f>
        <v>417</v>
      </c>
      <c r="J4">
        <f>SUMIF(Playoffs!$A:$A,$A4,Playoffs!P:P)</f>
        <v>100</v>
      </c>
      <c r="K4">
        <f>SUMIF(Playoffs!$A:$A,$A4,Playoffs!Q:Q)</f>
        <v>4</v>
      </c>
      <c r="L4">
        <f>SUMIF(Playoffs!$A:$A,$A4,Playoffs!R:R)</f>
        <v>16</v>
      </c>
      <c r="M4">
        <f>SUMIF(Playoffs!$A:$A,$A4,Playoffs!S:S)</f>
        <v>48</v>
      </c>
      <c r="N4">
        <f>SUMIF(Playoffs!$A:$A,$A4,Playoffs!T:T)</f>
        <v>6</v>
      </c>
      <c r="O4">
        <f>SUMIF(Playoffs!$A:$A,$A4,Playoffs!U:U)</f>
        <v>8</v>
      </c>
      <c r="P4">
        <f>SUMIF(Playoffs!$A:$A,$A4,Playoffs!V:V)</f>
        <v>6</v>
      </c>
      <c r="Q4">
        <f>SUMIF(Playoffs!$A:$A,$A4,Playoffs!W:W)</f>
        <v>3</v>
      </c>
      <c r="R4">
        <f>SUMIF(Playoffs!$A:$A,$A4,Playoffs!X:X)</f>
        <v>10</v>
      </c>
      <c r="S4">
        <f>SUMIF(Playoffs!$A:$A,$A4,Playoffs!Y:Y)</f>
        <v>48</v>
      </c>
      <c r="T4">
        <f>SUMIF(Playoffs!$A:$A,$A4,Playoffs!Z:Z)</f>
        <v>18</v>
      </c>
      <c r="U4">
        <f>SUMIF(Playoffs!$A:$A,$A4,Playoffs!AA:AA)</f>
        <v>123</v>
      </c>
      <c r="V4">
        <f>SUMIF(Playoffs!$A:$A,$A4,Playoffs!AB:AB)</f>
        <v>14</v>
      </c>
      <c r="W4">
        <f>SUMIF(Playoffs!$A:$A,$A4,Playoffs!AC:AC)</f>
        <v>595</v>
      </c>
      <c r="X4">
        <f>SUMIF(Playoffs!$A:$A,$A4,Playoffs!AD:AD)</f>
        <v>59</v>
      </c>
      <c r="Y4">
        <f>SUMIF(Playoffs!$A:$A,$A4,Playoffs!AE:AE)</f>
        <v>11</v>
      </c>
      <c r="Z4">
        <f>SUMIF(Playoffs!$A:$A,$A4,Playoffs!AF:AF)</f>
        <v>7</v>
      </c>
      <c r="AA4">
        <f>SUMIF(Playoffs!$A:$A,$A4,Playoffs!AG:AG)</f>
        <v>3</v>
      </c>
      <c r="AB4">
        <f>SUMIF(Playoffs!$A:$A,$A4,Playoffs!AH:AH)</f>
        <v>26</v>
      </c>
      <c r="AC4">
        <f>SUMIF(Playoffs!$A:$A,$A4,Playoffs!AI:AI)</f>
        <v>46</v>
      </c>
      <c r="AD4">
        <f>SUMIF(Playoffs!$A:$A,$A4,Playoffs!AJ:AJ)</f>
        <v>18</v>
      </c>
      <c r="AE4">
        <f>SUMIF(Playoffs!$A:$A,$A4,Playoffs!AK:AK)</f>
        <v>37</v>
      </c>
      <c r="AF4">
        <f>SUMIF(Playoffs!$A:$A,$A4,Playoffs!AL:AL)</f>
        <v>4</v>
      </c>
      <c r="AG4">
        <f>SUMIF(Playoffs!$A:$A,$A4,Playoffs!AM:AM)</f>
        <v>12</v>
      </c>
      <c r="AH4">
        <f>SUMIF(Playoffs!$A:$A,$A4,Playoffs!AN:AN)</f>
        <v>4</v>
      </c>
      <c r="AI4">
        <f>SUMIF(Playoffs!$A:$A,$A4,Playoffs!AO:AO)</f>
        <v>4</v>
      </c>
      <c r="AJ4">
        <f>SUMIF(Playoffs!$A:$A,$A4,Playoffs!AP:AP)</f>
        <v>24</v>
      </c>
      <c r="AK4">
        <f>SUMIF(Playoffs!$A:$A,$A4,Playoffs!AQ:AQ)</f>
        <v>39</v>
      </c>
      <c r="AL4">
        <f>SUMIF(Playoffs!$A:$A,$A4,Playoffs!AR:AR)</f>
        <v>52</v>
      </c>
      <c r="AM4">
        <f>SUMIF(Playoffs!$A:$A,$A4,Playoffs!AS:AS)</f>
        <v>99</v>
      </c>
      <c r="AN4">
        <f>SUMIF(Playoffs!$A:$A,$A4,Playoffs!AT:AT)</f>
        <v>44</v>
      </c>
      <c r="AO4">
        <f>SUMIF(Playoffs!$A:$A,$A4,Playoffs!AU:AU)</f>
        <v>1464</v>
      </c>
      <c r="AP4">
        <f>SUMIF(Playoffs!$A:$A,$A4,Playoffs!AV:AV)</f>
        <v>13</v>
      </c>
      <c r="AQ4">
        <f>SUMIF(Playoffs!$A:$A,$A4,Playoffs!AW:AW)</f>
        <v>118</v>
      </c>
      <c r="AR4">
        <f>SUMIF(Playoffs!$A:$A,$A4,Playoffs!AX:AX)</f>
        <v>181</v>
      </c>
      <c r="AS4">
        <f>SUMIF(Playoffs!$A:$A,$A4,Playoffs!AY:AY)</f>
        <v>85</v>
      </c>
      <c r="AT4">
        <f>SUMIF(Playoffs!$A:$A,$A4,Playoffs!AZ:AZ)</f>
        <v>40</v>
      </c>
      <c r="AU4">
        <f>SUMIF(Playoffs!$A:$A,$A4,Playoffs!BA:BA)</f>
        <v>1457</v>
      </c>
      <c r="AV4">
        <f>SUMIF(Playoffs!$A:$A,$A4,Playoffs!BB:BB)</f>
        <v>94</v>
      </c>
      <c r="AW4">
        <f>SUMIF(Playoffs!$A:$A,$A4,Playoffs!BC:BC)</f>
        <v>129</v>
      </c>
      <c r="AX4">
        <f>SUMIF(Playoffs!$A:$A,$A4,Playoffs!BD:BD)</f>
        <v>12</v>
      </c>
      <c r="AY4">
        <f>SUMIF(Playoffs!$A:$A,$A4,Playoffs!BE:BE)</f>
        <v>330</v>
      </c>
      <c r="AZ4">
        <f>SUMIF(Playoffs!$A:$A,$A4,Playoffs!BF:BF)</f>
        <v>101</v>
      </c>
      <c r="BA4">
        <f>SUMIF(Playoffs!$A:$A,$A4,Playoffs!BG:BG)</f>
        <v>5</v>
      </c>
      <c r="BB4">
        <f>SUMIF(Playoffs!$A:$A,$A4,Playoffs!BH:BH)</f>
        <v>26</v>
      </c>
      <c r="BC4">
        <f>SUMIF(Playoffs!$A:$A,$A4,Playoffs!BI:BI)</f>
        <v>45</v>
      </c>
      <c r="BD4">
        <f>SUMIF(Playoffs!$A:$A,$A4,Playoffs!BJ:BJ)</f>
        <v>0</v>
      </c>
      <c r="BE4">
        <f>SUMIF(Playoffs!$A:$A,$A4,Playoffs!BK:BK)</f>
        <v>2</v>
      </c>
      <c r="BF4">
        <f>SUMIF(Playoffs!$A:$A,$A4,Playoffs!BL:BL)</f>
        <v>3</v>
      </c>
      <c r="BG4">
        <f>SUMIF(Playoffs!$A:$A,$A4,Playoffs!BM:BM)</f>
        <v>4</v>
      </c>
      <c r="BH4">
        <f>SUMIF(Playoffs!$A:$A,$A4,Playoffs!BN:BN)</f>
        <v>3</v>
      </c>
      <c r="BI4">
        <f>SUMIF(Playoffs!$A:$A,$A4,Playoffs!BO:BO)</f>
        <v>11</v>
      </c>
      <c r="BJ4">
        <f>SUMIF(Playoffs!$A:$A,$A4,Playoffs!BP:BP)</f>
        <v>25</v>
      </c>
      <c r="BK4">
        <f>SUMIF(Playoffs!$A:$A,$A4,Playoffs!BQ:BQ)</f>
        <v>209</v>
      </c>
      <c r="BL4">
        <f>SUMIF(Playoffs!$A:$A,$A4,Playoffs!BR:BR)</f>
        <v>9</v>
      </c>
      <c r="BM4">
        <f>SUMIF(Playoffs!$A:$A,$A4,Playoffs!BS:BS)</f>
        <v>370</v>
      </c>
      <c r="BN4">
        <f>SUMIF(Playoffs!$A:$A,$A4,Playoffs!BT:BT)</f>
        <v>9</v>
      </c>
      <c r="BO4">
        <f>SUMIF(Playoffs!$A:$A,$A4,Playoffs!BU:BU)</f>
        <v>17</v>
      </c>
      <c r="BP4">
        <f>SUMIF(Playoffs!$A:$A,$A4,Playoffs!BV:BV)</f>
        <v>11</v>
      </c>
      <c r="BQ4">
        <f>SUMIF(Playoffs!$A:$A,$A4,Playoffs!BW:BW)</f>
        <v>4</v>
      </c>
      <c r="BR4">
        <f>SUMIF(Playoffs!$A:$A,$A4,Playoffs!BX:BX)</f>
        <v>22</v>
      </c>
      <c r="BS4">
        <f>SUMIF(Playoffs!$A:$A,$A4,Playoffs!BY:BY)</f>
        <v>54</v>
      </c>
      <c r="BT4">
        <f>SUMIF(Playoffs!$A:$A,$A4,Playoffs!BZ:BZ)</f>
        <v>15</v>
      </c>
      <c r="BU4">
        <f>SUMIF(Playoffs!$A:$A,$A4,Playoffs!CA:CA)</f>
        <v>37</v>
      </c>
      <c r="BV4">
        <f>SUMIF(Playoffs!$A:$A,$A4,Playoffs!CB:CB)</f>
        <v>6</v>
      </c>
      <c r="BW4">
        <f>SUMIF(Playoffs!$A:$A,$A4,Playoffs!CC:CC)</f>
        <v>9</v>
      </c>
      <c r="BX4">
        <f>SUMIF(Playoffs!$A:$A,$A4,Playoffs!CD:CD)</f>
        <v>0</v>
      </c>
      <c r="BY4">
        <f>SUMIF(Playoffs!$A:$A,$A4,Playoffs!CE:CE)</f>
        <v>0</v>
      </c>
      <c r="BZ4">
        <f>SUMIF(Playoffs!$A:$A,$A4,Playoffs!CF:CF)</f>
        <v>14</v>
      </c>
      <c r="CA4">
        <f>SUMIF(Playoffs!$A:$A,$A4,Playoffs!CG:CG)</f>
        <v>25</v>
      </c>
      <c r="CB4">
        <f>SUMIF(Playoffs!$A:$A,$A4,Playoffs!CH:CH)</f>
        <v>43</v>
      </c>
      <c r="CC4">
        <f>SUMIF(Playoffs!$A:$A,$A4,Playoffs!CI:CI)</f>
        <v>100</v>
      </c>
      <c r="CD4">
        <f>SUMIF(Playoffs!$A:$A,$A4,Playoffs!CJ:CJ)</f>
        <v>41</v>
      </c>
      <c r="CE4">
        <f>SUMIF(Playoffs!$A:$A,$A4,Playoffs!CK:CK)</f>
        <v>1337</v>
      </c>
      <c r="CF4">
        <f>SUMIF(Playoffs!$A:$A,$A4,Playoffs!CL:CL)</f>
        <v>7</v>
      </c>
      <c r="CG4">
        <f>SUMIF(Playoffs!$A:$A,$A4,Playoffs!CM:CM)</f>
        <v>118</v>
      </c>
      <c r="CH4">
        <f>SUMIF(Playoffs!$A:$A,$A4,Playoffs!CN:CN)</f>
        <v>59</v>
      </c>
      <c r="CJ4" s="1">
        <f t="shared" si="0"/>
        <v>0.69298245614035092</v>
      </c>
      <c r="CK4" s="1">
        <f t="shared" si="1"/>
        <v>0.81599999999999995</v>
      </c>
      <c r="CL4" s="1">
        <f t="shared" si="2"/>
        <v>5.1307692307692312</v>
      </c>
      <c r="CM4" s="1">
        <f t="shared" si="3"/>
        <v>11.833333333333334</v>
      </c>
      <c r="CN4" s="1">
        <f t="shared" si="60"/>
        <v>2.25</v>
      </c>
      <c r="CO4" s="1">
        <f t="shared" si="61"/>
        <v>1.75</v>
      </c>
      <c r="CP4" s="1">
        <f t="shared" si="4"/>
        <v>28.5</v>
      </c>
      <c r="CQ4" s="1">
        <f t="shared" si="5"/>
        <v>44.674999999999997</v>
      </c>
      <c r="CR4" s="2">
        <f t="shared" si="6"/>
        <v>2.750378787878788</v>
      </c>
      <c r="CS4" s="2">
        <f t="shared" si="7"/>
        <v>2.9745833333333334</v>
      </c>
      <c r="CT4" s="1">
        <f t="shared" si="8"/>
        <v>5.4521739130434783</v>
      </c>
      <c r="CU4" s="1">
        <f t="shared" si="9"/>
        <v>7.6695278969957084</v>
      </c>
      <c r="CV4" s="1">
        <f t="shared" si="10"/>
        <v>1.5909090909090908</v>
      </c>
      <c r="CW4" s="1">
        <f t="shared" si="11"/>
        <v>2.125</v>
      </c>
      <c r="CX4" s="1">
        <f t="shared" si="12"/>
        <v>0.39285714285714285</v>
      </c>
      <c r="CY4" s="1">
        <f t="shared" si="13"/>
        <v>0.55319148936170215</v>
      </c>
      <c r="CZ4" s="1">
        <f t="shared" si="14"/>
        <v>33.272727272727273</v>
      </c>
      <c r="DA4" s="1">
        <f t="shared" si="15"/>
        <v>32.609756097560975</v>
      </c>
      <c r="DB4" s="1">
        <f t="shared" si="62"/>
        <v>3.25</v>
      </c>
      <c r="DC4" s="1">
        <f t="shared" si="63"/>
        <v>1.75</v>
      </c>
      <c r="DD4" s="1">
        <f t="shared" si="16"/>
        <v>0.75324675324675328</v>
      </c>
      <c r="DE4" s="1">
        <f t="shared" si="17"/>
        <v>0.74789915966386555</v>
      </c>
      <c r="DF4" s="1">
        <f t="shared" si="18"/>
        <v>5.2272727272727275</v>
      </c>
      <c r="DG4" s="1">
        <f t="shared" si="19"/>
        <v>5.8250000000000002</v>
      </c>
      <c r="DH4" s="1">
        <f t="shared" si="20"/>
        <v>0.5347826086956522</v>
      </c>
      <c r="DI4" s="1">
        <f t="shared" si="21"/>
        <v>0.89699570815450647</v>
      </c>
      <c r="DJ4" s="1">
        <f t="shared" si="22"/>
        <v>0.5252525252525253</v>
      </c>
      <c r="DK4" s="1">
        <f t="shared" si="23"/>
        <v>0.43</v>
      </c>
      <c r="DL4" s="2">
        <f t="shared" si="24"/>
        <v>4.17</v>
      </c>
      <c r="DM4" s="2">
        <f t="shared" si="25"/>
        <v>3.2673267326732671</v>
      </c>
      <c r="DN4" s="1">
        <f t="shared" si="26"/>
        <v>38.285714285714285</v>
      </c>
      <c r="DO4" s="1">
        <f t="shared" si="27"/>
        <v>40.111111111111114</v>
      </c>
      <c r="DQ4">
        <f t="shared" si="28"/>
        <v>20</v>
      </c>
      <c r="DR4">
        <f t="shared" si="29"/>
        <v>28</v>
      </c>
      <c r="DS4">
        <f t="shared" si="30"/>
        <v>17</v>
      </c>
      <c r="DT4">
        <f t="shared" si="31"/>
        <v>28</v>
      </c>
      <c r="DU4">
        <f t="shared" si="32"/>
        <v>22</v>
      </c>
      <c r="DV4">
        <f t="shared" si="33"/>
        <v>14</v>
      </c>
      <c r="DW4">
        <f t="shared" si="34"/>
        <v>19</v>
      </c>
      <c r="DX4">
        <f t="shared" si="35"/>
        <v>28</v>
      </c>
      <c r="DY4">
        <f t="shared" si="36"/>
        <v>12</v>
      </c>
      <c r="DZ4">
        <f t="shared" si="37"/>
        <v>26</v>
      </c>
      <c r="EA4">
        <f t="shared" si="38"/>
        <v>11</v>
      </c>
      <c r="EB4">
        <f t="shared" si="39"/>
        <v>29</v>
      </c>
      <c r="EC4">
        <f t="shared" si="40"/>
        <v>22</v>
      </c>
      <c r="ED4">
        <f t="shared" si="41"/>
        <v>27</v>
      </c>
      <c r="EE4">
        <f t="shared" si="42"/>
        <v>17</v>
      </c>
      <c r="EF4">
        <f t="shared" si="43"/>
        <v>28</v>
      </c>
      <c r="EG4">
        <f t="shared" si="44"/>
        <v>4</v>
      </c>
      <c r="EH4">
        <f t="shared" si="45"/>
        <v>22</v>
      </c>
      <c r="EI4">
        <f t="shared" si="46"/>
        <v>8</v>
      </c>
      <c r="EJ4">
        <f t="shared" si="47"/>
        <v>28</v>
      </c>
      <c r="EK4">
        <f t="shared" si="48"/>
        <v>3</v>
      </c>
      <c r="EL4">
        <f t="shared" si="49"/>
        <v>22</v>
      </c>
      <c r="EM4">
        <f t="shared" si="50"/>
        <v>23</v>
      </c>
      <c r="EN4">
        <f t="shared" si="51"/>
        <v>22</v>
      </c>
      <c r="EO4">
        <f t="shared" si="52"/>
        <v>6</v>
      </c>
      <c r="EP4">
        <f t="shared" si="53"/>
        <v>4</v>
      </c>
      <c r="EQ4">
        <f t="shared" si="54"/>
        <v>2</v>
      </c>
      <c r="ER4">
        <f t="shared" si="55"/>
        <v>11</v>
      </c>
      <c r="ES4">
        <f t="shared" si="56"/>
        <v>14</v>
      </c>
      <c r="ET4">
        <f t="shared" si="57"/>
        <v>3</v>
      </c>
      <c r="EU4">
        <f t="shared" si="58"/>
        <v>12</v>
      </c>
      <c r="EV4">
        <f t="shared" si="59"/>
        <v>22</v>
      </c>
      <c r="EW4" t="s">
        <v>20</v>
      </c>
    </row>
    <row r="5" spans="1:153">
      <c r="A5" t="s">
        <v>14</v>
      </c>
      <c r="B5">
        <f>COUNTIF(Playoffs!A:A,A5)</f>
        <v>1</v>
      </c>
      <c r="C5">
        <f>SUMIF(Playoffs!$A:$A,$A5,Playoffs!I:I)</f>
        <v>21</v>
      </c>
      <c r="D5">
        <f>SUMIF(Playoffs!$A:$A,$A5,Playoffs!J:J)</f>
        <v>15</v>
      </c>
      <c r="E5">
        <f>SUMIF(Playoffs!$A:$A,$A5,Playoffs!K:K)</f>
        <v>409</v>
      </c>
      <c r="F5">
        <f>SUMIF(Playoffs!$A:$A,$A5,Playoffs!L:L)</f>
        <v>26</v>
      </c>
      <c r="G5">
        <f>SUMIF(Playoffs!$A:$A,$A5,Playoffs!M:M)</f>
        <v>43</v>
      </c>
      <c r="H5">
        <f>SUMIF(Playoffs!$A:$A,$A5,Playoffs!N:N)</f>
        <v>3</v>
      </c>
      <c r="I5">
        <f>SUMIF(Playoffs!$A:$A,$A5,Playoffs!O:O)</f>
        <v>38</v>
      </c>
      <c r="J5">
        <f>SUMIF(Playoffs!$A:$A,$A5,Playoffs!P:P)</f>
        <v>28</v>
      </c>
      <c r="K5">
        <f>SUMIF(Playoffs!$A:$A,$A5,Playoffs!Q:Q)</f>
        <v>1</v>
      </c>
      <c r="L5">
        <f>SUMIF(Playoffs!$A:$A,$A5,Playoffs!R:R)</f>
        <v>8</v>
      </c>
      <c r="M5">
        <f>SUMIF(Playoffs!$A:$A,$A5,Playoffs!S:S)</f>
        <v>17</v>
      </c>
      <c r="N5">
        <f>SUMIF(Playoffs!$A:$A,$A5,Playoffs!T:T)</f>
        <v>0</v>
      </c>
      <c r="O5">
        <f>SUMIF(Playoffs!$A:$A,$A5,Playoffs!U:U)</f>
        <v>0</v>
      </c>
      <c r="P5">
        <f>SUMIF(Playoffs!$A:$A,$A5,Playoffs!V:V)</f>
        <v>1</v>
      </c>
      <c r="Q5">
        <f>SUMIF(Playoffs!$A:$A,$A5,Playoffs!W:W)</f>
        <v>0</v>
      </c>
      <c r="R5">
        <f>SUMIF(Playoffs!$A:$A,$A5,Playoffs!X:X)</f>
        <v>2</v>
      </c>
      <c r="S5">
        <f>SUMIF(Playoffs!$A:$A,$A5,Playoffs!Y:Y)</f>
        <v>20</v>
      </c>
      <c r="T5">
        <f>SUMIF(Playoffs!$A:$A,$A5,Playoffs!Z:Z)</f>
        <v>9</v>
      </c>
      <c r="U5">
        <f>SUMIF(Playoffs!$A:$A,$A5,Playoffs!AA:AA)</f>
        <v>75</v>
      </c>
      <c r="V5">
        <f>SUMIF(Playoffs!$A:$A,$A5,Playoffs!AB:AB)</f>
        <v>7</v>
      </c>
      <c r="W5">
        <f>SUMIF(Playoffs!$A:$A,$A5,Playoffs!AC:AC)</f>
        <v>270</v>
      </c>
      <c r="X5">
        <f>SUMIF(Playoffs!$A:$A,$A5,Playoffs!AD:AD)</f>
        <v>77</v>
      </c>
      <c r="Y5">
        <f>SUMIF(Playoffs!$A:$A,$A5,Playoffs!AE:AE)</f>
        <v>4</v>
      </c>
      <c r="Z5">
        <f>SUMIF(Playoffs!$A:$A,$A5,Playoffs!AF:AF)</f>
        <v>2</v>
      </c>
      <c r="AA5">
        <f>SUMIF(Playoffs!$A:$A,$A5,Playoffs!AG:AG)</f>
        <v>2</v>
      </c>
      <c r="AB5">
        <f>SUMIF(Playoffs!$A:$A,$A5,Playoffs!AH:AH)</f>
        <v>5</v>
      </c>
      <c r="AC5">
        <f>SUMIF(Playoffs!$A:$A,$A5,Playoffs!AI:AI)</f>
        <v>16</v>
      </c>
      <c r="AD5">
        <f>SUMIF(Playoffs!$A:$A,$A5,Playoffs!AJ:AJ)</f>
        <v>2</v>
      </c>
      <c r="AE5">
        <f>SUMIF(Playoffs!$A:$A,$A5,Playoffs!AK:AK)</f>
        <v>10</v>
      </c>
      <c r="AF5">
        <f>SUMIF(Playoffs!$A:$A,$A5,Playoffs!AL:AL)</f>
        <v>0</v>
      </c>
      <c r="AG5">
        <f>SUMIF(Playoffs!$A:$A,$A5,Playoffs!AM:AM)</f>
        <v>2</v>
      </c>
      <c r="AH5">
        <f>SUMIF(Playoffs!$A:$A,$A5,Playoffs!AN:AN)</f>
        <v>0</v>
      </c>
      <c r="AI5">
        <f>SUMIF(Playoffs!$A:$A,$A5,Playoffs!AO:AO)</f>
        <v>0</v>
      </c>
      <c r="AJ5">
        <f>SUMIF(Playoffs!$A:$A,$A5,Playoffs!AP:AP)</f>
        <v>3</v>
      </c>
      <c r="AK5">
        <f>SUMIF(Playoffs!$A:$A,$A5,Playoffs!AQ:AQ)</f>
        <v>7</v>
      </c>
      <c r="AL5">
        <f>SUMIF(Playoffs!$A:$A,$A5,Playoffs!AR:AR)</f>
        <v>7</v>
      </c>
      <c r="AM5">
        <f>SUMIF(Playoffs!$A:$A,$A5,Playoffs!AS:AS)</f>
        <v>28</v>
      </c>
      <c r="AN5">
        <f>SUMIF(Playoffs!$A:$A,$A5,Playoffs!AT:AT)</f>
        <v>16</v>
      </c>
      <c r="AO5">
        <f>SUMIF(Playoffs!$A:$A,$A5,Playoffs!AU:AU)</f>
        <v>584</v>
      </c>
      <c r="AP5">
        <f>SUMIF(Playoffs!$A:$A,$A5,Playoffs!AV:AV)</f>
        <v>4</v>
      </c>
      <c r="AQ5">
        <f>SUMIF(Playoffs!$A:$A,$A5,Playoffs!AW:AW)</f>
        <v>33</v>
      </c>
      <c r="AR5">
        <f>SUMIF(Playoffs!$A:$A,$A5,Playoffs!AX:AX)</f>
        <v>2</v>
      </c>
      <c r="AS5">
        <f>SUMIF(Playoffs!$A:$A,$A5,Playoffs!AY:AY)</f>
        <v>30</v>
      </c>
      <c r="AT5">
        <f>SUMIF(Playoffs!$A:$A,$A5,Playoffs!AZ:AZ)</f>
        <v>13</v>
      </c>
      <c r="AU5">
        <f>SUMIF(Playoffs!$A:$A,$A5,Playoffs!BA:BA)</f>
        <v>343</v>
      </c>
      <c r="AV5">
        <f>SUMIF(Playoffs!$A:$A,$A5,Playoffs!BB:BB)</f>
        <v>30</v>
      </c>
      <c r="AW5">
        <f>SUMIF(Playoffs!$A:$A,$A5,Playoffs!BC:BC)</f>
        <v>48</v>
      </c>
      <c r="AX5">
        <f>SUMIF(Playoffs!$A:$A,$A5,Playoffs!BD:BD)</f>
        <v>3</v>
      </c>
      <c r="AY5">
        <f>SUMIF(Playoffs!$A:$A,$A5,Playoffs!BE:BE)</f>
        <v>89</v>
      </c>
      <c r="AZ5">
        <f>SUMIF(Playoffs!$A:$A,$A5,Playoffs!BF:BF)</f>
        <v>20</v>
      </c>
      <c r="BA5">
        <f>SUMIF(Playoffs!$A:$A,$A5,Playoffs!BG:BG)</f>
        <v>1</v>
      </c>
      <c r="BB5">
        <f>SUMIF(Playoffs!$A:$A,$A5,Playoffs!BH:BH)</f>
        <v>3</v>
      </c>
      <c r="BC5">
        <f>SUMIF(Playoffs!$A:$A,$A5,Playoffs!BI:BI)</f>
        <v>10</v>
      </c>
      <c r="BD5">
        <f>SUMIF(Playoffs!$A:$A,$A5,Playoffs!BJ:BJ)</f>
        <v>0</v>
      </c>
      <c r="BE5">
        <f>SUMIF(Playoffs!$A:$A,$A5,Playoffs!BK:BK)</f>
        <v>0</v>
      </c>
      <c r="BF5">
        <f>SUMIF(Playoffs!$A:$A,$A5,Playoffs!BL:BL)</f>
        <v>2</v>
      </c>
      <c r="BG5">
        <f>SUMIF(Playoffs!$A:$A,$A5,Playoffs!BM:BM)</f>
        <v>1</v>
      </c>
      <c r="BH5">
        <f>SUMIF(Playoffs!$A:$A,$A5,Playoffs!BN:BN)</f>
        <v>3</v>
      </c>
      <c r="BI5">
        <f>SUMIF(Playoffs!$A:$A,$A5,Playoffs!BO:BO)</f>
        <v>24</v>
      </c>
      <c r="BJ5">
        <f>SUMIF(Playoffs!$A:$A,$A5,Playoffs!BP:BP)</f>
        <v>4</v>
      </c>
      <c r="BK5">
        <f>SUMIF(Playoffs!$A:$A,$A5,Playoffs!BQ:BQ)</f>
        <v>35</v>
      </c>
      <c r="BL5">
        <f>SUMIF(Playoffs!$A:$A,$A5,Playoffs!BR:BR)</f>
        <v>6</v>
      </c>
      <c r="BM5">
        <f>SUMIF(Playoffs!$A:$A,$A5,Playoffs!BS:BS)</f>
        <v>212</v>
      </c>
      <c r="BN5">
        <f>SUMIF(Playoffs!$A:$A,$A5,Playoffs!BT:BT)</f>
        <v>70</v>
      </c>
      <c r="BO5">
        <f>SUMIF(Playoffs!$A:$A,$A5,Playoffs!BU:BU)</f>
        <v>4</v>
      </c>
      <c r="BP5">
        <f>SUMIF(Playoffs!$A:$A,$A5,Playoffs!BV:BV)</f>
        <v>4</v>
      </c>
      <c r="BQ5">
        <f>SUMIF(Playoffs!$A:$A,$A5,Playoffs!BW:BW)</f>
        <v>0</v>
      </c>
      <c r="BR5">
        <f>SUMIF(Playoffs!$A:$A,$A5,Playoffs!BX:BX)</f>
        <v>4</v>
      </c>
      <c r="BS5">
        <f>SUMIF(Playoffs!$A:$A,$A5,Playoffs!BY:BY)</f>
        <v>11</v>
      </c>
      <c r="BT5">
        <f>SUMIF(Playoffs!$A:$A,$A5,Playoffs!BZ:BZ)</f>
        <v>4</v>
      </c>
      <c r="BU5">
        <f>SUMIF(Playoffs!$A:$A,$A5,Playoffs!CA:CA)</f>
        <v>8</v>
      </c>
      <c r="BV5">
        <f>SUMIF(Playoffs!$A:$A,$A5,Playoffs!CB:CB)</f>
        <v>0</v>
      </c>
      <c r="BW5">
        <f>SUMIF(Playoffs!$A:$A,$A5,Playoffs!CC:CC)</f>
        <v>1</v>
      </c>
      <c r="BX5">
        <f>SUMIF(Playoffs!$A:$A,$A5,Playoffs!CD:CD)</f>
        <v>0</v>
      </c>
      <c r="BY5">
        <f>SUMIF(Playoffs!$A:$A,$A5,Playoffs!CE:CE)</f>
        <v>0</v>
      </c>
      <c r="BZ5">
        <f>SUMIF(Playoffs!$A:$A,$A5,Playoffs!CF:CF)</f>
        <v>2</v>
      </c>
      <c r="CA5">
        <f>SUMIF(Playoffs!$A:$A,$A5,Playoffs!CG:CG)</f>
        <v>4</v>
      </c>
      <c r="CB5">
        <f>SUMIF(Playoffs!$A:$A,$A5,Playoffs!CH:CH)</f>
        <v>8</v>
      </c>
      <c r="CC5">
        <f>SUMIF(Playoffs!$A:$A,$A5,Playoffs!CI:CI)</f>
        <v>20</v>
      </c>
      <c r="CD5">
        <f>SUMIF(Playoffs!$A:$A,$A5,Playoffs!CJ:CJ)</f>
        <v>13</v>
      </c>
      <c r="CE5">
        <f>SUMIF(Playoffs!$A:$A,$A5,Playoffs!CK:CK)</f>
        <v>383</v>
      </c>
      <c r="CF5">
        <f>SUMIF(Playoffs!$A:$A,$A5,Playoffs!CL:CL)</f>
        <v>4</v>
      </c>
      <c r="CG5">
        <f>SUMIF(Playoffs!$A:$A,$A5,Playoffs!CM:CM)</f>
        <v>26</v>
      </c>
      <c r="CH5">
        <f>SUMIF(Playoffs!$A:$A,$A5,Playoffs!CN:CN)</f>
        <v>58</v>
      </c>
      <c r="CJ5" s="1">
        <f t="shared" si="0"/>
        <v>0.69444444444444442</v>
      </c>
      <c r="CK5" s="1">
        <f t="shared" si="1"/>
        <v>0.79069767441860461</v>
      </c>
      <c r="CL5" s="1">
        <f t="shared" si="2"/>
        <v>9.4222222222222225</v>
      </c>
      <c r="CM5" s="1">
        <f t="shared" si="3"/>
        <v>6.1372549019607847</v>
      </c>
      <c r="CN5" s="1">
        <f t="shared" si="60"/>
        <v>1</v>
      </c>
      <c r="CO5" s="1">
        <f t="shared" si="61"/>
        <v>3</v>
      </c>
      <c r="CP5" s="1">
        <f t="shared" si="4"/>
        <v>29.8</v>
      </c>
      <c r="CQ5" s="1">
        <f t="shared" si="5"/>
        <v>33.230769230769234</v>
      </c>
      <c r="CR5" s="2">
        <f t="shared" si="6"/>
        <v>2.2022222222222223</v>
      </c>
      <c r="CS5" s="2">
        <f t="shared" si="7"/>
        <v>2.0743589743589741</v>
      </c>
      <c r="CT5" s="1">
        <f t="shared" si="8"/>
        <v>6.1232876712328768</v>
      </c>
      <c r="CU5" s="1">
        <f t="shared" si="9"/>
        <v>6.084507042253521</v>
      </c>
      <c r="CV5" s="1">
        <f t="shared" si="10"/>
        <v>1.4</v>
      </c>
      <c r="CW5" s="1">
        <f t="shared" si="11"/>
        <v>2.3076923076923075</v>
      </c>
      <c r="CX5" s="1">
        <f t="shared" si="12"/>
        <v>0.47058823529411764</v>
      </c>
      <c r="CY5" s="1">
        <f t="shared" si="13"/>
        <v>0.3</v>
      </c>
      <c r="CZ5" s="1">
        <f t="shared" si="14"/>
        <v>36.5</v>
      </c>
      <c r="DA5" s="1">
        <f t="shared" si="15"/>
        <v>29.46153846153846</v>
      </c>
      <c r="DB5" s="1">
        <f t="shared" si="62"/>
        <v>4</v>
      </c>
      <c r="DC5" s="1">
        <f t="shared" si="63"/>
        <v>4</v>
      </c>
      <c r="DD5" s="1">
        <f t="shared" si="16"/>
        <v>0.7142857142857143</v>
      </c>
      <c r="DE5" s="1">
        <f t="shared" si="17"/>
        <v>1</v>
      </c>
      <c r="DF5" s="1">
        <f t="shared" si="18"/>
        <v>4.8666666666666663</v>
      </c>
      <c r="DG5" s="1">
        <f t="shared" si="19"/>
        <v>5.4615384615384617</v>
      </c>
      <c r="DH5" s="1">
        <f t="shared" si="20"/>
        <v>1.0273972602739727</v>
      </c>
      <c r="DI5" s="1">
        <f t="shared" si="21"/>
        <v>0.49295774647887325</v>
      </c>
      <c r="DJ5" s="1">
        <f t="shared" si="22"/>
        <v>0.25</v>
      </c>
      <c r="DK5" s="1">
        <f t="shared" si="23"/>
        <v>0.4</v>
      </c>
      <c r="DL5" s="2">
        <f t="shared" si="24"/>
        <v>1.3571428571428572</v>
      </c>
      <c r="DM5" s="2">
        <f t="shared" si="25"/>
        <v>4.45</v>
      </c>
      <c r="DN5" s="1">
        <f t="shared" si="26"/>
        <v>27.571428571428573</v>
      </c>
      <c r="DO5" s="1">
        <f t="shared" si="27"/>
        <v>23.666666666666668</v>
      </c>
      <c r="DQ5">
        <f t="shared" si="28"/>
        <v>19</v>
      </c>
      <c r="DR5">
        <f t="shared" si="29"/>
        <v>26</v>
      </c>
      <c r="DS5">
        <f t="shared" si="30"/>
        <v>1</v>
      </c>
      <c r="DT5">
        <f t="shared" si="31"/>
        <v>17</v>
      </c>
      <c r="DU5">
        <f t="shared" si="32"/>
        <v>1</v>
      </c>
      <c r="DV5">
        <f t="shared" si="33"/>
        <v>1</v>
      </c>
      <c r="DW5">
        <f t="shared" si="34"/>
        <v>12</v>
      </c>
      <c r="DX5">
        <f t="shared" si="35"/>
        <v>23</v>
      </c>
      <c r="DY5">
        <f t="shared" si="36"/>
        <v>29</v>
      </c>
      <c r="DZ5">
        <f t="shared" si="37"/>
        <v>1</v>
      </c>
      <c r="EA5">
        <f t="shared" si="38"/>
        <v>2</v>
      </c>
      <c r="EB5">
        <f t="shared" si="39"/>
        <v>26</v>
      </c>
      <c r="EC5">
        <f t="shared" si="40"/>
        <v>25</v>
      </c>
      <c r="ED5">
        <f t="shared" si="41"/>
        <v>28</v>
      </c>
      <c r="EE5">
        <f t="shared" si="42"/>
        <v>2</v>
      </c>
      <c r="EF5">
        <f t="shared" si="43"/>
        <v>1</v>
      </c>
      <c r="EG5">
        <f t="shared" si="44"/>
        <v>1</v>
      </c>
      <c r="EH5">
        <f t="shared" si="45"/>
        <v>4</v>
      </c>
      <c r="EI5">
        <f t="shared" si="46"/>
        <v>17</v>
      </c>
      <c r="EJ5">
        <f t="shared" si="47"/>
        <v>9</v>
      </c>
      <c r="EK5">
        <f t="shared" si="48"/>
        <v>10</v>
      </c>
      <c r="EL5">
        <f t="shared" si="49"/>
        <v>29</v>
      </c>
      <c r="EM5">
        <f t="shared" si="50"/>
        <v>27</v>
      </c>
      <c r="EN5">
        <f t="shared" si="51"/>
        <v>12</v>
      </c>
      <c r="EO5">
        <f t="shared" si="52"/>
        <v>27</v>
      </c>
      <c r="EP5">
        <f t="shared" si="53"/>
        <v>25</v>
      </c>
      <c r="EQ5">
        <f t="shared" si="54"/>
        <v>29</v>
      </c>
      <c r="ER5">
        <f t="shared" si="55"/>
        <v>5</v>
      </c>
      <c r="ES5">
        <f t="shared" si="56"/>
        <v>29</v>
      </c>
      <c r="ET5">
        <f t="shared" si="57"/>
        <v>24</v>
      </c>
      <c r="EU5">
        <f t="shared" si="58"/>
        <v>29</v>
      </c>
      <c r="EV5">
        <f t="shared" si="59"/>
        <v>1</v>
      </c>
      <c r="EW5" t="s">
        <v>14</v>
      </c>
    </row>
    <row r="6" spans="1:153">
      <c r="A6" t="s">
        <v>1</v>
      </c>
      <c r="B6">
        <f>COUNTIF(Playoffs!A:A,A6)</f>
        <v>6</v>
      </c>
      <c r="C6">
        <f>SUMIF(Playoffs!$A:$A,$A6,Playoffs!I:I)</f>
        <v>113</v>
      </c>
      <c r="D6">
        <f>SUMIF(Playoffs!$A:$A,$A6,Playoffs!J:J)</f>
        <v>70</v>
      </c>
      <c r="E6">
        <f>SUMIF(Playoffs!$A:$A,$A6,Playoffs!K:K)</f>
        <v>1247</v>
      </c>
      <c r="F6">
        <f>SUMIF(Playoffs!$A:$A,$A6,Playoffs!L:L)</f>
        <v>124</v>
      </c>
      <c r="G6">
        <f>SUMIF(Playoffs!$A:$A,$A6,Playoffs!M:M)</f>
        <v>212</v>
      </c>
      <c r="H6">
        <f>SUMIF(Playoffs!$A:$A,$A6,Playoffs!N:N)</f>
        <v>6</v>
      </c>
      <c r="I6">
        <f>SUMIF(Playoffs!$A:$A,$A6,Playoffs!O:O)</f>
        <v>527</v>
      </c>
      <c r="J6">
        <f>SUMIF(Playoffs!$A:$A,$A6,Playoffs!P:P)</f>
        <v>183</v>
      </c>
      <c r="K6">
        <f>SUMIF(Playoffs!$A:$A,$A6,Playoffs!Q:Q)</f>
        <v>6</v>
      </c>
      <c r="L6">
        <f>SUMIF(Playoffs!$A:$A,$A6,Playoffs!R:R)</f>
        <v>41</v>
      </c>
      <c r="M6">
        <f>SUMIF(Playoffs!$A:$A,$A6,Playoffs!S:S)</f>
        <v>87</v>
      </c>
      <c r="N6">
        <f>SUMIF(Playoffs!$A:$A,$A6,Playoffs!T:T)</f>
        <v>0</v>
      </c>
      <c r="O6">
        <f>SUMIF(Playoffs!$A:$A,$A6,Playoffs!U:U)</f>
        <v>3</v>
      </c>
      <c r="P6">
        <f>SUMIF(Playoffs!$A:$A,$A6,Playoffs!V:V)</f>
        <v>11</v>
      </c>
      <c r="Q6">
        <f>SUMIF(Playoffs!$A:$A,$A6,Playoffs!W:W)</f>
        <v>3</v>
      </c>
      <c r="R6">
        <f>SUMIF(Playoffs!$A:$A,$A6,Playoffs!X:X)</f>
        <v>6</v>
      </c>
      <c r="S6">
        <f>SUMIF(Playoffs!$A:$A,$A6,Playoffs!Y:Y)</f>
        <v>51</v>
      </c>
      <c r="T6">
        <f>SUMIF(Playoffs!$A:$A,$A6,Playoffs!Z:Z)</f>
        <v>29</v>
      </c>
      <c r="U6">
        <f>SUMIF(Playoffs!$A:$A,$A6,Playoffs!AA:AA)</f>
        <v>240</v>
      </c>
      <c r="V6">
        <f>SUMIF(Playoffs!$A:$A,$A6,Playoffs!AB:AB)</f>
        <v>31</v>
      </c>
      <c r="W6">
        <f>SUMIF(Playoffs!$A:$A,$A6,Playoffs!AC:AC)</f>
        <v>1187</v>
      </c>
      <c r="X6">
        <f>SUMIF(Playoffs!$A:$A,$A6,Playoffs!AD:AD)</f>
        <v>132</v>
      </c>
      <c r="Y6">
        <f>SUMIF(Playoffs!$A:$A,$A6,Playoffs!AE:AE)</f>
        <v>20</v>
      </c>
      <c r="Z6">
        <f>SUMIF(Playoffs!$A:$A,$A6,Playoffs!AF:AF)</f>
        <v>11</v>
      </c>
      <c r="AA6">
        <f>SUMIF(Playoffs!$A:$A,$A6,Playoffs!AG:AG)</f>
        <v>7</v>
      </c>
      <c r="AB6">
        <f>SUMIF(Playoffs!$A:$A,$A6,Playoffs!AH:AH)</f>
        <v>40</v>
      </c>
      <c r="AC6">
        <f>SUMIF(Playoffs!$A:$A,$A6,Playoffs!AI:AI)</f>
        <v>102</v>
      </c>
      <c r="AD6">
        <f>SUMIF(Playoffs!$A:$A,$A6,Playoffs!AJ:AJ)</f>
        <v>20</v>
      </c>
      <c r="AE6">
        <f>SUMIF(Playoffs!$A:$A,$A6,Playoffs!AK:AK)</f>
        <v>54</v>
      </c>
      <c r="AF6">
        <f>SUMIF(Playoffs!$A:$A,$A6,Playoffs!AL:AL)</f>
        <v>16</v>
      </c>
      <c r="AG6">
        <f>SUMIF(Playoffs!$A:$A,$A6,Playoffs!AM:AM)</f>
        <v>26</v>
      </c>
      <c r="AH6">
        <f>SUMIF(Playoffs!$A:$A,$A6,Playoffs!AN:AN)</f>
        <v>0</v>
      </c>
      <c r="AI6">
        <f>SUMIF(Playoffs!$A:$A,$A6,Playoffs!AO:AO)</f>
        <v>0</v>
      </c>
      <c r="AJ6">
        <f>SUMIF(Playoffs!$A:$A,$A6,Playoffs!AP:AP)</f>
        <v>14</v>
      </c>
      <c r="AK6">
        <f>SUMIF(Playoffs!$A:$A,$A6,Playoffs!AQ:AQ)</f>
        <v>40</v>
      </c>
      <c r="AL6">
        <f>SUMIF(Playoffs!$A:$A,$A6,Playoffs!AR:AR)</f>
        <v>76</v>
      </c>
      <c r="AM6">
        <f>SUMIF(Playoffs!$A:$A,$A6,Playoffs!AS:AS)</f>
        <v>182</v>
      </c>
      <c r="AN6">
        <f>SUMIF(Playoffs!$A:$A,$A6,Playoffs!AT:AT)</f>
        <v>72</v>
      </c>
      <c r="AO6">
        <f>SUMIF(Playoffs!$A:$A,$A6,Playoffs!AU:AU)</f>
        <v>2252</v>
      </c>
      <c r="AP6">
        <f>SUMIF(Playoffs!$A:$A,$A6,Playoffs!AV:AV)</f>
        <v>26</v>
      </c>
      <c r="AQ6">
        <f>SUMIF(Playoffs!$A:$A,$A6,Playoffs!AW:AW)</f>
        <v>192</v>
      </c>
      <c r="AR6">
        <f>SUMIF(Playoffs!$A:$A,$A6,Playoffs!AX:AX)</f>
        <v>208</v>
      </c>
      <c r="AS6">
        <f>SUMIF(Playoffs!$A:$A,$A6,Playoffs!AY:AY)</f>
        <v>87</v>
      </c>
      <c r="AT6">
        <f>SUMIF(Playoffs!$A:$A,$A6,Playoffs!AZ:AZ)</f>
        <v>72</v>
      </c>
      <c r="AU6">
        <f>SUMIF(Playoffs!$A:$A,$A6,Playoffs!BA:BA)</f>
        <v>1036</v>
      </c>
      <c r="AV6">
        <f>SUMIF(Playoffs!$A:$A,$A6,Playoffs!BB:BB)</f>
        <v>115</v>
      </c>
      <c r="AW6">
        <f>SUMIF(Playoffs!$A:$A,$A6,Playoffs!BC:BC)</f>
        <v>202</v>
      </c>
      <c r="AX6">
        <f>SUMIF(Playoffs!$A:$A,$A6,Playoffs!BD:BD)</f>
        <v>6</v>
      </c>
      <c r="AY6">
        <f>SUMIF(Playoffs!$A:$A,$A6,Playoffs!BE:BE)</f>
        <v>504</v>
      </c>
      <c r="AZ6">
        <f>SUMIF(Playoffs!$A:$A,$A6,Playoffs!BF:BF)</f>
        <v>135</v>
      </c>
      <c r="BA6">
        <f>SUMIF(Playoffs!$A:$A,$A6,Playoffs!BG:BG)</f>
        <v>4</v>
      </c>
      <c r="BB6">
        <f>SUMIF(Playoffs!$A:$A,$A6,Playoffs!BH:BH)</f>
        <v>29</v>
      </c>
      <c r="BC6">
        <f>SUMIF(Playoffs!$A:$A,$A6,Playoffs!BI:BI)</f>
        <v>82</v>
      </c>
      <c r="BD6">
        <f>SUMIF(Playoffs!$A:$A,$A6,Playoffs!BJ:BJ)</f>
        <v>2</v>
      </c>
      <c r="BE6">
        <f>SUMIF(Playoffs!$A:$A,$A6,Playoffs!BK:BK)</f>
        <v>5</v>
      </c>
      <c r="BF6">
        <f>SUMIF(Playoffs!$A:$A,$A6,Playoffs!BL:BL)</f>
        <v>11</v>
      </c>
      <c r="BG6">
        <f>SUMIF(Playoffs!$A:$A,$A6,Playoffs!BM:BM)</f>
        <v>4</v>
      </c>
      <c r="BH6">
        <f>SUMIF(Playoffs!$A:$A,$A6,Playoffs!BN:BN)</f>
        <v>17</v>
      </c>
      <c r="BI6">
        <f>SUMIF(Playoffs!$A:$A,$A6,Playoffs!BO:BO)</f>
        <v>92</v>
      </c>
      <c r="BJ6">
        <f>SUMIF(Playoffs!$A:$A,$A6,Playoffs!BP:BP)</f>
        <v>34</v>
      </c>
      <c r="BK6">
        <f>SUMIF(Playoffs!$A:$A,$A6,Playoffs!BQ:BQ)</f>
        <v>297</v>
      </c>
      <c r="BL6">
        <f>SUMIF(Playoffs!$A:$A,$A6,Playoffs!BR:BR)</f>
        <v>34</v>
      </c>
      <c r="BM6">
        <f>SUMIF(Playoffs!$A:$A,$A6,Playoffs!BS:BS)</f>
        <v>1338</v>
      </c>
      <c r="BN6">
        <f>SUMIF(Playoffs!$A:$A,$A6,Playoffs!BT:BT)</f>
        <v>101</v>
      </c>
      <c r="BO6">
        <f>SUMIF(Playoffs!$A:$A,$A6,Playoffs!BU:BU)</f>
        <v>13</v>
      </c>
      <c r="BP6">
        <f>SUMIF(Playoffs!$A:$A,$A6,Playoffs!BV:BV)</f>
        <v>5</v>
      </c>
      <c r="BQ6">
        <f>SUMIF(Playoffs!$A:$A,$A6,Playoffs!BW:BW)</f>
        <v>5</v>
      </c>
      <c r="BR6">
        <f>SUMIF(Playoffs!$A:$A,$A6,Playoffs!BX:BX)</f>
        <v>27</v>
      </c>
      <c r="BS6">
        <f>SUMIF(Playoffs!$A:$A,$A6,Playoffs!BY:BY)</f>
        <v>62</v>
      </c>
      <c r="BT6">
        <f>SUMIF(Playoffs!$A:$A,$A6,Playoffs!BZ:BZ)</f>
        <v>18</v>
      </c>
      <c r="BU6">
        <f>SUMIF(Playoffs!$A:$A,$A6,Playoffs!CA:CA)</f>
        <v>57</v>
      </c>
      <c r="BV6">
        <f>SUMIF(Playoffs!$A:$A,$A6,Playoffs!CB:CB)</f>
        <v>6</v>
      </c>
      <c r="BW6">
        <f>SUMIF(Playoffs!$A:$A,$A6,Playoffs!CC:CC)</f>
        <v>16</v>
      </c>
      <c r="BX6">
        <f>SUMIF(Playoffs!$A:$A,$A6,Playoffs!CD:CD)</f>
        <v>0</v>
      </c>
      <c r="BY6">
        <f>SUMIF(Playoffs!$A:$A,$A6,Playoffs!CE:CE)</f>
        <v>0</v>
      </c>
      <c r="BZ6">
        <f>SUMIF(Playoffs!$A:$A,$A6,Playoffs!CF:CF)</f>
        <v>14</v>
      </c>
      <c r="CA6">
        <f>SUMIF(Playoffs!$A:$A,$A6,Playoffs!CG:CG)</f>
        <v>38</v>
      </c>
      <c r="CB6">
        <f>SUMIF(Playoffs!$A:$A,$A6,Playoffs!CH:CH)</f>
        <v>51</v>
      </c>
      <c r="CC6">
        <f>SUMIF(Playoffs!$A:$A,$A6,Playoffs!CI:CI)</f>
        <v>135</v>
      </c>
      <c r="CD6">
        <f>SUMIF(Playoffs!$A:$A,$A6,Playoffs!CJ:CJ)</f>
        <v>74</v>
      </c>
      <c r="CE6">
        <f>SUMIF(Playoffs!$A:$A,$A6,Playoffs!CK:CK)</f>
        <v>2519</v>
      </c>
      <c r="CF6">
        <f>SUMIF(Playoffs!$A:$A,$A6,Playoffs!CL:CL)</f>
        <v>30</v>
      </c>
      <c r="CG6">
        <f>SUMIF(Playoffs!$A:$A,$A6,Playoffs!CM:CM)</f>
        <v>162</v>
      </c>
      <c r="CH6">
        <f>SUMIF(Playoffs!$A:$A,$A6,Playoffs!CN:CN)</f>
        <v>152</v>
      </c>
      <c r="CJ6" s="1">
        <f t="shared" si="0"/>
        <v>0.68306010928961747</v>
      </c>
      <c r="CK6" s="1">
        <f t="shared" si="1"/>
        <v>0.61006289308176098</v>
      </c>
      <c r="CL6" s="1">
        <f t="shared" si="2"/>
        <v>4</v>
      </c>
      <c r="CM6" s="1">
        <f t="shared" si="3"/>
        <v>3.0182648401826486</v>
      </c>
      <c r="CN6" s="1">
        <f t="shared" si="60"/>
        <v>2.3333333333333335</v>
      </c>
      <c r="CO6" s="1">
        <f t="shared" si="61"/>
        <v>2.5</v>
      </c>
      <c r="CP6" s="1">
        <f t="shared" si="4"/>
        <v>25.342857142857142</v>
      </c>
      <c r="CQ6" s="1">
        <f t="shared" si="5"/>
        <v>21.388888888888889</v>
      </c>
      <c r="CR6" s="2">
        <f t="shared" si="6"/>
        <v>2.7923809523809524</v>
      </c>
      <c r="CS6" s="2">
        <f t="shared" si="7"/>
        <v>2.2851851851851852</v>
      </c>
      <c r="CT6" s="1">
        <f t="shared" si="8"/>
        <v>4.4239401496259347</v>
      </c>
      <c r="CU6" s="1">
        <f t="shared" si="9"/>
        <v>4.3502824858757059</v>
      </c>
      <c r="CV6" s="1">
        <f t="shared" si="10"/>
        <v>1.6142857142857143</v>
      </c>
      <c r="CW6" s="1">
        <f t="shared" si="11"/>
        <v>1.2083333333333333</v>
      </c>
      <c r="CX6" s="1">
        <f t="shared" si="12"/>
        <v>0.45555555555555555</v>
      </c>
      <c r="CY6" s="1">
        <f t="shared" si="13"/>
        <v>0.35632183908045978</v>
      </c>
      <c r="CZ6" s="1">
        <f t="shared" si="14"/>
        <v>31.277777777777779</v>
      </c>
      <c r="DA6" s="1">
        <f t="shared" si="15"/>
        <v>34.04054054054054</v>
      </c>
      <c r="DB6" s="1">
        <f t="shared" si="62"/>
        <v>4.333333333333333</v>
      </c>
      <c r="DC6" s="1">
        <f t="shared" si="63"/>
        <v>5</v>
      </c>
      <c r="DD6" s="1">
        <f t="shared" si="16"/>
        <v>0.7</v>
      </c>
      <c r="DE6" s="1">
        <f t="shared" si="17"/>
        <v>0.5494505494505495</v>
      </c>
      <c r="DF6" s="1">
        <f t="shared" si="18"/>
        <v>5.7285714285714286</v>
      </c>
      <c r="DG6" s="1">
        <f t="shared" si="19"/>
        <v>4.916666666666667</v>
      </c>
      <c r="DH6" s="1">
        <f t="shared" si="20"/>
        <v>0.59850374064837908</v>
      </c>
      <c r="DI6" s="1">
        <f t="shared" si="21"/>
        <v>0.83898305084745761</v>
      </c>
      <c r="DJ6" s="1">
        <f t="shared" si="22"/>
        <v>0.4175824175824176</v>
      </c>
      <c r="DK6" s="1">
        <f t="shared" si="23"/>
        <v>0.37777777777777777</v>
      </c>
      <c r="DL6" s="2">
        <f t="shared" si="24"/>
        <v>2.8797814207650272</v>
      </c>
      <c r="DM6" s="2">
        <f t="shared" si="25"/>
        <v>3.7333333333333334</v>
      </c>
      <c r="DN6" s="1">
        <f t="shared" si="26"/>
        <v>34.032258064516128</v>
      </c>
      <c r="DO6" s="1">
        <f t="shared" si="27"/>
        <v>36.382352941176471</v>
      </c>
      <c r="DQ6">
        <f t="shared" si="28"/>
        <v>23</v>
      </c>
      <c r="DR6">
        <f t="shared" si="29"/>
        <v>1</v>
      </c>
      <c r="DS6">
        <f t="shared" si="30"/>
        <v>23</v>
      </c>
      <c r="DT6">
        <f t="shared" si="31"/>
        <v>1</v>
      </c>
      <c r="DU6">
        <f t="shared" si="32"/>
        <v>23</v>
      </c>
      <c r="DV6">
        <f t="shared" si="33"/>
        <v>5</v>
      </c>
      <c r="DW6">
        <f t="shared" si="34"/>
        <v>25</v>
      </c>
      <c r="DX6">
        <f t="shared" si="35"/>
        <v>1</v>
      </c>
      <c r="DY6">
        <f t="shared" si="36"/>
        <v>9</v>
      </c>
      <c r="DZ6">
        <f t="shared" si="37"/>
        <v>2</v>
      </c>
      <c r="EA6">
        <f t="shared" si="38"/>
        <v>26</v>
      </c>
      <c r="EB6">
        <f t="shared" si="39"/>
        <v>2</v>
      </c>
      <c r="EC6">
        <f t="shared" si="40"/>
        <v>20</v>
      </c>
      <c r="ED6">
        <f t="shared" si="41"/>
        <v>1</v>
      </c>
      <c r="EE6">
        <f t="shared" si="42"/>
        <v>4</v>
      </c>
      <c r="EF6">
        <f t="shared" si="43"/>
        <v>6</v>
      </c>
      <c r="EG6">
        <f t="shared" si="44"/>
        <v>14</v>
      </c>
      <c r="EH6">
        <f t="shared" si="45"/>
        <v>24</v>
      </c>
      <c r="EI6">
        <f t="shared" si="46"/>
        <v>24</v>
      </c>
      <c r="EJ6">
        <f t="shared" si="47"/>
        <v>2</v>
      </c>
      <c r="EK6">
        <f t="shared" si="48"/>
        <v>13</v>
      </c>
      <c r="EL6">
        <f t="shared" si="49"/>
        <v>2</v>
      </c>
      <c r="EM6">
        <f t="shared" si="50"/>
        <v>10</v>
      </c>
      <c r="EN6">
        <f t="shared" si="51"/>
        <v>2</v>
      </c>
      <c r="EO6">
        <f t="shared" si="52"/>
        <v>7</v>
      </c>
      <c r="EP6">
        <f t="shared" si="53"/>
        <v>7</v>
      </c>
      <c r="EQ6">
        <f t="shared" si="54"/>
        <v>24</v>
      </c>
      <c r="ER6">
        <f t="shared" si="55"/>
        <v>3</v>
      </c>
      <c r="ES6">
        <f t="shared" si="56"/>
        <v>26</v>
      </c>
      <c r="ET6">
        <f t="shared" si="57"/>
        <v>11</v>
      </c>
      <c r="EU6">
        <f t="shared" si="58"/>
        <v>24</v>
      </c>
      <c r="EV6">
        <f t="shared" si="59"/>
        <v>13</v>
      </c>
      <c r="EW6" t="s">
        <v>1</v>
      </c>
    </row>
    <row r="7" spans="1:153">
      <c r="A7" t="s">
        <v>28</v>
      </c>
      <c r="B7">
        <f>COUNTIF(Playoffs!A:A,A7)</f>
        <v>6</v>
      </c>
      <c r="C7">
        <f>SUMIF(Playoffs!$A:$A,$A7,Playoffs!I:I)</f>
        <v>125</v>
      </c>
      <c r="D7">
        <f>SUMIF(Playoffs!$A:$A,$A7,Playoffs!J:J)</f>
        <v>69</v>
      </c>
      <c r="E7">
        <f>SUMIF(Playoffs!$A:$A,$A7,Playoffs!K:K)</f>
        <v>1760</v>
      </c>
      <c r="F7">
        <f>SUMIF(Playoffs!$A:$A,$A7,Playoffs!L:L)</f>
        <v>145</v>
      </c>
      <c r="G7">
        <f>SUMIF(Playoffs!$A:$A,$A7,Playoffs!M:M)</f>
        <v>204</v>
      </c>
      <c r="H7">
        <f>SUMIF(Playoffs!$A:$A,$A7,Playoffs!N:N)</f>
        <v>16</v>
      </c>
      <c r="I7">
        <f>SUMIF(Playoffs!$A:$A,$A7,Playoffs!O:O)</f>
        <v>623</v>
      </c>
      <c r="J7">
        <f>SUMIF(Playoffs!$A:$A,$A7,Playoffs!P:P)</f>
        <v>150</v>
      </c>
      <c r="K7">
        <f>SUMIF(Playoffs!$A:$A,$A7,Playoffs!Q:Q)</f>
        <v>5</v>
      </c>
      <c r="L7">
        <f>SUMIF(Playoffs!$A:$A,$A7,Playoffs!R:R)</f>
        <v>28</v>
      </c>
      <c r="M7">
        <f>SUMIF(Playoffs!$A:$A,$A7,Playoffs!S:S)</f>
        <v>66</v>
      </c>
      <c r="N7">
        <f>SUMIF(Playoffs!$A:$A,$A7,Playoffs!T:T)</f>
        <v>1</v>
      </c>
      <c r="O7">
        <f>SUMIF(Playoffs!$A:$A,$A7,Playoffs!U:U)</f>
        <v>2</v>
      </c>
      <c r="P7">
        <f>SUMIF(Playoffs!$A:$A,$A7,Playoffs!V:V)</f>
        <v>4</v>
      </c>
      <c r="Q7">
        <f>SUMIF(Playoffs!$A:$A,$A7,Playoffs!W:W)</f>
        <v>4</v>
      </c>
      <c r="R7">
        <f>SUMIF(Playoffs!$A:$A,$A7,Playoffs!X:X)</f>
        <v>7</v>
      </c>
      <c r="S7">
        <f>SUMIF(Playoffs!$A:$A,$A7,Playoffs!Y:Y)</f>
        <v>32</v>
      </c>
      <c r="T7">
        <f>SUMIF(Playoffs!$A:$A,$A7,Playoffs!Z:Z)</f>
        <v>37</v>
      </c>
      <c r="U7">
        <f>SUMIF(Playoffs!$A:$A,$A7,Playoffs!AA:AA)</f>
        <v>311</v>
      </c>
      <c r="V7">
        <f>SUMIF(Playoffs!$A:$A,$A7,Playoffs!AB:AB)</f>
        <v>27</v>
      </c>
      <c r="W7">
        <f>SUMIF(Playoffs!$A:$A,$A7,Playoffs!AC:AC)</f>
        <v>1066</v>
      </c>
      <c r="X7">
        <f>SUMIF(Playoffs!$A:$A,$A7,Playoffs!AD:AD)</f>
        <v>167</v>
      </c>
      <c r="Y7">
        <f>SUMIF(Playoffs!$A:$A,$A7,Playoffs!AE:AE)</f>
        <v>21</v>
      </c>
      <c r="Z7">
        <f>SUMIF(Playoffs!$A:$A,$A7,Playoffs!AF:AF)</f>
        <v>14</v>
      </c>
      <c r="AA7">
        <f>SUMIF(Playoffs!$A:$A,$A7,Playoffs!AG:AG)</f>
        <v>4</v>
      </c>
      <c r="AB7">
        <f>SUMIF(Playoffs!$A:$A,$A7,Playoffs!AH:AH)</f>
        <v>45</v>
      </c>
      <c r="AC7">
        <f>SUMIF(Playoffs!$A:$A,$A7,Playoffs!AI:AI)</f>
        <v>89</v>
      </c>
      <c r="AD7">
        <f>SUMIF(Playoffs!$A:$A,$A7,Playoffs!AJ:AJ)</f>
        <v>18</v>
      </c>
      <c r="AE7">
        <f>SUMIF(Playoffs!$A:$A,$A7,Playoffs!AK:AK)</f>
        <v>44</v>
      </c>
      <c r="AF7">
        <f>SUMIF(Playoffs!$A:$A,$A7,Playoffs!AL:AL)</f>
        <v>5</v>
      </c>
      <c r="AG7">
        <f>SUMIF(Playoffs!$A:$A,$A7,Playoffs!AM:AM)</f>
        <v>12</v>
      </c>
      <c r="AH7">
        <f>SUMIF(Playoffs!$A:$A,$A7,Playoffs!AN:AN)</f>
        <v>1</v>
      </c>
      <c r="AI7">
        <f>SUMIF(Playoffs!$A:$A,$A7,Playoffs!AO:AO)</f>
        <v>1</v>
      </c>
      <c r="AJ7">
        <f>SUMIF(Playoffs!$A:$A,$A7,Playoffs!AP:AP)</f>
        <v>20</v>
      </c>
      <c r="AK7">
        <f>SUMIF(Playoffs!$A:$A,$A7,Playoffs!AQ:AQ)</f>
        <v>52</v>
      </c>
      <c r="AL7">
        <f>SUMIF(Playoffs!$A:$A,$A7,Playoffs!AR:AR)</f>
        <v>69</v>
      </c>
      <c r="AM7">
        <f>SUMIF(Playoffs!$A:$A,$A7,Playoffs!AS:AS)</f>
        <v>146</v>
      </c>
      <c r="AN7">
        <f>SUMIF(Playoffs!$A:$A,$A7,Playoffs!AT:AT)</f>
        <v>70</v>
      </c>
      <c r="AO7">
        <f>SUMIF(Playoffs!$A:$A,$A7,Playoffs!AU:AU)</f>
        <v>2272</v>
      </c>
      <c r="AP7">
        <f>SUMIF(Playoffs!$A:$A,$A7,Playoffs!AV:AV)</f>
        <v>19</v>
      </c>
      <c r="AQ7">
        <f>SUMIF(Playoffs!$A:$A,$A7,Playoffs!AW:AW)</f>
        <v>178</v>
      </c>
      <c r="AR7">
        <f>SUMIF(Playoffs!$A:$A,$A7,Playoffs!AX:AX)</f>
        <v>226</v>
      </c>
      <c r="AS7">
        <f>SUMIF(Playoffs!$A:$A,$A7,Playoffs!AY:AY)</f>
        <v>137</v>
      </c>
      <c r="AT7">
        <f>SUMIF(Playoffs!$A:$A,$A7,Playoffs!AZ:AZ)</f>
        <v>68</v>
      </c>
      <c r="AU7">
        <f>SUMIF(Playoffs!$A:$A,$A7,Playoffs!BA:BA)</f>
        <v>1626</v>
      </c>
      <c r="AV7">
        <f>SUMIF(Playoffs!$A:$A,$A7,Playoffs!BB:BB)</f>
        <v>143</v>
      </c>
      <c r="AW7">
        <f>SUMIF(Playoffs!$A:$A,$A7,Playoffs!BC:BC)</f>
        <v>225</v>
      </c>
      <c r="AX7">
        <f>SUMIF(Playoffs!$A:$A,$A7,Playoffs!BD:BD)</f>
        <v>14</v>
      </c>
      <c r="AY7">
        <f>SUMIF(Playoffs!$A:$A,$A7,Playoffs!BE:BE)</f>
        <v>550</v>
      </c>
      <c r="AZ7">
        <f>SUMIF(Playoffs!$A:$A,$A7,Playoffs!BF:BF)</f>
        <v>136</v>
      </c>
      <c r="BA7">
        <f>SUMIF(Playoffs!$A:$A,$A7,Playoffs!BG:BG)</f>
        <v>7</v>
      </c>
      <c r="BB7">
        <f>SUMIF(Playoffs!$A:$A,$A7,Playoffs!BH:BH)</f>
        <v>31</v>
      </c>
      <c r="BC7">
        <f>SUMIF(Playoffs!$A:$A,$A7,Playoffs!BI:BI)</f>
        <v>70</v>
      </c>
      <c r="BD7">
        <f>SUMIF(Playoffs!$A:$A,$A7,Playoffs!BJ:BJ)</f>
        <v>3</v>
      </c>
      <c r="BE7">
        <f>SUMIF(Playoffs!$A:$A,$A7,Playoffs!BK:BK)</f>
        <v>6</v>
      </c>
      <c r="BF7">
        <f>SUMIF(Playoffs!$A:$A,$A7,Playoffs!BL:BL)</f>
        <v>10</v>
      </c>
      <c r="BG7">
        <f>SUMIF(Playoffs!$A:$A,$A7,Playoffs!BM:BM)</f>
        <v>6</v>
      </c>
      <c r="BH7">
        <f>SUMIF(Playoffs!$A:$A,$A7,Playoffs!BN:BN)</f>
        <v>15</v>
      </c>
      <c r="BI7">
        <f>SUMIF(Playoffs!$A:$A,$A7,Playoffs!BO:BO)</f>
        <v>79</v>
      </c>
      <c r="BJ7">
        <f>SUMIF(Playoffs!$A:$A,$A7,Playoffs!BP:BP)</f>
        <v>40</v>
      </c>
      <c r="BK7">
        <f>SUMIF(Playoffs!$A:$A,$A7,Playoffs!BQ:BQ)</f>
        <v>332</v>
      </c>
      <c r="BL7">
        <f>SUMIF(Playoffs!$A:$A,$A7,Playoffs!BR:BR)</f>
        <v>18</v>
      </c>
      <c r="BM7">
        <f>SUMIF(Playoffs!$A:$A,$A7,Playoffs!BS:BS)</f>
        <v>819</v>
      </c>
      <c r="BN7">
        <f>SUMIF(Playoffs!$A:$A,$A7,Playoffs!BT:BT)</f>
        <v>64</v>
      </c>
      <c r="BO7">
        <f>SUMIF(Playoffs!$A:$A,$A7,Playoffs!BU:BU)</f>
        <v>23</v>
      </c>
      <c r="BP7">
        <f>SUMIF(Playoffs!$A:$A,$A7,Playoffs!BV:BV)</f>
        <v>16</v>
      </c>
      <c r="BQ7">
        <f>SUMIF(Playoffs!$A:$A,$A7,Playoffs!BW:BW)</f>
        <v>5</v>
      </c>
      <c r="BR7">
        <f>SUMIF(Playoffs!$A:$A,$A7,Playoffs!BX:BX)</f>
        <v>37</v>
      </c>
      <c r="BS7">
        <f>SUMIF(Playoffs!$A:$A,$A7,Playoffs!BY:BY)</f>
        <v>77</v>
      </c>
      <c r="BT7">
        <f>SUMIF(Playoffs!$A:$A,$A7,Playoffs!BZ:BZ)</f>
        <v>20</v>
      </c>
      <c r="BU7">
        <f>SUMIF(Playoffs!$A:$A,$A7,Playoffs!CA:CA)</f>
        <v>42</v>
      </c>
      <c r="BV7">
        <f>SUMIF(Playoffs!$A:$A,$A7,Playoffs!CB:CB)</f>
        <v>5</v>
      </c>
      <c r="BW7">
        <f>SUMIF(Playoffs!$A:$A,$A7,Playoffs!CC:CC)</f>
        <v>9</v>
      </c>
      <c r="BX7">
        <f>SUMIF(Playoffs!$A:$A,$A7,Playoffs!CD:CD)</f>
        <v>2</v>
      </c>
      <c r="BY7">
        <f>SUMIF(Playoffs!$A:$A,$A7,Playoffs!CE:CE)</f>
        <v>3</v>
      </c>
      <c r="BZ7">
        <f>SUMIF(Playoffs!$A:$A,$A7,Playoffs!CF:CF)</f>
        <v>12</v>
      </c>
      <c r="CA7">
        <f>SUMIF(Playoffs!$A:$A,$A7,Playoffs!CG:CG)</f>
        <v>27</v>
      </c>
      <c r="CB7">
        <f>SUMIF(Playoffs!$A:$A,$A7,Playoffs!CH:CH)</f>
        <v>64</v>
      </c>
      <c r="CC7">
        <f>SUMIF(Playoffs!$A:$A,$A7,Playoffs!CI:CI)</f>
        <v>131</v>
      </c>
      <c r="CD7">
        <f>SUMIF(Playoffs!$A:$A,$A7,Playoffs!CJ:CJ)</f>
        <v>71</v>
      </c>
      <c r="CE7">
        <f>SUMIF(Playoffs!$A:$A,$A7,Playoffs!CK:CK)</f>
        <v>1962</v>
      </c>
      <c r="CF7">
        <f>SUMIF(Playoffs!$A:$A,$A7,Playoffs!CL:CL)</f>
        <v>24</v>
      </c>
      <c r="CG7">
        <f>SUMIF(Playoffs!$A:$A,$A7,Playoffs!CM:CM)</f>
        <v>177</v>
      </c>
      <c r="CH7">
        <f>SUMIF(Playoffs!$A:$A,$A7,Playoffs!CN:CN)</f>
        <v>152</v>
      </c>
      <c r="CJ7" s="1">
        <f t="shared" si="0"/>
        <v>0.75257731958762886</v>
      </c>
      <c r="CK7" s="1">
        <f t="shared" si="1"/>
        <v>0.77073170731707319</v>
      </c>
      <c r="CL7" s="1">
        <f t="shared" si="2"/>
        <v>9.0047393364928912</v>
      </c>
      <c r="CM7" s="1">
        <f t="shared" si="3"/>
        <v>6.0666666666666664</v>
      </c>
      <c r="CN7" s="1">
        <f t="shared" si="60"/>
        <v>1.3333333333333333</v>
      </c>
      <c r="CO7" s="1">
        <f t="shared" si="61"/>
        <v>2.6666666666666665</v>
      </c>
      <c r="CP7" s="1">
        <f t="shared" si="4"/>
        <v>34.536231884057969</v>
      </c>
      <c r="CQ7" s="1">
        <f t="shared" si="5"/>
        <v>32</v>
      </c>
      <c r="CR7" s="2">
        <f t="shared" si="6"/>
        <v>2.6342995169082126</v>
      </c>
      <c r="CS7" s="2">
        <f t="shared" si="7"/>
        <v>2.6401960784313725</v>
      </c>
      <c r="CT7" s="1">
        <f t="shared" si="8"/>
        <v>6.6011080332409975</v>
      </c>
      <c r="CU7" s="1">
        <f t="shared" si="9"/>
        <v>5.7872340425531918</v>
      </c>
      <c r="CV7" s="1">
        <f t="shared" si="10"/>
        <v>1.8115942028985508</v>
      </c>
      <c r="CW7" s="1">
        <f t="shared" si="11"/>
        <v>2.0147058823529411</v>
      </c>
      <c r="CX7" s="1">
        <f t="shared" si="12"/>
        <v>0.4264705882352941</v>
      </c>
      <c r="CY7" s="1">
        <f t="shared" si="13"/>
        <v>0.44736842105263158</v>
      </c>
      <c r="CZ7" s="1">
        <f t="shared" si="14"/>
        <v>32.457142857142856</v>
      </c>
      <c r="DA7" s="1">
        <f t="shared" si="15"/>
        <v>27.633802816901408</v>
      </c>
      <c r="DB7" s="1">
        <f t="shared" si="62"/>
        <v>3.1666666666666665</v>
      </c>
      <c r="DC7" s="1">
        <f t="shared" si="63"/>
        <v>4</v>
      </c>
      <c r="DD7" s="1">
        <f t="shared" si="16"/>
        <v>0.74829931972789121</v>
      </c>
      <c r="DE7" s="1">
        <f t="shared" si="17"/>
        <v>0.78881987577639756</v>
      </c>
      <c r="DF7" s="1">
        <f t="shared" si="18"/>
        <v>5.2318840579710146</v>
      </c>
      <c r="DG7" s="1">
        <f t="shared" si="19"/>
        <v>5.5294117647058822</v>
      </c>
      <c r="DH7" s="1">
        <f t="shared" si="20"/>
        <v>0.86149584487534625</v>
      </c>
      <c r="DI7" s="1">
        <f t="shared" si="21"/>
        <v>0.88297872340425532</v>
      </c>
      <c r="DJ7" s="1">
        <f t="shared" si="22"/>
        <v>0.4726027397260274</v>
      </c>
      <c r="DK7" s="1">
        <f t="shared" si="23"/>
        <v>0.48854961832061067</v>
      </c>
      <c r="DL7" s="2">
        <f t="shared" si="24"/>
        <v>4.1533333333333333</v>
      </c>
      <c r="DM7" s="2">
        <f t="shared" si="25"/>
        <v>4.0441176470588234</v>
      </c>
      <c r="DN7" s="1">
        <f t="shared" si="26"/>
        <v>33.296296296296298</v>
      </c>
      <c r="DO7" s="1">
        <f t="shared" si="27"/>
        <v>41.944444444444443</v>
      </c>
      <c r="DQ7">
        <f t="shared" si="28"/>
        <v>2</v>
      </c>
      <c r="DR7">
        <f t="shared" si="29"/>
        <v>25</v>
      </c>
      <c r="DS7">
        <f t="shared" si="30"/>
        <v>2</v>
      </c>
      <c r="DT7">
        <f t="shared" si="31"/>
        <v>15</v>
      </c>
      <c r="DU7">
        <f t="shared" si="32"/>
        <v>4</v>
      </c>
      <c r="DV7">
        <f t="shared" si="33"/>
        <v>2</v>
      </c>
      <c r="DW7">
        <f t="shared" si="34"/>
        <v>2</v>
      </c>
      <c r="DX7">
        <f t="shared" si="35"/>
        <v>21</v>
      </c>
      <c r="DY7">
        <f t="shared" si="36"/>
        <v>19</v>
      </c>
      <c r="DZ7">
        <f t="shared" si="37"/>
        <v>12</v>
      </c>
      <c r="EA7">
        <f t="shared" si="38"/>
        <v>1</v>
      </c>
      <c r="EB7">
        <f t="shared" si="39"/>
        <v>23</v>
      </c>
      <c r="EC7">
        <f t="shared" si="40"/>
        <v>4</v>
      </c>
      <c r="ED7">
        <f t="shared" si="41"/>
        <v>24</v>
      </c>
      <c r="EE7">
        <f t="shared" si="42"/>
        <v>11</v>
      </c>
      <c r="EF7">
        <f t="shared" si="43"/>
        <v>23</v>
      </c>
      <c r="EG7">
        <f t="shared" si="44"/>
        <v>5</v>
      </c>
      <c r="EH7">
        <f t="shared" si="45"/>
        <v>1</v>
      </c>
      <c r="EI7">
        <f t="shared" si="46"/>
        <v>6</v>
      </c>
      <c r="EJ7">
        <f t="shared" si="47"/>
        <v>9</v>
      </c>
      <c r="EK7">
        <f t="shared" si="48"/>
        <v>4</v>
      </c>
      <c r="EL7">
        <f t="shared" si="49"/>
        <v>25</v>
      </c>
      <c r="EM7">
        <f t="shared" si="50"/>
        <v>22</v>
      </c>
      <c r="EN7">
        <f t="shared" si="51"/>
        <v>13</v>
      </c>
      <c r="EO7">
        <f t="shared" si="52"/>
        <v>22</v>
      </c>
      <c r="EP7">
        <f t="shared" si="53"/>
        <v>5</v>
      </c>
      <c r="EQ7">
        <f t="shared" si="54"/>
        <v>8</v>
      </c>
      <c r="ER7">
        <f t="shared" si="55"/>
        <v>23</v>
      </c>
      <c r="ES7">
        <f t="shared" si="56"/>
        <v>15</v>
      </c>
      <c r="ET7">
        <f t="shared" si="57"/>
        <v>17</v>
      </c>
      <c r="EU7">
        <f t="shared" si="58"/>
        <v>25</v>
      </c>
      <c r="EV7">
        <f t="shared" si="59"/>
        <v>26</v>
      </c>
      <c r="EW7" t="s">
        <v>28</v>
      </c>
    </row>
    <row r="8" spans="1:153">
      <c r="A8" t="s">
        <v>22</v>
      </c>
      <c r="B8">
        <f>COUNTIF(Playoffs!A:A,A8)</f>
        <v>8</v>
      </c>
      <c r="C8">
        <f>SUMIF(Playoffs!$A:$A,$A8,Playoffs!I:I)</f>
        <v>158</v>
      </c>
      <c r="D8">
        <f>SUMIF(Playoffs!$A:$A,$A8,Playoffs!J:J)</f>
        <v>89</v>
      </c>
      <c r="E8">
        <f>SUMIF(Playoffs!$A:$A,$A8,Playoffs!K:K)</f>
        <v>2061</v>
      </c>
      <c r="F8">
        <f>SUMIF(Playoffs!$A:$A,$A8,Playoffs!L:L)</f>
        <v>168</v>
      </c>
      <c r="G8">
        <f>SUMIF(Playoffs!$A:$A,$A8,Playoffs!M:M)</f>
        <v>275</v>
      </c>
      <c r="H8">
        <f>SUMIF(Playoffs!$A:$A,$A8,Playoffs!N:N)</f>
        <v>10</v>
      </c>
      <c r="I8">
        <f>SUMIF(Playoffs!$A:$A,$A8,Playoffs!O:O)</f>
        <v>762</v>
      </c>
      <c r="J8">
        <f>SUMIF(Playoffs!$A:$A,$A8,Playoffs!P:P)</f>
        <v>212</v>
      </c>
      <c r="K8">
        <f>SUMIF(Playoffs!$A:$A,$A8,Playoffs!Q:Q)</f>
        <v>9</v>
      </c>
      <c r="L8">
        <f>SUMIF(Playoffs!$A:$A,$A8,Playoffs!R:R)</f>
        <v>43</v>
      </c>
      <c r="M8">
        <f>SUMIF(Playoffs!$A:$A,$A8,Playoffs!S:S)</f>
        <v>105</v>
      </c>
      <c r="N8">
        <f>SUMIF(Playoffs!$A:$A,$A8,Playoffs!T:T)</f>
        <v>3</v>
      </c>
      <c r="O8">
        <f>SUMIF(Playoffs!$A:$A,$A8,Playoffs!U:U)</f>
        <v>4</v>
      </c>
      <c r="P8">
        <f>SUMIF(Playoffs!$A:$A,$A8,Playoffs!V:V)</f>
        <v>10</v>
      </c>
      <c r="Q8">
        <f>SUMIF(Playoffs!$A:$A,$A8,Playoffs!W:W)</f>
        <v>5</v>
      </c>
      <c r="R8">
        <f>SUMIF(Playoffs!$A:$A,$A8,Playoffs!X:X)</f>
        <v>17</v>
      </c>
      <c r="S8">
        <f>SUMIF(Playoffs!$A:$A,$A8,Playoffs!Y:Y)</f>
        <v>126</v>
      </c>
      <c r="T8">
        <f>SUMIF(Playoffs!$A:$A,$A8,Playoffs!Z:Z)</f>
        <v>52</v>
      </c>
      <c r="U8">
        <f>SUMIF(Playoffs!$A:$A,$A8,Playoffs!AA:AA)</f>
        <v>507</v>
      </c>
      <c r="V8">
        <f>SUMIF(Playoffs!$A:$A,$A8,Playoffs!AB:AB)</f>
        <v>42</v>
      </c>
      <c r="W8">
        <f>SUMIF(Playoffs!$A:$A,$A8,Playoffs!AC:AC)</f>
        <v>1864</v>
      </c>
      <c r="X8">
        <f>SUMIF(Playoffs!$A:$A,$A8,Playoffs!AD:AD)</f>
        <v>174</v>
      </c>
      <c r="Y8">
        <f>SUMIF(Playoffs!$A:$A,$A8,Playoffs!AE:AE)</f>
        <v>20</v>
      </c>
      <c r="Z8">
        <f>SUMIF(Playoffs!$A:$A,$A8,Playoffs!AF:AF)</f>
        <v>12</v>
      </c>
      <c r="AA8">
        <f>SUMIF(Playoffs!$A:$A,$A8,Playoffs!AG:AG)</f>
        <v>6</v>
      </c>
      <c r="AB8">
        <f>SUMIF(Playoffs!$A:$A,$A8,Playoffs!AH:AH)</f>
        <v>46</v>
      </c>
      <c r="AC8">
        <f>SUMIF(Playoffs!$A:$A,$A8,Playoffs!AI:AI)</f>
        <v>118</v>
      </c>
      <c r="AD8">
        <f>SUMIF(Playoffs!$A:$A,$A8,Playoffs!AJ:AJ)</f>
        <v>29</v>
      </c>
      <c r="AE8">
        <f>SUMIF(Playoffs!$A:$A,$A8,Playoffs!AK:AK)</f>
        <v>60</v>
      </c>
      <c r="AF8">
        <f>SUMIF(Playoffs!$A:$A,$A8,Playoffs!AL:AL)</f>
        <v>9</v>
      </c>
      <c r="AG8">
        <f>SUMIF(Playoffs!$A:$A,$A8,Playoffs!AM:AM)</f>
        <v>18</v>
      </c>
      <c r="AH8">
        <f>SUMIF(Playoffs!$A:$A,$A8,Playoffs!AN:AN)</f>
        <v>3</v>
      </c>
      <c r="AI8">
        <f>SUMIF(Playoffs!$A:$A,$A8,Playoffs!AO:AO)</f>
        <v>3</v>
      </c>
      <c r="AJ8">
        <f>SUMIF(Playoffs!$A:$A,$A8,Playoffs!AP:AP)</f>
        <v>26</v>
      </c>
      <c r="AK8">
        <f>SUMIF(Playoffs!$A:$A,$A8,Playoffs!AQ:AQ)</f>
        <v>55</v>
      </c>
      <c r="AL8">
        <f>SUMIF(Playoffs!$A:$A,$A8,Playoffs!AR:AR)</f>
        <v>87</v>
      </c>
      <c r="AM8">
        <f>SUMIF(Playoffs!$A:$A,$A8,Playoffs!AS:AS)</f>
        <v>199</v>
      </c>
      <c r="AN8">
        <f>SUMIF(Playoffs!$A:$A,$A8,Playoffs!AT:AT)</f>
        <v>92</v>
      </c>
      <c r="AO8">
        <f>SUMIF(Playoffs!$A:$A,$A8,Playoffs!AU:AU)</f>
        <v>2760</v>
      </c>
      <c r="AP8">
        <f>SUMIF(Playoffs!$A:$A,$A8,Playoffs!AV:AV)</f>
        <v>25</v>
      </c>
      <c r="AQ8">
        <f>SUMIF(Playoffs!$A:$A,$A8,Playoffs!AW:AW)</f>
        <v>244</v>
      </c>
      <c r="AR8">
        <f>SUMIF(Playoffs!$A:$A,$A8,Playoffs!AX:AX)</f>
        <v>236</v>
      </c>
      <c r="AS8">
        <f>SUMIF(Playoffs!$A:$A,$A8,Playoffs!AY:AY)</f>
        <v>160</v>
      </c>
      <c r="AT8">
        <f>SUMIF(Playoffs!$A:$A,$A8,Playoffs!AZ:AZ)</f>
        <v>90</v>
      </c>
      <c r="AU8">
        <f>SUMIF(Playoffs!$A:$A,$A8,Playoffs!BA:BA)</f>
        <v>1847</v>
      </c>
      <c r="AV8">
        <f>SUMIF(Playoffs!$A:$A,$A8,Playoffs!BB:BB)</f>
        <v>175</v>
      </c>
      <c r="AW8">
        <f>SUMIF(Playoffs!$A:$A,$A8,Playoffs!BC:BC)</f>
        <v>286</v>
      </c>
      <c r="AX8">
        <f>SUMIF(Playoffs!$A:$A,$A8,Playoffs!BD:BD)</f>
        <v>12</v>
      </c>
      <c r="AY8">
        <f>SUMIF(Playoffs!$A:$A,$A8,Playoffs!BE:BE)</f>
        <v>887</v>
      </c>
      <c r="AZ8">
        <f>SUMIF(Playoffs!$A:$A,$A8,Playoffs!BF:BF)</f>
        <v>231</v>
      </c>
      <c r="BA8">
        <f>SUMIF(Playoffs!$A:$A,$A8,Playoffs!BG:BG)</f>
        <v>6</v>
      </c>
      <c r="BB8">
        <f>SUMIF(Playoffs!$A:$A,$A8,Playoffs!BH:BH)</f>
        <v>46</v>
      </c>
      <c r="BC8">
        <f>SUMIF(Playoffs!$A:$A,$A8,Playoffs!BI:BI)</f>
        <v>115</v>
      </c>
      <c r="BD8">
        <f>SUMIF(Playoffs!$A:$A,$A8,Playoffs!BJ:BJ)</f>
        <v>3</v>
      </c>
      <c r="BE8">
        <f>SUMIF(Playoffs!$A:$A,$A8,Playoffs!BK:BK)</f>
        <v>9</v>
      </c>
      <c r="BF8">
        <f>SUMIF(Playoffs!$A:$A,$A8,Playoffs!BL:BL)</f>
        <v>10</v>
      </c>
      <c r="BG8">
        <f>SUMIF(Playoffs!$A:$A,$A8,Playoffs!BM:BM)</f>
        <v>2</v>
      </c>
      <c r="BH8">
        <f>SUMIF(Playoffs!$A:$A,$A8,Playoffs!BN:BN)</f>
        <v>12</v>
      </c>
      <c r="BI8">
        <f>SUMIF(Playoffs!$A:$A,$A8,Playoffs!BO:BO)</f>
        <v>52</v>
      </c>
      <c r="BJ8">
        <f>SUMIF(Playoffs!$A:$A,$A8,Playoffs!BP:BP)</f>
        <v>46</v>
      </c>
      <c r="BK8">
        <f>SUMIF(Playoffs!$A:$A,$A8,Playoffs!BQ:BQ)</f>
        <v>360</v>
      </c>
      <c r="BL8">
        <f>SUMIF(Playoffs!$A:$A,$A8,Playoffs!BR:BR)</f>
        <v>41</v>
      </c>
      <c r="BM8">
        <f>SUMIF(Playoffs!$A:$A,$A8,Playoffs!BS:BS)</f>
        <v>1723</v>
      </c>
      <c r="BN8">
        <f>SUMIF(Playoffs!$A:$A,$A8,Playoffs!BT:BT)</f>
        <v>152</v>
      </c>
      <c r="BO8">
        <f>SUMIF(Playoffs!$A:$A,$A8,Playoffs!BU:BU)</f>
        <v>23</v>
      </c>
      <c r="BP8">
        <f>SUMIF(Playoffs!$A:$A,$A8,Playoffs!BV:BV)</f>
        <v>13</v>
      </c>
      <c r="BQ8">
        <f>SUMIF(Playoffs!$A:$A,$A8,Playoffs!BW:BW)</f>
        <v>3</v>
      </c>
      <c r="BR8">
        <f>SUMIF(Playoffs!$A:$A,$A8,Playoffs!BX:BX)</f>
        <v>54</v>
      </c>
      <c r="BS8">
        <f>SUMIF(Playoffs!$A:$A,$A8,Playoffs!BY:BY)</f>
        <v>115</v>
      </c>
      <c r="BT8">
        <f>SUMIF(Playoffs!$A:$A,$A8,Playoffs!BZ:BZ)</f>
        <v>31</v>
      </c>
      <c r="BU8">
        <f>SUMIF(Playoffs!$A:$A,$A8,Playoffs!CA:CA)</f>
        <v>77</v>
      </c>
      <c r="BV8">
        <f>SUMIF(Playoffs!$A:$A,$A8,Playoffs!CB:CB)</f>
        <v>18</v>
      </c>
      <c r="BW8">
        <f>SUMIF(Playoffs!$A:$A,$A8,Playoffs!CC:CC)</f>
        <v>28</v>
      </c>
      <c r="BX8">
        <f>SUMIF(Playoffs!$A:$A,$A8,Playoffs!CD:CD)</f>
        <v>1</v>
      </c>
      <c r="BY8">
        <f>SUMIF(Playoffs!$A:$A,$A8,Playoffs!CE:CE)</f>
        <v>2</v>
      </c>
      <c r="BZ8">
        <f>SUMIF(Playoffs!$A:$A,$A8,Playoffs!CF:CF)</f>
        <v>25</v>
      </c>
      <c r="CA8">
        <f>SUMIF(Playoffs!$A:$A,$A8,Playoffs!CG:CG)</f>
        <v>60</v>
      </c>
      <c r="CB8">
        <f>SUMIF(Playoffs!$A:$A,$A8,Playoffs!CH:CH)</f>
        <v>104</v>
      </c>
      <c r="CC8">
        <f>SUMIF(Playoffs!$A:$A,$A8,Playoffs!CI:CI)</f>
        <v>222</v>
      </c>
      <c r="CD8">
        <f>SUMIF(Playoffs!$A:$A,$A8,Playoffs!CJ:CJ)</f>
        <v>93</v>
      </c>
      <c r="CE8">
        <f>SUMIF(Playoffs!$A:$A,$A8,Playoffs!CK:CK)</f>
        <v>2706</v>
      </c>
      <c r="CF8">
        <f>SUMIF(Playoffs!$A:$A,$A8,Playoffs!CL:CL)</f>
        <v>29</v>
      </c>
      <c r="CG8">
        <f>SUMIF(Playoffs!$A:$A,$A8,Playoffs!CM:CM)</f>
        <v>250</v>
      </c>
      <c r="CH8">
        <f>SUMIF(Playoffs!$A:$A,$A8,Playoffs!CN:CN)</f>
        <v>199</v>
      </c>
      <c r="CJ8" s="1">
        <f t="shared" si="0"/>
        <v>0.7165991902834008</v>
      </c>
      <c r="CK8" s="1">
        <f t="shared" si="1"/>
        <v>0.71199999999999997</v>
      </c>
      <c r="CL8" s="1">
        <f t="shared" si="2"/>
        <v>6.2020547945205475</v>
      </c>
      <c r="CM8" s="1">
        <f t="shared" si="3"/>
        <v>5.4932885906040267</v>
      </c>
      <c r="CN8" s="1">
        <f t="shared" si="60"/>
        <v>1.875</v>
      </c>
      <c r="CO8" s="1">
        <f t="shared" si="61"/>
        <v>1.5</v>
      </c>
      <c r="CP8" s="1">
        <f t="shared" si="4"/>
        <v>31.719101123595507</v>
      </c>
      <c r="CQ8" s="1">
        <f t="shared" si="5"/>
        <v>30.377777777777776</v>
      </c>
      <c r="CR8" s="2">
        <f t="shared" si="6"/>
        <v>2.7857677902621725</v>
      </c>
      <c r="CS8" s="2">
        <f t="shared" si="7"/>
        <v>2.8146296296296294</v>
      </c>
      <c r="CT8" s="1">
        <f t="shared" si="8"/>
        <v>5.6011904761904763</v>
      </c>
      <c r="CU8" s="1">
        <f t="shared" si="9"/>
        <v>5.168241965973535</v>
      </c>
      <c r="CV8" s="1">
        <f t="shared" si="10"/>
        <v>1.7752808988764044</v>
      </c>
      <c r="CW8" s="1">
        <f t="shared" si="11"/>
        <v>1.7777777777777777</v>
      </c>
      <c r="CX8" s="1">
        <f t="shared" si="12"/>
        <v>0.42201834862385323</v>
      </c>
      <c r="CY8" s="1">
        <f t="shared" si="13"/>
        <v>0.39516129032258063</v>
      </c>
      <c r="CZ8" s="1">
        <f t="shared" si="14"/>
        <v>30</v>
      </c>
      <c r="DA8" s="1">
        <f t="shared" si="15"/>
        <v>29.096774193548388</v>
      </c>
      <c r="DB8" s="1">
        <f t="shared" si="62"/>
        <v>3.125</v>
      </c>
      <c r="DC8" s="1">
        <f t="shared" si="63"/>
        <v>3.625</v>
      </c>
      <c r="DD8" s="1">
        <f t="shared" si="16"/>
        <v>0.72857142857142854</v>
      </c>
      <c r="DE8" s="1">
        <f t="shared" si="17"/>
        <v>0.6211180124223602</v>
      </c>
      <c r="DF8" s="1">
        <f t="shared" si="18"/>
        <v>5.6629213483146064</v>
      </c>
      <c r="DG8" s="1">
        <f t="shared" si="19"/>
        <v>5.8777777777777782</v>
      </c>
      <c r="DH8" s="1">
        <f t="shared" si="20"/>
        <v>1.0059523809523809</v>
      </c>
      <c r="DI8" s="1">
        <f t="shared" si="21"/>
        <v>0.6805293005671077</v>
      </c>
      <c r="DJ8" s="1">
        <f t="shared" si="22"/>
        <v>0.43718592964824121</v>
      </c>
      <c r="DK8" s="1">
        <f t="shared" si="23"/>
        <v>0.46846846846846846</v>
      </c>
      <c r="DL8" s="2">
        <f t="shared" si="24"/>
        <v>3.5943396226415096</v>
      </c>
      <c r="DM8" s="2">
        <f t="shared" si="25"/>
        <v>3.83982683982684</v>
      </c>
      <c r="DN8" s="1">
        <f t="shared" si="26"/>
        <v>40.238095238095241</v>
      </c>
      <c r="DO8" s="1">
        <f t="shared" si="27"/>
        <v>38.31707317073171</v>
      </c>
      <c r="DQ8">
        <f t="shared" si="28"/>
        <v>8</v>
      </c>
      <c r="DR8">
        <f t="shared" si="29"/>
        <v>16</v>
      </c>
      <c r="DS8">
        <f t="shared" si="30"/>
        <v>9</v>
      </c>
      <c r="DT8">
        <f t="shared" si="31"/>
        <v>11</v>
      </c>
      <c r="DU8">
        <f t="shared" si="32"/>
        <v>18</v>
      </c>
      <c r="DV8">
        <f t="shared" si="33"/>
        <v>20</v>
      </c>
      <c r="DW8">
        <f t="shared" si="34"/>
        <v>6</v>
      </c>
      <c r="DX8">
        <f t="shared" si="35"/>
        <v>15</v>
      </c>
      <c r="DY8">
        <f t="shared" si="36"/>
        <v>10</v>
      </c>
      <c r="DZ8">
        <f t="shared" si="37"/>
        <v>17</v>
      </c>
      <c r="EA8">
        <f t="shared" si="38"/>
        <v>9</v>
      </c>
      <c r="EB8">
        <f t="shared" si="39"/>
        <v>12</v>
      </c>
      <c r="EC8">
        <f t="shared" si="40"/>
        <v>6</v>
      </c>
      <c r="ED8">
        <f t="shared" si="41"/>
        <v>19</v>
      </c>
      <c r="EE8">
        <f t="shared" si="42"/>
        <v>12</v>
      </c>
      <c r="EF8">
        <f t="shared" si="43"/>
        <v>17</v>
      </c>
      <c r="EG8">
        <f t="shared" si="44"/>
        <v>23</v>
      </c>
      <c r="EH8">
        <f t="shared" si="45"/>
        <v>3</v>
      </c>
      <c r="EI8">
        <f t="shared" si="46"/>
        <v>4</v>
      </c>
      <c r="EJ8">
        <f t="shared" si="47"/>
        <v>18</v>
      </c>
      <c r="EK8">
        <f t="shared" si="48"/>
        <v>9</v>
      </c>
      <c r="EL8">
        <f t="shared" si="49"/>
        <v>4</v>
      </c>
      <c r="EM8">
        <f t="shared" si="50"/>
        <v>12</v>
      </c>
      <c r="EN8">
        <f t="shared" si="51"/>
        <v>23</v>
      </c>
      <c r="EO8">
        <f t="shared" si="52"/>
        <v>26</v>
      </c>
      <c r="EP8">
        <f t="shared" si="53"/>
        <v>16</v>
      </c>
      <c r="EQ8">
        <f t="shared" si="54"/>
        <v>21</v>
      </c>
      <c r="ER8">
        <f t="shared" si="55"/>
        <v>19</v>
      </c>
      <c r="ES8">
        <f t="shared" si="56"/>
        <v>23</v>
      </c>
      <c r="ET8">
        <f t="shared" si="57"/>
        <v>13</v>
      </c>
      <c r="EU8">
        <f t="shared" si="58"/>
        <v>5</v>
      </c>
      <c r="EV8">
        <f t="shared" si="59"/>
        <v>20</v>
      </c>
      <c r="EW8" t="s">
        <v>22</v>
      </c>
    </row>
    <row r="9" spans="1:153">
      <c r="A9" t="s">
        <v>21</v>
      </c>
      <c r="B9">
        <f>COUNTIF(Playoffs!A:A,A9)</f>
        <v>2</v>
      </c>
      <c r="C9">
        <f>SUMIF(Playoffs!$A:$A,$A9,Playoffs!I:I)</f>
        <v>31</v>
      </c>
      <c r="D9">
        <f>SUMIF(Playoffs!$A:$A,$A9,Playoffs!J:J)</f>
        <v>18</v>
      </c>
      <c r="E9">
        <f>SUMIF(Playoffs!$A:$A,$A9,Playoffs!K:K)</f>
        <v>294</v>
      </c>
      <c r="F9">
        <f>SUMIF(Playoffs!$A:$A,$A9,Playoffs!L:L)</f>
        <v>32</v>
      </c>
      <c r="G9">
        <f>SUMIF(Playoffs!$A:$A,$A9,Playoffs!M:M)</f>
        <v>54</v>
      </c>
      <c r="H9">
        <f>SUMIF(Playoffs!$A:$A,$A9,Playoffs!N:N)</f>
        <v>2</v>
      </c>
      <c r="I9">
        <f>SUMIF(Playoffs!$A:$A,$A9,Playoffs!O:O)</f>
        <v>240</v>
      </c>
      <c r="J9">
        <f>SUMIF(Playoffs!$A:$A,$A9,Playoffs!P:P)</f>
        <v>47</v>
      </c>
      <c r="K9">
        <f>SUMIF(Playoffs!$A:$A,$A9,Playoffs!Q:Q)</f>
        <v>2</v>
      </c>
      <c r="L9">
        <f>SUMIF(Playoffs!$A:$A,$A9,Playoffs!R:R)</f>
        <v>6</v>
      </c>
      <c r="M9">
        <f>SUMIF(Playoffs!$A:$A,$A9,Playoffs!S:S)</f>
        <v>22</v>
      </c>
      <c r="N9">
        <f>SUMIF(Playoffs!$A:$A,$A9,Playoffs!T:T)</f>
        <v>4</v>
      </c>
      <c r="O9">
        <f>SUMIF(Playoffs!$A:$A,$A9,Playoffs!U:U)</f>
        <v>5</v>
      </c>
      <c r="P9">
        <f>SUMIF(Playoffs!$A:$A,$A9,Playoffs!V:V)</f>
        <v>2</v>
      </c>
      <c r="Q9">
        <f>SUMIF(Playoffs!$A:$A,$A9,Playoffs!W:W)</f>
        <v>2</v>
      </c>
      <c r="R9">
        <f>SUMIF(Playoffs!$A:$A,$A9,Playoffs!X:X)</f>
        <v>4</v>
      </c>
      <c r="S9">
        <f>SUMIF(Playoffs!$A:$A,$A9,Playoffs!Y:Y)</f>
        <v>25</v>
      </c>
      <c r="T9">
        <f>SUMIF(Playoffs!$A:$A,$A9,Playoffs!Z:Z)</f>
        <v>6</v>
      </c>
      <c r="U9">
        <f>SUMIF(Playoffs!$A:$A,$A9,Playoffs!AA:AA)</f>
        <v>43</v>
      </c>
      <c r="V9">
        <f>SUMIF(Playoffs!$A:$A,$A9,Playoffs!AB:AB)</f>
        <v>6</v>
      </c>
      <c r="W9">
        <f>SUMIF(Playoffs!$A:$A,$A9,Playoffs!AC:AC)</f>
        <v>314</v>
      </c>
      <c r="X9">
        <f>SUMIF(Playoffs!$A:$A,$A9,Playoffs!AD:AD)</f>
        <v>28</v>
      </c>
      <c r="Y9">
        <f>SUMIF(Playoffs!$A:$A,$A9,Playoffs!AE:AE)</f>
        <v>7</v>
      </c>
      <c r="Z9">
        <f>SUMIF(Playoffs!$A:$A,$A9,Playoffs!AF:AF)</f>
        <v>4</v>
      </c>
      <c r="AA9">
        <f>SUMIF(Playoffs!$A:$A,$A9,Playoffs!AG:AG)</f>
        <v>1</v>
      </c>
      <c r="AB9">
        <f>SUMIF(Playoffs!$A:$A,$A9,Playoffs!AH:AH)</f>
        <v>11</v>
      </c>
      <c r="AC9">
        <f>SUMIF(Playoffs!$A:$A,$A9,Playoffs!AI:AI)</f>
        <v>20</v>
      </c>
      <c r="AD9">
        <f>SUMIF(Playoffs!$A:$A,$A9,Playoffs!AJ:AJ)</f>
        <v>8</v>
      </c>
      <c r="AE9">
        <f>SUMIF(Playoffs!$A:$A,$A9,Playoffs!AK:AK)</f>
        <v>20</v>
      </c>
      <c r="AF9">
        <f>SUMIF(Playoffs!$A:$A,$A9,Playoffs!AL:AL)</f>
        <v>3</v>
      </c>
      <c r="AG9">
        <f>SUMIF(Playoffs!$A:$A,$A9,Playoffs!AM:AM)</f>
        <v>6</v>
      </c>
      <c r="AH9">
        <f>SUMIF(Playoffs!$A:$A,$A9,Playoffs!AN:AN)</f>
        <v>0</v>
      </c>
      <c r="AI9">
        <f>SUMIF(Playoffs!$A:$A,$A9,Playoffs!AO:AO)</f>
        <v>0</v>
      </c>
      <c r="AJ9">
        <f>SUMIF(Playoffs!$A:$A,$A9,Playoffs!AP:AP)</f>
        <v>3</v>
      </c>
      <c r="AK9">
        <f>SUMIF(Playoffs!$A:$A,$A9,Playoffs!AQ:AQ)</f>
        <v>9</v>
      </c>
      <c r="AL9">
        <f>SUMIF(Playoffs!$A:$A,$A9,Playoffs!AR:AR)</f>
        <v>22</v>
      </c>
      <c r="AM9">
        <f>SUMIF(Playoffs!$A:$A,$A9,Playoffs!AS:AS)</f>
        <v>46</v>
      </c>
      <c r="AN9">
        <f>SUMIF(Playoffs!$A:$A,$A9,Playoffs!AT:AT)</f>
        <v>18</v>
      </c>
      <c r="AO9">
        <f>SUMIF(Playoffs!$A:$A,$A9,Playoffs!AU:AU)</f>
        <v>552</v>
      </c>
      <c r="AP9">
        <f>SUMIF(Playoffs!$A:$A,$A9,Playoffs!AV:AV)</f>
        <v>10</v>
      </c>
      <c r="AQ9">
        <f>SUMIF(Playoffs!$A:$A,$A9,Playoffs!AW:AW)</f>
        <v>47</v>
      </c>
      <c r="AR9">
        <f>SUMIF(Playoffs!$A:$A,$A9,Playoffs!AX:AX)</f>
        <v>84</v>
      </c>
      <c r="AS9">
        <f>SUMIF(Playoffs!$A:$A,$A9,Playoffs!AY:AY)</f>
        <v>55</v>
      </c>
      <c r="AT9">
        <f>SUMIF(Playoffs!$A:$A,$A9,Playoffs!AZ:AZ)</f>
        <v>19</v>
      </c>
      <c r="AU9">
        <f>SUMIF(Playoffs!$A:$A,$A9,Playoffs!BA:BA)</f>
        <v>539</v>
      </c>
      <c r="AV9">
        <f>SUMIF(Playoffs!$A:$A,$A9,Playoffs!BB:BB)</f>
        <v>53</v>
      </c>
      <c r="AW9">
        <f>SUMIF(Playoffs!$A:$A,$A9,Playoffs!BC:BC)</f>
        <v>69</v>
      </c>
      <c r="AX9">
        <f>SUMIF(Playoffs!$A:$A,$A9,Playoffs!BD:BD)</f>
        <v>4</v>
      </c>
      <c r="AY9">
        <f>SUMIF(Playoffs!$A:$A,$A9,Playoffs!BE:BE)</f>
        <v>330</v>
      </c>
      <c r="AZ9">
        <f>SUMIF(Playoffs!$A:$A,$A9,Playoffs!BF:BF)</f>
        <v>72</v>
      </c>
      <c r="BA9">
        <f>SUMIF(Playoffs!$A:$A,$A9,Playoffs!BG:BG)</f>
        <v>3</v>
      </c>
      <c r="BB9">
        <f>SUMIF(Playoffs!$A:$A,$A9,Playoffs!BH:BH)</f>
        <v>14</v>
      </c>
      <c r="BC9">
        <f>SUMIF(Playoffs!$A:$A,$A9,Playoffs!BI:BI)</f>
        <v>23</v>
      </c>
      <c r="BD9">
        <f>SUMIF(Playoffs!$A:$A,$A9,Playoffs!BJ:BJ)</f>
        <v>0</v>
      </c>
      <c r="BE9">
        <f>SUMIF(Playoffs!$A:$A,$A9,Playoffs!BK:BK)</f>
        <v>2</v>
      </c>
      <c r="BF9">
        <f>SUMIF(Playoffs!$A:$A,$A9,Playoffs!BL:BL)</f>
        <v>3</v>
      </c>
      <c r="BG9">
        <f>SUMIF(Playoffs!$A:$A,$A9,Playoffs!BM:BM)</f>
        <v>0</v>
      </c>
      <c r="BH9">
        <f>SUMIF(Playoffs!$A:$A,$A9,Playoffs!BN:BN)</f>
        <v>2</v>
      </c>
      <c r="BI9">
        <f>SUMIF(Playoffs!$A:$A,$A9,Playoffs!BO:BO)</f>
        <v>17</v>
      </c>
      <c r="BJ9">
        <f>SUMIF(Playoffs!$A:$A,$A9,Playoffs!BP:BP)</f>
        <v>4</v>
      </c>
      <c r="BK9">
        <f>SUMIF(Playoffs!$A:$A,$A9,Playoffs!BQ:BQ)</f>
        <v>45</v>
      </c>
      <c r="BL9">
        <f>SUMIF(Playoffs!$A:$A,$A9,Playoffs!BR:BR)</f>
        <v>2</v>
      </c>
      <c r="BM9">
        <f>SUMIF(Playoffs!$A:$A,$A9,Playoffs!BS:BS)</f>
        <v>76</v>
      </c>
      <c r="BN9">
        <f>SUMIF(Playoffs!$A:$A,$A9,Playoffs!BT:BT)</f>
        <v>8</v>
      </c>
      <c r="BO9">
        <f>SUMIF(Playoffs!$A:$A,$A9,Playoffs!BU:BU)</f>
        <v>8</v>
      </c>
      <c r="BP9">
        <f>SUMIF(Playoffs!$A:$A,$A9,Playoffs!BV:BV)</f>
        <v>6</v>
      </c>
      <c r="BQ9">
        <f>SUMIF(Playoffs!$A:$A,$A9,Playoffs!BW:BW)</f>
        <v>1</v>
      </c>
      <c r="BR9">
        <f>SUMIF(Playoffs!$A:$A,$A9,Playoffs!BX:BX)</f>
        <v>21</v>
      </c>
      <c r="BS9">
        <f>SUMIF(Playoffs!$A:$A,$A9,Playoffs!BY:BY)</f>
        <v>41</v>
      </c>
      <c r="BT9">
        <f>SUMIF(Playoffs!$A:$A,$A9,Playoffs!BZ:BZ)</f>
        <v>14</v>
      </c>
      <c r="BU9">
        <f>SUMIF(Playoffs!$A:$A,$A9,Playoffs!CA:CA)</f>
        <v>22</v>
      </c>
      <c r="BV9">
        <f>SUMIF(Playoffs!$A:$A,$A9,Playoffs!CB:CB)</f>
        <v>3</v>
      </c>
      <c r="BW9">
        <f>SUMIF(Playoffs!$A:$A,$A9,Playoffs!CC:CC)</f>
        <v>8</v>
      </c>
      <c r="BX9">
        <f>SUMIF(Playoffs!$A:$A,$A9,Playoffs!CD:CD)</f>
        <v>0</v>
      </c>
      <c r="BY9">
        <f>SUMIF(Playoffs!$A:$A,$A9,Playoffs!CE:CE)</f>
        <v>1</v>
      </c>
      <c r="BZ9">
        <f>SUMIF(Playoffs!$A:$A,$A9,Playoffs!CF:CF)</f>
        <v>8</v>
      </c>
      <c r="CA9">
        <f>SUMIF(Playoffs!$A:$A,$A9,Playoffs!CG:CG)</f>
        <v>21</v>
      </c>
      <c r="CB9">
        <f>SUMIF(Playoffs!$A:$A,$A9,Playoffs!CH:CH)</f>
        <v>38</v>
      </c>
      <c r="CC9">
        <f>SUMIF(Playoffs!$A:$A,$A9,Playoffs!CI:CI)</f>
        <v>72</v>
      </c>
      <c r="CD9">
        <f>SUMIF(Playoffs!$A:$A,$A9,Playoffs!CJ:CJ)</f>
        <v>20</v>
      </c>
      <c r="CE9">
        <f>SUMIF(Playoffs!$A:$A,$A9,Playoffs!CK:CK)</f>
        <v>598</v>
      </c>
      <c r="CF9">
        <f>SUMIF(Playoffs!$A:$A,$A9,Playoffs!CL:CL)</f>
        <v>3</v>
      </c>
      <c r="CG9">
        <f>SUMIF(Playoffs!$A:$A,$A9,Playoffs!CM:CM)</f>
        <v>71</v>
      </c>
      <c r="CH9">
        <f>SUMIF(Playoffs!$A:$A,$A9,Playoffs!CN:CN)</f>
        <v>36</v>
      </c>
      <c r="CJ9" s="1">
        <f t="shared" si="0"/>
        <v>0.7142857142857143</v>
      </c>
      <c r="CK9" s="1">
        <f t="shared" si="1"/>
        <v>0.83783783783783783</v>
      </c>
      <c r="CL9" s="1">
        <f t="shared" si="2"/>
        <v>4.2068965517241379</v>
      </c>
      <c r="CM9" s="1">
        <f t="shared" si="3"/>
        <v>6.816901408450704</v>
      </c>
      <c r="CN9" s="1">
        <f t="shared" si="60"/>
        <v>2</v>
      </c>
      <c r="CO9" s="1">
        <f t="shared" si="61"/>
        <v>1.5</v>
      </c>
      <c r="CP9" s="1">
        <f t="shared" si="4"/>
        <v>29.666666666666668</v>
      </c>
      <c r="CQ9" s="1">
        <f t="shared" si="5"/>
        <v>45.736842105263158</v>
      </c>
      <c r="CR9" s="2">
        <f t="shared" si="6"/>
        <v>2.6888888888888887</v>
      </c>
      <c r="CS9" s="2">
        <f t="shared" si="7"/>
        <v>3.7684210526315787</v>
      </c>
      <c r="CT9" s="1">
        <f t="shared" si="8"/>
        <v>5.0857142857142854</v>
      </c>
      <c r="CU9" s="1">
        <f t="shared" si="9"/>
        <v>6.0769230769230766</v>
      </c>
      <c r="CV9" s="1">
        <f t="shared" si="10"/>
        <v>1.7222222222222223</v>
      </c>
      <c r="CW9" s="1">
        <f t="shared" si="11"/>
        <v>2.8947368421052633</v>
      </c>
      <c r="CX9" s="1">
        <f t="shared" si="12"/>
        <v>0.37037037037037035</v>
      </c>
      <c r="CY9" s="1">
        <f t="shared" si="13"/>
        <v>0.56000000000000005</v>
      </c>
      <c r="CZ9" s="1">
        <f t="shared" si="14"/>
        <v>30.666666666666668</v>
      </c>
      <c r="DA9" s="1">
        <f t="shared" si="15"/>
        <v>29.9</v>
      </c>
      <c r="DB9" s="1">
        <f t="shared" si="62"/>
        <v>5</v>
      </c>
      <c r="DC9" s="1">
        <f t="shared" si="63"/>
        <v>1.5</v>
      </c>
      <c r="DD9" s="1">
        <f t="shared" si="16"/>
        <v>0.63265306122448983</v>
      </c>
      <c r="DE9" s="1">
        <f t="shared" si="17"/>
        <v>0.8035714285714286</v>
      </c>
      <c r="DF9" s="1">
        <f t="shared" si="18"/>
        <v>5.833333333333333</v>
      </c>
      <c r="DG9" s="1">
        <f t="shared" si="19"/>
        <v>7.5263157894736841</v>
      </c>
      <c r="DH9" s="1">
        <f t="shared" si="20"/>
        <v>0.40952380952380951</v>
      </c>
      <c r="DI9" s="1">
        <f t="shared" si="21"/>
        <v>0.31468531468531469</v>
      </c>
      <c r="DJ9" s="1">
        <f t="shared" si="22"/>
        <v>0.47826086956521741</v>
      </c>
      <c r="DK9" s="1">
        <f t="shared" si="23"/>
        <v>0.52777777777777779</v>
      </c>
      <c r="DL9" s="2">
        <f t="shared" si="24"/>
        <v>5.1063829787234045</v>
      </c>
      <c r="DM9" s="2">
        <f t="shared" si="25"/>
        <v>4.583333333333333</v>
      </c>
      <c r="DN9" s="1">
        <f t="shared" si="26"/>
        <v>47.666666666666664</v>
      </c>
      <c r="DO9" s="1">
        <f t="shared" si="27"/>
        <v>34</v>
      </c>
      <c r="DQ9">
        <f t="shared" si="28"/>
        <v>11</v>
      </c>
      <c r="DR9">
        <f t="shared" si="29"/>
        <v>29</v>
      </c>
      <c r="DS9">
        <f t="shared" si="30"/>
        <v>22</v>
      </c>
      <c r="DT9">
        <f t="shared" si="31"/>
        <v>23</v>
      </c>
      <c r="DU9">
        <f t="shared" si="32"/>
        <v>19</v>
      </c>
      <c r="DV9">
        <f t="shared" si="33"/>
        <v>20</v>
      </c>
      <c r="DW9">
        <f t="shared" si="34"/>
        <v>13</v>
      </c>
      <c r="DX9">
        <f t="shared" si="35"/>
        <v>29</v>
      </c>
      <c r="DY9">
        <f t="shared" si="36"/>
        <v>17</v>
      </c>
      <c r="DZ9">
        <f t="shared" si="37"/>
        <v>29</v>
      </c>
      <c r="EA9">
        <f t="shared" si="38"/>
        <v>18</v>
      </c>
      <c r="EB9">
        <f t="shared" si="39"/>
        <v>25</v>
      </c>
      <c r="EC9">
        <f t="shared" si="40"/>
        <v>14</v>
      </c>
      <c r="ED9">
        <f t="shared" si="41"/>
        <v>29</v>
      </c>
      <c r="EE9">
        <f t="shared" si="42"/>
        <v>22</v>
      </c>
      <c r="EF9">
        <f t="shared" si="43"/>
        <v>29</v>
      </c>
      <c r="EG9">
        <f t="shared" si="44"/>
        <v>20</v>
      </c>
      <c r="EH9">
        <f t="shared" si="45"/>
        <v>8</v>
      </c>
      <c r="EI9">
        <f t="shared" si="46"/>
        <v>26</v>
      </c>
      <c r="EJ9">
        <f t="shared" si="47"/>
        <v>29</v>
      </c>
      <c r="EK9">
        <f t="shared" si="48"/>
        <v>19</v>
      </c>
      <c r="EL9">
        <f t="shared" si="49"/>
        <v>26</v>
      </c>
      <c r="EM9">
        <f t="shared" si="50"/>
        <v>5</v>
      </c>
      <c r="EN9">
        <f t="shared" si="51"/>
        <v>29</v>
      </c>
      <c r="EO9">
        <f t="shared" si="52"/>
        <v>2</v>
      </c>
      <c r="EP9">
        <f t="shared" si="53"/>
        <v>29</v>
      </c>
      <c r="EQ9">
        <f t="shared" si="54"/>
        <v>7</v>
      </c>
      <c r="ER9">
        <f t="shared" si="55"/>
        <v>26</v>
      </c>
      <c r="ES9">
        <f t="shared" si="56"/>
        <v>2</v>
      </c>
      <c r="ET9">
        <f t="shared" si="57"/>
        <v>26</v>
      </c>
      <c r="EU9">
        <f t="shared" si="58"/>
        <v>1</v>
      </c>
      <c r="EV9">
        <f t="shared" si="59"/>
        <v>5</v>
      </c>
      <c r="EW9" t="s">
        <v>21</v>
      </c>
    </row>
    <row r="10" spans="1:153">
      <c r="A10" t="s">
        <v>12</v>
      </c>
      <c r="B10">
        <f>COUNTIF(Playoffs!A:A,A10)</f>
        <v>16</v>
      </c>
      <c r="C10">
        <f>SUMIF(Playoffs!$A:$A,$A10,Playoffs!I:I)</f>
        <v>358</v>
      </c>
      <c r="D10">
        <f>SUMIF(Playoffs!$A:$A,$A10,Playoffs!J:J)</f>
        <v>168</v>
      </c>
      <c r="E10">
        <f>SUMIF(Playoffs!$A:$A,$A10,Playoffs!K:K)</f>
        <v>4556</v>
      </c>
      <c r="F10">
        <f>SUMIF(Playoffs!$A:$A,$A10,Playoffs!L:L)</f>
        <v>404</v>
      </c>
      <c r="G10">
        <f>SUMIF(Playoffs!$A:$A,$A10,Playoffs!M:M)</f>
        <v>624</v>
      </c>
      <c r="H10">
        <f>SUMIF(Playoffs!$A:$A,$A10,Playoffs!N:N)</f>
        <v>27</v>
      </c>
      <c r="I10">
        <f>SUMIF(Playoffs!$A:$A,$A10,Playoffs!O:O)</f>
        <v>1511</v>
      </c>
      <c r="J10">
        <f>SUMIF(Playoffs!$A:$A,$A10,Playoffs!P:P)</f>
        <v>402</v>
      </c>
      <c r="K10">
        <f>SUMIF(Playoffs!$A:$A,$A10,Playoffs!Q:Q)</f>
        <v>13</v>
      </c>
      <c r="L10">
        <f>SUMIF(Playoffs!$A:$A,$A10,Playoffs!R:R)</f>
        <v>95</v>
      </c>
      <c r="M10">
        <f>SUMIF(Playoffs!$A:$A,$A10,Playoffs!S:S)</f>
        <v>210</v>
      </c>
      <c r="N10">
        <f>SUMIF(Playoffs!$A:$A,$A10,Playoffs!T:T)</f>
        <v>8</v>
      </c>
      <c r="O10">
        <f>SUMIF(Playoffs!$A:$A,$A10,Playoffs!U:U)</f>
        <v>21</v>
      </c>
      <c r="P10">
        <f>SUMIF(Playoffs!$A:$A,$A10,Playoffs!V:V)</f>
        <v>19</v>
      </c>
      <c r="Q10">
        <f>SUMIF(Playoffs!$A:$A,$A10,Playoffs!W:W)</f>
        <v>9</v>
      </c>
      <c r="R10">
        <f>SUMIF(Playoffs!$A:$A,$A10,Playoffs!X:X)</f>
        <v>24</v>
      </c>
      <c r="S10">
        <f>SUMIF(Playoffs!$A:$A,$A10,Playoffs!Y:Y)</f>
        <v>188</v>
      </c>
      <c r="T10">
        <f>SUMIF(Playoffs!$A:$A,$A10,Playoffs!Z:Z)</f>
        <v>69</v>
      </c>
      <c r="U10">
        <f>SUMIF(Playoffs!$A:$A,$A10,Playoffs!AA:AA)</f>
        <v>546</v>
      </c>
      <c r="V10">
        <f>SUMIF(Playoffs!$A:$A,$A10,Playoffs!AB:AB)</f>
        <v>53</v>
      </c>
      <c r="W10">
        <f>SUMIF(Playoffs!$A:$A,$A10,Playoffs!AC:AC)</f>
        <v>2327</v>
      </c>
      <c r="X10">
        <f>SUMIF(Playoffs!$A:$A,$A10,Playoffs!AD:AD)</f>
        <v>267</v>
      </c>
      <c r="Y10">
        <f>SUMIF(Playoffs!$A:$A,$A10,Playoffs!AE:AE)</f>
        <v>55</v>
      </c>
      <c r="Z10">
        <f>SUMIF(Playoffs!$A:$A,$A10,Playoffs!AF:AF)</f>
        <v>29</v>
      </c>
      <c r="AA10">
        <f>SUMIF(Playoffs!$A:$A,$A10,Playoffs!AG:AG)</f>
        <v>16</v>
      </c>
      <c r="AB10">
        <f>SUMIF(Playoffs!$A:$A,$A10,Playoffs!AH:AH)</f>
        <v>95</v>
      </c>
      <c r="AC10">
        <f>SUMIF(Playoffs!$A:$A,$A10,Playoffs!AI:AI)</f>
        <v>218</v>
      </c>
      <c r="AD10">
        <f>SUMIF(Playoffs!$A:$A,$A10,Playoffs!AJ:AJ)</f>
        <v>64</v>
      </c>
      <c r="AE10">
        <f>SUMIF(Playoffs!$A:$A,$A10,Playoffs!AK:AK)</f>
        <v>124</v>
      </c>
      <c r="AF10">
        <f>SUMIF(Playoffs!$A:$A,$A10,Playoffs!AL:AL)</f>
        <v>26</v>
      </c>
      <c r="AG10">
        <f>SUMIF(Playoffs!$A:$A,$A10,Playoffs!AM:AM)</f>
        <v>52</v>
      </c>
      <c r="AH10">
        <f>SUMIF(Playoffs!$A:$A,$A10,Playoffs!AN:AN)</f>
        <v>2</v>
      </c>
      <c r="AI10">
        <f>SUMIF(Playoffs!$A:$A,$A10,Playoffs!AO:AO)</f>
        <v>4</v>
      </c>
      <c r="AJ10">
        <f>SUMIF(Playoffs!$A:$A,$A10,Playoffs!AP:AP)</f>
        <v>43</v>
      </c>
      <c r="AK10">
        <f>SUMIF(Playoffs!$A:$A,$A10,Playoffs!AQ:AQ)</f>
        <v>109</v>
      </c>
      <c r="AL10">
        <f>SUMIF(Playoffs!$A:$A,$A10,Playoffs!AR:AR)</f>
        <v>187</v>
      </c>
      <c r="AM10">
        <f>SUMIF(Playoffs!$A:$A,$A10,Playoffs!AS:AS)</f>
        <v>398</v>
      </c>
      <c r="AN10">
        <f>SUMIF(Playoffs!$A:$A,$A10,Playoffs!AT:AT)</f>
        <v>172</v>
      </c>
      <c r="AO10">
        <f>SUMIF(Playoffs!$A:$A,$A10,Playoffs!AU:AU)</f>
        <v>4914</v>
      </c>
      <c r="AP10">
        <f>SUMIF(Playoffs!$A:$A,$A10,Playoffs!AV:AV)</f>
        <v>50</v>
      </c>
      <c r="AQ10">
        <f>SUMIF(Playoffs!$A:$A,$A10,Playoffs!AW:AW)</f>
        <v>470</v>
      </c>
      <c r="AR10">
        <f>SUMIF(Playoffs!$A:$A,$A10,Playoffs!AX:AX)</f>
        <v>396</v>
      </c>
      <c r="AS10">
        <f>SUMIF(Playoffs!$A:$A,$A10,Playoffs!AY:AY)</f>
        <v>293</v>
      </c>
      <c r="AT10">
        <f>SUMIF(Playoffs!$A:$A,$A10,Playoffs!AZ:AZ)</f>
        <v>165</v>
      </c>
      <c r="AU10">
        <f>SUMIF(Playoffs!$A:$A,$A10,Playoffs!BA:BA)</f>
        <v>3290</v>
      </c>
      <c r="AV10">
        <f>SUMIF(Playoffs!$A:$A,$A10,Playoffs!BB:BB)</f>
        <v>318</v>
      </c>
      <c r="AW10">
        <f>SUMIF(Playoffs!$A:$A,$A10,Playoffs!BC:BC)</f>
        <v>486</v>
      </c>
      <c r="AX10">
        <f>SUMIF(Playoffs!$A:$A,$A10,Playoffs!BD:BD)</f>
        <v>21</v>
      </c>
      <c r="AY10">
        <f>SUMIF(Playoffs!$A:$A,$A10,Playoffs!BE:BE)</f>
        <v>1855</v>
      </c>
      <c r="AZ10">
        <f>SUMIF(Playoffs!$A:$A,$A10,Playoffs!BF:BF)</f>
        <v>441</v>
      </c>
      <c r="BA10">
        <f>SUMIF(Playoffs!$A:$A,$A10,Playoffs!BG:BG)</f>
        <v>12</v>
      </c>
      <c r="BB10">
        <f>SUMIF(Playoffs!$A:$A,$A10,Playoffs!BH:BH)</f>
        <v>74</v>
      </c>
      <c r="BC10">
        <f>SUMIF(Playoffs!$A:$A,$A10,Playoffs!BI:BI)</f>
        <v>195</v>
      </c>
      <c r="BD10">
        <f>SUMIF(Playoffs!$A:$A,$A10,Playoffs!BJ:BJ)</f>
        <v>15</v>
      </c>
      <c r="BE10">
        <f>SUMIF(Playoffs!$A:$A,$A10,Playoffs!BK:BK)</f>
        <v>20</v>
      </c>
      <c r="BF10">
        <f>SUMIF(Playoffs!$A:$A,$A10,Playoffs!BL:BL)</f>
        <v>17</v>
      </c>
      <c r="BG10">
        <f>SUMIF(Playoffs!$A:$A,$A10,Playoffs!BM:BM)</f>
        <v>13</v>
      </c>
      <c r="BH10">
        <f>SUMIF(Playoffs!$A:$A,$A10,Playoffs!BN:BN)</f>
        <v>26</v>
      </c>
      <c r="BI10">
        <f>SUMIF(Playoffs!$A:$A,$A10,Playoffs!BO:BO)</f>
        <v>172</v>
      </c>
      <c r="BJ10">
        <f>SUMIF(Playoffs!$A:$A,$A10,Playoffs!BP:BP)</f>
        <v>76</v>
      </c>
      <c r="BK10">
        <f>SUMIF(Playoffs!$A:$A,$A10,Playoffs!BQ:BQ)</f>
        <v>595</v>
      </c>
      <c r="BL10">
        <f>SUMIF(Playoffs!$A:$A,$A10,Playoffs!BR:BR)</f>
        <v>61</v>
      </c>
      <c r="BM10">
        <f>SUMIF(Playoffs!$A:$A,$A10,Playoffs!BS:BS)</f>
        <v>2780</v>
      </c>
      <c r="BN10">
        <f>SUMIF(Playoffs!$A:$A,$A10,Playoffs!BT:BT)</f>
        <v>235</v>
      </c>
      <c r="BO10">
        <f>SUMIF(Playoffs!$A:$A,$A10,Playoffs!BU:BU)</f>
        <v>49</v>
      </c>
      <c r="BP10">
        <f>SUMIF(Playoffs!$A:$A,$A10,Playoffs!BV:BV)</f>
        <v>28</v>
      </c>
      <c r="BQ10">
        <f>SUMIF(Playoffs!$A:$A,$A10,Playoffs!BW:BW)</f>
        <v>13</v>
      </c>
      <c r="BR10">
        <f>SUMIF(Playoffs!$A:$A,$A10,Playoffs!BX:BX)</f>
        <v>109</v>
      </c>
      <c r="BS10">
        <f>SUMIF(Playoffs!$A:$A,$A10,Playoffs!BY:BY)</f>
        <v>222</v>
      </c>
      <c r="BT10">
        <f>SUMIF(Playoffs!$A:$A,$A10,Playoffs!BZ:BZ)</f>
        <v>70</v>
      </c>
      <c r="BU10">
        <f>SUMIF(Playoffs!$A:$A,$A10,Playoffs!CA:CA)</f>
        <v>155</v>
      </c>
      <c r="BV10">
        <f>SUMIF(Playoffs!$A:$A,$A10,Playoffs!CB:CB)</f>
        <v>21</v>
      </c>
      <c r="BW10">
        <f>SUMIF(Playoffs!$A:$A,$A10,Playoffs!CC:CC)</f>
        <v>47</v>
      </c>
      <c r="BX10">
        <f>SUMIF(Playoffs!$A:$A,$A10,Playoffs!CD:CD)</f>
        <v>7</v>
      </c>
      <c r="BY10">
        <f>SUMIF(Playoffs!$A:$A,$A10,Playoffs!CE:CE)</f>
        <v>7</v>
      </c>
      <c r="BZ10">
        <f>SUMIF(Playoffs!$A:$A,$A10,Playoffs!CF:CF)</f>
        <v>56</v>
      </c>
      <c r="CA10">
        <f>SUMIF(Playoffs!$A:$A,$A10,Playoffs!CG:CG)</f>
        <v>119</v>
      </c>
      <c r="CB10">
        <f>SUMIF(Playoffs!$A:$A,$A10,Playoffs!CH:CH)</f>
        <v>207</v>
      </c>
      <c r="CC10">
        <f>SUMIF(Playoffs!$A:$A,$A10,Playoffs!CI:CI)</f>
        <v>431</v>
      </c>
      <c r="CD10">
        <f>SUMIF(Playoffs!$A:$A,$A10,Playoffs!CJ:CJ)</f>
        <v>172</v>
      </c>
      <c r="CE10">
        <f>SUMIF(Playoffs!$A:$A,$A10,Playoffs!CK:CK)</f>
        <v>5418</v>
      </c>
      <c r="CF10">
        <f>SUMIF(Playoffs!$A:$A,$A10,Playoffs!CL:CL)</f>
        <v>54</v>
      </c>
      <c r="CG10">
        <f>SUMIF(Playoffs!$A:$A,$A10,Playoffs!CM:CM)</f>
        <v>481</v>
      </c>
      <c r="CH10">
        <f>SUMIF(Playoffs!$A:$A,$A10,Playoffs!CN:CN)</f>
        <v>524</v>
      </c>
      <c r="CJ10" s="1">
        <f t="shared" si="0"/>
        <v>0.75665399239543729</v>
      </c>
      <c r="CK10" s="1">
        <f t="shared" si="1"/>
        <v>0.71179039301310043</v>
      </c>
      <c r="CL10" s="1">
        <f t="shared" si="2"/>
        <v>6.5447530864197532</v>
      </c>
      <c r="CM10" s="1">
        <f t="shared" si="3"/>
        <v>5.751953125</v>
      </c>
      <c r="CN10" s="1">
        <f t="shared" si="60"/>
        <v>1.75</v>
      </c>
      <c r="CO10" s="1">
        <f t="shared" si="61"/>
        <v>1.875</v>
      </c>
      <c r="CP10" s="1">
        <f t="shared" si="4"/>
        <v>36.113095238095241</v>
      </c>
      <c r="CQ10" s="1">
        <f t="shared" si="5"/>
        <v>31.181818181818183</v>
      </c>
      <c r="CR10" s="2">
        <f t="shared" si="6"/>
        <v>2.836904761904762</v>
      </c>
      <c r="CS10" s="2">
        <f t="shared" si="7"/>
        <v>2.9680808080808081</v>
      </c>
      <c r="CT10" s="1">
        <f t="shared" si="8"/>
        <v>5.7780952380952382</v>
      </c>
      <c r="CU10" s="1">
        <f t="shared" si="9"/>
        <v>5.3987408184679957</v>
      </c>
      <c r="CV10" s="1">
        <f t="shared" si="10"/>
        <v>2.1309523809523809</v>
      </c>
      <c r="CW10" s="1">
        <f t="shared" si="11"/>
        <v>1.7757575757575759</v>
      </c>
      <c r="CX10" s="1">
        <f t="shared" si="12"/>
        <v>0.44588744588744589</v>
      </c>
      <c r="CY10" s="1">
        <f t="shared" si="13"/>
        <v>0.413953488372093</v>
      </c>
      <c r="CZ10" s="1">
        <f t="shared" si="14"/>
        <v>28.569767441860463</v>
      </c>
      <c r="DA10" s="1">
        <f t="shared" si="15"/>
        <v>31.5</v>
      </c>
      <c r="DB10" s="1">
        <f t="shared" si="62"/>
        <v>3.125</v>
      </c>
      <c r="DC10" s="1">
        <f t="shared" si="63"/>
        <v>3.375</v>
      </c>
      <c r="DD10" s="1">
        <f t="shared" si="16"/>
        <v>0.65194805194805194</v>
      </c>
      <c r="DE10" s="1">
        <f t="shared" si="17"/>
        <v>0.685131195335277</v>
      </c>
      <c r="DF10" s="1">
        <f t="shared" si="18"/>
        <v>6.25</v>
      </c>
      <c r="DG10" s="1">
        <f t="shared" si="19"/>
        <v>5.7757575757575754</v>
      </c>
      <c r="DH10" s="1">
        <f t="shared" si="20"/>
        <v>0.52</v>
      </c>
      <c r="DI10" s="1">
        <f t="shared" si="21"/>
        <v>0.6243441762854145</v>
      </c>
      <c r="DJ10" s="1">
        <f t="shared" si="22"/>
        <v>0.46984924623115576</v>
      </c>
      <c r="DK10" s="1">
        <f t="shared" si="23"/>
        <v>0.48027842227378192</v>
      </c>
      <c r="DL10" s="2">
        <f t="shared" si="24"/>
        <v>3.7587064676616917</v>
      </c>
      <c r="DM10" s="2">
        <f t="shared" si="25"/>
        <v>4.2063492063492065</v>
      </c>
      <c r="DN10" s="1">
        <f t="shared" si="26"/>
        <v>38.867924528301884</v>
      </c>
      <c r="DO10" s="1">
        <f t="shared" si="27"/>
        <v>41.721311475409834</v>
      </c>
      <c r="DQ10">
        <f t="shared" si="28"/>
        <v>1</v>
      </c>
      <c r="DR10">
        <f t="shared" si="29"/>
        <v>15</v>
      </c>
      <c r="DS10">
        <f t="shared" si="30"/>
        <v>4</v>
      </c>
      <c r="DT10">
        <f t="shared" si="31"/>
        <v>13</v>
      </c>
      <c r="DU10">
        <f t="shared" si="32"/>
        <v>14</v>
      </c>
      <c r="DV10">
        <f t="shared" si="33"/>
        <v>13</v>
      </c>
      <c r="DW10">
        <f t="shared" si="34"/>
        <v>1</v>
      </c>
      <c r="DX10">
        <f t="shared" si="35"/>
        <v>17</v>
      </c>
      <c r="DY10">
        <f t="shared" si="36"/>
        <v>4</v>
      </c>
      <c r="DZ10">
        <f t="shared" si="37"/>
        <v>25</v>
      </c>
      <c r="EA10">
        <f t="shared" si="38"/>
        <v>5</v>
      </c>
      <c r="EB10">
        <f t="shared" si="39"/>
        <v>16</v>
      </c>
      <c r="EC10">
        <f t="shared" si="40"/>
        <v>1</v>
      </c>
      <c r="ED10">
        <f t="shared" si="41"/>
        <v>18</v>
      </c>
      <c r="EE10">
        <f t="shared" si="42"/>
        <v>6</v>
      </c>
      <c r="EF10">
        <f t="shared" si="43"/>
        <v>18</v>
      </c>
      <c r="EG10">
        <f t="shared" si="44"/>
        <v>28</v>
      </c>
      <c r="EH10">
        <f t="shared" si="45"/>
        <v>16</v>
      </c>
      <c r="EI10">
        <f t="shared" si="46"/>
        <v>4</v>
      </c>
      <c r="EJ10">
        <f t="shared" si="47"/>
        <v>21</v>
      </c>
      <c r="EK10">
        <f t="shared" si="48"/>
        <v>17</v>
      </c>
      <c r="EL10">
        <f t="shared" si="49"/>
        <v>16</v>
      </c>
      <c r="EM10">
        <f t="shared" si="50"/>
        <v>1</v>
      </c>
      <c r="EN10">
        <f t="shared" si="51"/>
        <v>19</v>
      </c>
      <c r="EO10">
        <f t="shared" si="52"/>
        <v>5</v>
      </c>
      <c r="EP10">
        <f t="shared" si="53"/>
        <v>19</v>
      </c>
      <c r="EQ10">
        <f t="shared" si="54"/>
        <v>10</v>
      </c>
      <c r="ER10">
        <f t="shared" si="55"/>
        <v>20</v>
      </c>
      <c r="ES10">
        <f t="shared" si="56"/>
        <v>22</v>
      </c>
      <c r="ET10">
        <f t="shared" si="57"/>
        <v>22</v>
      </c>
      <c r="EU10">
        <f t="shared" si="58"/>
        <v>9</v>
      </c>
      <c r="EV10">
        <f t="shared" si="59"/>
        <v>25</v>
      </c>
      <c r="EW10" t="s">
        <v>12</v>
      </c>
    </row>
    <row r="11" spans="1:153">
      <c r="A11" t="s">
        <v>18</v>
      </c>
      <c r="B11">
        <f>COUNTIF(Playoffs!A:A,A11)</f>
        <v>5</v>
      </c>
      <c r="C11">
        <f>SUMIF(Playoffs!$A:$A,$A11,Playoffs!I:I)</f>
        <v>90</v>
      </c>
      <c r="D11">
        <f>SUMIF(Playoffs!$A:$A,$A11,Playoffs!J:J)</f>
        <v>57</v>
      </c>
      <c r="E11">
        <f>SUMIF(Playoffs!$A:$A,$A11,Playoffs!K:K)</f>
        <v>866</v>
      </c>
      <c r="F11">
        <f>SUMIF(Playoffs!$A:$A,$A11,Playoffs!L:L)</f>
        <v>101</v>
      </c>
      <c r="G11">
        <f>SUMIF(Playoffs!$A:$A,$A11,Playoffs!M:M)</f>
        <v>171</v>
      </c>
      <c r="H11">
        <f>SUMIF(Playoffs!$A:$A,$A11,Playoffs!N:N)</f>
        <v>4</v>
      </c>
      <c r="I11">
        <f>SUMIF(Playoffs!$A:$A,$A11,Playoffs!O:O)</f>
        <v>632</v>
      </c>
      <c r="J11">
        <f>SUMIF(Playoffs!$A:$A,$A11,Playoffs!P:P)</f>
        <v>137</v>
      </c>
      <c r="K11">
        <f>SUMIF(Playoffs!$A:$A,$A11,Playoffs!Q:Q)</f>
        <v>4</v>
      </c>
      <c r="L11">
        <f>SUMIF(Playoffs!$A:$A,$A11,Playoffs!R:R)</f>
        <v>28</v>
      </c>
      <c r="M11">
        <f>SUMIF(Playoffs!$A:$A,$A11,Playoffs!S:S)</f>
        <v>72</v>
      </c>
      <c r="N11">
        <f>SUMIF(Playoffs!$A:$A,$A11,Playoffs!T:T)</f>
        <v>3</v>
      </c>
      <c r="O11">
        <f>SUMIF(Playoffs!$A:$A,$A11,Playoffs!U:U)</f>
        <v>8</v>
      </c>
      <c r="P11">
        <f>SUMIF(Playoffs!$A:$A,$A11,Playoffs!V:V)</f>
        <v>3</v>
      </c>
      <c r="Q11">
        <f>SUMIF(Playoffs!$A:$A,$A11,Playoffs!W:W)</f>
        <v>5</v>
      </c>
      <c r="R11">
        <f>SUMIF(Playoffs!$A:$A,$A11,Playoffs!X:X)</f>
        <v>15</v>
      </c>
      <c r="S11">
        <f>SUMIF(Playoffs!$A:$A,$A11,Playoffs!Y:Y)</f>
        <v>120</v>
      </c>
      <c r="T11">
        <f>SUMIF(Playoffs!$A:$A,$A11,Playoffs!Z:Z)</f>
        <v>37</v>
      </c>
      <c r="U11">
        <f>SUMIF(Playoffs!$A:$A,$A11,Playoffs!AA:AA)</f>
        <v>291</v>
      </c>
      <c r="V11">
        <f>SUMIF(Playoffs!$A:$A,$A11,Playoffs!AB:AB)</f>
        <v>25</v>
      </c>
      <c r="W11">
        <f>SUMIF(Playoffs!$A:$A,$A11,Playoffs!AC:AC)</f>
        <v>1049</v>
      </c>
      <c r="X11">
        <f>SUMIF(Playoffs!$A:$A,$A11,Playoffs!AD:AD)</f>
        <v>60</v>
      </c>
      <c r="Y11">
        <f>SUMIF(Playoffs!$A:$A,$A11,Playoffs!AE:AE)</f>
        <v>15</v>
      </c>
      <c r="Z11">
        <f>SUMIF(Playoffs!$A:$A,$A11,Playoffs!AF:AF)</f>
        <v>7</v>
      </c>
      <c r="AA11">
        <f>SUMIF(Playoffs!$A:$A,$A11,Playoffs!AG:AG)</f>
        <v>5</v>
      </c>
      <c r="AB11">
        <f>SUMIF(Playoffs!$A:$A,$A11,Playoffs!AH:AH)</f>
        <v>29</v>
      </c>
      <c r="AC11">
        <f>SUMIF(Playoffs!$A:$A,$A11,Playoffs!AI:AI)</f>
        <v>68</v>
      </c>
      <c r="AD11">
        <f>SUMIF(Playoffs!$A:$A,$A11,Playoffs!AJ:AJ)</f>
        <v>18</v>
      </c>
      <c r="AE11">
        <f>SUMIF(Playoffs!$A:$A,$A11,Playoffs!AK:AK)</f>
        <v>47</v>
      </c>
      <c r="AF11">
        <f>SUMIF(Playoffs!$A:$A,$A11,Playoffs!AL:AL)</f>
        <v>8</v>
      </c>
      <c r="AG11">
        <f>SUMIF(Playoffs!$A:$A,$A11,Playoffs!AM:AM)</f>
        <v>16</v>
      </c>
      <c r="AH11">
        <f>SUMIF(Playoffs!$A:$A,$A11,Playoffs!AN:AN)</f>
        <v>1</v>
      </c>
      <c r="AI11">
        <f>SUMIF(Playoffs!$A:$A,$A11,Playoffs!AO:AO)</f>
        <v>1</v>
      </c>
      <c r="AJ11">
        <f>SUMIF(Playoffs!$A:$A,$A11,Playoffs!AP:AP)</f>
        <v>21</v>
      </c>
      <c r="AK11">
        <f>SUMIF(Playoffs!$A:$A,$A11,Playoffs!AQ:AQ)</f>
        <v>37</v>
      </c>
      <c r="AL11">
        <f>SUMIF(Playoffs!$A:$A,$A11,Playoffs!AR:AR)</f>
        <v>56</v>
      </c>
      <c r="AM11">
        <f>SUMIF(Playoffs!$A:$A,$A11,Playoffs!AS:AS)</f>
        <v>132</v>
      </c>
      <c r="AN11">
        <f>SUMIF(Playoffs!$A:$A,$A11,Playoffs!AT:AT)</f>
        <v>59</v>
      </c>
      <c r="AO11">
        <f>SUMIF(Playoffs!$A:$A,$A11,Playoffs!AU:AU)</f>
        <v>1717</v>
      </c>
      <c r="AP11">
        <f>SUMIF(Playoffs!$A:$A,$A11,Playoffs!AV:AV)</f>
        <v>21</v>
      </c>
      <c r="AQ11">
        <f>SUMIF(Playoffs!$A:$A,$A11,Playoffs!AW:AW)</f>
        <v>158</v>
      </c>
      <c r="AR11">
        <f>SUMIF(Playoffs!$A:$A,$A11,Playoffs!AX:AX)</f>
        <v>158</v>
      </c>
      <c r="AS11">
        <f>SUMIF(Playoffs!$A:$A,$A11,Playoffs!AY:AY)</f>
        <v>84</v>
      </c>
      <c r="AT11">
        <f>SUMIF(Playoffs!$A:$A,$A11,Playoffs!AZ:AZ)</f>
        <v>57</v>
      </c>
      <c r="AU11">
        <f>SUMIF(Playoffs!$A:$A,$A11,Playoffs!BA:BA)</f>
        <v>1151</v>
      </c>
      <c r="AV11">
        <f>SUMIF(Playoffs!$A:$A,$A11,Playoffs!BB:BB)</f>
        <v>83</v>
      </c>
      <c r="AW11">
        <f>SUMIF(Playoffs!$A:$A,$A11,Playoffs!BC:BC)</f>
        <v>146</v>
      </c>
      <c r="AX11">
        <f>SUMIF(Playoffs!$A:$A,$A11,Playoffs!BD:BD)</f>
        <v>11</v>
      </c>
      <c r="AY11">
        <f>SUMIF(Playoffs!$A:$A,$A11,Playoffs!BE:BE)</f>
        <v>454</v>
      </c>
      <c r="AZ11">
        <f>SUMIF(Playoffs!$A:$A,$A11,Playoffs!BF:BF)</f>
        <v>135</v>
      </c>
      <c r="BA11">
        <f>SUMIF(Playoffs!$A:$A,$A11,Playoffs!BG:BG)</f>
        <v>2</v>
      </c>
      <c r="BB11">
        <f>SUMIF(Playoffs!$A:$A,$A11,Playoffs!BH:BH)</f>
        <v>20</v>
      </c>
      <c r="BC11">
        <f>SUMIF(Playoffs!$A:$A,$A11,Playoffs!BI:BI)</f>
        <v>63</v>
      </c>
      <c r="BD11">
        <f>SUMIF(Playoffs!$A:$A,$A11,Playoffs!BJ:BJ)</f>
        <v>3</v>
      </c>
      <c r="BE11">
        <f>SUMIF(Playoffs!$A:$A,$A11,Playoffs!BK:BK)</f>
        <v>7</v>
      </c>
      <c r="BF11">
        <f>SUMIF(Playoffs!$A:$A,$A11,Playoffs!BL:BL)</f>
        <v>3</v>
      </c>
      <c r="BG11">
        <f>SUMIF(Playoffs!$A:$A,$A11,Playoffs!BM:BM)</f>
        <v>3</v>
      </c>
      <c r="BH11">
        <f>SUMIF(Playoffs!$A:$A,$A11,Playoffs!BN:BN)</f>
        <v>11</v>
      </c>
      <c r="BI11">
        <f>SUMIF(Playoffs!$A:$A,$A11,Playoffs!BO:BO)</f>
        <v>65</v>
      </c>
      <c r="BJ11">
        <f>SUMIF(Playoffs!$A:$A,$A11,Playoffs!BP:BP)</f>
        <v>23</v>
      </c>
      <c r="BK11">
        <f>SUMIF(Playoffs!$A:$A,$A11,Playoffs!BQ:BQ)</f>
        <v>206</v>
      </c>
      <c r="BL11">
        <f>SUMIF(Playoffs!$A:$A,$A11,Playoffs!BR:BR)</f>
        <v>25</v>
      </c>
      <c r="BM11">
        <f>SUMIF(Playoffs!$A:$A,$A11,Playoffs!BS:BS)</f>
        <v>1112</v>
      </c>
      <c r="BN11">
        <f>SUMIF(Playoffs!$A:$A,$A11,Playoffs!BT:BT)</f>
        <v>103</v>
      </c>
      <c r="BO11">
        <f>SUMIF(Playoffs!$A:$A,$A11,Playoffs!BU:BU)</f>
        <v>15</v>
      </c>
      <c r="BP11">
        <f>SUMIF(Playoffs!$A:$A,$A11,Playoffs!BV:BV)</f>
        <v>6</v>
      </c>
      <c r="BQ11">
        <f>SUMIF(Playoffs!$A:$A,$A11,Playoffs!BW:BW)</f>
        <v>8</v>
      </c>
      <c r="BR11">
        <f>SUMIF(Playoffs!$A:$A,$A11,Playoffs!BX:BX)</f>
        <v>27</v>
      </c>
      <c r="BS11">
        <f>SUMIF(Playoffs!$A:$A,$A11,Playoffs!BY:BY)</f>
        <v>62</v>
      </c>
      <c r="BT11">
        <f>SUMIF(Playoffs!$A:$A,$A11,Playoffs!BZ:BZ)</f>
        <v>17</v>
      </c>
      <c r="BU11">
        <f>SUMIF(Playoffs!$A:$A,$A11,Playoffs!CA:CA)</f>
        <v>47</v>
      </c>
      <c r="BV11">
        <f>SUMIF(Playoffs!$A:$A,$A11,Playoffs!CB:CB)</f>
        <v>6</v>
      </c>
      <c r="BW11">
        <f>SUMIF(Playoffs!$A:$A,$A11,Playoffs!CC:CC)</f>
        <v>19</v>
      </c>
      <c r="BX11">
        <f>SUMIF(Playoffs!$A:$A,$A11,Playoffs!CD:CD)</f>
        <v>2</v>
      </c>
      <c r="BY11">
        <f>SUMIF(Playoffs!$A:$A,$A11,Playoffs!CE:CE)</f>
        <v>2</v>
      </c>
      <c r="BZ11">
        <f>SUMIF(Playoffs!$A:$A,$A11,Playoffs!CF:CF)</f>
        <v>13</v>
      </c>
      <c r="CA11">
        <f>SUMIF(Playoffs!$A:$A,$A11,Playoffs!CG:CG)</f>
        <v>34</v>
      </c>
      <c r="CB11">
        <f>SUMIF(Playoffs!$A:$A,$A11,Playoffs!CH:CH)</f>
        <v>52</v>
      </c>
      <c r="CC11">
        <f>SUMIF(Playoffs!$A:$A,$A11,Playoffs!CI:CI)</f>
        <v>130</v>
      </c>
      <c r="CD11">
        <f>SUMIF(Playoffs!$A:$A,$A11,Playoffs!CJ:CJ)</f>
        <v>60</v>
      </c>
      <c r="CE11">
        <f>SUMIF(Playoffs!$A:$A,$A11,Playoffs!CK:CK)</f>
        <v>1916</v>
      </c>
      <c r="CF11">
        <f>SUMIF(Playoffs!$A:$A,$A11,Playoffs!CL:CL)</f>
        <v>20</v>
      </c>
      <c r="CG11">
        <f>SUMIF(Playoffs!$A:$A,$A11,Playoffs!CM:CM)</f>
        <v>137</v>
      </c>
      <c r="CH11">
        <f>SUMIF(Playoffs!$A:$A,$A11,Playoffs!CN:CN)</f>
        <v>142</v>
      </c>
      <c r="CJ11" s="6">
        <f t="shared" si="0"/>
        <v>0.66666666666666663</v>
      </c>
      <c r="CK11" s="6">
        <f t="shared" si="1"/>
        <v>0.68794326241134751</v>
      </c>
      <c r="CL11" s="6">
        <f t="shared" si="2"/>
        <v>4.360215053763441</v>
      </c>
      <c r="CM11" s="6">
        <f t="shared" si="3"/>
        <v>7.8726114649681529</v>
      </c>
      <c r="CN11" s="1">
        <f t="shared" si="60"/>
        <v>1.6</v>
      </c>
      <c r="CO11" s="1">
        <f t="shared" si="61"/>
        <v>1.2</v>
      </c>
      <c r="CP11" s="6">
        <f t="shared" si="4"/>
        <v>26.280701754385966</v>
      </c>
      <c r="CQ11" s="6">
        <f t="shared" si="5"/>
        <v>28.157894736842106</v>
      </c>
      <c r="CR11" s="2">
        <f>(AQ11+AR11/60)/D11</f>
        <v>2.81812865497076</v>
      </c>
      <c r="CS11" s="2">
        <f>(CG11+CH11/60)/AT11</f>
        <v>2.445029239766082</v>
      </c>
      <c r="CT11" s="6">
        <f t="shared" si="8"/>
        <v>4.6377708978328176</v>
      </c>
      <c r="CU11" s="6">
        <f t="shared" si="9"/>
        <v>5.4965753424657535</v>
      </c>
      <c r="CV11" s="6">
        <f t="shared" si="10"/>
        <v>1.5789473684210527</v>
      </c>
      <c r="CW11" s="6">
        <f t="shared" si="11"/>
        <v>1.4736842105263157</v>
      </c>
      <c r="CX11" s="6">
        <f t="shared" si="12"/>
        <v>0.38750000000000001</v>
      </c>
      <c r="CY11" s="6">
        <f t="shared" si="13"/>
        <v>0.32857142857142857</v>
      </c>
      <c r="CZ11" s="6">
        <f t="shared" si="14"/>
        <v>29.101694915254239</v>
      </c>
      <c r="DA11" s="6">
        <f t="shared" si="15"/>
        <v>31.933333333333334</v>
      </c>
      <c r="DB11" s="1">
        <f t="shared" si="62"/>
        <v>4.2</v>
      </c>
      <c r="DC11" s="1">
        <f t="shared" si="63"/>
        <v>4</v>
      </c>
      <c r="DD11" s="6">
        <f t="shared" si="16"/>
        <v>0.60952380952380958</v>
      </c>
      <c r="DE11" s="6">
        <f t="shared" si="17"/>
        <v>0.62857142857142856</v>
      </c>
      <c r="DF11" s="6">
        <f t="shared" si="18"/>
        <v>5.666666666666667</v>
      </c>
      <c r="DG11" s="6">
        <f t="shared" si="19"/>
        <v>5.1228070175438596</v>
      </c>
      <c r="DH11" s="6">
        <f t="shared" si="20"/>
        <v>0.90092879256965941</v>
      </c>
      <c r="DI11" s="6">
        <f t="shared" si="21"/>
        <v>0.70547945205479456</v>
      </c>
      <c r="DJ11" s="6">
        <f t="shared" si="22"/>
        <v>0.42424242424242425</v>
      </c>
      <c r="DK11" s="6">
        <f t="shared" si="23"/>
        <v>0.4</v>
      </c>
      <c r="DL11" s="7">
        <f t="shared" si="24"/>
        <v>4.6131386861313866</v>
      </c>
      <c r="DM11" s="7">
        <f t="shared" si="25"/>
        <v>3.3629629629629632</v>
      </c>
      <c r="DN11" s="6">
        <f t="shared" si="26"/>
        <v>39.56</v>
      </c>
      <c r="DO11" s="6">
        <f t="shared" si="27"/>
        <v>40.36</v>
      </c>
      <c r="DQ11" s="8">
        <f t="shared" si="28"/>
        <v>25</v>
      </c>
      <c r="DR11" s="8">
        <f t="shared" si="29"/>
        <v>10</v>
      </c>
      <c r="DS11" s="8">
        <f t="shared" si="30"/>
        <v>21</v>
      </c>
      <c r="DT11" s="8">
        <f t="shared" si="31"/>
        <v>27</v>
      </c>
      <c r="DU11" s="8">
        <f t="shared" si="32"/>
        <v>11</v>
      </c>
      <c r="DV11" s="8">
        <f t="shared" si="33"/>
        <v>25</v>
      </c>
      <c r="DW11" s="8">
        <f t="shared" si="34"/>
        <v>24</v>
      </c>
      <c r="DX11" s="8">
        <f t="shared" si="35"/>
        <v>10</v>
      </c>
      <c r="DY11" s="8">
        <f t="shared" si="36"/>
        <v>6</v>
      </c>
      <c r="DZ11" s="8">
        <f t="shared" si="37"/>
        <v>7</v>
      </c>
      <c r="EA11" s="8">
        <f t="shared" si="38"/>
        <v>24</v>
      </c>
      <c r="EB11" s="8">
        <f t="shared" si="39"/>
        <v>19</v>
      </c>
      <c r="EC11" s="8">
        <f t="shared" si="40"/>
        <v>23</v>
      </c>
      <c r="ED11" s="8">
        <f t="shared" si="41"/>
        <v>7</v>
      </c>
      <c r="EE11" s="8">
        <f t="shared" si="42"/>
        <v>18</v>
      </c>
      <c r="EF11" s="8">
        <f t="shared" si="43"/>
        <v>3</v>
      </c>
      <c r="EG11" s="8">
        <f t="shared" si="44"/>
        <v>26</v>
      </c>
      <c r="EH11" s="8">
        <f t="shared" si="45"/>
        <v>17</v>
      </c>
      <c r="EI11" s="8">
        <f t="shared" si="46"/>
        <v>23</v>
      </c>
      <c r="EJ11" s="8">
        <f t="shared" si="47"/>
        <v>9</v>
      </c>
      <c r="EK11" s="8">
        <f t="shared" si="48"/>
        <v>22</v>
      </c>
      <c r="EL11" s="8">
        <f t="shared" si="49"/>
        <v>6</v>
      </c>
      <c r="EM11" s="8">
        <f t="shared" si="50"/>
        <v>11</v>
      </c>
      <c r="EN11" s="8">
        <f t="shared" si="51"/>
        <v>4</v>
      </c>
      <c r="EO11" s="8">
        <f t="shared" si="52"/>
        <v>24</v>
      </c>
      <c r="EP11" s="8">
        <f t="shared" si="53"/>
        <v>15</v>
      </c>
      <c r="EQ11" s="8">
        <f t="shared" si="54"/>
        <v>23</v>
      </c>
      <c r="ER11" s="8">
        <f t="shared" si="55"/>
        <v>5</v>
      </c>
      <c r="ES11" s="8">
        <f t="shared" si="56"/>
        <v>4</v>
      </c>
      <c r="ET11" s="8">
        <f t="shared" si="57"/>
        <v>4</v>
      </c>
      <c r="EU11" s="8">
        <f t="shared" si="58"/>
        <v>6</v>
      </c>
      <c r="EV11" s="8">
        <f t="shared" si="59"/>
        <v>23</v>
      </c>
      <c r="EW11" t="s">
        <v>18</v>
      </c>
    </row>
    <row r="12" spans="1:153">
      <c r="A12" t="s">
        <v>6</v>
      </c>
      <c r="B12">
        <f>COUNTIF(Playoffs!A:A,A12)</f>
        <v>2</v>
      </c>
      <c r="C12">
        <f>SUMIF(Playoffs!$A:$A,$A12,Playoffs!I:I)</f>
        <v>27</v>
      </c>
      <c r="D12">
        <f>SUMIF(Playoffs!$A:$A,$A12,Playoffs!J:J)</f>
        <v>22</v>
      </c>
      <c r="E12">
        <f>SUMIF(Playoffs!$A:$A,$A12,Playoffs!K:K)</f>
        <v>329</v>
      </c>
      <c r="F12">
        <f>SUMIF(Playoffs!$A:$A,$A12,Playoffs!L:L)</f>
        <v>40</v>
      </c>
      <c r="G12">
        <f>SUMIF(Playoffs!$A:$A,$A12,Playoffs!M:M)</f>
        <v>66</v>
      </c>
      <c r="H12">
        <f>SUMIF(Playoffs!$A:$A,$A12,Playoffs!N:N)</f>
        <v>1</v>
      </c>
      <c r="I12">
        <f>SUMIF(Playoffs!$A:$A,$A12,Playoffs!O:O)</f>
        <v>98</v>
      </c>
      <c r="J12">
        <f>SUMIF(Playoffs!$A:$A,$A12,Playoffs!P:P)</f>
        <v>36</v>
      </c>
      <c r="K12">
        <f>SUMIF(Playoffs!$A:$A,$A12,Playoffs!Q:Q)</f>
        <v>0</v>
      </c>
      <c r="L12">
        <f>SUMIF(Playoffs!$A:$A,$A12,Playoffs!R:R)</f>
        <v>5</v>
      </c>
      <c r="M12">
        <f>SUMIF(Playoffs!$A:$A,$A12,Playoffs!S:S)</f>
        <v>21</v>
      </c>
      <c r="N12">
        <f>SUMIF(Playoffs!$A:$A,$A12,Playoffs!T:T)</f>
        <v>0</v>
      </c>
      <c r="O12">
        <f>SUMIF(Playoffs!$A:$A,$A12,Playoffs!U:U)</f>
        <v>2</v>
      </c>
      <c r="P12">
        <f>SUMIF(Playoffs!$A:$A,$A12,Playoffs!V:V)</f>
        <v>5</v>
      </c>
      <c r="Q12">
        <f>SUMIF(Playoffs!$A:$A,$A12,Playoffs!W:W)</f>
        <v>3</v>
      </c>
      <c r="R12">
        <f>SUMIF(Playoffs!$A:$A,$A12,Playoffs!X:X)</f>
        <v>6</v>
      </c>
      <c r="S12">
        <f>SUMIF(Playoffs!$A:$A,$A12,Playoffs!Y:Y)</f>
        <v>45</v>
      </c>
      <c r="T12">
        <f>SUMIF(Playoffs!$A:$A,$A12,Playoffs!Z:Z)</f>
        <v>10</v>
      </c>
      <c r="U12">
        <f>SUMIF(Playoffs!$A:$A,$A12,Playoffs!AA:AA)</f>
        <v>70</v>
      </c>
      <c r="V12">
        <f>SUMIF(Playoffs!$A:$A,$A12,Playoffs!AB:AB)</f>
        <v>8</v>
      </c>
      <c r="W12">
        <f>SUMIF(Playoffs!$A:$A,$A12,Playoffs!AC:AC)</f>
        <v>369</v>
      </c>
      <c r="X12">
        <f>SUMIF(Playoffs!$A:$A,$A12,Playoffs!AD:AD)</f>
        <v>24</v>
      </c>
      <c r="Y12">
        <f>SUMIF(Playoffs!$A:$A,$A12,Playoffs!AE:AE)</f>
        <v>4</v>
      </c>
      <c r="Z12">
        <f>SUMIF(Playoffs!$A:$A,$A12,Playoffs!AF:AF)</f>
        <v>1</v>
      </c>
      <c r="AA12">
        <f>SUMIF(Playoffs!$A:$A,$A12,Playoffs!AG:AG)</f>
        <v>2</v>
      </c>
      <c r="AB12">
        <f>SUMIF(Playoffs!$A:$A,$A12,Playoffs!AH:AH)</f>
        <v>2</v>
      </c>
      <c r="AC12">
        <f>SUMIF(Playoffs!$A:$A,$A12,Playoffs!AI:AI)</f>
        <v>15</v>
      </c>
      <c r="AD12">
        <f>SUMIF(Playoffs!$A:$A,$A12,Playoffs!AJ:AJ)</f>
        <v>5</v>
      </c>
      <c r="AE12">
        <f>SUMIF(Playoffs!$A:$A,$A12,Playoffs!AK:AK)</f>
        <v>11</v>
      </c>
      <c r="AF12">
        <f>SUMIF(Playoffs!$A:$A,$A12,Playoffs!AL:AL)</f>
        <v>3</v>
      </c>
      <c r="AG12">
        <f>SUMIF(Playoffs!$A:$A,$A12,Playoffs!AM:AM)</f>
        <v>9</v>
      </c>
      <c r="AH12">
        <f>SUMIF(Playoffs!$A:$A,$A12,Playoffs!AN:AN)</f>
        <v>0</v>
      </c>
      <c r="AI12">
        <f>SUMIF(Playoffs!$A:$A,$A12,Playoffs!AO:AO)</f>
        <v>0</v>
      </c>
      <c r="AJ12">
        <f>SUMIF(Playoffs!$A:$A,$A12,Playoffs!AP:AP)</f>
        <v>1</v>
      </c>
      <c r="AK12">
        <f>SUMIF(Playoffs!$A:$A,$A12,Playoffs!AQ:AQ)</f>
        <v>2</v>
      </c>
      <c r="AL12">
        <f>SUMIF(Playoffs!$A:$A,$A12,Playoffs!AR:AR)</f>
        <v>10</v>
      </c>
      <c r="AM12">
        <f>SUMIF(Playoffs!$A:$A,$A12,Playoffs!AS:AS)</f>
        <v>35</v>
      </c>
      <c r="AN12">
        <f>SUMIF(Playoffs!$A:$A,$A12,Playoffs!AT:AT)</f>
        <v>22</v>
      </c>
      <c r="AO12">
        <f>SUMIF(Playoffs!$A:$A,$A12,Playoffs!AU:AU)</f>
        <v>592</v>
      </c>
      <c r="AP12">
        <f>SUMIF(Playoffs!$A:$A,$A12,Playoffs!AV:AV)</f>
        <v>8</v>
      </c>
      <c r="AQ12">
        <f>SUMIF(Playoffs!$A:$A,$A12,Playoffs!AW:AW)</f>
        <v>55</v>
      </c>
      <c r="AR12">
        <f>SUMIF(Playoffs!$A:$A,$A12,Playoffs!AX:AX)</f>
        <v>32</v>
      </c>
      <c r="AS12">
        <f>SUMIF(Playoffs!$A:$A,$A12,Playoffs!AY:AY)</f>
        <v>36</v>
      </c>
      <c r="AT12">
        <f>SUMIF(Playoffs!$A:$A,$A12,Playoffs!AZ:AZ)</f>
        <v>21</v>
      </c>
      <c r="AU12">
        <f>SUMIF(Playoffs!$A:$A,$A12,Playoffs!BA:BA)</f>
        <v>256</v>
      </c>
      <c r="AV12">
        <f>SUMIF(Playoffs!$A:$A,$A12,Playoffs!BB:BB)</f>
        <v>21</v>
      </c>
      <c r="AW12">
        <f>SUMIF(Playoffs!$A:$A,$A12,Playoffs!BC:BC)</f>
        <v>41</v>
      </c>
      <c r="AX12">
        <f>SUMIF(Playoffs!$A:$A,$A12,Playoffs!BD:BD)</f>
        <v>1</v>
      </c>
      <c r="AY12">
        <f>SUMIF(Playoffs!$A:$A,$A12,Playoffs!BE:BE)</f>
        <v>377</v>
      </c>
      <c r="AZ12">
        <f>SUMIF(Playoffs!$A:$A,$A12,Playoffs!BF:BF)</f>
        <v>83</v>
      </c>
      <c r="BA12">
        <f>SUMIF(Playoffs!$A:$A,$A12,Playoffs!BG:BG)</f>
        <v>3</v>
      </c>
      <c r="BB12">
        <f>SUMIF(Playoffs!$A:$A,$A12,Playoffs!BH:BH)</f>
        <v>15</v>
      </c>
      <c r="BC12">
        <f>SUMIF(Playoffs!$A:$A,$A12,Playoffs!BI:BI)</f>
        <v>28</v>
      </c>
      <c r="BD12">
        <f>SUMIF(Playoffs!$A:$A,$A12,Playoffs!BJ:BJ)</f>
        <v>0</v>
      </c>
      <c r="BE12">
        <f>SUMIF(Playoffs!$A:$A,$A12,Playoffs!BK:BK)</f>
        <v>0</v>
      </c>
      <c r="BF12">
        <f>SUMIF(Playoffs!$A:$A,$A12,Playoffs!BL:BL)</f>
        <v>0</v>
      </c>
      <c r="BG12">
        <f>SUMIF(Playoffs!$A:$A,$A12,Playoffs!BM:BM)</f>
        <v>2</v>
      </c>
      <c r="BH12">
        <f>SUMIF(Playoffs!$A:$A,$A12,Playoffs!BN:BN)</f>
        <v>1</v>
      </c>
      <c r="BI12">
        <f>SUMIF(Playoffs!$A:$A,$A12,Playoffs!BO:BO)</f>
        <v>12</v>
      </c>
      <c r="BJ12">
        <f>SUMIF(Playoffs!$A:$A,$A12,Playoffs!BP:BP)</f>
        <v>12</v>
      </c>
      <c r="BK12">
        <f>SUMIF(Playoffs!$A:$A,$A12,Playoffs!BQ:BQ)</f>
        <v>94</v>
      </c>
      <c r="BL12">
        <f>SUMIF(Playoffs!$A:$A,$A12,Playoffs!BR:BR)</f>
        <v>9</v>
      </c>
      <c r="BM12">
        <f>SUMIF(Playoffs!$A:$A,$A12,Playoffs!BS:BS)</f>
        <v>399</v>
      </c>
      <c r="BN12">
        <f>SUMIF(Playoffs!$A:$A,$A12,Playoffs!BT:BT)</f>
        <v>19</v>
      </c>
      <c r="BO12">
        <f>SUMIF(Playoffs!$A:$A,$A12,Playoffs!BU:BU)</f>
        <v>8</v>
      </c>
      <c r="BP12">
        <f>SUMIF(Playoffs!$A:$A,$A12,Playoffs!BV:BV)</f>
        <v>4</v>
      </c>
      <c r="BQ12">
        <f>SUMIF(Playoffs!$A:$A,$A12,Playoffs!BW:BW)</f>
        <v>4</v>
      </c>
      <c r="BR12">
        <f>SUMIF(Playoffs!$A:$A,$A12,Playoffs!BX:BX)</f>
        <v>26</v>
      </c>
      <c r="BS12">
        <f>SUMIF(Playoffs!$A:$A,$A12,Playoffs!BY:BY)</f>
        <v>43</v>
      </c>
      <c r="BT12">
        <f>SUMIF(Playoffs!$A:$A,$A12,Playoffs!BZ:BZ)</f>
        <v>15</v>
      </c>
      <c r="BU12">
        <f>SUMIF(Playoffs!$A:$A,$A12,Playoffs!CA:CA)</f>
        <v>29</v>
      </c>
      <c r="BV12">
        <f>SUMIF(Playoffs!$A:$A,$A12,Playoffs!CB:CB)</f>
        <v>7</v>
      </c>
      <c r="BW12">
        <f>SUMIF(Playoffs!$A:$A,$A12,Playoffs!CC:CC)</f>
        <v>11</v>
      </c>
      <c r="BX12">
        <f>SUMIF(Playoffs!$A:$A,$A12,Playoffs!CD:CD)</f>
        <v>0</v>
      </c>
      <c r="BY12">
        <f>SUMIF(Playoffs!$A:$A,$A12,Playoffs!CE:CE)</f>
        <v>0</v>
      </c>
      <c r="BZ12">
        <f>SUMIF(Playoffs!$A:$A,$A12,Playoffs!CF:CF)</f>
        <v>14</v>
      </c>
      <c r="CA12">
        <f>SUMIF(Playoffs!$A:$A,$A12,Playoffs!CG:CG)</f>
        <v>26</v>
      </c>
      <c r="CB12">
        <f>SUMIF(Playoffs!$A:$A,$A12,Playoffs!CH:CH)</f>
        <v>48</v>
      </c>
      <c r="CC12">
        <f>SUMIF(Playoffs!$A:$A,$A12,Playoffs!CI:CI)</f>
        <v>83</v>
      </c>
      <c r="CD12">
        <f>SUMIF(Playoffs!$A:$A,$A12,Playoffs!CJ:CJ)</f>
        <v>21</v>
      </c>
      <c r="CE12">
        <f>SUMIF(Playoffs!$A:$A,$A12,Playoffs!CK:CK)</f>
        <v>766</v>
      </c>
      <c r="CF12">
        <f>SUMIF(Playoffs!$A:$A,$A12,Playoffs!CL:CL)</f>
        <v>6</v>
      </c>
      <c r="CG12">
        <f>SUMIF(Playoffs!$A:$A,$A12,Playoffs!CM:CM)</f>
        <v>63</v>
      </c>
      <c r="CH12">
        <f>SUMIF(Playoffs!$A:$A,$A12,Playoffs!CN:CN)</f>
        <v>88</v>
      </c>
      <c r="CJ12" s="1">
        <f t="shared" si="0"/>
        <v>0.5714285714285714</v>
      </c>
      <c r="CK12" s="1">
        <f t="shared" si="1"/>
        <v>0.70175438596491224</v>
      </c>
      <c r="CL12" s="1">
        <f t="shared" si="2"/>
        <v>1.7222222222222223</v>
      </c>
      <c r="CM12" s="1">
        <f t="shared" si="3"/>
        <v>6.5714285714285712</v>
      </c>
      <c r="CN12" s="1">
        <f t="shared" si="60"/>
        <v>4</v>
      </c>
      <c r="CO12" s="1">
        <f t="shared" si="61"/>
        <v>1</v>
      </c>
      <c r="CP12" s="1">
        <f t="shared" si="4"/>
        <v>19.40909090909091</v>
      </c>
      <c r="CQ12" s="1">
        <f t="shared" si="5"/>
        <v>30.142857142857142</v>
      </c>
      <c r="CR12" s="2">
        <f t="shared" ref="CR12:CR29" si="64">(AQ12+AR12/60)/D12</f>
        <v>2.524242424242424</v>
      </c>
      <c r="CS12" s="2">
        <f t="shared" ref="CS12:CS29" si="65">(CG12+CH12/60)/AT12</f>
        <v>3.06984126984127</v>
      </c>
      <c r="CT12" s="1">
        <f t="shared" si="8"/>
        <v>3.9537037037037037</v>
      </c>
      <c r="CU12" s="1">
        <f t="shared" si="9"/>
        <v>5.0640000000000001</v>
      </c>
      <c r="CV12" s="1">
        <f t="shared" si="10"/>
        <v>1.2272727272727273</v>
      </c>
      <c r="CW12" s="1">
        <f t="shared" si="11"/>
        <v>1.7142857142857142</v>
      </c>
      <c r="CX12" s="1">
        <f t="shared" si="12"/>
        <v>0.21739130434782608</v>
      </c>
      <c r="CY12" s="1">
        <f t="shared" si="13"/>
        <v>0.5357142857142857</v>
      </c>
      <c r="CZ12" s="1">
        <f t="shared" si="14"/>
        <v>26.90909090909091</v>
      </c>
      <c r="DA12" s="1">
        <f t="shared" si="15"/>
        <v>36.476190476190474</v>
      </c>
      <c r="DB12" s="1">
        <f t="shared" si="62"/>
        <v>4</v>
      </c>
      <c r="DC12" s="1">
        <f t="shared" si="63"/>
        <v>3</v>
      </c>
      <c r="DD12" s="1">
        <f t="shared" si="16"/>
        <v>0.4642857142857143</v>
      </c>
      <c r="DE12" s="1">
        <f t="shared" si="17"/>
        <v>0.7142857142857143</v>
      </c>
      <c r="DF12" s="1">
        <f t="shared" si="18"/>
        <v>4.9090909090909092</v>
      </c>
      <c r="DG12" s="1">
        <f t="shared" si="19"/>
        <v>5.9523809523809526</v>
      </c>
      <c r="DH12" s="1">
        <f t="shared" si="20"/>
        <v>0.64814814814814814</v>
      </c>
      <c r="DI12" s="1">
        <f t="shared" si="21"/>
        <v>0.752</v>
      </c>
      <c r="DJ12" s="1">
        <f t="shared" si="22"/>
        <v>0.2857142857142857</v>
      </c>
      <c r="DK12" s="1">
        <f t="shared" si="23"/>
        <v>0.57831325301204817</v>
      </c>
      <c r="DL12" s="2">
        <f t="shared" si="24"/>
        <v>2.7222222222222223</v>
      </c>
      <c r="DM12" s="2">
        <f t="shared" si="25"/>
        <v>4.5421686746987948</v>
      </c>
      <c r="DN12" s="1">
        <f t="shared" si="26"/>
        <v>43.125</v>
      </c>
      <c r="DO12" s="1">
        <f t="shared" si="27"/>
        <v>42.222222222222221</v>
      </c>
      <c r="DQ12">
        <f t="shared" si="28"/>
        <v>28</v>
      </c>
      <c r="DR12">
        <f t="shared" si="29"/>
        <v>14</v>
      </c>
      <c r="DS12">
        <f t="shared" si="30"/>
        <v>29</v>
      </c>
      <c r="DT12">
        <f t="shared" si="31"/>
        <v>22</v>
      </c>
      <c r="DU12">
        <f t="shared" si="32"/>
        <v>29</v>
      </c>
      <c r="DV12">
        <f t="shared" si="33"/>
        <v>26</v>
      </c>
      <c r="DW12">
        <f t="shared" si="34"/>
        <v>28</v>
      </c>
      <c r="DX12">
        <f t="shared" si="35"/>
        <v>14</v>
      </c>
      <c r="DY12">
        <f t="shared" si="36"/>
        <v>22</v>
      </c>
      <c r="DZ12">
        <f t="shared" si="37"/>
        <v>27</v>
      </c>
      <c r="EA12">
        <f t="shared" si="38"/>
        <v>28</v>
      </c>
      <c r="EB12">
        <f t="shared" si="39"/>
        <v>9</v>
      </c>
      <c r="EC12">
        <f t="shared" si="40"/>
        <v>27</v>
      </c>
      <c r="ED12">
        <f t="shared" si="41"/>
        <v>15</v>
      </c>
      <c r="EE12">
        <f t="shared" si="42"/>
        <v>29</v>
      </c>
      <c r="EF12">
        <f t="shared" si="43"/>
        <v>25</v>
      </c>
      <c r="EG12">
        <f t="shared" si="44"/>
        <v>29</v>
      </c>
      <c r="EH12">
        <f t="shared" si="45"/>
        <v>29</v>
      </c>
      <c r="EI12">
        <f t="shared" si="46"/>
        <v>17</v>
      </c>
      <c r="EJ12">
        <f t="shared" si="47"/>
        <v>23</v>
      </c>
      <c r="EK12">
        <f t="shared" si="48"/>
        <v>28</v>
      </c>
      <c r="EL12">
        <f t="shared" si="49"/>
        <v>20</v>
      </c>
      <c r="EM12">
        <f t="shared" si="50"/>
        <v>25</v>
      </c>
      <c r="EN12">
        <f t="shared" si="51"/>
        <v>24</v>
      </c>
      <c r="EO12">
        <f t="shared" si="52"/>
        <v>13</v>
      </c>
      <c r="EP12">
        <f t="shared" si="53"/>
        <v>11</v>
      </c>
      <c r="EQ12">
        <f t="shared" si="54"/>
        <v>27</v>
      </c>
      <c r="ER12">
        <f t="shared" si="55"/>
        <v>29</v>
      </c>
      <c r="ES12">
        <f t="shared" si="56"/>
        <v>27</v>
      </c>
      <c r="ET12">
        <f t="shared" si="57"/>
        <v>25</v>
      </c>
      <c r="EU12">
        <f t="shared" si="58"/>
        <v>2</v>
      </c>
      <c r="EV12">
        <f t="shared" si="59"/>
        <v>28</v>
      </c>
      <c r="EW12" t="s">
        <v>6</v>
      </c>
    </row>
    <row r="13" spans="1:153">
      <c r="A13" t="s">
        <v>0</v>
      </c>
      <c r="B13">
        <f>COUNTIF(Playoffs!A:A,A13)</f>
        <v>16</v>
      </c>
      <c r="C13">
        <f>SUMIF(Playoffs!$A:$A,$A13,Playoffs!I:I)</f>
        <v>300</v>
      </c>
      <c r="D13">
        <f>SUMIF(Playoffs!$A:$A,$A13,Playoffs!J:J)</f>
        <v>184</v>
      </c>
      <c r="E13">
        <f>SUMIF(Playoffs!$A:$A,$A13,Playoffs!K:K)</f>
        <v>3682</v>
      </c>
      <c r="F13">
        <f>SUMIF(Playoffs!$A:$A,$A13,Playoffs!L:L)</f>
        <v>338</v>
      </c>
      <c r="G13">
        <f>SUMIF(Playoffs!$A:$A,$A13,Playoffs!M:M)</f>
        <v>581</v>
      </c>
      <c r="H13">
        <f>SUMIF(Playoffs!$A:$A,$A13,Playoffs!N:N)</f>
        <v>24</v>
      </c>
      <c r="I13">
        <f>SUMIF(Playoffs!$A:$A,$A13,Playoffs!O:O)</f>
        <v>1714</v>
      </c>
      <c r="J13">
        <f>SUMIF(Playoffs!$A:$A,$A13,Playoffs!P:P)</f>
        <v>388</v>
      </c>
      <c r="K13">
        <f>SUMIF(Playoffs!$A:$A,$A13,Playoffs!Q:Q)</f>
        <v>10</v>
      </c>
      <c r="L13">
        <f>SUMIF(Playoffs!$A:$A,$A13,Playoffs!R:R)</f>
        <v>80</v>
      </c>
      <c r="M13">
        <f>SUMIF(Playoffs!$A:$A,$A13,Playoffs!S:S)</f>
        <v>220</v>
      </c>
      <c r="N13">
        <f>SUMIF(Playoffs!$A:$A,$A13,Playoffs!T:T)</f>
        <v>7</v>
      </c>
      <c r="O13">
        <f>SUMIF(Playoffs!$A:$A,$A13,Playoffs!U:U)</f>
        <v>15</v>
      </c>
      <c r="P13">
        <f>SUMIF(Playoffs!$A:$A,$A13,Playoffs!V:V)</f>
        <v>16</v>
      </c>
      <c r="Q13">
        <f>SUMIF(Playoffs!$A:$A,$A13,Playoffs!W:W)</f>
        <v>12</v>
      </c>
      <c r="R13">
        <f>SUMIF(Playoffs!$A:$A,$A13,Playoffs!X:X)</f>
        <v>44</v>
      </c>
      <c r="S13">
        <f>SUMIF(Playoffs!$A:$A,$A13,Playoffs!Y:Y)</f>
        <v>288</v>
      </c>
      <c r="T13">
        <f>SUMIF(Playoffs!$A:$A,$A13,Playoffs!Z:Z)</f>
        <v>86</v>
      </c>
      <c r="U13">
        <f>SUMIF(Playoffs!$A:$A,$A13,Playoffs!AA:AA)</f>
        <v>794</v>
      </c>
      <c r="V13">
        <f>SUMIF(Playoffs!$A:$A,$A13,Playoffs!AB:AB)</f>
        <v>74</v>
      </c>
      <c r="W13">
        <f>SUMIF(Playoffs!$A:$A,$A13,Playoffs!AC:AC)</f>
        <v>3084</v>
      </c>
      <c r="X13">
        <f>SUMIF(Playoffs!$A:$A,$A13,Playoffs!AD:AD)</f>
        <v>265</v>
      </c>
      <c r="Y13">
        <f>SUMIF(Playoffs!$A:$A,$A13,Playoffs!AE:AE)</f>
        <v>47</v>
      </c>
      <c r="Z13">
        <f>SUMIF(Playoffs!$A:$A,$A13,Playoffs!AF:AF)</f>
        <v>22</v>
      </c>
      <c r="AA13">
        <f>SUMIF(Playoffs!$A:$A,$A13,Playoffs!AG:AG)</f>
        <v>18</v>
      </c>
      <c r="AB13">
        <f>SUMIF(Playoffs!$A:$A,$A13,Playoffs!AH:AH)</f>
        <v>79</v>
      </c>
      <c r="AC13">
        <f>SUMIF(Playoffs!$A:$A,$A13,Playoffs!AI:AI)</f>
        <v>196</v>
      </c>
      <c r="AD13">
        <f>SUMIF(Playoffs!$A:$A,$A13,Playoffs!AJ:AJ)</f>
        <v>64</v>
      </c>
      <c r="AE13">
        <f>SUMIF(Playoffs!$A:$A,$A13,Playoffs!AK:AK)</f>
        <v>131</v>
      </c>
      <c r="AF13">
        <f>SUMIF(Playoffs!$A:$A,$A13,Playoffs!AL:AL)</f>
        <v>20</v>
      </c>
      <c r="AG13">
        <f>SUMIF(Playoffs!$A:$A,$A13,Playoffs!AM:AM)</f>
        <v>42</v>
      </c>
      <c r="AH13">
        <f>SUMIF(Playoffs!$A:$A,$A13,Playoffs!AN:AN)</f>
        <v>1</v>
      </c>
      <c r="AI13">
        <f>SUMIF(Playoffs!$A:$A,$A13,Playoffs!AO:AO)</f>
        <v>1</v>
      </c>
      <c r="AJ13">
        <f>SUMIF(Playoffs!$A:$A,$A13,Playoffs!AP:AP)</f>
        <v>39</v>
      </c>
      <c r="AK13">
        <f>SUMIF(Playoffs!$A:$A,$A13,Playoffs!AQ:AQ)</f>
        <v>107</v>
      </c>
      <c r="AL13">
        <f>SUMIF(Playoffs!$A:$A,$A13,Playoffs!AR:AR)</f>
        <v>164</v>
      </c>
      <c r="AM13">
        <f>SUMIF(Playoffs!$A:$A,$A13,Playoffs!AS:AS)</f>
        <v>370</v>
      </c>
      <c r="AN13">
        <f>SUMIF(Playoffs!$A:$A,$A13,Playoffs!AT:AT)</f>
        <v>187</v>
      </c>
      <c r="AO13">
        <f>SUMIF(Playoffs!$A:$A,$A13,Playoffs!AU:AU)</f>
        <v>5750</v>
      </c>
      <c r="AP13">
        <f>SUMIF(Playoffs!$A:$A,$A13,Playoffs!AV:AV)</f>
        <v>65</v>
      </c>
      <c r="AQ13">
        <f>SUMIF(Playoffs!$A:$A,$A13,Playoffs!AW:AW)</f>
        <v>457</v>
      </c>
      <c r="AR13">
        <f>SUMIF(Playoffs!$A:$A,$A13,Playoffs!AX:AX)</f>
        <v>433</v>
      </c>
      <c r="AS13">
        <f>SUMIF(Playoffs!$A:$A,$A13,Playoffs!AY:AY)</f>
        <v>292</v>
      </c>
      <c r="AT13">
        <f>SUMIF(Playoffs!$A:$A,$A13,Playoffs!AZ:AZ)</f>
        <v>180</v>
      </c>
      <c r="AU13">
        <f>SUMIF(Playoffs!$A:$A,$A13,Playoffs!BA:BA)</f>
        <v>3078</v>
      </c>
      <c r="AV13">
        <f>SUMIF(Playoffs!$A:$A,$A13,Playoffs!BB:BB)</f>
        <v>290</v>
      </c>
      <c r="AW13">
        <f>SUMIF(Playoffs!$A:$A,$A13,Playoffs!BC:BC)</f>
        <v>495</v>
      </c>
      <c r="AX13">
        <f>SUMIF(Playoffs!$A:$A,$A13,Playoffs!BD:BD)</f>
        <v>17</v>
      </c>
      <c r="AY13">
        <f>SUMIF(Playoffs!$A:$A,$A13,Playoffs!BE:BE)</f>
        <v>2095</v>
      </c>
      <c r="AZ13">
        <f>SUMIF(Playoffs!$A:$A,$A13,Playoffs!BF:BF)</f>
        <v>486</v>
      </c>
      <c r="BA13">
        <f>SUMIF(Playoffs!$A:$A,$A13,Playoffs!BG:BG)</f>
        <v>14</v>
      </c>
      <c r="BB13">
        <f>SUMIF(Playoffs!$A:$A,$A13,Playoffs!BH:BH)</f>
        <v>94</v>
      </c>
      <c r="BC13">
        <f>SUMIF(Playoffs!$A:$A,$A13,Playoffs!BI:BI)</f>
        <v>230</v>
      </c>
      <c r="BD13">
        <f>SUMIF(Playoffs!$A:$A,$A13,Playoffs!BJ:BJ)</f>
        <v>8</v>
      </c>
      <c r="BE13">
        <f>SUMIF(Playoffs!$A:$A,$A13,Playoffs!BK:BK)</f>
        <v>16</v>
      </c>
      <c r="BF13">
        <f>SUMIF(Playoffs!$A:$A,$A13,Playoffs!BL:BL)</f>
        <v>18</v>
      </c>
      <c r="BG13">
        <f>SUMIF(Playoffs!$A:$A,$A13,Playoffs!BM:BM)</f>
        <v>7</v>
      </c>
      <c r="BH13">
        <f>SUMIF(Playoffs!$A:$A,$A13,Playoffs!BN:BN)</f>
        <v>26</v>
      </c>
      <c r="BI13">
        <f>SUMIF(Playoffs!$A:$A,$A13,Playoffs!BO:BO)</f>
        <v>201</v>
      </c>
      <c r="BJ13">
        <f>SUMIF(Playoffs!$A:$A,$A13,Playoffs!BP:BP)</f>
        <v>92</v>
      </c>
      <c r="BK13">
        <f>SUMIF(Playoffs!$A:$A,$A13,Playoffs!BQ:BQ)</f>
        <v>732</v>
      </c>
      <c r="BL13">
        <f>SUMIF(Playoffs!$A:$A,$A13,Playoffs!BR:BR)</f>
        <v>86</v>
      </c>
      <c r="BM13">
        <f>SUMIF(Playoffs!$A:$A,$A13,Playoffs!BS:BS)</f>
        <v>3410</v>
      </c>
      <c r="BN13">
        <f>SUMIF(Playoffs!$A:$A,$A13,Playoffs!BT:BT)</f>
        <v>334</v>
      </c>
      <c r="BO13">
        <f>SUMIF(Playoffs!$A:$A,$A13,Playoffs!BU:BU)</f>
        <v>49</v>
      </c>
      <c r="BP13">
        <f>SUMIF(Playoffs!$A:$A,$A13,Playoffs!BV:BV)</f>
        <v>24</v>
      </c>
      <c r="BQ13">
        <f>SUMIF(Playoffs!$A:$A,$A13,Playoffs!BW:BW)</f>
        <v>18</v>
      </c>
      <c r="BR13">
        <f>SUMIF(Playoffs!$A:$A,$A13,Playoffs!BX:BX)</f>
        <v>127</v>
      </c>
      <c r="BS13">
        <f>SUMIF(Playoffs!$A:$A,$A13,Playoffs!BY:BY)</f>
        <v>243</v>
      </c>
      <c r="BT13">
        <f>SUMIF(Playoffs!$A:$A,$A13,Playoffs!BZ:BZ)</f>
        <v>69</v>
      </c>
      <c r="BU13">
        <f>SUMIF(Playoffs!$A:$A,$A13,Playoffs!CA:CA)</f>
        <v>157</v>
      </c>
      <c r="BV13">
        <f>SUMIF(Playoffs!$A:$A,$A13,Playoffs!CB:CB)</f>
        <v>33</v>
      </c>
      <c r="BW13">
        <f>SUMIF(Playoffs!$A:$A,$A13,Playoffs!CC:CC)</f>
        <v>71</v>
      </c>
      <c r="BX13">
        <f>SUMIF(Playoffs!$A:$A,$A13,Playoffs!CD:CD)</f>
        <v>4</v>
      </c>
      <c r="BY13">
        <f>SUMIF(Playoffs!$A:$A,$A13,Playoffs!CE:CE)</f>
        <v>7</v>
      </c>
      <c r="BZ13">
        <f>SUMIF(Playoffs!$A:$A,$A13,Playoffs!CF:CF)</f>
        <v>62</v>
      </c>
      <c r="CA13">
        <f>SUMIF(Playoffs!$A:$A,$A13,Playoffs!CG:CG)</f>
        <v>127</v>
      </c>
      <c r="CB13">
        <f>SUMIF(Playoffs!$A:$A,$A13,Playoffs!CH:CH)</f>
        <v>233</v>
      </c>
      <c r="CC13">
        <f>SUMIF(Playoffs!$A:$A,$A13,Playoffs!CI:CI)</f>
        <v>478</v>
      </c>
      <c r="CD13">
        <f>SUMIF(Playoffs!$A:$A,$A13,Playoffs!CJ:CJ)</f>
        <v>184</v>
      </c>
      <c r="CE13">
        <f>SUMIF(Playoffs!$A:$A,$A13,Playoffs!CK:CK)</f>
        <v>5430</v>
      </c>
      <c r="CF13">
        <f>SUMIF(Playoffs!$A:$A,$A13,Playoffs!CL:CL)</f>
        <v>61</v>
      </c>
      <c r="CG13">
        <f>SUMIF(Playoffs!$A:$A,$A13,Playoffs!CM:CM)</f>
        <v>492</v>
      </c>
      <c r="CH13">
        <f>SUMIF(Playoffs!$A:$A,$A13,Playoffs!CN:CN)</f>
        <v>515</v>
      </c>
      <c r="CJ13" s="1">
        <f t="shared" si="0"/>
        <v>0.69008264462809921</v>
      </c>
      <c r="CK13" s="1">
        <f t="shared" si="1"/>
        <v>0.68432203389830504</v>
      </c>
      <c r="CL13" s="1">
        <f t="shared" si="2"/>
        <v>5.5072000000000001</v>
      </c>
      <c r="CM13" s="1">
        <f t="shared" si="3"/>
        <v>5.0057581573896357</v>
      </c>
      <c r="CN13" s="1">
        <f t="shared" si="60"/>
        <v>1.75</v>
      </c>
      <c r="CO13" s="1">
        <f t="shared" si="61"/>
        <v>1.5625</v>
      </c>
      <c r="CP13" s="1">
        <f t="shared" si="4"/>
        <v>29.326086956521738</v>
      </c>
      <c r="CQ13" s="1">
        <f t="shared" si="5"/>
        <v>28.738888888888887</v>
      </c>
      <c r="CR13" s="2">
        <f t="shared" si="64"/>
        <v>2.5229166666666667</v>
      </c>
      <c r="CS13" s="2">
        <f t="shared" si="65"/>
        <v>2.7810185185185183</v>
      </c>
      <c r="CT13" s="1">
        <f t="shared" si="8"/>
        <v>5.3267522211253704</v>
      </c>
      <c r="CU13" s="1">
        <f t="shared" si="9"/>
        <v>5.1370407149950346</v>
      </c>
      <c r="CV13" s="1">
        <f t="shared" si="10"/>
        <v>1.6304347826086956</v>
      </c>
      <c r="CW13" s="1">
        <f t="shared" si="11"/>
        <v>1.6222222222222222</v>
      </c>
      <c r="CX13" s="1">
        <f t="shared" si="12"/>
        <v>0.37021276595744679</v>
      </c>
      <c r="CY13" s="1">
        <f t="shared" si="13"/>
        <v>0.41463414634146339</v>
      </c>
      <c r="CZ13" s="1">
        <f t="shared" si="14"/>
        <v>30.748663101604279</v>
      </c>
      <c r="DA13" s="1">
        <f t="shared" si="15"/>
        <v>29.510869565217391</v>
      </c>
      <c r="DB13" s="1">
        <f t="shared" si="62"/>
        <v>4.0625</v>
      </c>
      <c r="DC13" s="1">
        <f t="shared" si="63"/>
        <v>3.8125</v>
      </c>
      <c r="DD13" s="1">
        <f t="shared" si="16"/>
        <v>0.63221884498480241</v>
      </c>
      <c r="DE13" s="1">
        <f t="shared" si="17"/>
        <v>0.64723032069970843</v>
      </c>
      <c r="DF13" s="1">
        <f t="shared" si="18"/>
        <v>5.5054347826086953</v>
      </c>
      <c r="DG13" s="1">
        <f t="shared" si="19"/>
        <v>5.5944444444444441</v>
      </c>
      <c r="DH13" s="1">
        <f t="shared" si="20"/>
        <v>0.7838104639684107</v>
      </c>
      <c r="DI13" s="1">
        <f t="shared" si="21"/>
        <v>0.72691161866931475</v>
      </c>
      <c r="DJ13" s="1">
        <f t="shared" si="22"/>
        <v>0.44324324324324327</v>
      </c>
      <c r="DK13" s="1">
        <f t="shared" si="23"/>
        <v>0.4874476987447699</v>
      </c>
      <c r="DL13" s="2">
        <f t="shared" si="24"/>
        <v>4.4175257731958766</v>
      </c>
      <c r="DM13" s="2">
        <f t="shared" si="25"/>
        <v>4.310699588477366</v>
      </c>
      <c r="DN13" s="1">
        <f t="shared" si="26"/>
        <v>38.094594594594597</v>
      </c>
      <c r="DO13" s="1">
        <f t="shared" si="27"/>
        <v>35.767441860465119</v>
      </c>
      <c r="DQ13">
        <f t="shared" si="28"/>
        <v>21</v>
      </c>
      <c r="DR13">
        <f t="shared" si="29"/>
        <v>9</v>
      </c>
      <c r="DS13">
        <f t="shared" si="30"/>
        <v>16</v>
      </c>
      <c r="DT13">
        <f t="shared" si="31"/>
        <v>9</v>
      </c>
      <c r="DU13">
        <f t="shared" si="32"/>
        <v>14</v>
      </c>
      <c r="DV13">
        <f t="shared" si="33"/>
        <v>18</v>
      </c>
      <c r="DW13">
        <f t="shared" si="34"/>
        <v>15</v>
      </c>
      <c r="DX13">
        <f t="shared" si="35"/>
        <v>11</v>
      </c>
      <c r="DY13">
        <f t="shared" si="36"/>
        <v>23</v>
      </c>
      <c r="DZ13">
        <f t="shared" si="37"/>
        <v>16</v>
      </c>
      <c r="EA13">
        <f t="shared" si="38"/>
        <v>14</v>
      </c>
      <c r="EB13">
        <f t="shared" si="39"/>
        <v>11</v>
      </c>
      <c r="EC13">
        <f t="shared" si="40"/>
        <v>19</v>
      </c>
      <c r="ED13">
        <f t="shared" si="41"/>
        <v>11</v>
      </c>
      <c r="EE13">
        <f t="shared" si="42"/>
        <v>23</v>
      </c>
      <c r="EF13">
        <f t="shared" si="43"/>
        <v>19</v>
      </c>
      <c r="EG13">
        <f t="shared" si="44"/>
        <v>19</v>
      </c>
      <c r="EH13">
        <f t="shared" si="45"/>
        <v>5</v>
      </c>
      <c r="EI13">
        <f t="shared" si="46"/>
        <v>20</v>
      </c>
      <c r="EJ13">
        <f t="shared" si="47"/>
        <v>12</v>
      </c>
      <c r="EK13">
        <f t="shared" si="48"/>
        <v>20</v>
      </c>
      <c r="EL13">
        <f t="shared" si="49"/>
        <v>10</v>
      </c>
      <c r="EM13">
        <f t="shared" si="50"/>
        <v>19</v>
      </c>
      <c r="EN13">
        <f t="shared" si="51"/>
        <v>15</v>
      </c>
      <c r="EO13">
        <f t="shared" si="52"/>
        <v>19</v>
      </c>
      <c r="EP13">
        <f t="shared" si="53"/>
        <v>13</v>
      </c>
      <c r="EQ13">
        <f t="shared" si="54"/>
        <v>18</v>
      </c>
      <c r="ER13">
        <f t="shared" si="55"/>
        <v>21</v>
      </c>
      <c r="ES13">
        <f t="shared" si="56"/>
        <v>8</v>
      </c>
      <c r="ET13">
        <f t="shared" si="57"/>
        <v>23</v>
      </c>
      <c r="EU13">
        <f t="shared" si="58"/>
        <v>13</v>
      </c>
      <c r="EV13">
        <f t="shared" si="59"/>
        <v>9</v>
      </c>
      <c r="EW13" t="s">
        <v>0</v>
      </c>
    </row>
    <row r="14" spans="1:153">
      <c r="A14" t="s">
        <v>13</v>
      </c>
      <c r="B14">
        <f>COUNTIF(Playoffs!A:A,A14)</f>
        <v>5</v>
      </c>
      <c r="C14">
        <f>SUMIF(Playoffs!$A:$A,$A14,Playoffs!I:I)</f>
        <v>92</v>
      </c>
      <c r="D14">
        <f>SUMIF(Playoffs!$A:$A,$A14,Playoffs!J:J)</f>
        <v>54</v>
      </c>
      <c r="E14">
        <f>SUMIF(Playoffs!$A:$A,$A14,Playoffs!K:K)</f>
        <v>741</v>
      </c>
      <c r="F14">
        <f>SUMIF(Playoffs!$A:$A,$A14,Playoffs!L:L)</f>
        <v>86</v>
      </c>
      <c r="G14">
        <f>SUMIF(Playoffs!$A:$A,$A14,Playoffs!M:M)</f>
        <v>145</v>
      </c>
      <c r="H14">
        <f>SUMIF(Playoffs!$A:$A,$A14,Playoffs!N:N)</f>
        <v>5</v>
      </c>
      <c r="I14">
        <f>SUMIF(Playoffs!$A:$A,$A14,Playoffs!O:O)</f>
        <v>771</v>
      </c>
      <c r="J14">
        <f>SUMIF(Playoffs!$A:$A,$A14,Playoffs!P:P)</f>
        <v>158</v>
      </c>
      <c r="K14">
        <f>SUMIF(Playoffs!$A:$A,$A14,Playoffs!Q:Q)</f>
        <v>6</v>
      </c>
      <c r="L14">
        <f>SUMIF(Playoffs!$A:$A,$A14,Playoffs!R:R)</f>
        <v>30</v>
      </c>
      <c r="M14">
        <f>SUMIF(Playoffs!$A:$A,$A14,Playoffs!S:S)</f>
        <v>69</v>
      </c>
      <c r="N14">
        <f>SUMIF(Playoffs!$A:$A,$A14,Playoffs!T:T)</f>
        <v>5</v>
      </c>
      <c r="O14">
        <f>SUMIF(Playoffs!$A:$A,$A14,Playoffs!U:U)</f>
        <v>7</v>
      </c>
      <c r="P14">
        <f>SUMIF(Playoffs!$A:$A,$A14,Playoffs!V:V)</f>
        <v>5</v>
      </c>
      <c r="Q14">
        <f>SUMIF(Playoffs!$A:$A,$A14,Playoffs!W:W)</f>
        <v>2</v>
      </c>
      <c r="R14">
        <f>SUMIF(Playoffs!$A:$A,$A14,Playoffs!X:X)</f>
        <v>11</v>
      </c>
      <c r="S14">
        <f>SUMIF(Playoffs!$A:$A,$A14,Playoffs!Y:Y)</f>
        <v>83</v>
      </c>
      <c r="T14">
        <f>SUMIF(Playoffs!$A:$A,$A14,Playoffs!Z:Z)</f>
        <v>27</v>
      </c>
      <c r="U14">
        <f>SUMIF(Playoffs!$A:$A,$A14,Playoffs!AA:AA)</f>
        <v>223</v>
      </c>
      <c r="V14">
        <f>SUMIF(Playoffs!$A:$A,$A14,Playoffs!AB:AB)</f>
        <v>22</v>
      </c>
      <c r="W14">
        <f>SUMIF(Playoffs!$A:$A,$A14,Playoffs!AC:AC)</f>
        <v>786</v>
      </c>
      <c r="X14">
        <f>SUMIF(Playoffs!$A:$A,$A14,Playoffs!AD:AD)</f>
        <v>-1</v>
      </c>
      <c r="Y14">
        <f>SUMIF(Playoffs!$A:$A,$A14,Playoffs!AE:AE)</f>
        <v>17</v>
      </c>
      <c r="Z14">
        <f>SUMIF(Playoffs!$A:$A,$A14,Playoffs!AF:AF)</f>
        <v>10</v>
      </c>
      <c r="AA14">
        <f>SUMIF(Playoffs!$A:$A,$A14,Playoffs!AG:AG)</f>
        <v>6</v>
      </c>
      <c r="AB14">
        <f>SUMIF(Playoffs!$A:$A,$A14,Playoffs!AH:AH)</f>
        <v>31</v>
      </c>
      <c r="AC14">
        <f>SUMIF(Playoffs!$A:$A,$A14,Playoffs!AI:AI)</f>
        <v>73</v>
      </c>
      <c r="AD14">
        <f>SUMIF(Playoffs!$A:$A,$A14,Playoffs!AJ:AJ)</f>
        <v>24</v>
      </c>
      <c r="AE14">
        <f>SUMIF(Playoffs!$A:$A,$A14,Playoffs!AK:AK)</f>
        <v>54</v>
      </c>
      <c r="AF14">
        <f>SUMIF(Playoffs!$A:$A,$A14,Playoffs!AL:AL)</f>
        <v>12</v>
      </c>
      <c r="AG14">
        <f>SUMIF(Playoffs!$A:$A,$A14,Playoffs!AM:AM)</f>
        <v>25</v>
      </c>
      <c r="AH14">
        <f>SUMIF(Playoffs!$A:$A,$A14,Playoffs!AN:AN)</f>
        <v>3</v>
      </c>
      <c r="AI14">
        <f>SUMIF(Playoffs!$A:$A,$A14,Playoffs!AO:AO)</f>
        <v>3</v>
      </c>
      <c r="AJ14">
        <f>SUMIF(Playoffs!$A:$A,$A14,Playoffs!AP:AP)</f>
        <v>13</v>
      </c>
      <c r="AK14">
        <f>SUMIF(Playoffs!$A:$A,$A14,Playoffs!AQ:AQ)</f>
        <v>30</v>
      </c>
      <c r="AL14">
        <f>SUMIF(Playoffs!$A:$A,$A14,Playoffs!AR:AR)</f>
        <v>70</v>
      </c>
      <c r="AM14">
        <f>SUMIF(Playoffs!$A:$A,$A14,Playoffs!AS:AS)</f>
        <v>155</v>
      </c>
      <c r="AN14">
        <f>SUMIF(Playoffs!$A:$A,$A14,Playoffs!AT:AT)</f>
        <v>54</v>
      </c>
      <c r="AO14">
        <f>SUMIF(Playoffs!$A:$A,$A14,Playoffs!AU:AU)</f>
        <v>1715</v>
      </c>
      <c r="AP14">
        <f>SUMIF(Playoffs!$A:$A,$A14,Playoffs!AV:AV)</f>
        <v>22</v>
      </c>
      <c r="AQ14">
        <f>SUMIF(Playoffs!$A:$A,$A14,Playoffs!AW:AW)</f>
        <v>156</v>
      </c>
      <c r="AR14">
        <f>SUMIF(Playoffs!$A:$A,$A14,Playoffs!AX:AX)</f>
        <v>175</v>
      </c>
      <c r="AS14">
        <f>SUMIF(Playoffs!$A:$A,$A14,Playoffs!AY:AY)</f>
        <v>88</v>
      </c>
      <c r="AT14">
        <f>SUMIF(Playoffs!$A:$A,$A14,Playoffs!AZ:AZ)</f>
        <v>52</v>
      </c>
      <c r="AU14">
        <f>SUMIF(Playoffs!$A:$A,$A14,Playoffs!BA:BA)</f>
        <v>1163</v>
      </c>
      <c r="AV14">
        <f>SUMIF(Playoffs!$A:$A,$A14,Playoffs!BB:BB)</f>
        <v>100</v>
      </c>
      <c r="AW14">
        <f>SUMIF(Playoffs!$A:$A,$A14,Playoffs!BC:BC)</f>
        <v>166</v>
      </c>
      <c r="AX14">
        <f>SUMIF(Playoffs!$A:$A,$A14,Playoffs!BD:BD)</f>
        <v>8</v>
      </c>
      <c r="AY14">
        <f>SUMIF(Playoffs!$A:$A,$A14,Playoffs!BE:BE)</f>
        <v>466</v>
      </c>
      <c r="AZ14">
        <f>SUMIF(Playoffs!$A:$A,$A14,Playoffs!BF:BF)</f>
        <v>124</v>
      </c>
      <c r="BA14">
        <f>SUMIF(Playoffs!$A:$A,$A14,Playoffs!BG:BG)</f>
        <v>2</v>
      </c>
      <c r="BB14">
        <f>SUMIF(Playoffs!$A:$A,$A14,Playoffs!BH:BH)</f>
        <v>31</v>
      </c>
      <c r="BC14">
        <f>SUMIF(Playoffs!$A:$A,$A14,Playoffs!BI:BI)</f>
        <v>68</v>
      </c>
      <c r="BD14">
        <f>SUMIF(Playoffs!$A:$A,$A14,Playoffs!BJ:BJ)</f>
        <v>1</v>
      </c>
      <c r="BE14">
        <f>SUMIF(Playoffs!$A:$A,$A14,Playoffs!BK:BK)</f>
        <v>5</v>
      </c>
      <c r="BF14">
        <f>SUMIF(Playoffs!$A:$A,$A14,Playoffs!BL:BL)</f>
        <v>4</v>
      </c>
      <c r="BG14">
        <f>SUMIF(Playoffs!$A:$A,$A14,Playoffs!BM:BM)</f>
        <v>4</v>
      </c>
      <c r="BH14">
        <f>SUMIF(Playoffs!$A:$A,$A14,Playoffs!BN:BN)</f>
        <v>10</v>
      </c>
      <c r="BI14">
        <f>SUMIF(Playoffs!$A:$A,$A14,Playoffs!BO:BO)</f>
        <v>84</v>
      </c>
      <c r="BJ14">
        <f>SUMIF(Playoffs!$A:$A,$A14,Playoffs!BP:BP)</f>
        <v>22</v>
      </c>
      <c r="BK14">
        <f>SUMIF(Playoffs!$A:$A,$A14,Playoffs!BQ:BQ)</f>
        <v>177</v>
      </c>
      <c r="BL14">
        <f>SUMIF(Playoffs!$A:$A,$A14,Playoffs!BR:BR)</f>
        <v>18</v>
      </c>
      <c r="BM14">
        <f>SUMIF(Playoffs!$A:$A,$A14,Playoffs!BS:BS)</f>
        <v>744</v>
      </c>
      <c r="BN14">
        <f>SUMIF(Playoffs!$A:$A,$A14,Playoffs!BT:BT)</f>
        <v>229</v>
      </c>
      <c r="BO14">
        <f>SUMIF(Playoffs!$A:$A,$A14,Playoffs!BU:BU)</f>
        <v>10</v>
      </c>
      <c r="BP14">
        <f>SUMIF(Playoffs!$A:$A,$A14,Playoffs!BV:BV)</f>
        <v>5</v>
      </c>
      <c r="BQ14">
        <f>SUMIF(Playoffs!$A:$A,$A14,Playoffs!BW:BW)</f>
        <v>3</v>
      </c>
      <c r="BR14">
        <f>SUMIF(Playoffs!$A:$A,$A14,Playoffs!BX:BX)</f>
        <v>35</v>
      </c>
      <c r="BS14">
        <f>SUMIF(Playoffs!$A:$A,$A14,Playoffs!BY:BY)</f>
        <v>69</v>
      </c>
      <c r="BT14">
        <f>SUMIF(Playoffs!$A:$A,$A14,Playoffs!BZ:BZ)</f>
        <v>18</v>
      </c>
      <c r="BU14">
        <f>SUMIF(Playoffs!$A:$A,$A14,Playoffs!CA:CA)</f>
        <v>38</v>
      </c>
      <c r="BV14">
        <f>SUMIF(Playoffs!$A:$A,$A14,Playoffs!CB:CB)</f>
        <v>7</v>
      </c>
      <c r="BW14">
        <f>SUMIF(Playoffs!$A:$A,$A14,Playoffs!CC:CC)</f>
        <v>13</v>
      </c>
      <c r="BX14">
        <f>SUMIF(Playoffs!$A:$A,$A14,Playoffs!CD:CD)</f>
        <v>0</v>
      </c>
      <c r="BY14">
        <f>SUMIF(Playoffs!$A:$A,$A14,Playoffs!CE:CE)</f>
        <v>1</v>
      </c>
      <c r="BZ14">
        <f>SUMIF(Playoffs!$A:$A,$A14,Playoffs!CF:CF)</f>
        <v>13</v>
      </c>
      <c r="CA14">
        <f>SUMIF(Playoffs!$A:$A,$A14,Playoffs!CG:CG)</f>
        <v>37</v>
      </c>
      <c r="CB14">
        <f>SUMIF(Playoffs!$A:$A,$A14,Playoffs!CH:CH)</f>
        <v>60</v>
      </c>
      <c r="CC14">
        <f>SUMIF(Playoffs!$A:$A,$A14,Playoffs!CI:CI)</f>
        <v>121</v>
      </c>
      <c r="CD14">
        <f>SUMIF(Playoffs!$A:$A,$A14,Playoffs!CJ:CJ)</f>
        <v>55</v>
      </c>
      <c r="CE14">
        <f>SUMIF(Playoffs!$A:$A,$A14,Playoffs!CK:CK)</f>
        <v>1571</v>
      </c>
      <c r="CF14">
        <f>SUMIF(Playoffs!$A:$A,$A14,Playoffs!CL:CL)</f>
        <v>17</v>
      </c>
      <c r="CG14">
        <f>SUMIF(Playoffs!$A:$A,$A14,Playoffs!CM:CM)</f>
        <v>139</v>
      </c>
      <c r="CH14">
        <f>SUMIF(Playoffs!$A:$A,$A14,Playoffs!CN:CN)</f>
        <v>125</v>
      </c>
      <c r="CJ14" s="1">
        <f t="shared" si="0"/>
        <v>0.70547945205479456</v>
      </c>
      <c r="CK14" s="1">
        <f t="shared" si="1"/>
        <v>0.7</v>
      </c>
      <c r="CL14" s="1">
        <f t="shared" si="2"/>
        <v>3.9487179487179489</v>
      </c>
      <c r="CM14" s="1">
        <f t="shared" si="3"/>
        <v>6.4943181818181817</v>
      </c>
      <c r="CN14" s="1">
        <f t="shared" si="60"/>
        <v>1.4</v>
      </c>
      <c r="CO14" s="1">
        <f t="shared" si="61"/>
        <v>1.6</v>
      </c>
      <c r="CP14" s="1">
        <f t="shared" si="4"/>
        <v>28</v>
      </c>
      <c r="CQ14" s="1">
        <f t="shared" si="5"/>
        <v>31.326923076923077</v>
      </c>
      <c r="CR14" s="2">
        <f t="shared" si="64"/>
        <v>2.9429012345679011</v>
      </c>
      <c r="CS14" s="2">
        <f t="shared" si="65"/>
        <v>2.713141025641026</v>
      </c>
      <c r="CT14" s="1">
        <f t="shared" si="8"/>
        <v>4.8152866242038215</v>
      </c>
      <c r="CU14" s="1">
        <f t="shared" si="9"/>
        <v>5.43</v>
      </c>
      <c r="CV14" s="1">
        <f t="shared" si="10"/>
        <v>1.7037037037037037</v>
      </c>
      <c r="CW14" s="1">
        <f t="shared" si="11"/>
        <v>1.6923076923076923</v>
      </c>
      <c r="CX14" s="1">
        <f t="shared" si="12"/>
        <v>0.46052631578947367</v>
      </c>
      <c r="CY14" s="1">
        <f t="shared" si="13"/>
        <v>0.43835616438356162</v>
      </c>
      <c r="CZ14" s="1">
        <f t="shared" si="14"/>
        <v>31.75925925925926</v>
      </c>
      <c r="DA14" s="1">
        <f t="shared" si="15"/>
        <v>28.563636363636363</v>
      </c>
      <c r="DB14" s="1">
        <f t="shared" si="62"/>
        <v>4.4000000000000004</v>
      </c>
      <c r="DC14" s="1">
        <f t="shared" si="63"/>
        <v>3.4</v>
      </c>
      <c r="DD14" s="1">
        <f t="shared" si="16"/>
        <v>0.73949579831932777</v>
      </c>
      <c r="DE14" s="1">
        <f t="shared" si="17"/>
        <v>0.62857142857142856</v>
      </c>
      <c r="DF14" s="1">
        <f t="shared" si="18"/>
        <v>5.8148148148148149</v>
      </c>
      <c r="DG14" s="1">
        <f t="shared" si="19"/>
        <v>5.7692307692307692</v>
      </c>
      <c r="DH14" s="1">
        <f t="shared" si="20"/>
        <v>0.71019108280254772</v>
      </c>
      <c r="DI14" s="1">
        <f t="shared" si="21"/>
        <v>0.59</v>
      </c>
      <c r="DJ14" s="1">
        <f t="shared" si="22"/>
        <v>0.45161290322580644</v>
      </c>
      <c r="DK14" s="1">
        <f t="shared" si="23"/>
        <v>0.49586776859504134</v>
      </c>
      <c r="DL14" s="2">
        <f t="shared" si="24"/>
        <v>4.8797468354430382</v>
      </c>
      <c r="DM14" s="2">
        <f t="shared" si="25"/>
        <v>3.7580645161290325</v>
      </c>
      <c r="DN14" s="1">
        <f t="shared" si="26"/>
        <v>35.772727272727273</v>
      </c>
      <c r="DO14" s="1">
        <f t="shared" si="27"/>
        <v>28.611111111111111</v>
      </c>
      <c r="DQ14">
        <f t="shared" si="28"/>
        <v>16</v>
      </c>
      <c r="DR14">
        <f t="shared" si="29"/>
        <v>13</v>
      </c>
      <c r="DS14">
        <f t="shared" si="30"/>
        <v>24</v>
      </c>
      <c r="DT14">
        <f t="shared" si="31"/>
        <v>21</v>
      </c>
      <c r="DU14">
        <f t="shared" si="32"/>
        <v>8</v>
      </c>
      <c r="DV14">
        <f t="shared" si="33"/>
        <v>16</v>
      </c>
      <c r="DW14">
        <f t="shared" si="34"/>
        <v>23</v>
      </c>
      <c r="DX14">
        <f t="shared" si="35"/>
        <v>18</v>
      </c>
      <c r="DY14">
        <f t="shared" si="36"/>
        <v>1</v>
      </c>
      <c r="DZ14">
        <f t="shared" si="37"/>
        <v>14</v>
      </c>
      <c r="EA14">
        <f t="shared" si="38"/>
        <v>23</v>
      </c>
      <c r="EB14">
        <f t="shared" si="39"/>
        <v>17</v>
      </c>
      <c r="EC14">
        <f t="shared" si="40"/>
        <v>15</v>
      </c>
      <c r="ED14">
        <f t="shared" si="41"/>
        <v>13</v>
      </c>
      <c r="EE14">
        <f t="shared" si="42"/>
        <v>3</v>
      </c>
      <c r="EF14">
        <f t="shared" si="43"/>
        <v>21</v>
      </c>
      <c r="EG14">
        <f t="shared" si="44"/>
        <v>12</v>
      </c>
      <c r="EH14">
        <f t="shared" si="45"/>
        <v>2</v>
      </c>
      <c r="EI14">
        <f t="shared" si="46"/>
        <v>25</v>
      </c>
      <c r="EJ14">
        <f t="shared" si="47"/>
        <v>19</v>
      </c>
      <c r="EK14">
        <f t="shared" si="48"/>
        <v>7</v>
      </c>
      <c r="EL14">
        <f t="shared" si="49"/>
        <v>6</v>
      </c>
      <c r="EM14">
        <f t="shared" si="50"/>
        <v>6</v>
      </c>
      <c r="EN14">
        <f t="shared" si="51"/>
        <v>18</v>
      </c>
      <c r="EO14">
        <f t="shared" si="52"/>
        <v>17</v>
      </c>
      <c r="EP14">
        <f t="shared" si="53"/>
        <v>21</v>
      </c>
      <c r="EQ14">
        <f t="shared" si="54"/>
        <v>16</v>
      </c>
      <c r="ER14">
        <f t="shared" si="55"/>
        <v>25</v>
      </c>
      <c r="ES14">
        <f t="shared" si="56"/>
        <v>3</v>
      </c>
      <c r="ET14">
        <f t="shared" si="57"/>
        <v>12</v>
      </c>
      <c r="EU14">
        <f t="shared" si="58"/>
        <v>22</v>
      </c>
      <c r="EV14">
        <f t="shared" si="59"/>
        <v>2</v>
      </c>
      <c r="EW14" t="s">
        <v>13</v>
      </c>
    </row>
    <row r="15" spans="1:153">
      <c r="A15" t="s">
        <v>15</v>
      </c>
      <c r="B15">
        <f>COUNTIF(Playoffs!A:A,A15)</f>
        <v>8</v>
      </c>
      <c r="C15">
        <f>SUMIF(Playoffs!$A:$A,$A15,Playoffs!I:I)</f>
        <v>141</v>
      </c>
      <c r="D15">
        <f>SUMIF(Playoffs!$A:$A,$A15,Playoffs!J:J)</f>
        <v>85</v>
      </c>
      <c r="E15">
        <f>SUMIF(Playoffs!$A:$A,$A15,Playoffs!K:K)</f>
        <v>1551</v>
      </c>
      <c r="F15">
        <f>SUMIF(Playoffs!$A:$A,$A15,Playoffs!L:L)</f>
        <v>142</v>
      </c>
      <c r="G15">
        <f>SUMIF(Playoffs!$A:$A,$A15,Playoffs!M:M)</f>
        <v>237</v>
      </c>
      <c r="H15">
        <f>SUMIF(Playoffs!$A:$A,$A15,Playoffs!N:N)</f>
        <v>12</v>
      </c>
      <c r="I15">
        <f>SUMIF(Playoffs!$A:$A,$A15,Playoffs!O:O)</f>
        <v>864</v>
      </c>
      <c r="J15">
        <f>SUMIF(Playoffs!$A:$A,$A15,Playoffs!P:P)</f>
        <v>223</v>
      </c>
      <c r="K15">
        <f>SUMIF(Playoffs!$A:$A,$A15,Playoffs!Q:Q)</f>
        <v>5</v>
      </c>
      <c r="L15">
        <f>SUMIF(Playoffs!$A:$A,$A15,Playoffs!R:R)</f>
        <v>39</v>
      </c>
      <c r="M15">
        <f>SUMIF(Playoffs!$A:$A,$A15,Playoffs!S:S)</f>
        <v>101</v>
      </c>
      <c r="N15">
        <f>SUMIF(Playoffs!$A:$A,$A15,Playoffs!T:T)</f>
        <v>2</v>
      </c>
      <c r="O15">
        <f>SUMIF(Playoffs!$A:$A,$A15,Playoffs!U:U)</f>
        <v>5</v>
      </c>
      <c r="P15">
        <f>SUMIF(Playoffs!$A:$A,$A15,Playoffs!V:V)</f>
        <v>8</v>
      </c>
      <c r="Q15">
        <f>SUMIF(Playoffs!$A:$A,$A15,Playoffs!W:W)</f>
        <v>4</v>
      </c>
      <c r="R15">
        <f>SUMIF(Playoffs!$A:$A,$A15,Playoffs!X:X)</f>
        <v>16</v>
      </c>
      <c r="S15">
        <f>SUMIF(Playoffs!$A:$A,$A15,Playoffs!Y:Y)</f>
        <v>91</v>
      </c>
      <c r="T15">
        <f>SUMIF(Playoffs!$A:$A,$A15,Playoffs!Z:Z)</f>
        <v>40</v>
      </c>
      <c r="U15">
        <f>SUMIF(Playoffs!$A:$A,$A15,Playoffs!AA:AA)</f>
        <v>321</v>
      </c>
      <c r="V15">
        <f>SUMIF(Playoffs!$A:$A,$A15,Playoffs!AB:AB)</f>
        <v>35</v>
      </c>
      <c r="W15">
        <f>SUMIF(Playoffs!$A:$A,$A15,Playoffs!AC:AC)</f>
        <v>1428</v>
      </c>
      <c r="X15">
        <f>SUMIF(Playoffs!$A:$A,$A15,Playoffs!AD:AD)</f>
        <v>54</v>
      </c>
      <c r="Y15">
        <f>SUMIF(Playoffs!$A:$A,$A15,Playoffs!AE:AE)</f>
        <v>28</v>
      </c>
      <c r="Z15">
        <f>SUMIF(Playoffs!$A:$A,$A15,Playoffs!AF:AF)</f>
        <v>15</v>
      </c>
      <c r="AA15">
        <f>SUMIF(Playoffs!$A:$A,$A15,Playoffs!AG:AG)</f>
        <v>10</v>
      </c>
      <c r="AB15">
        <f>SUMIF(Playoffs!$A:$A,$A15,Playoffs!AH:AH)</f>
        <v>58</v>
      </c>
      <c r="AC15">
        <f>SUMIF(Playoffs!$A:$A,$A15,Playoffs!AI:AI)</f>
        <v>109</v>
      </c>
      <c r="AD15">
        <f>SUMIF(Playoffs!$A:$A,$A15,Playoffs!AJ:AJ)</f>
        <v>33</v>
      </c>
      <c r="AE15">
        <f>SUMIF(Playoffs!$A:$A,$A15,Playoffs!AK:AK)</f>
        <v>85</v>
      </c>
      <c r="AF15">
        <f>SUMIF(Playoffs!$A:$A,$A15,Playoffs!AL:AL)</f>
        <v>9</v>
      </c>
      <c r="AG15">
        <f>SUMIF(Playoffs!$A:$A,$A15,Playoffs!AM:AM)</f>
        <v>19</v>
      </c>
      <c r="AH15">
        <f>SUMIF(Playoffs!$A:$A,$A15,Playoffs!AN:AN)</f>
        <v>2</v>
      </c>
      <c r="AI15">
        <f>SUMIF(Playoffs!$A:$A,$A15,Playoffs!AO:AO)</f>
        <v>4</v>
      </c>
      <c r="AJ15">
        <f>SUMIF(Playoffs!$A:$A,$A15,Playoffs!AP:AP)</f>
        <v>34</v>
      </c>
      <c r="AK15">
        <f>SUMIF(Playoffs!$A:$A,$A15,Playoffs!AQ:AQ)</f>
        <v>63</v>
      </c>
      <c r="AL15">
        <f>SUMIF(Playoffs!$A:$A,$A15,Playoffs!AR:AR)</f>
        <v>102</v>
      </c>
      <c r="AM15">
        <f>SUMIF(Playoffs!$A:$A,$A15,Playoffs!AS:AS)</f>
        <v>217</v>
      </c>
      <c r="AN15">
        <f>SUMIF(Playoffs!$A:$A,$A15,Playoffs!AT:AT)</f>
        <v>87</v>
      </c>
      <c r="AO15">
        <f>SUMIF(Playoffs!$A:$A,$A15,Playoffs!AU:AU)</f>
        <v>2788</v>
      </c>
      <c r="AP15">
        <f>SUMIF(Playoffs!$A:$A,$A15,Playoffs!AV:AV)</f>
        <v>26</v>
      </c>
      <c r="AQ15">
        <f>SUMIF(Playoffs!$A:$A,$A15,Playoffs!AW:AW)</f>
        <v>236</v>
      </c>
      <c r="AR15">
        <f>SUMIF(Playoffs!$A:$A,$A15,Playoffs!AX:AX)</f>
        <v>194</v>
      </c>
      <c r="AS15">
        <f>SUMIF(Playoffs!$A:$A,$A15,Playoffs!AY:AY)</f>
        <v>163</v>
      </c>
      <c r="AT15">
        <f>SUMIF(Playoffs!$A:$A,$A15,Playoffs!AZ:AZ)</f>
        <v>83</v>
      </c>
      <c r="AU15">
        <f>SUMIF(Playoffs!$A:$A,$A15,Playoffs!BA:BA)</f>
        <v>1672</v>
      </c>
      <c r="AV15">
        <f>SUMIF(Playoffs!$A:$A,$A15,Playoffs!BB:BB)</f>
        <v>171</v>
      </c>
      <c r="AW15">
        <f>SUMIF(Playoffs!$A:$A,$A15,Playoffs!BC:BC)</f>
        <v>296</v>
      </c>
      <c r="AX15">
        <f>SUMIF(Playoffs!$A:$A,$A15,Playoffs!BD:BD)</f>
        <v>11</v>
      </c>
      <c r="AY15">
        <f>SUMIF(Playoffs!$A:$A,$A15,Playoffs!BE:BE)</f>
        <v>853</v>
      </c>
      <c r="AZ15">
        <f>SUMIF(Playoffs!$A:$A,$A15,Playoffs!BF:BF)</f>
        <v>209</v>
      </c>
      <c r="BA15">
        <f>SUMIF(Playoffs!$A:$A,$A15,Playoffs!BG:BG)</f>
        <v>8</v>
      </c>
      <c r="BB15">
        <f>SUMIF(Playoffs!$A:$A,$A15,Playoffs!BH:BH)</f>
        <v>51</v>
      </c>
      <c r="BC15">
        <f>SUMIF(Playoffs!$A:$A,$A15,Playoffs!BI:BI)</f>
        <v>109</v>
      </c>
      <c r="BD15">
        <f>SUMIF(Playoffs!$A:$A,$A15,Playoffs!BJ:BJ)</f>
        <v>1</v>
      </c>
      <c r="BE15">
        <f>SUMIF(Playoffs!$A:$A,$A15,Playoffs!BK:BK)</f>
        <v>5</v>
      </c>
      <c r="BF15">
        <f>SUMIF(Playoffs!$A:$A,$A15,Playoffs!BL:BL)</f>
        <v>8</v>
      </c>
      <c r="BG15">
        <f>SUMIF(Playoffs!$A:$A,$A15,Playoffs!BM:BM)</f>
        <v>3</v>
      </c>
      <c r="BH15">
        <f>SUMIF(Playoffs!$A:$A,$A15,Playoffs!BN:BN)</f>
        <v>14</v>
      </c>
      <c r="BI15">
        <f>SUMIF(Playoffs!$A:$A,$A15,Playoffs!BO:BO)</f>
        <v>104</v>
      </c>
      <c r="BJ15">
        <f>SUMIF(Playoffs!$A:$A,$A15,Playoffs!BP:BP)</f>
        <v>50</v>
      </c>
      <c r="BK15">
        <f>SUMIF(Playoffs!$A:$A,$A15,Playoffs!BQ:BQ)</f>
        <v>391</v>
      </c>
      <c r="BL15">
        <f>SUMIF(Playoffs!$A:$A,$A15,Playoffs!BR:BR)</f>
        <v>36</v>
      </c>
      <c r="BM15">
        <f>SUMIF(Playoffs!$A:$A,$A15,Playoffs!BS:BS)</f>
        <v>1472</v>
      </c>
      <c r="BN15">
        <f>SUMIF(Playoffs!$A:$A,$A15,Playoffs!BT:BT)</f>
        <v>163</v>
      </c>
      <c r="BO15">
        <f>SUMIF(Playoffs!$A:$A,$A15,Playoffs!BU:BU)</f>
        <v>25</v>
      </c>
      <c r="BP15">
        <f>SUMIF(Playoffs!$A:$A,$A15,Playoffs!BV:BV)</f>
        <v>13</v>
      </c>
      <c r="BQ15">
        <f>SUMIF(Playoffs!$A:$A,$A15,Playoffs!BW:BW)</f>
        <v>12</v>
      </c>
      <c r="BR15">
        <f>SUMIF(Playoffs!$A:$A,$A15,Playoffs!BX:BX)</f>
        <v>46</v>
      </c>
      <c r="BS15">
        <f>SUMIF(Playoffs!$A:$A,$A15,Playoffs!BY:BY)</f>
        <v>108</v>
      </c>
      <c r="BT15">
        <f>SUMIF(Playoffs!$A:$A,$A15,Playoffs!BZ:BZ)</f>
        <v>31</v>
      </c>
      <c r="BU15">
        <f>SUMIF(Playoffs!$A:$A,$A15,Playoffs!CA:CA)</f>
        <v>65</v>
      </c>
      <c r="BV15">
        <f>SUMIF(Playoffs!$A:$A,$A15,Playoffs!CB:CB)</f>
        <v>17</v>
      </c>
      <c r="BW15">
        <f>SUMIF(Playoffs!$A:$A,$A15,Playoffs!CC:CC)</f>
        <v>28</v>
      </c>
      <c r="BX15">
        <f>SUMIF(Playoffs!$A:$A,$A15,Playoffs!CD:CD)</f>
        <v>0</v>
      </c>
      <c r="BY15">
        <f>SUMIF(Playoffs!$A:$A,$A15,Playoffs!CE:CE)</f>
        <v>1</v>
      </c>
      <c r="BZ15">
        <f>SUMIF(Playoffs!$A:$A,$A15,Playoffs!CF:CF)</f>
        <v>18</v>
      </c>
      <c r="CA15">
        <f>SUMIF(Playoffs!$A:$A,$A15,Playoffs!CG:CG)</f>
        <v>43</v>
      </c>
      <c r="CB15">
        <f>SUMIF(Playoffs!$A:$A,$A15,Playoffs!CH:CH)</f>
        <v>94</v>
      </c>
      <c r="CC15">
        <f>SUMIF(Playoffs!$A:$A,$A15,Playoffs!CI:CI)</f>
        <v>202</v>
      </c>
      <c r="CD15">
        <f>SUMIF(Playoffs!$A:$A,$A15,Playoffs!CJ:CJ)</f>
        <v>87</v>
      </c>
      <c r="CE15">
        <f>SUMIF(Playoffs!$A:$A,$A15,Playoffs!CK:CK)</f>
        <v>2702</v>
      </c>
      <c r="CF15">
        <f>SUMIF(Playoffs!$A:$A,$A15,Playoffs!CL:CL)</f>
        <v>26</v>
      </c>
      <c r="CG15">
        <f>SUMIF(Playoffs!$A:$A,$A15,Playoffs!CM:CM)</f>
        <v>239</v>
      </c>
      <c r="CH15">
        <f>SUMIF(Playoffs!$A:$A,$A15,Playoffs!CN:CN)</f>
        <v>261</v>
      </c>
      <c r="CJ15" s="1">
        <f t="shared" si="0"/>
        <v>0.69911504424778759</v>
      </c>
      <c r="CK15" s="1">
        <f t="shared" si="1"/>
        <v>0.73983739837398377</v>
      </c>
      <c r="CL15" s="1">
        <f t="shared" si="2"/>
        <v>5.6561264822134385</v>
      </c>
      <c r="CM15" s="1">
        <f t="shared" si="3"/>
        <v>4.9419354838709681</v>
      </c>
      <c r="CN15" s="1">
        <f t="shared" si="60"/>
        <v>1.5</v>
      </c>
      <c r="CO15" s="1">
        <f t="shared" si="61"/>
        <v>1.375</v>
      </c>
      <c r="CP15" s="1">
        <f t="shared" si="4"/>
        <v>28.411764705882351</v>
      </c>
      <c r="CQ15" s="1">
        <f t="shared" si="5"/>
        <v>30.421686746987952</v>
      </c>
      <c r="CR15" s="2">
        <f t="shared" si="64"/>
        <v>2.8145098039215686</v>
      </c>
      <c r="CS15" s="2">
        <f t="shared" si="65"/>
        <v>2.9319277108433734</v>
      </c>
      <c r="CT15" s="1">
        <f t="shared" si="8"/>
        <v>5.0735294117647056</v>
      </c>
      <c r="CU15" s="1">
        <f t="shared" si="9"/>
        <v>4.8651252408477843</v>
      </c>
      <c r="CV15" s="1">
        <f t="shared" si="10"/>
        <v>1.6588235294117648</v>
      </c>
      <c r="CW15" s="1">
        <f t="shared" si="11"/>
        <v>1.963855421686747</v>
      </c>
      <c r="CX15" s="1">
        <f t="shared" si="12"/>
        <v>0.3867924528301887</v>
      </c>
      <c r="CY15" s="1">
        <f t="shared" si="13"/>
        <v>0.45614035087719296</v>
      </c>
      <c r="CZ15" s="1">
        <f t="shared" si="14"/>
        <v>32.045977011494251</v>
      </c>
      <c r="DA15" s="1">
        <f t="shared" si="15"/>
        <v>31.057471264367816</v>
      </c>
      <c r="DB15" s="1">
        <f t="shared" si="62"/>
        <v>3.25</v>
      </c>
      <c r="DC15" s="1">
        <f t="shared" si="63"/>
        <v>3.25</v>
      </c>
      <c r="DD15" s="1">
        <f t="shared" si="16"/>
        <v>0.68877551020408168</v>
      </c>
      <c r="DE15" s="1">
        <f t="shared" si="17"/>
        <v>0.72571428571428576</v>
      </c>
      <c r="DF15" s="1">
        <f t="shared" si="18"/>
        <v>5.6</v>
      </c>
      <c r="DG15" s="1">
        <f t="shared" si="19"/>
        <v>6.2530120481927707</v>
      </c>
      <c r="DH15" s="1">
        <f t="shared" si="20"/>
        <v>0.67436974789915971</v>
      </c>
      <c r="DI15" s="1">
        <f t="shared" si="21"/>
        <v>0.75337186897880537</v>
      </c>
      <c r="DJ15" s="1">
        <f t="shared" si="22"/>
        <v>0.47004608294930877</v>
      </c>
      <c r="DK15" s="1">
        <f t="shared" si="23"/>
        <v>0.46534653465346537</v>
      </c>
      <c r="DL15" s="2">
        <f t="shared" si="24"/>
        <v>3.8744394618834082</v>
      </c>
      <c r="DM15" s="2">
        <f t="shared" si="25"/>
        <v>4.0813397129186599</v>
      </c>
      <c r="DN15" s="1">
        <f t="shared" si="26"/>
        <v>39.25714285714286</v>
      </c>
      <c r="DO15" s="1">
        <f t="shared" si="27"/>
        <v>36.361111111111114</v>
      </c>
      <c r="DQ15">
        <f t="shared" si="28"/>
        <v>17</v>
      </c>
      <c r="DR15">
        <f t="shared" si="29"/>
        <v>21</v>
      </c>
      <c r="DS15">
        <f t="shared" si="30"/>
        <v>14</v>
      </c>
      <c r="DT15">
        <f t="shared" si="31"/>
        <v>7</v>
      </c>
      <c r="DU15">
        <f t="shared" si="32"/>
        <v>10</v>
      </c>
      <c r="DV15">
        <f t="shared" si="33"/>
        <v>22</v>
      </c>
      <c r="DW15">
        <f t="shared" si="34"/>
        <v>21</v>
      </c>
      <c r="DX15">
        <f t="shared" si="35"/>
        <v>16</v>
      </c>
      <c r="DY15">
        <f t="shared" si="36"/>
        <v>7</v>
      </c>
      <c r="DZ15">
        <f t="shared" si="37"/>
        <v>23</v>
      </c>
      <c r="EA15">
        <f t="shared" si="38"/>
        <v>19</v>
      </c>
      <c r="EB15">
        <f t="shared" si="39"/>
        <v>5</v>
      </c>
      <c r="EC15">
        <f t="shared" si="40"/>
        <v>16</v>
      </c>
      <c r="ED15">
        <f t="shared" si="41"/>
        <v>22</v>
      </c>
      <c r="EE15">
        <f t="shared" si="42"/>
        <v>19</v>
      </c>
      <c r="EF15">
        <f t="shared" si="43"/>
        <v>24</v>
      </c>
      <c r="EG15">
        <f t="shared" si="44"/>
        <v>10</v>
      </c>
      <c r="EH15">
        <f t="shared" si="45"/>
        <v>14</v>
      </c>
      <c r="EI15">
        <f t="shared" si="46"/>
        <v>8</v>
      </c>
      <c r="EJ15">
        <f t="shared" si="47"/>
        <v>22</v>
      </c>
      <c r="EK15">
        <f t="shared" si="48"/>
        <v>14</v>
      </c>
      <c r="EL15">
        <f t="shared" si="49"/>
        <v>21</v>
      </c>
      <c r="EM15">
        <f t="shared" si="50"/>
        <v>14</v>
      </c>
      <c r="EN15">
        <f t="shared" si="51"/>
        <v>27</v>
      </c>
      <c r="EO15">
        <f t="shared" si="52"/>
        <v>14</v>
      </c>
      <c r="EP15">
        <f t="shared" si="53"/>
        <v>10</v>
      </c>
      <c r="EQ15">
        <f t="shared" si="54"/>
        <v>9</v>
      </c>
      <c r="ER15">
        <f t="shared" si="55"/>
        <v>18</v>
      </c>
      <c r="ES15">
        <f t="shared" si="56"/>
        <v>19</v>
      </c>
      <c r="ET15">
        <f t="shared" si="57"/>
        <v>18</v>
      </c>
      <c r="EU15">
        <f t="shared" si="58"/>
        <v>8</v>
      </c>
      <c r="EV15">
        <f t="shared" si="59"/>
        <v>12</v>
      </c>
      <c r="EW15" t="s">
        <v>15</v>
      </c>
    </row>
    <row r="16" spans="1:153">
      <c r="A16" t="s">
        <v>25</v>
      </c>
      <c r="B16">
        <f>COUNTIF(Playoffs!A:A,A16)</f>
        <v>3</v>
      </c>
      <c r="C16">
        <f>SUMIF(Playoffs!$A:$A,$A16,Playoffs!I:I)</f>
        <v>51</v>
      </c>
      <c r="D16">
        <f>SUMIF(Playoffs!$A:$A,$A16,Playoffs!J:J)</f>
        <v>31</v>
      </c>
      <c r="E16">
        <f>SUMIF(Playoffs!$A:$A,$A16,Playoffs!K:K)</f>
        <v>579</v>
      </c>
      <c r="F16">
        <f>SUMIF(Playoffs!$A:$A,$A16,Playoffs!L:L)</f>
        <v>52</v>
      </c>
      <c r="G16">
        <f>SUMIF(Playoffs!$A:$A,$A16,Playoffs!M:M)</f>
        <v>93</v>
      </c>
      <c r="H16">
        <f>SUMIF(Playoffs!$A:$A,$A16,Playoffs!N:N)</f>
        <v>3</v>
      </c>
      <c r="I16">
        <f>SUMIF(Playoffs!$A:$A,$A16,Playoffs!O:O)</f>
        <v>302</v>
      </c>
      <c r="J16">
        <f>SUMIF(Playoffs!$A:$A,$A16,Playoffs!P:P)</f>
        <v>68</v>
      </c>
      <c r="K16">
        <f>SUMIF(Playoffs!$A:$A,$A16,Playoffs!Q:Q)</f>
        <v>2</v>
      </c>
      <c r="L16">
        <f>SUMIF(Playoffs!$A:$A,$A16,Playoffs!R:R)</f>
        <v>9</v>
      </c>
      <c r="M16">
        <f>SUMIF(Playoffs!$A:$A,$A16,Playoffs!S:S)</f>
        <v>33</v>
      </c>
      <c r="N16">
        <f>SUMIF(Playoffs!$A:$A,$A16,Playoffs!T:T)</f>
        <v>4</v>
      </c>
      <c r="O16">
        <f>SUMIF(Playoffs!$A:$A,$A16,Playoffs!U:U)</f>
        <v>8</v>
      </c>
      <c r="P16">
        <f>SUMIF(Playoffs!$A:$A,$A16,Playoffs!V:V)</f>
        <v>4</v>
      </c>
      <c r="Q16">
        <f>SUMIF(Playoffs!$A:$A,$A16,Playoffs!W:W)</f>
        <v>2</v>
      </c>
      <c r="R16">
        <f>SUMIF(Playoffs!$A:$A,$A16,Playoffs!X:X)</f>
        <v>11</v>
      </c>
      <c r="S16">
        <f>SUMIF(Playoffs!$A:$A,$A16,Playoffs!Y:Y)</f>
        <v>86</v>
      </c>
      <c r="T16">
        <f>SUMIF(Playoffs!$A:$A,$A16,Playoffs!Z:Z)</f>
        <v>19</v>
      </c>
      <c r="U16">
        <f>SUMIF(Playoffs!$A:$A,$A16,Playoffs!AA:AA)</f>
        <v>122</v>
      </c>
      <c r="V16">
        <f>SUMIF(Playoffs!$A:$A,$A16,Playoffs!AB:AB)</f>
        <v>10</v>
      </c>
      <c r="W16">
        <f>SUMIF(Playoffs!$A:$A,$A16,Playoffs!AC:AC)</f>
        <v>459</v>
      </c>
      <c r="X16">
        <f>SUMIF(Playoffs!$A:$A,$A16,Playoffs!AD:AD)</f>
        <v>53</v>
      </c>
      <c r="Y16">
        <f>SUMIF(Playoffs!$A:$A,$A16,Playoffs!AE:AE)</f>
        <v>9</v>
      </c>
      <c r="Z16">
        <f>SUMIF(Playoffs!$A:$A,$A16,Playoffs!AF:AF)</f>
        <v>4</v>
      </c>
      <c r="AA16">
        <f>SUMIF(Playoffs!$A:$A,$A16,Playoffs!AG:AG)</f>
        <v>3</v>
      </c>
      <c r="AB16">
        <f>SUMIF(Playoffs!$A:$A,$A16,Playoffs!AH:AH)</f>
        <v>16</v>
      </c>
      <c r="AC16">
        <f>SUMIF(Playoffs!$A:$A,$A16,Playoffs!AI:AI)</f>
        <v>37</v>
      </c>
      <c r="AD16">
        <f>SUMIF(Playoffs!$A:$A,$A16,Playoffs!AJ:AJ)</f>
        <v>8</v>
      </c>
      <c r="AE16">
        <f>SUMIF(Playoffs!$A:$A,$A16,Playoffs!AK:AK)</f>
        <v>19</v>
      </c>
      <c r="AF16">
        <f>SUMIF(Playoffs!$A:$A,$A16,Playoffs!AL:AL)</f>
        <v>1</v>
      </c>
      <c r="AG16">
        <f>SUMIF(Playoffs!$A:$A,$A16,Playoffs!AM:AM)</f>
        <v>5</v>
      </c>
      <c r="AH16">
        <f>SUMIF(Playoffs!$A:$A,$A16,Playoffs!AN:AN)</f>
        <v>0</v>
      </c>
      <c r="AI16">
        <f>SUMIF(Playoffs!$A:$A,$A16,Playoffs!AO:AO)</f>
        <v>0</v>
      </c>
      <c r="AJ16">
        <f>SUMIF(Playoffs!$A:$A,$A16,Playoffs!AP:AP)</f>
        <v>4</v>
      </c>
      <c r="AK16">
        <f>SUMIF(Playoffs!$A:$A,$A16,Playoffs!AQ:AQ)</f>
        <v>16</v>
      </c>
      <c r="AL16">
        <f>SUMIF(Playoffs!$A:$A,$A16,Playoffs!AR:AR)</f>
        <v>25</v>
      </c>
      <c r="AM16">
        <f>SUMIF(Playoffs!$A:$A,$A16,Playoffs!AS:AS)</f>
        <v>61</v>
      </c>
      <c r="AN16">
        <f>SUMIF(Playoffs!$A:$A,$A16,Playoffs!AT:AT)</f>
        <v>32</v>
      </c>
      <c r="AO16">
        <f>SUMIF(Playoffs!$A:$A,$A16,Playoffs!AU:AU)</f>
        <v>981</v>
      </c>
      <c r="AP16">
        <f>SUMIF(Playoffs!$A:$A,$A16,Playoffs!AV:AV)</f>
        <v>12</v>
      </c>
      <c r="AQ16">
        <f>SUMIF(Playoffs!$A:$A,$A16,Playoffs!AW:AW)</f>
        <v>83</v>
      </c>
      <c r="AR16">
        <f>SUMIF(Playoffs!$A:$A,$A16,Playoffs!AX:AX)</f>
        <v>75</v>
      </c>
      <c r="AS16">
        <f>SUMIF(Playoffs!$A:$A,$A16,Playoffs!AY:AY)</f>
        <v>65</v>
      </c>
      <c r="AT16">
        <f>SUMIF(Playoffs!$A:$A,$A16,Playoffs!AZ:AZ)</f>
        <v>31</v>
      </c>
      <c r="AU16">
        <f>SUMIF(Playoffs!$A:$A,$A16,Playoffs!BA:BA)</f>
        <v>744</v>
      </c>
      <c r="AV16">
        <f>SUMIF(Playoffs!$A:$A,$A16,Playoffs!BB:BB)</f>
        <v>70</v>
      </c>
      <c r="AW16">
        <f>SUMIF(Playoffs!$A:$A,$A16,Playoffs!BC:BC)</f>
        <v>97</v>
      </c>
      <c r="AX16">
        <f>SUMIF(Playoffs!$A:$A,$A16,Playoffs!BD:BD)</f>
        <v>8</v>
      </c>
      <c r="AY16">
        <f>SUMIF(Playoffs!$A:$A,$A16,Playoffs!BE:BE)</f>
        <v>306</v>
      </c>
      <c r="AZ16">
        <f>SUMIF(Playoffs!$A:$A,$A16,Playoffs!BF:BF)</f>
        <v>83</v>
      </c>
      <c r="BA16">
        <f>SUMIF(Playoffs!$A:$A,$A16,Playoffs!BG:BG)</f>
        <v>3</v>
      </c>
      <c r="BB16">
        <f>SUMIF(Playoffs!$A:$A,$A16,Playoffs!BH:BH)</f>
        <v>20</v>
      </c>
      <c r="BC16">
        <f>SUMIF(Playoffs!$A:$A,$A16,Playoffs!BI:BI)</f>
        <v>38</v>
      </c>
      <c r="BD16">
        <f>SUMIF(Playoffs!$A:$A,$A16,Playoffs!BJ:BJ)</f>
        <v>2</v>
      </c>
      <c r="BE16">
        <f>SUMIF(Playoffs!$A:$A,$A16,Playoffs!BK:BK)</f>
        <v>3</v>
      </c>
      <c r="BF16">
        <f>SUMIF(Playoffs!$A:$A,$A16,Playoffs!BL:BL)</f>
        <v>3</v>
      </c>
      <c r="BG16">
        <f>SUMIF(Playoffs!$A:$A,$A16,Playoffs!BM:BM)</f>
        <v>1</v>
      </c>
      <c r="BH16">
        <f>SUMIF(Playoffs!$A:$A,$A16,Playoffs!BN:BN)</f>
        <v>11</v>
      </c>
      <c r="BI16">
        <f>SUMIF(Playoffs!$A:$A,$A16,Playoffs!BO:BO)</f>
        <v>56</v>
      </c>
      <c r="BJ16">
        <f>SUMIF(Playoffs!$A:$A,$A16,Playoffs!BP:BP)</f>
        <v>15</v>
      </c>
      <c r="BK16">
        <f>SUMIF(Playoffs!$A:$A,$A16,Playoffs!BQ:BQ)</f>
        <v>156</v>
      </c>
      <c r="BL16">
        <f>SUMIF(Playoffs!$A:$A,$A16,Playoffs!BR:BR)</f>
        <v>10</v>
      </c>
      <c r="BM16">
        <f>SUMIF(Playoffs!$A:$A,$A16,Playoffs!BS:BS)</f>
        <v>403</v>
      </c>
      <c r="BN16">
        <f>SUMIF(Playoffs!$A:$A,$A16,Playoffs!BT:BT)</f>
        <v>43</v>
      </c>
      <c r="BO16">
        <f>SUMIF(Playoffs!$A:$A,$A16,Playoffs!BU:BU)</f>
        <v>12</v>
      </c>
      <c r="BP16">
        <f>SUMIF(Playoffs!$A:$A,$A16,Playoffs!BV:BV)</f>
        <v>9</v>
      </c>
      <c r="BQ16">
        <f>SUMIF(Playoffs!$A:$A,$A16,Playoffs!BW:BW)</f>
        <v>2</v>
      </c>
      <c r="BR16">
        <f>SUMIF(Playoffs!$A:$A,$A16,Playoffs!BX:BX)</f>
        <v>14</v>
      </c>
      <c r="BS16">
        <f>SUMIF(Playoffs!$A:$A,$A16,Playoffs!BY:BY)</f>
        <v>40</v>
      </c>
      <c r="BT16">
        <f>SUMIF(Playoffs!$A:$A,$A16,Playoffs!BZ:BZ)</f>
        <v>15</v>
      </c>
      <c r="BU16">
        <f>SUMIF(Playoffs!$A:$A,$A16,Playoffs!CA:CA)</f>
        <v>31</v>
      </c>
      <c r="BV16">
        <f>SUMIF(Playoffs!$A:$A,$A16,Playoffs!CB:CB)</f>
        <v>4</v>
      </c>
      <c r="BW16">
        <f>SUMIF(Playoffs!$A:$A,$A16,Playoffs!CC:CC)</f>
        <v>8</v>
      </c>
      <c r="BX16">
        <f>SUMIF(Playoffs!$A:$A,$A16,Playoffs!CD:CD)</f>
        <v>0</v>
      </c>
      <c r="BY16">
        <f>SUMIF(Playoffs!$A:$A,$A16,Playoffs!CE:CE)</f>
        <v>0</v>
      </c>
      <c r="BZ16">
        <f>SUMIF(Playoffs!$A:$A,$A16,Playoffs!CF:CF)</f>
        <v>6</v>
      </c>
      <c r="CA16">
        <f>SUMIF(Playoffs!$A:$A,$A16,Playoffs!CG:CG)</f>
        <v>21</v>
      </c>
      <c r="CB16">
        <f>SUMIF(Playoffs!$A:$A,$A16,Playoffs!CH:CH)</f>
        <v>33</v>
      </c>
      <c r="CC16">
        <f>SUMIF(Playoffs!$A:$A,$A16,Playoffs!CI:CI)</f>
        <v>79</v>
      </c>
      <c r="CD16">
        <f>SUMIF(Playoffs!$A:$A,$A16,Playoffs!CJ:CJ)</f>
        <v>32</v>
      </c>
      <c r="CE16">
        <f>SUMIF(Playoffs!$A:$A,$A16,Playoffs!CK:CK)</f>
        <v>1036</v>
      </c>
      <c r="CF16">
        <f>SUMIF(Playoffs!$A:$A,$A16,Playoffs!CL:CL)</f>
        <v>8</v>
      </c>
      <c r="CG16">
        <f>SUMIF(Playoffs!$A:$A,$A16,Playoffs!CM:CM)</f>
        <v>94</v>
      </c>
      <c r="CH16">
        <f>SUMIF(Playoffs!$A:$A,$A16,Playoffs!CN:CN)</f>
        <v>105</v>
      </c>
      <c r="CJ16" s="1">
        <f t="shared" si="0"/>
        <v>0.68292682926829273</v>
      </c>
      <c r="CK16" s="1">
        <f t="shared" si="1"/>
        <v>0.79166666666666663</v>
      </c>
      <c r="CL16" s="1">
        <f t="shared" si="2"/>
        <v>4.4134615384615383</v>
      </c>
      <c r="CM16" s="1">
        <f t="shared" si="3"/>
        <v>7.1203703703703702</v>
      </c>
      <c r="CN16" s="1">
        <f t="shared" si="60"/>
        <v>2</v>
      </c>
      <c r="CO16" s="1">
        <f t="shared" si="61"/>
        <v>1.3333333333333333</v>
      </c>
      <c r="CP16" s="1">
        <f t="shared" si="4"/>
        <v>28.419354838709676</v>
      </c>
      <c r="CQ16" s="1">
        <f t="shared" si="5"/>
        <v>33.87096774193548</v>
      </c>
      <c r="CR16" s="2">
        <f t="shared" si="64"/>
        <v>2.717741935483871</v>
      </c>
      <c r="CS16" s="2">
        <f t="shared" si="65"/>
        <v>3.088709677419355</v>
      </c>
      <c r="CT16" s="1">
        <f t="shared" si="8"/>
        <v>5.1220930232558137</v>
      </c>
      <c r="CU16" s="1">
        <f t="shared" si="9"/>
        <v>5.4973821989528799</v>
      </c>
      <c r="CV16" s="1">
        <f t="shared" si="10"/>
        <v>1.6451612903225807</v>
      </c>
      <c r="CW16" s="1">
        <f t="shared" si="11"/>
        <v>2.096774193548387</v>
      </c>
      <c r="CX16" s="1">
        <f t="shared" si="12"/>
        <v>0.31707317073170732</v>
      </c>
      <c r="CY16" s="1">
        <f t="shared" si="13"/>
        <v>0.53658536585365857</v>
      </c>
      <c r="CZ16" s="1">
        <f t="shared" si="14"/>
        <v>30.65625</v>
      </c>
      <c r="DA16" s="1">
        <f t="shared" si="15"/>
        <v>32.375</v>
      </c>
      <c r="DB16" s="1">
        <f t="shared" si="62"/>
        <v>4</v>
      </c>
      <c r="DC16" s="1">
        <f t="shared" si="63"/>
        <v>2.6666666666666665</v>
      </c>
      <c r="DD16" s="1">
        <f t="shared" si="16"/>
        <v>0.58730158730158732</v>
      </c>
      <c r="DE16" s="1">
        <f t="shared" si="17"/>
        <v>0.8214285714285714</v>
      </c>
      <c r="DF16" s="1">
        <f t="shared" si="18"/>
        <v>5.5483870967741939</v>
      </c>
      <c r="DG16" s="1">
        <f t="shared" si="19"/>
        <v>6.161290322580645</v>
      </c>
      <c r="DH16" s="1">
        <f t="shared" si="20"/>
        <v>0.70930232558139539</v>
      </c>
      <c r="DI16" s="1">
        <f t="shared" si="21"/>
        <v>0.81675392670157065</v>
      </c>
      <c r="DJ16" s="1">
        <f t="shared" si="22"/>
        <v>0.4098360655737705</v>
      </c>
      <c r="DK16" s="1">
        <f t="shared" si="23"/>
        <v>0.41772151898734178</v>
      </c>
      <c r="DL16" s="2">
        <f t="shared" si="24"/>
        <v>4.4411764705882355</v>
      </c>
      <c r="DM16" s="2">
        <f t="shared" si="25"/>
        <v>3.6867469879518073</v>
      </c>
      <c r="DN16" s="1">
        <f t="shared" si="26"/>
        <v>40.6</v>
      </c>
      <c r="DO16" s="1">
        <f t="shared" si="27"/>
        <v>36</v>
      </c>
      <c r="DQ16">
        <f t="shared" si="28"/>
        <v>24</v>
      </c>
      <c r="DR16">
        <f t="shared" si="29"/>
        <v>27</v>
      </c>
      <c r="DS16">
        <f t="shared" si="30"/>
        <v>20</v>
      </c>
      <c r="DT16">
        <f t="shared" si="31"/>
        <v>25</v>
      </c>
      <c r="DU16">
        <f t="shared" si="32"/>
        <v>19</v>
      </c>
      <c r="DV16">
        <f t="shared" si="33"/>
        <v>23</v>
      </c>
      <c r="DW16">
        <f t="shared" si="34"/>
        <v>20</v>
      </c>
      <c r="DX16">
        <f t="shared" si="35"/>
        <v>26</v>
      </c>
      <c r="DY16">
        <f t="shared" si="36"/>
        <v>15</v>
      </c>
      <c r="DZ16">
        <f t="shared" si="37"/>
        <v>28</v>
      </c>
      <c r="EA16">
        <f t="shared" si="38"/>
        <v>15</v>
      </c>
      <c r="EB16">
        <f t="shared" si="39"/>
        <v>20</v>
      </c>
      <c r="EC16">
        <f t="shared" si="40"/>
        <v>18</v>
      </c>
      <c r="ED16">
        <f t="shared" si="41"/>
        <v>26</v>
      </c>
      <c r="EE16">
        <f t="shared" si="42"/>
        <v>27</v>
      </c>
      <c r="EF16">
        <f t="shared" si="43"/>
        <v>26</v>
      </c>
      <c r="EG16">
        <f t="shared" si="44"/>
        <v>21</v>
      </c>
      <c r="EH16">
        <f t="shared" si="45"/>
        <v>20</v>
      </c>
      <c r="EI16">
        <f t="shared" si="46"/>
        <v>17</v>
      </c>
      <c r="EJ16">
        <f t="shared" si="47"/>
        <v>26</v>
      </c>
      <c r="EK16">
        <f t="shared" si="48"/>
        <v>23</v>
      </c>
      <c r="EL16">
        <f t="shared" si="49"/>
        <v>28</v>
      </c>
      <c r="EM16">
        <f t="shared" si="50"/>
        <v>16</v>
      </c>
      <c r="EN16">
        <f t="shared" si="51"/>
        <v>26</v>
      </c>
      <c r="EO16">
        <f t="shared" si="52"/>
        <v>16</v>
      </c>
      <c r="EP16">
        <f t="shared" si="53"/>
        <v>9</v>
      </c>
      <c r="EQ16">
        <f t="shared" si="54"/>
        <v>26</v>
      </c>
      <c r="ER16">
        <f t="shared" si="55"/>
        <v>9</v>
      </c>
      <c r="ES16">
        <f t="shared" si="56"/>
        <v>6</v>
      </c>
      <c r="ET16">
        <f t="shared" si="57"/>
        <v>9</v>
      </c>
      <c r="EU16">
        <f t="shared" si="58"/>
        <v>4</v>
      </c>
      <c r="EV16">
        <f t="shared" si="59"/>
        <v>11</v>
      </c>
      <c r="EW16" t="s">
        <v>25</v>
      </c>
    </row>
    <row r="17" spans="1:153">
      <c r="A17" t="s">
        <v>3</v>
      </c>
      <c r="B17">
        <f>COUNTIF(Playoffs!A:A,A17)</f>
        <v>9</v>
      </c>
      <c r="C17">
        <f>SUMIF(Playoffs!$A:$A,$A17,Playoffs!I:I)</f>
        <v>170</v>
      </c>
      <c r="D17">
        <f>SUMIF(Playoffs!$A:$A,$A17,Playoffs!J:J)</f>
        <v>97</v>
      </c>
      <c r="E17">
        <f>SUMIF(Playoffs!$A:$A,$A17,Playoffs!K:K)</f>
        <v>1937</v>
      </c>
      <c r="F17">
        <f>SUMIF(Playoffs!$A:$A,$A17,Playoffs!L:L)</f>
        <v>176</v>
      </c>
      <c r="G17">
        <f>SUMIF(Playoffs!$A:$A,$A17,Playoffs!M:M)</f>
        <v>288</v>
      </c>
      <c r="H17">
        <f>SUMIF(Playoffs!$A:$A,$A17,Playoffs!N:N)</f>
        <v>14</v>
      </c>
      <c r="I17">
        <f>SUMIF(Playoffs!$A:$A,$A17,Playoffs!O:O)</f>
        <v>1177</v>
      </c>
      <c r="J17">
        <f>SUMIF(Playoffs!$A:$A,$A17,Playoffs!P:P)</f>
        <v>269</v>
      </c>
      <c r="K17">
        <f>SUMIF(Playoffs!$A:$A,$A17,Playoffs!Q:Q)</f>
        <v>5</v>
      </c>
      <c r="L17">
        <f>SUMIF(Playoffs!$A:$A,$A17,Playoffs!R:R)</f>
        <v>42</v>
      </c>
      <c r="M17">
        <f>SUMIF(Playoffs!$A:$A,$A17,Playoffs!S:S)</f>
        <v>118</v>
      </c>
      <c r="N17">
        <f>SUMIF(Playoffs!$A:$A,$A17,Playoffs!T:T)</f>
        <v>6</v>
      </c>
      <c r="O17">
        <f>SUMIF(Playoffs!$A:$A,$A17,Playoffs!U:U)</f>
        <v>10</v>
      </c>
      <c r="P17">
        <f>SUMIF(Playoffs!$A:$A,$A17,Playoffs!V:V)</f>
        <v>6</v>
      </c>
      <c r="Q17">
        <f>SUMIF(Playoffs!$A:$A,$A17,Playoffs!W:W)</f>
        <v>5</v>
      </c>
      <c r="R17">
        <f>SUMIF(Playoffs!$A:$A,$A17,Playoffs!X:X)</f>
        <v>16</v>
      </c>
      <c r="S17">
        <f>SUMIF(Playoffs!$A:$A,$A17,Playoffs!Y:Y)</f>
        <v>80</v>
      </c>
      <c r="T17">
        <f>SUMIF(Playoffs!$A:$A,$A17,Playoffs!Z:Z)</f>
        <v>44</v>
      </c>
      <c r="U17">
        <f>SUMIF(Playoffs!$A:$A,$A17,Playoffs!AA:AA)</f>
        <v>350</v>
      </c>
      <c r="V17">
        <f>SUMIF(Playoffs!$A:$A,$A17,Playoffs!AB:AB)</f>
        <v>38</v>
      </c>
      <c r="W17">
        <f>SUMIF(Playoffs!$A:$A,$A17,Playoffs!AC:AC)</f>
        <v>1428</v>
      </c>
      <c r="X17">
        <f>SUMIF(Playoffs!$A:$A,$A17,Playoffs!AD:AD)</f>
        <v>66</v>
      </c>
      <c r="Y17">
        <f>SUMIF(Playoffs!$A:$A,$A17,Playoffs!AE:AE)</f>
        <v>22</v>
      </c>
      <c r="Z17">
        <f>SUMIF(Playoffs!$A:$A,$A17,Playoffs!AF:AF)</f>
        <v>12</v>
      </c>
      <c r="AA17">
        <f>SUMIF(Playoffs!$A:$A,$A17,Playoffs!AG:AG)</f>
        <v>7</v>
      </c>
      <c r="AB17">
        <f>SUMIF(Playoffs!$A:$A,$A17,Playoffs!AH:AH)</f>
        <v>70</v>
      </c>
      <c r="AC17">
        <f>SUMIF(Playoffs!$A:$A,$A17,Playoffs!AI:AI)</f>
        <v>139</v>
      </c>
      <c r="AD17">
        <f>SUMIF(Playoffs!$A:$A,$A17,Playoffs!AJ:AJ)</f>
        <v>37</v>
      </c>
      <c r="AE17">
        <f>SUMIF(Playoffs!$A:$A,$A17,Playoffs!AK:AK)</f>
        <v>91</v>
      </c>
      <c r="AF17">
        <f>SUMIF(Playoffs!$A:$A,$A17,Playoffs!AL:AL)</f>
        <v>8</v>
      </c>
      <c r="AG17">
        <f>SUMIF(Playoffs!$A:$A,$A17,Playoffs!AM:AM)</f>
        <v>26</v>
      </c>
      <c r="AH17">
        <f>SUMIF(Playoffs!$A:$A,$A17,Playoffs!AN:AN)</f>
        <v>2</v>
      </c>
      <c r="AI17">
        <f>SUMIF(Playoffs!$A:$A,$A17,Playoffs!AO:AO)</f>
        <v>2</v>
      </c>
      <c r="AJ17">
        <f>SUMIF(Playoffs!$A:$A,$A17,Playoffs!AP:AP)</f>
        <v>31</v>
      </c>
      <c r="AK17">
        <f>SUMIF(Playoffs!$A:$A,$A17,Playoffs!AQ:AQ)</f>
        <v>69</v>
      </c>
      <c r="AL17">
        <f>SUMIF(Playoffs!$A:$A,$A17,Playoffs!AR:AR)</f>
        <v>117</v>
      </c>
      <c r="AM17">
        <f>SUMIF(Playoffs!$A:$A,$A17,Playoffs!AS:AS)</f>
        <v>258</v>
      </c>
      <c r="AN17">
        <f>SUMIF(Playoffs!$A:$A,$A17,Playoffs!AT:AT)</f>
        <v>99</v>
      </c>
      <c r="AO17">
        <f>SUMIF(Playoffs!$A:$A,$A17,Playoffs!AU:AU)</f>
        <v>3152</v>
      </c>
      <c r="AP17">
        <f>SUMIF(Playoffs!$A:$A,$A17,Playoffs!AV:AV)</f>
        <v>26</v>
      </c>
      <c r="AQ17">
        <f>SUMIF(Playoffs!$A:$A,$A17,Playoffs!AW:AW)</f>
        <v>281</v>
      </c>
      <c r="AR17">
        <f>SUMIF(Playoffs!$A:$A,$A17,Playoffs!AX:AX)</f>
        <v>231</v>
      </c>
      <c r="AS17">
        <f>SUMIF(Playoffs!$A:$A,$A17,Playoffs!AY:AY)</f>
        <v>189</v>
      </c>
      <c r="AT17">
        <f>SUMIF(Playoffs!$A:$A,$A17,Playoffs!AZ:AZ)</f>
        <v>96</v>
      </c>
      <c r="AU17">
        <f>SUMIF(Playoffs!$A:$A,$A17,Playoffs!BA:BA)</f>
        <v>2115</v>
      </c>
      <c r="AV17">
        <f>SUMIF(Playoffs!$A:$A,$A17,Playoffs!BB:BB)</f>
        <v>198</v>
      </c>
      <c r="AW17">
        <f>SUMIF(Playoffs!$A:$A,$A17,Playoffs!BC:BC)</f>
        <v>311</v>
      </c>
      <c r="AX17">
        <f>SUMIF(Playoffs!$A:$A,$A17,Playoffs!BD:BD)</f>
        <v>14</v>
      </c>
      <c r="AY17">
        <f>SUMIF(Playoffs!$A:$A,$A17,Playoffs!BE:BE)</f>
        <v>1178</v>
      </c>
      <c r="AZ17">
        <f>SUMIF(Playoffs!$A:$A,$A17,Playoffs!BF:BF)</f>
        <v>253</v>
      </c>
      <c r="BA17">
        <f>SUMIF(Playoffs!$A:$A,$A17,Playoffs!BG:BG)</f>
        <v>7</v>
      </c>
      <c r="BB17">
        <f>SUMIF(Playoffs!$A:$A,$A17,Playoffs!BH:BH)</f>
        <v>54</v>
      </c>
      <c r="BC17">
        <f>SUMIF(Playoffs!$A:$A,$A17,Playoffs!BI:BI)</f>
        <v>121</v>
      </c>
      <c r="BD17">
        <f>SUMIF(Playoffs!$A:$A,$A17,Playoffs!BJ:BJ)</f>
        <v>1</v>
      </c>
      <c r="BE17">
        <f>SUMIF(Playoffs!$A:$A,$A17,Playoffs!BK:BK)</f>
        <v>2</v>
      </c>
      <c r="BF17">
        <f>SUMIF(Playoffs!$A:$A,$A17,Playoffs!BL:BL)</f>
        <v>9</v>
      </c>
      <c r="BG17">
        <f>SUMIF(Playoffs!$A:$A,$A17,Playoffs!BM:BM)</f>
        <v>5</v>
      </c>
      <c r="BH17">
        <f>SUMIF(Playoffs!$A:$A,$A17,Playoffs!BN:BN)</f>
        <v>15</v>
      </c>
      <c r="BI17">
        <f>SUMIF(Playoffs!$A:$A,$A17,Playoffs!BO:BO)</f>
        <v>132</v>
      </c>
      <c r="BJ17">
        <f>SUMIF(Playoffs!$A:$A,$A17,Playoffs!BP:BP)</f>
        <v>54</v>
      </c>
      <c r="BK17">
        <f>SUMIF(Playoffs!$A:$A,$A17,Playoffs!BQ:BQ)</f>
        <v>482</v>
      </c>
      <c r="BL17">
        <f>SUMIF(Playoffs!$A:$A,$A17,Playoffs!BR:BR)</f>
        <v>36</v>
      </c>
      <c r="BM17">
        <f>SUMIF(Playoffs!$A:$A,$A17,Playoffs!BS:BS)</f>
        <v>1496</v>
      </c>
      <c r="BN17">
        <f>SUMIF(Playoffs!$A:$A,$A17,Playoffs!BT:BT)</f>
        <v>168</v>
      </c>
      <c r="BO17">
        <f>SUMIF(Playoffs!$A:$A,$A17,Playoffs!BU:BU)</f>
        <v>33</v>
      </c>
      <c r="BP17">
        <f>SUMIF(Playoffs!$A:$A,$A17,Playoffs!BV:BV)</f>
        <v>16</v>
      </c>
      <c r="BQ17">
        <f>SUMIF(Playoffs!$A:$A,$A17,Playoffs!BW:BW)</f>
        <v>11</v>
      </c>
      <c r="BR17">
        <f>SUMIF(Playoffs!$A:$A,$A17,Playoffs!BX:BX)</f>
        <v>64</v>
      </c>
      <c r="BS17">
        <f>SUMIF(Playoffs!$A:$A,$A17,Playoffs!BY:BY)</f>
        <v>127</v>
      </c>
      <c r="BT17">
        <f>SUMIF(Playoffs!$A:$A,$A17,Playoffs!BZ:BZ)</f>
        <v>43</v>
      </c>
      <c r="BU17">
        <f>SUMIF(Playoffs!$A:$A,$A17,Playoffs!CA:CA)</f>
        <v>77</v>
      </c>
      <c r="BV17">
        <f>SUMIF(Playoffs!$A:$A,$A17,Playoffs!CB:CB)</f>
        <v>17</v>
      </c>
      <c r="BW17">
        <f>SUMIF(Playoffs!$A:$A,$A17,Playoffs!CC:CC)</f>
        <v>26</v>
      </c>
      <c r="BX17">
        <f>SUMIF(Playoffs!$A:$A,$A17,Playoffs!CD:CD)</f>
        <v>1</v>
      </c>
      <c r="BY17">
        <f>SUMIF(Playoffs!$A:$A,$A17,Playoffs!CE:CE)</f>
        <v>1</v>
      </c>
      <c r="BZ17">
        <f>SUMIF(Playoffs!$A:$A,$A17,Playoffs!CF:CF)</f>
        <v>32</v>
      </c>
      <c r="CA17">
        <f>SUMIF(Playoffs!$A:$A,$A17,Playoffs!CG:CG)</f>
        <v>58</v>
      </c>
      <c r="CB17">
        <f>SUMIF(Playoffs!$A:$A,$A17,Playoffs!CH:CH)</f>
        <v>125</v>
      </c>
      <c r="CC17">
        <f>SUMIF(Playoffs!$A:$A,$A17,Playoffs!CI:CI)</f>
        <v>231</v>
      </c>
      <c r="CD17">
        <f>SUMIF(Playoffs!$A:$A,$A17,Playoffs!CJ:CJ)</f>
        <v>97</v>
      </c>
      <c r="CE17">
        <f>SUMIF(Playoffs!$A:$A,$A17,Playoffs!CK:CK)</f>
        <v>2986</v>
      </c>
      <c r="CF17">
        <f>SUMIF(Playoffs!$A:$A,$A17,Playoffs!CL:CL)</f>
        <v>25</v>
      </c>
      <c r="CG17">
        <f>SUMIF(Playoffs!$A:$A,$A17,Playoffs!CM:CM)</f>
        <v>276</v>
      </c>
      <c r="CH17">
        <f>SUMIF(Playoffs!$A:$A,$A17,Playoffs!CN:CN)</f>
        <v>308</v>
      </c>
      <c r="CJ17" s="1">
        <f t="shared" si="0"/>
        <v>0.7078651685393258</v>
      </c>
      <c r="CK17" s="1">
        <f t="shared" si="1"/>
        <v>0.73684210526315785</v>
      </c>
      <c r="CL17" s="1">
        <f t="shared" si="2"/>
        <v>6.4046052631578947</v>
      </c>
      <c r="CM17" s="1">
        <f t="shared" si="3"/>
        <v>6.1042944785276072</v>
      </c>
      <c r="CN17" s="1">
        <f t="shared" si="60"/>
        <v>1.2222222222222223</v>
      </c>
      <c r="CO17" s="1">
        <f t="shared" si="61"/>
        <v>1.5555555555555556</v>
      </c>
      <c r="CP17" s="1">
        <f t="shared" si="4"/>
        <v>32.103092783505154</v>
      </c>
      <c r="CQ17" s="1">
        <f t="shared" si="5"/>
        <v>34.302083333333336</v>
      </c>
      <c r="CR17" s="2">
        <f t="shared" si="64"/>
        <v>2.9365979381443301</v>
      </c>
      <c r="CS17" s="2">
        <f t="shared" si="65"/>
        <v>2.9284722222222221</v>
      </c>
      <c r="CT17" s="1">
        <f t="shared" si="8"/>
        <v>5.4345549738219896</v>
      </c>
      <c r="CU17" s="1">
        <f t="shared" si="9"/>
        <v>5.6873920552677033</v>
      </c>
      <c r="CV17" s="1">
        <f t="shared" si="10"/>
        <v>1.7525773195876289</v>
      </c>
      <c r="CW17" s="1">
        <f t="shared" si="11"/>
        <v>1.96875</v>
      </c>
      <c r="CX17" s="1">
        <f t="shared" si="12"/>
        <v>0.375</v>
      </c>
      <c r="CY17" s="1">
        <f t="shared" si="13"/>
        <v>0.44715447154471544</v>
      </c>
      <c r="CZ17" s="1">
        <f t="shared" si="14"/>
        <v>31.838383838383837</v>
      </c>
      <c r="DA17" s="1">
        <f t="shared" si="15"/>
        <v>30.783505154639176</v>
      </c>
      <c r="DB17" s="1">
        <f t="shared" si="62"/>
        <v>2.8888888888888888</v>
      </c>
      <c r="DC17" s="1">
        <f t="shared" si="63"/>
        <v>2.7777777777777777</v>
      </c>
      <c r="DD17" s="1">
        <f t="shared" si="16"/>
        <v>0.68181818181818177</v>
      </c>
      <c r="DE17" s="1">
        <f t="shared" si="17"/>
        <v>0.62770562770562766</v>
      </c>
      <c r="DF17" s="1">
        <f t="shared" si="18"/>
        <v>5.9072164948453612</v>
      </c>
      <c r="DG17" s="1">
        <f t="shared" si="19"/>
        <v>6.03125</v>
      </c>
      <c r="DH17" s="1">
        <f t="shared" si="20"/>
        <v>0.61082024432809778</v>
      </c>
      <c r="DI17" s="1">
        <f t="shared" si="21"/>
        <v>0.83246977547495682</v>
      </c>
      <c r="DJ17" s="1">
        <f t="shared" si="22"/>
        <v>0.45348837209302323</v>
      </c>
      <c r="DK17" s="1">
        <f t="shared" si="23"/>
        <v>0.54112554112554112</v>
      </c>
      <c r="DL17" s="2">
        <f t="shared" si="24"/>
        <v>4.3754646840148697</v>
      </c>
      <c r="DM17" s="2">
        <f t="shared" si="25"/>
        <v>4.6561264822134385</v>
      </c>
      <c r="DN17" s="1">
        <f t="shared" si="26"/>
        <v>35.842105263157897</v>
      </c>
      <c r="DO17" s="1">
        <f t="shared" si="27"/>
        <v>36.888888888888886</v>
      </c>
      <c r="DQ17">
        <f t="shared" si="28"/>
        <v>13</v>
      </c>
      <c r="DR17">
        <f t="shared" si="29"/>
        <v>20</v>
      </c>
      <c r="DS17">
        <f t="shared" si="30"/>
        <v>5</v>
      </c>
      <c r="DT17">
        <f t="shared" si="31"/>
        <v>16</v>
      </c>
      <c r="DU17">
        <f t="shared" si="32"/>
        <v>3</v>
      </c>
      <c r="DV17">
        <f t="shared" si="33"/>
        <v>19</v>
      </c>
      <c r="DW17">
        <f t="shared" si="34"/>
        <v>4</v>
      </c>
      <c r="DX17">
        <f t="shared" si="35"/>
        <v>27</v>
      </c>
      <c r="DY17">
        <f t="shared" si="36"/>
        <v>2</v>
      </c>
      <c r="DZ17">
        <f t="shared" si="37"/>
        <v>22</v>
      </c>
      <c r="EA17">
        <f t="shared" si="38"/>
        <v>12</v>
      </c>
      <c r="EB17">
        <f t="shared" si="39"/>
        <v>22</v>
      </c>
      <c r="EC17">
        <f t="shared" si="40"/>
        <v>10</v>
      </c>
      <c r="ED17">
        <f t="shared" si="41"/>
        <v>23</v>
      </c>
      <c r="EE17">
        <f t="shared" si="42"/>
        <v>20</v>
      </c>
      <c r="EF17">
        <f t="shared" si="43"/>
        <v>22</v>
      </c>
      <c r="EG17">
        <f t="shared" si="44"/>
        <v>11</v>
      </c>
      <c r="EH17">
        <f t="shared" si="45"/>
        <v>12</v>
      </c>
      <c r="EI17">
        <f t="shared" si="46"/>
        <v>1</v>
      </c>
      <c r="EJ17">
        <f t="shared" si="47"/>
        <v>25</v>
      </c>
      <c r="EK17">
        <f t="shared" si="48"/>
        <v>15</v>
      </c>
      <c r="EL17">
        <f t="shared" si="49"/>
        <v>5</v>
      </c>
      <c r="EM17">
        <f t="shared" si="50"/>
        <v>3</v>
      </c>
      <c r="EN17">
        <f t="shared" si="51"/>
        <v>25</v>
      </c>
      <c r="EO17">
        <f t="shared" si="52"/>
        <v>10</v>
      </c>
      <c r="EP17">
        <f t="shared" si="53"/>
        <v>8</v>
      </c>
      <c r="EQ17">
        <f t="shared" si="54"/>
        <v>15</v>
      </c>
      <c r="ER17">
        <f t="shared" si="55"/>
        <v>28</v>
      </c>
      <c r="ES17">
        <f t="shared" si="56"/>
        <v>10</v>
      </c>
      <c r="ET17">
        <f t="shared" si="57"/>
        <v>27</v>
      </c>
      <c r="EU17">
        <f t="shared" si="58"/>
        <v>21</v>
      </c>
      <c r="EV17">
        <f t="shared" si="59"/>
        <v>16</v>
      </c>
      <c r="EW17" t="s">
        <v>3</v>
      </c>
    </row>
    <row r="18" spans="1:153">
      <c r="A18" t="s">
        <v>4</v>
      </c>
      <c r="B18">
        <f>COUNTIF(Playoffs!A:A,A18)</f>
        <v>9</v>
      </c>
      <c r="C18">
        <f>SUMIF(Playoffs!$A:$A,$A18,Playoffs!I:I)</f>
        <v>189</v>
      </c>
      <c r="D18">
        <f>SUMIF(Playoffs!$A:$A,$A18,Playoffs!J:J)</f>
        <v>107</v>
      </c>
      <c r="E18">
        <f>SUMIF(Playoffs!$A:$A,$A18,Playoffs!K:K)</f>
        <v>2264</v>
      </c>
      <c r="F18">
        <f>SUMIF(Playoffs!$A:$A,$A18,Playoffs!L:L)</f>
        <v>196</v>
      </c>
      <c r="G18">
        <f>SUMIF(Playoffs!$A:$A,$A18,Playoffs!M:M)</f>
        <v>314</v>
      </c>
      <c r="H18">
        <f>SUMIF(Playoffs!$A:$A,$A18,Playoffs!N:N)</f>
        <v>18</v>
      </c>
      <c r="I18">
        <f>SUMIF(Playoffs!$A:$A,$A18,Playoffs!O:O)</f>
        <v>1025</v>
      </c>
      <c r="J18">
        <f>SUMIF(Playoffs!$A:$A,$A18,Playoffs!P:P)</f>
        <v>236</v>
      </c>
      <c r="K18">
        <f>SUMIF(Playoffs!$A:$A,$A18,Playoffs!Q:Q)</f>
        <v>9</v>
      </c>
      <c r="L18">
        <f>SUMIF(Playoffs!$A:$A,$A18,Playoffs!R:R)</f>
        <v>50</v>
      </c>
      <c r="M18">
        <f>SUMIF(Playoffs!$A:$A,$A18,Playoffs!S:S)</f>
        <v>112</v>
      </c>
      <c r="N18">
        <f>SUMIF(Playoffs!$A:$A,$A18,Playoffs!T:T)</f>
        <v>4</v>
      </c>
      <c r="O18">
        <f>SUMIF(Playoffs!$A:$A,$A18,Playoffs!U:U)</f>
        <v>9</v>
      </c>
      <c r="P18">
        <f>SUMIF(Playoffs!$A:$A,$A18,Playoffs!V:V)</f>
        <v>17</v>
      </c>
      <c r="Q18">
        <f>SUMIF(Playoffs!$A:$A,$A18,Playoffs!W:W)</f>
        <v>9</v>
      </c>
      <c r="R18">
        <f>SUMIF(Playoffs!$A:$A,$A18,Playoffs!X:X)</f>
        <v>14</v>
      </c>
      <c r="S18">
        <f>SUMIF(Playoffs!$A:$A,$A18,Playoffs!Y:Y)</f>
        <v>80</v>
      </c>
      <c r="T18">
        <f>SUMIF(Playoffs!$A:$A,$A18,Playoffs!Z:Z)</f>
        <v>48</v>
      </c>
      <c r="U18">
        <f>SUMIF(Playoffs!$A:$A,$A18,Playoffs!AA:AA)</f>
        <v>350</v>
      </c>
      <c r="V18">
        <f>SUMIF(Playoffs!$A:$A,$A18,Playoffs!AB:AB)</f>
        <v>31</v>
      </c>
      <c r="W18">
        <f>SUMIF(Playoffs!$A:$A,$A18,Playoffs!AC:AC)</f>
        <v>1228</v>
      </c>
      <c r="X18">
        <f>SUMIF(Playoffs!$A:$A,$A18,Playoffs!AD:AD)</f>
        <v>93</v>
      </c>
      <c r="Y18">
        <f>SUMIF(Playoffs!$A:$A,$A18,Playoffs!AE:AE)</f>
        <v>34</v>
      </c>
      <c r="Z18">
        <f>SUMIF(Playoffs!$A:$A,$A18,Playoffs!AF:AF)</f>
        <v>22</v>
      </c>
      <c r="AA18">
        <f>SUMIF(Playoffs!$A:$A,$A18,Playoffs!AG:AG)</f>
        <v>8</v>
      </c>
      <c r="AB18">
        <f>SUMIF(Playoffs!$A:$A,$A18,Playoffs!AH:AH)</f>
        <v>64</v>
      </c>
      <c r="AC18">
        <f>SUMIF(Playoffs!$A:$A,$A18,Playoffs!AI:AI)</f>
        <v>130</v>
      </c>
      <c r="AD18">
        <f>SUMIF(Playoffs!$A:$A,$A18,Playoffs!AJ:AJ)</f>
        <v>32</v>
      </c>
      <c r="AE18">
        <f>SUMIF(Playoffs!$A:$A,$A18,Playoffs!AK:AK)</f>
        <v>69</v>
      </c>
      <c r="AF18">
        <f>SUMIF(Playoffs!$A:$A,$A18,Playoffs!AL:AL)</f>
        <v>15</v>
      </c>
      <c r="AG18">
        <f>SUMIF(Playoffs!$A:$A,$A18,Playoffs!AM:AM)</f>
        <v>27</v>
      </c>
      <c r="AH18">
        <f>SUMIF(Playoffs!$A:$A,$A18,Playoffs!AN:AN)</f>
        <v>3</v>
      </c>
      <c r="AI18">
        <f>SUMIF(Playoffs!$A:$A,$A18,Playoffs!AO:AO)</f>
        <v>5</v>
      </c>
      <c r="AJ18">
        <f>SUMIF(Playoffs!$A:$A,$A18,Playoffs!AP:AP)</f>
        <v>33</v>
      </c>
      <c r="AK18">
        <f>SUMIF(Playoffs!$A:$A,$A18,Playoffs!AQ:AQ)</f>
        <v>62</v>
      </c>
      <c r="AL18">
        <f>SUMIF(Playoffs!$A:$A,$A18,Playoffs!AR:AR)</f>
        <v>114</v>
      </c>
      <c r="AM18">
        <f>SUMIF(Playoffs!$A:$A,$A18,Playoffs!AS:AS)</f>
        <v>231</v>
      </c>
      <c r="AN18">
        <f>SUMIF(Playoffs!$A:$A,$A18,Playoffs!AT:AT)</f>
        <v>110</v>
      </c>
      <c r="AO18">
        <f>SUMIF(Playoffs!$A:$A,$A18,Playoffs!AU:AU)</f>
        <v>3287</v>
      </c>
      <c r="AP18">
        <f>SUMIF(Playoffs!$A:$A,$A18,Playoffs!AV:AV)</f>
        <v>33</v>
      </c>
      <c r="AQ18">
        <f>SUMIF(Playoffs!$A:$A,$A18,Playoffs!AW:AW)</f>
        <v>266</v>
      </c>
      <c r="AR18">
        <f>SUMIF(Playoffs!$A:$A,$A18,Playoffs!AX:AX)</f>
        <v>306</v>
      </c>
      <c r="AS18">
        <f>SUMIF(Playoffs!$A:$A,$A18,Playoffs!AY:AY)</f>
        <v>181</v>
      </c>
      <c r="AT18">
        <f>SUMIF(Playoffs!$A:$A,$A18,Playoffs!AZ:AZ)</f>
        <v>98</v>
      </c>
      <c r="AU18">
        <f>SUMIF(Playoffs!$A:$A,$A18,Playoffs!BA:BA)</f>
        <v>2088</v>
      </c>
      <c r="AV18">
        <f>SUMIF(Playoffs!$A:$A,$A18,Playoffs!BB:BB)</f>
        <v>187</v>
      </c>
      <c r="AW18">
        <f>SUMIF(Playoffs!$A:$A,$A18,Playoffs!BC:BC)</f>
        <v>306</v>
      </c>
      <c r="AX18">
        <f>SUMIF(Playoffs!$A:$A,$A18,Playoffs!BD:BD)</f>
        <v>16</v>
      </c>
      <c r="AY18">
        <f>SUMIF(Playoffs!$A:$A,$A18,Playoffs!BE:BE)</f>
        <v>1001</v>
      </c>
      <c r="AZ18">
        <f>SUMIF(Playoffs!$A:$A,$A18,Playoffs!BF:BF)</f>
        <v>240</v>
      </c>
      <c r="BA18">
        <f>SUMIF(Playoffs!$A:$A,$A18,Playoffs!BG:BG)</f>
        <v>10</v>
      </c>
      <c r="BB18">
        <f>SUMIF(Playoffs!$A:$A,$A18,Playoffs!BH:BH)</f>
        <v>44</v>
      </c>
      <c r="BC18">
        <f>SUMIF(Playoffs!$A:$A,$A18,Playoffs!BI:BI)</f>
        <v>119</v>
      </c>
      <c r="BD18">
        <f>SUMIF(Playoffs!$A:$A,$A18,Playoffs!BJ:BJ)</f>
        <v>4</v>
      </c>
      <c r="BE18">
        <f>SUMIF(Playoffs!$A:$A,$A18,Playoffs!BK:BK)</f>
        <v>9</v>
      </c>
      <c r="BF18">
        <f>SUMIF(Playoffs!$A:$A,$A18,Playoffs!BL:BL)</f>
        <v>3</v>
      </c>
      <c r="BG18">
        <f>SUMIF(Playoffs!$A:$A,$A18,Playoffs!BM:BM)</f>
        <v>5</v>
      </c>
      <c r="BH18">
        <f>SUMIF(Playoffs!$A:$A,$A18,Playoffs!BN:BN)</f>
        <v>22</v>
      </c>
      <c r="BI18">
        <f>SUMIF(Playoffs!$A:$A,$A18,Playoffs!BO:BO)</f>
        <v>142</v>
      </c>
      <c r="BJ18">
        <f>SUMIF(Playoffs!$A:$A,$A18,Playoffs!BP:BP)</f>
        <v>41</v>
      </c>
      <c r="BK18">
        <f>SUMIF(Playoffs!$A:$A,$A18,Playoffs!BQ:BQ)</f>
        <v>310</v>
      </c>
      <c r="BL18">
        <f>SUMIF(Playoffs!$A:$A,$A18,Playoffs!BR:BR)</f>
        <v>41</v>
      </c>
      <c r="BM18">
        <f>SUMIF(Playoffs!$A:$A,$A18,Playoffs!BS:BS)</f>
        <v>1535</v>
      </c>
      <c r="BN18">
        <f>SUMIF(Playoffs!$A:$A,$A18,Playoffs!BT:BT)</f>
        <v>106</v>
      </c>
      <c r="BO18">
        <f>SUMIF(Playoffs!$A:$A,$A18,Playoffs!BU:BU)</f>
        <v>40</v>
      </c>
      <c r="BP18">
        <f>SUMIF(Playoffs!$A:$A,$A18,Playoffs!BV:BV)</f>
        <v>22</v>
      </c>
      <c r="BQ18">
        <f>SUMIF(Playoffs!$A:$A,$A18,Playoffs!BW:BW)</f>
        <v>12</v>
      </c>
      <c r="BR18">
        <f>SUMIF(Playoffs!$A:$A,$A18,Playoffs!BX:BX)</f>
        <v>62</v>
      </c>
      <c r="BS18">
        <f>SUMIF(Playoffs!$A:$A,$A18,Playoffs!BY:BY)</f>
        <v>124</v>
      </c>
      <c r="BT18">
        <f>SUMIF(Playoffs!$A:$A,$A18,Playoffs!BZ:BZ)</f>
        <v>25</v>
      </c>
      <c r="BU18">
        <f>SUMIF(Playoffs!$A:$A,$A18,Playoffs!CA:CA)</f>
        <v>75</v>
      </c>
      <c r="BV18">
        <f>SUMIF(Playoffs!$A:$A,$A18,Playoffs!CB:CB)</f>
        <v>15</v>
      </c>
      <c r="BW18">
        <f>SUMIF(Playoffs!$A:$A,$A18,Playoffs!CC:CC)</f>
        <v>26</v>
      </c>
      <c r="BX18">
        <f>SUMIF(Playoffs!$A:$A,$A18,Playoffs!CD:CD)</f>
        <v>3</v>
      </c>
      <c r="BY18">
        <f>SUMIF(Playoffs!$A:$A,$A18,Playoffs!CE:CE)</f>
        <v>5</v>
      </c>
      <c r="BZ18">
        <f>SUMIF(Playoffs!$A:$A,$A18,Playoffs!CF:CF)</f>
        <v>25</v>
      </c>
      <c r="CA18">
        <f>SUMIF(Playoffs!$A:$A,$A18,Playoffs!CG:CG)</f>
        <v>65</v>
      </c>
      <c r="CB18">
        <f>SUMIF(Playoffs!$A:$A,$A18,Playoffs!CH:CH)</f>
        <v>105</v>
      </c>
      <c r="CC18">
        <f>SUMIF(Playoffs!$A:$A,$A18,Playoffs!CI:CI)</f>
        <v>230</v>
      </c>
      <c r="CD18">
        <f>SUMIF(Playoffs!$A:$A,$A18,Playoffs!CJ:CJ)</f>
        <v>100</v>
      </c>
      <c r="CE18">
        <f>SUMIF(Playoffs!$A:$A,$A18,Playoffs!CK:CK)</f>
        <v>3435</v>
      </c>
      <c r="CF18">
        <f>SUMIF(Playoffs!$A:$A,$A18,Playoffs!CL:CL)</f>
        <v>33</v>
      </c>
      <c r="CG18">
        <f>SUMIF(Playoffs!$A:$A,$A18,Playoffs!CM:CM)</f>
        <v>279</v>
      </c>
      <c r="CH18">
        <f>SUMIF(Playoffs!$A:$A,$A18,Playoffs!CN:CN)</f>
        <v>180</v>
      </c>
      <c r="CJ18" s="1">
        <f t="shared" si="0"/>
        <v>0.72972972972972971</v>
      </c>
      <c r="CK18" s="1">
        <f t="shared" si="1"/>
        <v>0.74193548387096775</v>
      </c>
      <c r="CL18" s="1">
        <f t="shared" si="2"/>
        <v>5.6676829268292686</v>
      </c>
      <c r="CM18" s="1">
        <f t="shared" si="3"/>
        <v>6.9298780487804876</v>
      </c>
      <c r="CN18" s="1">
        <f t="shared" si="60"/>
        <v>2.8888888888888888</v>
      </c>
      <c r="CO18" s="1">
        <f t="shared" si="61"/>
        <v>0.88888888888888884</v>
      </c>
      <c r="CP18" s="1">
        <f t="shared" si="4"/>
        <v>30.738317757009344</v>
      </c>
      <c r="CQ18" s="1">
        <f t="shared" si="5"/>
        <v>31.520408163265305</v>
      </c>
      <c r="CR18" s="2">
        <f t="shared" si="64"/>
        <v>2.5336448598130845</v>
      </c>
      <c r="CS18" s="2">
        <f t="shared" si="65"/>
        <v>2.8775510204081631</v>
      </c>
      <c r="CT18" s="1">
        <f t="shared" si="8"/>
        <v>5.831560283687943</v>
      </c>
      <c r="CU18" s="1">
        <f t="shared" si="9"/>
        <v>5.438380281690141</v>
      </c>
      <c r="CV18" s="1">
        <f t="shared" si="10"/>
        <v>1.766355140186916</v>
      </c>
      <c r="CW18" s="1">
        <f t="shared" si="11"/>
        <v>1.846938775510204</v>
      </c>
      <c r="CX18" s="1">
        <f t="shared" si="12"/>
        <v>0.4462809917355372</v>
      </c>
      <c r="CY18" s="1">
        <f t="shared" si="13"/>
        <v>0.375</v>
      </c>
      <c r="CZ18" s="1">
        <f t="shared" si="14"/>
        <v>29.881818181818183</v>
      </c>
      <c r="DA18" s="1">
        <f t="shared" si="15"/>
        <v>34.35</v>
      </c>
      <c r="DB18" s="1">
        <f t="shared" si="62"/>
        <v>3.6666666666666665</v>
      </c>
      <c r="DC18" s="1">
        <f t="shared" si="63"/>
        <v>3.6666666666666665</v>
      </c>
      <c r="DD18" s="1">
        <f t="shared" si="16"/>
        <v>0.74789915966386555</v>
      </c>
      <c r="DE18" s="1">
        <f t="shared" si="17"/>
        <v>0.6785714285714286</v>
      </c>
      <c r="DF18" s="1">
        <f t="shared" si="18"/>
        <v>5.2710280373831777</v>
      </c>
      <c r="DG18" s="1">
        <f t="shared" si="19"/>
        <v>5.795918367346939</v>
      </c>
      <c r="DH18" s="1">
        <f t="shared" si="20"/>
        <v>0.62056737588652477</v>
      </c>
      <c r="DI18" s="1">
        <f t="shared" si="21"/>
        <v>0.54577464788732399</v>
      </c>
      <c r="DJ18" s="1">
        <f t="shared" si="22"/>
        <v>0.4935064935064935</v>
      </c>
      <c r="DK18" s="1">
        <f t="shared" si="23"/>
        <v>0.45652173913043476</v>
      </c>
      <c r="DL18" s="2">
        <f t="shared" si="24"/>
        <v>4.343220338983051</v>
      </c>
      <c r="DM18" s="2">
        <f t="shared" si="25"/>
        <v>4.1708333333333334</v>
      </c>
      <c r="DN18" s="1">
        <f t="shared" si="26"/>
        <v>36.612903225806448</v>
      </c>
      <c r="DO18" s="1">
        <f t="shared" si="27"/>
        <v>34.853658536585364</v>
      </c>
      <c r="DQ18">
        <f t="shared" si="28"/>
        <v>5</v>
      </c>
      <c r="DR18">
        <f t="shared" si="29"/>
        <v>22</v>
      </c>
      <c r="DS18">
        <f t="shared" si="30"/>
        <v>13</v>
      </c>
      <c r="DT18">
        <f t="shared" si="31"/>
        <v>24</v>
      </c>
      <c r="DU18">
        <f t="shared" si="32"/>
        <v>27</v>
      </c>
      <c r="DV18">
        <f t="shared" si="33"/>
        <v>28</v>
      </c>
      <c r="DW18">
        <f t="shared" si="34"/>
        <v>8</v>
      </c>
      <c r="DX18">
        <f t="shared" si="35"/>
        <v>19</v>
      </c>
      <c r="DY18">
        <f t="shared" si="36"/>
        <v>21</v>
      </c>
      <c r="DZ18">
        <f t="shared" si="37"/>
        <v>20</v>
      </c>
      <c r="EA18">
        <f t="shared" si="38"/>
        <v>4</v>
      </c>
      <c r="EB18">
        <f t="shared" si="39"/>
        <v>18</v>
      </c>
      <c r="EC18">
        <f t="shared" si="40"/>
        <v>8</v>
      </c>
      <c r="ED18">
        <f t="shared" si="41"/>
        <v>20</v>
      </c>
      <c r="EE18">
        <f t="shared" si="42"/>
        <v>5</v>
      </c>
      <c r="EF18">
        <f t="shared" si="43"/>
        <v>11</v>
      </c>
      <c r="EG18">
        <f t="shared" si="44"/>
        <v>24</v>
      </c>
      <c r="EH18">
        <f t="shared" si="45"/>
        <v>25</v>
      </c>
      <c r="EI18">
        <f t="shared" si="46"/>
        <v>14</v>
      </c>
      <c r="EJ18">
        <f t="shared" si="47"/>
        <v>15</v>
      </c>
      <c r="EK18">
        <f t="shared" si="48"/>
        <v>5</v>
      </c>
      <c r="EL18">
        <f t="shared" si="49"/>
        <v>14</v>
      </c>
      <c r="EM18">
        <f t="shared" si="50"/>
        <v>21</v>
      </c>
      <c r="EN18">
        <f t="shared" si="51"/>
        <v>21</v>
      </c>
      <c r="EO18">
        <f t="shared" si="52"/>
        <v>11</v>
      </c>
      <c r="EP18">
        <f t="shared" si="53"/>
        <v>24</v>
      </c>
      <c r="EQ18">
        <f t="shared" si="54"/>
        <v>4</v>
      </c>
      <c r="ER18">
        <f t="shared" si="55"/>
        <v>16</v>
      </c>
      <c r="ES18">
        <f t="shared" si="56"/>
        <v>11</v>
      </c>
      <c r="ET18">
        <f t="shared" si="57"/>
        <v>20</v>
      </c>
      <c r="EU18">
        <f t="shared" si="58"/>
        <v>18</v>
      </c>
      <c r="EV18">
        <f t="shared" si="59"/>
        <v>7</v>
      </c>
      <c r="EW18" t="s">
        <v>4</v>
      </c>
    </row>
    <row r="19" spans="1:153">
      <c r="A19" t="s">
        <v>17</v>
      </c>
      <c r="B19">
        <f>COUNTIF(Playoffs!A:A,A19)</f>
        <v>8</v>
      </c>
      <c r="C19">
        <f>SUMIF(Playoffs!$A:$A,$A19,Playoffs!I:I)</f>
        <v>142</v>
      </c>
      <c r="D19">
        <f>SUMIF(Playoffs!$A:$A,$A19,Playoffs!J:J)</f>
        <v>90</v>
      </c>
      <c r="E19">
        <f>SUMIF(Playoffs!$A:$A,$A19,Playoffs!K:K)</f>
        <v>1731</v>
      </c>
      <c r="F19">
        <f>SUMIF(Playoffs!$A:$A,$A19,Playoffs!L:L)</f>
        <v>130</v>
      </c>
      <c r="G19">
        <f>SUMIF(Playoffs!$A:$A,$A19,Playoffs!M:M)</f>
        <v>227</v>
      </c>
      <c r="H19">
        <f>SUMIF(Playoffs!$A:$A,$A19,Playoffs!N:N)</f>
        <v>12</v>
      </c>
      <c r="I19">
        <f>SUMIF(Playoffs!$A:$A,$A19,Playoffs!O:O)</f>
        <v>1027</v>
      </c>
      <c r="J19">
        <f>SUMIF(Playoffs!$A:$A,$A19,Playoffs!P:P)</f>
        <v>234</v>
      </c>
      <c r="K19">
        <f>SUMIF(Playoffs!$A:$A,$A19,Playoffs!Q:Q)</f>
        <v>6</v>
      </c>
      <c r="L19">
        <f>SUMIF(Playoffs!$A:$A,$A19,Playoffs!R:R)</f>
        <v>38</v>
      </c>
      <c r="M19">
        <f>SUMIF(Playoffs!$A:$A,$A19,Playoffs!S:S)</f>
        <v>101</v>
      </c>
      <c r="N19">
        <f>SUMIF(Playoffs!$A:$A,$A19,Playoffs!T:T)</f>
        <v>0</v>
      </c>
      <c r="O19">
        <f>SUMIF(Playoffs!$A:$A,$A19,Playoffs!U:U)</f>
        <v>1</v>
      </c>
      <c r="P19">
        <f>SUMIF(Playoffs!$A:$A,$A19,Playoffs!V:V)</f>
        <v>10</v>
      </c>
      <c r="Q19">
        <f>SUMIF(Playoffs!$A:$A,$A19,Playoffs!W:W)</f>
        <v>3</v>
      </c>
      <c r="R19">
        <f>SUMIF(Playoffs!$A:$A,$A19,Playoffs!X:X)</f>
        <v>17</v>
      </c>
      <c r="S19">
        <f>SUMIF(Playoffs!$A:$A,$A19,Playoffs!Y:Y)</f>
        <v>116</v>
      </c>
      <c r="T19">
        <f>SUMIF(Playoffs!$A:$A,$A19,Playoffs!Z:Z)</f>
        <v>57</v>
      </c>
      <c r="U19">
        <f>SUMIF(Playoffs!$A:$A,$A19,Playoffs!AA:AA)</f>
        <v>399</v>
      </c>
      <c r="V19">
        <f>SUMIF(Playoffs!$A:$A,$A19,Playoffs!AB:AB)</f>
        <v>42</v>
      </c>
      <c r="W19">
        <f>SUMIF(Playoffs!$A:$A,$A19,Playoffs!AC:AC)</f>
        <v>1723</v>
      </c>
      <c r="X19">
        <f>SUMIF(Playoffs!$A:$A,$A19,Playoffs!AD:AD)</f>
        <v>106</v>
      </c>
      <c r="Y19">
        <f>SUMIF(Playoffs!$A:$A,$A19,Playoffs!AE:AE)</f>
        <v>20</v>
      </c>
      <c r="Z19">
        <f>SUMIF(Playoffs!$A:$A,$A19,Playoffs!AF:AF)</f>
        <v>8</v>
      </c>
      <c r="AA19">
        <f>SUMIF(Playoffs!$A:$A,$A19,Playoffs!AG:AG)</f>
        <v>10</v>
      </c>
      <c r="AB19">
        <f>SUMIF(Playoffs!$A:$A,$A19,Playoffs!AH:AH)</f>
        <v>54</v>
      </c>
      <c r="AC19">
        <f>SUMIF(Playoffs!$A:$A,$A19,Playoffs!AI:AI)</f>
        <v>108</v>
      </c>
      <c r="AD19">
        <f>SUMIF(Playoffs!$A:$A,$A19,Playoffs!AJ:AJ)</f>
        <v>38</v>
      </c>
      <c r="AE19">
        <f>SUMIF(Playoffs!$A:$A,$A19,Playoffs!AK:AK)</f>
        <v>85</v>
      </c>
      <c r="AF19">
        <f>SUMIF(Playoffs!$A:$A,$A19,Playoffs!AL:AL)</f>
        <v>10</v>
      </c>
      <c r="AG19">
        <f>SUMIF(Playoffs!$A:$A,$A19,Playoffs!AM:AM)</f>
        <v>33</v>
      </c>
      <c r="AH19">
        <f>SUMIF(Playoffs!$A:$A,$A19,Playoffs!AN:AN)</f>
        <v>0</v>
      </c>
      <c r="AI19">
        <f>SUMIF(Playoffs!$A:$A,$A19,Playoffs!AO:AO)</f>
        <v>0</v>
      </c>
      <c r="AJ19">
        <f>SUMIF(Playoffs!$A:$A,$A19,Playoffs!AP:AP)</f>
        <v>24</v>
      </c>
      <c r="AK19">
        <f>SUMIF(Playoffs!$A:$A,$A19,Playoffs!AQ:AQ)</f>
        <v>57</v>
      </c>
      <c r="AL19">
        <f>SUMIF(Playoffs!$A:$A,$A19,Playoffs!AR:AR)</f>
        <v>102</v>
      </c>
      <c r="AM19">
        <f>SUMIF(Playoffs!$A:$A,$A19,Playoffs!AS:AS)</f>
        <v>226</v>
      </c>
      <c r="AN19">
        <f>SUMIF(Playoffs!$A:$A,$A19,Playoffs!AT:AT)</f>
        <v>94</v>
      </c>
      <c r="AO19">
        <f>SUMIF(Playoffs!$A:$A,$A19,Playoffs!AU:AU)</f>
        <v>2922</v>
      </c>
      <c r="AP19">
        <f>SUMIF(Playoffs!$A:$A,$A19,Playoffs!AV:AV)</f>
        <v>30</v>
      </c>
      <c r="AQ19">
        <f>SUMIF(Playoffs!$A:$A,$A19,Playoffs!AW:AW)</f>
        <v>239</v>
      </c>
      <c r="AR19">
        <f>SUMIF(Playoffs!$A:$A,$A19,Playoffs!AX:AX)</f>
        <v>132</v>
      </c>
      <c r="AS19">
        <f>SUMIF(Playoffs!$A:$A,$A19,Playoffs!AY:AY)</f>
        <v>160</v>
      </c>
      <c r="AT19">
        <f>SUMIF(Playoffs!$A:$A,$A19,Playoffs!AZ:AZ)</f>
        <v>93</v>
      </c>
      <c r="AU19">
        <f>SUMIF(Playoffs!$A:$A,$A19,Playoffs!BA:BA)</f>
        <v>1648</v>
      </c>
      <c r="AV19">
        <f>SUMIF(Playoffs!$A:$A,$A19,Playoffs!BB:BB)</f>
        <v>165</v>
      </c>
      <c r="AW19">
        <f>SUMIF(Playoffs!$A:$A,$A19,Playoffs!BC:BC)</f>
        <v>285</v>
      </c>
      <c r="AX19">
        <f>SUMIF(Playoffs!$A:$A,$A19,Playoffs!BD:BD)</f>
        <v>8</v>
      </c>
      <c r="AY19">
        <f>SUMIF(Playoffs!$A:$A,$A19,Playoffs!BE:BE)</f>
        <v>873</v>
      </c>
      <c r="AZ19">
        <f>SUMIF(Playoffs!$A:$A,$A19,Playoffs!BF:BF)</f>
        <v>236</v>
      </c>
      <c r="BA19">
        <f>SUMIF(Playoffs!$A:$A,$A19,Playoffs!BG:BG)</f>
        <v>8</v>
      </c>
      <c r="BB19">
        <f>SUMIF(Playoffs!$A:$A,$A19,Playoffs!BH:BH)</f>
        <v>40</v>
      </c>
      <c r="BC19">
        <f>SUMIF(Playoffs!$A:$A,$A19,Playoffs!BI:BI)</f>
        <v>113</v>
      </c>
      <c r="BD19">
        <f>SUMIF(Playoffs!$A:$A,$A19,Playoffs!BJ:BJ)</f>
        <v>6</v>
      </c>
      <c r="BE19">
        <f>SUMIF(Playoffs!$A:$A,$A19,Playoffs!BK:BK)</f>
        <v>10</v>
      </c>
      <c r="BF19">
        <f>SUMIF(Playoffs!$A:$A,$A19,Playoffs!BL:BL)</f>
        <v>14</v>
      </c>
      <c r="BG19">
        <f>SUMIF(Playoffs!$A:$A,$A19,Playoffs!BM:BM)</f>
        <v>3</v>
      </c>
      <c r="BH19">
        <f>SUMIF(Playoffs!$A:$A,$A19,Playoffs!BN:BN)</f>
        <v>18</v>
      </c>
      <c r="BI19">
        <f>SUMIF(Playoffs!$A:$A,$A19,Playoffs!BO:BO)</f>
        <v>124</v>
      </c>
      <c r="BJ19">
        <f>SUMIF(Playoffs!$A:$A,$A19,Playoffs!BP:BP)</f>
        <v>37</v>
      </c>
      <c r="BK19">
        <f>SUMIF(Playoffs!$A:$A,$A19,Playoffs!BQ:BQ)</f>
        <v>300</v>
      </c>
      <c r="BL19">
        <f>SUMIF(Playoffs!$A:$A,$A19,Playoffs!BR:BR)</f>
        <v>37</v>
      </c>
      <c r="BM19">
        <f>SUMIF(Playoffs!$A:$A,$A19,Playoffs!BS:BS)</f>
        <v>1387</v>
      </c>
      <c r="BN19">
        <f>SUMIF(Playoffs!$A:$A,$A19,Playoffs!BT:BT)</f>
        <v>82</v>
      </c>
      <c r="BO19">
        <f>SUMIF(Playoffs!$A:$A,$A19,Playoffs!BU:BU)</f>
        <v>28</v>
      </c>
      <c r="BP19">
        <f>SUMIF(Playoffs!$A:$A,$A19,Playoffs!BV:BV)</f>
        <v>14</v>
      </c>
      <c r="BQ19">
        <f>SUMIF(Playoffs!$A:$A,$A19,Playoffs!BW:BW)</f>
        <v>9</v>
      </c>
      <c r="BR19">
        <f>SUMIF(Playoffs!$A:$A,$A19,Playoffs!BX:BX)</f>
        <v>44</v>
      </c>
      <c r="BS19">
        <f>SUMIF(Playoffs!$A:$A,$A19,Playoffs!BY:BY)</f>
        <v>108</v>
      </c>
      <c r="BT19">
        <f>SUMIF(Playoffs!$A:$A,$A19,Playoffs!BZ:BZ)</f>
        <v>39</v>
      </c>
      <c r="BU19">
        <f>SUMIF(Playoffs!$A:$A,$A19,Playoffs!CA:CA)</f>
        <v>84</v>
      </c>
      <c r="BV19">
        <f>SUMIF(Playoffs!$A:$A,$A19,Playoffs!CB:CB)</f>
        <v>15</v>
      </c>
      <c r="BW19">
        <f>SUMIF(Playoffs!$A:$A,$A19,Playoffs!CC:CC)</f>
        <v>36</v>
      </c>
      <c r="BX19">
        <f>SUMIF(Playoffs!$A:$A,$A19,Playoffs!CD:CD)</f>
        <v>3</v>
      </c>
      <c r="BY19">
        <f>SUMIF(Playoffs!$A:$A,$A19,Playoffs!CE:CE)</f>
        <v>3</v>
      </c>
      <c r="BZ19">
        <f>SUMIF(Playoffs!$A:$A,$A19,Playoffs!CF:CF)</f>
        <v>33</v>
      </c>
      <c r="CA19">
        <f>SUMIF(Playoffs!$A:$A,$A19,Playoffs!CG:CG)</f>
        <v>67</v>
      </c>
      <c r="CB19">
        <f>SUMIF(Playoffs!$A:$A,$A19,Playoffs!CH:CH)</f>
        <v>101</v>
      </c>
      <c r="CC19">
        <f>SUMIF(Playoffs!$A:$A,$A19,Playoffs!CI:CI)</f>
        <v>231</v>
      </c>
      <c r="CD19">
        <f>SUMIF(Playoffs!$A:$A,$A19,Playoffs!CJ:CJ)</f>
        <v>95</v>
      </c>
      <c r="CE19">
        <f>SUMIF(Playoffs!$A:$A,$A19,Playoffs!CK:CK)</f>
        <v>3179</v>
      </c>
      <c r="CF19">
        <f>SUMIF(Playoffs!$A:$A,$A19,Playoffs!CL:CL)</f>
        <v>30</v>
      </c>
      <c r="CG19">
        <f>SUMIF(Playoffs!$A:$A,$A19,Playoffs!CM:CM)</f>
        <v>249</v>
      </c>
      <c r="CH19">
        <f>SUMIF(Playoffs!$A:$A,$A19,Playoffs!CN:CN)</f>
        <v>298</v>
      </c>
      <c r="CJ19" s="1">
        <f t="shared" si="0"/>
        <v>0.68965517241379315</v>
      </c>
      <c r="CK19" s="1">
        <f t="shared" si="1"/>
        <v>0.69565217391304346</v>
      </c>
      <c r="CL19" s="1">
        <f t="shared" si="2"/>
        <v>6.2336065573770494</v>
      </c>
      <c r="CM19" s="1">
        <f t="shared" si="3"/>
        <v>3.887788778877888</v>
      </c>
      <c r="CN19" s="1">
        <f t="shared" si="60"/>
        <v>1.625</v>
      </c>
      <c r="CO19" s="1">
        <f t="shared" si="61"/>
        <v>2.125</v>
      </c>
      <c r="CP19" s="1">
        <f t="shared" si="4"/>
        <v>30.644444444444446</v>
      </c>
      <c r="CQ19" s="1">
        <f t="shared" si="5"/>
        <v>27.107526881720432</v>
      </c>
      <c r="CR19" s="2">
        <f t="shared" si="64"/>
        <v>2.6799999999999997</v>
      </c>
      <c r="CS19" s="2">
        <f t="shared" si="65"/>
        <v>2.7308243727598565</v>
      </c>
      <c r="CT19" s="1">
        <f t="shared" si="8"/>
        <v>5.7698744769874475</v>
      </c>
      <c r="CU19" s="1">
        <f t="shared" si="9"/>
        <v>4.6771799628942485</v>
      </c>
      <c r="CV19" s="1">
        <f t="shared" si="10"/>
        <v>1.5777777777777777</v>
      </c>
      <c r="CW19" s="1">
        <f t="shared" si="11"/>
        <v>1.7204301075268817</v>
      </c>
      <c r="CX19" s="1">
        <f t="shared" si="12"/>
        <v>0.37254901960784315</v>
      </c>
      <c r="CY19" s="1">
        <f t="shared" si="13"/>
        <v>0.37398373983739835</v>
      </c>
      <c r="CZ19" s="1">
        <f t="shared" si="14"/>
        <v>31.085106382978722</v>
      </c>
      <c r="DA19" s="1">
        <f t="shared" si="15"/>
        <v>33.463157894736845</v>
      </c>
      <c r="DB19" s="1">
        <f t="shared" si="62"/>
        <v>3.75</v>
      </c>
      <c r="DC19" s="1">
        <f t="shared" si="63"/>
        <v>3.75</v>
      </c>
      <c r="DD19" s="1">
        <f t="shared" si="16"/>
        <v>0.61428571428571432</v>
      </c>
      <c r="DE19" s="1">
        <f t="shared" si="17"/>
        <v>0.63775510204081631</v>
      </c>
      <c r="DF19" s="1">
        <f t="shared" si="18"/>
        <v>5.3111111111111109</v>
      </c>
      <c r="DG19" s="1">
        <f t="shared" si="19"/>
        <v>5.795698924731183</v>
      </c>
      <c r="DH19" s="1">
        <f t="shared" si="20"/>
        <v>0.83472803347280333</v>
      </c>
      <c r="DI19" s="1">
        <f t="shared" si="21"/>
        <v>0.5565862708719852</v>
      </c>
      <c r="DJ19" s="1">
        <f t="shared" si="22"/>
        <v>0.45132743362831856</v>
      </c>
      <c r="DK19" s="1">
        <f t="shared" si="23"/>
        <v>0.43722943722943725</v>
      </c>
      <c r="DL19" s="2">
        <f t="shared" si="24"/>
        <v>4.3888888888888893</v>
      </c>
      <c r="DM19" s="2">
        <f t="shared" si="25"/>
        <v>3.6991525423728815</v>
      </c>
      <c r="DN19" s="1">
        <f t="shared" si="26"/>
        <v>38.5</v>
      </c>
      <c r="DO19" s="1">
        <f t="shared" si="27"/>
        <v>35.270270270270274</v>
      </c>
      <c r="DQ19">
        <f t="shared" si="28"/>
        <v>22</v>
      </c>
      <c r="DR19">
        <f t="shared" si="29"/>
        <v>11</v>
      </c>
      <c r="DS19">
        <f t="shared" si="30"/>
        <v>8</v>
      </c>
      <c r="DT19">
        <f t="shared" si="31"/>
        <v>3</v>
      </c>
      <c r="DU19">
        <f t="shared" si="32"/>
        <v>12</v>
      </c>
      <c r="DV19">
        <f t="shared" si="33"/>
        <v>9</v>
      </c>
      <c r="DW19">
        <f t="shared" si="34"/>
        <v>9</v>
      </c>
      <c r="DX19">
        <f t="shared" si="35"/>
        <v>7</v>
      </c>
      <c r="DY19">
        <f t="shared" si="36"/>
        <v>18</v>
      </c>
      <c r="DZ19">
        <f t="shared" si="37"/>
        <v>15</v>
      </c>
      <c r="EA19">
        <f t="shared" si="38"/>
        <v>7</v>
      </c>
      <c r="EB19">
        <f t="shared" si="39"/>
        <v>3</v>
      </c>
      <c r="EC19">
        <f t="shared" si="40"/>
        <v>24</v>
      </c>
      <c r="ED19">
        <f t="shared" si="41"/>
        <v>16</v>
      </c>
      <c r="EE19">
        <f t="shared" si="42"/>
        <v>21</v>
      </c>
      <c r="EF19">
        <f t="shared" si="43"/>
        <v>10</v>
      </c>
      <c r="EG19">
        <f t="shared" si="44"/>
        <v>17</v>
      </c>
      <c r="EH19">
        <f t="shared" si="45"/>
        <v>23</v>
      </c>
      <c r="EI19">
        <f t="shared" si="46"/>
        <v>15</v>
      </c>
      <c r="EJ19">
        <f t="shared" si="47"/>
        <v>14</v>
      </c>
      <c r="EK19">
        <f t="shared" si="48"/>
        <v>21</v>
      </c>
      <c r="EL19">
        <f t="shared" si="49"/>
        <v>8</v>
      </c>
      <c r="EM19">
        <f t="shared" si="50"/>
        <v>20</v>
      </c>
      <c r="EN19">
        <f t="shared" si="51"/>
        <v>20</v>
      </c>
      <c r="EO19">
        <f t="shared" si="52"/>
        <v>21</v>
      </c>
      <c r="EP19">
        <f t="shared" si="53"/>
        <v>22</v>
      </c>
      <c r="EQ19">
        <f t="shared" si="54"/>
        <v>17</v>
      </c>
      <c r="ER19">
        <f t="shared" si="55"/>
        <v>13</v>
      </c>
      <c r="ES19">
        <f t="shared" si="56"/>
        <v>9</v>
      </c>
      <c r="ET19">
        <f t="shared" si="57"/>
        <v>10</v>
      </c>
      <c r="EU19">
        <f t="shared" si="58"/>
        <v>10</v>
      </c>
      <c r="EV19">
        <f t="shared" si="59"/>
        <v>8</v>
      </c>
      <c r="EW19" t="s">
        <v>17</v>
      </c>
    </row>
    <row r="20" spans="1:153">
      <c r="A20" t="s">
        <v>9</v>
      </c>
      <c r="B20">
        <f>COUNTIF(Playoffs!A:A,A20)</f>
        <v>18</v>
      </c>
      <c r="C20">
        <f>SUMIF(Playoffs!$A:$A,$A20,Playoffs!I:I)</f>
        <v>358</v>
      </c>
      <c r="D20">
        <f>SUMIF(Playoffs!$A:$A,$A20,Playoffs!J:J)</f>
        <v>202</v>
      </c>
      <c r="E20">
        <f>SUMIF(Playoffs!$A:$A,$A20,Playoffs!K:K)</f>
        <v>3994</v>
      </c>
      <c r="F20">
        <f>SUMIF(Playoffs!$A:$A,$A20,Playoffs!L:L)</f>
        <v>405</v>
      </c>
      <c r="G20">
        <f>SUMIF(Playoffs!$A:$A,$A20,Playoffs!M:M)</f>
        <v>658</v>
      </c>
      <c r="H20">
        <f>SUMIF(Playoffs!$A:$A,$A20,Playoffs!N:N)</f>
        <v>29</v>
      </c>
      <c r="I20">
        <f>SUMIF(Playoffs!$A:$A,$A20,Playoffs!O:O)</f>
        <v>1953</v>
      </c>
      <c r="J20">
        <f>SUMIF(Playoffs!$A:$A,$A20,Playoffs!P:P)</f>
        <v>499</v>
      </c>
      <c r="K20">
        <f>SUMIF(Playoffs!$A:$A,$A20,Playoffs!Q:Q)</f>
        <v>12</v>
      </c>
      <c r="L20">
        <f>SUMIF(Playoffs!$A:$A,$A20,Playoffs!R:R)</f>
        <v>102</v>
      </c>
      <c r="M20">
        <f>SUMIF(Playoffs!$A:$A,$A20,Playoffs!S:S)</f>
        <v>252</v>
      </c>
      <c r="N20">
        <f>SUMIF(Playoffs!$A:$A,$A20,Playoffs!T:T)</f>
        <v>11</v>
      </c>
      <c r="O20">
        <f>SUMIF(Playoffs!$A:$A,$A20,Playoffs!U:U)</f>
        <v>20</v>
      </c>
      <c r="P20">
        <f>SUMIF(Playoffs!$A:$A,$A20,Playoffs!V:V)</f>
        <v>15</v>
      </c>
      <c r="Q20">
        <f>SUMIF(Playoffs!$A:$A,$A20,Playoffs!W:W)</f>
        <v>9</v>
      </c>
      <c r="R20">
        <f>SUMIF(Playoffs!$A:$A,$A20,Playoffs!X:X)</f>
        <v>34</v>
      </c>
      <c r="S20">
        <f>SUMIF(Playoffs!$A:$A,$A20,Playoffs!Y:Y)</f>
        <v>216</v>
      </c>
      <c r="T20">
        <f>SUMIF(Playoffs!$A:$A,$A20,Playoffs!Z:Z)</f>
        <v>93</v>
      </c>
      <c r="U20">
        <f>SUMIF(Playoffs!$A:$A,$A20,Playoffs!AA:AA)</f>
        <v>759</v>
      </c>
      <c r="V20">
        <f>SUMIF(Playoffs!$A:$A,$A20,Playoffs!AB:AB)</f>
        <v>86</v>
      </c>
      <c r="W20">
        <f>SUMIF(Playoffs!$A:$A,$A20,Playoffs!AC:AC)</f>
        <v>3468</v>
      </c>
      <c r="X20">
        <f>SUMIF(Playoffs!$A:$A,$A20,Playoffs!AD:AD)</f>
        <v>271</v>
      </c>
      <c r="Y20">
        <f>SUMIF(Playoffs!$A:$A,$A20,Playoffs!AE:AE)</f>
        <v>65</v>
      </c>
      <c r="Z20">
        <f>SUMIF(Playoffs!$A:$A,$A20,Playoffs!AF:AF)</f>
        <v>37</v>
      </c>
      <c r="AA20">
        <f>SUMIF(Playoffs!$A:$A,$A20,Playoffs!AG:AG)</f>
        <v>20</v>
      </c>
      <c r="AB20">
        <f>SUMIF(Playoffs!$A:$A,$A20,Playoffs!AH:AH)</f>
        <v>111</v>
      </c>
      <c r="AC20">
        <f>SUMIF(Playoffs!$A:$A,$A20,Playoffs!AI:AI)</f>
        <v>238</v>
      </c>
      <c r="AD20">
        <f>SUMIF(Playoffs!$A:$A,$A20,Playoffs!AJ:AJ)</f>
        <v>79</v>
      </c>
      <c r="AE20">
        <f>SUMIF(Playoffs!$A:$A,$A20,Playoffs!AK:AK)</f>
        <v>180</v>
      </c>
      <c r="AF20">
        <f>SUMIF(Playoffs!$A:$A,$A20,Playoffs!AL:AL)</f>
        <v>33</v>
      </c>
      <c r="AG20">
        <f>SUMIF(Playoffs!$A:$A,$A20,Playoffs!AM:AM)</f>
        <v>70</v>
      </c>
      <c r="AH20">
        <f>SUMIF(Playoffs!$A:$A,$A20,Playoffs!AN:AN)</f>
        <v>4</v>
      </c>
      <c r="AI20">
        <f>SUMIF(Playoffs!$A:$A,$A20,Playoffs!AO:AO)</f>
        <v>4</v>
      </c>
      <c r="AJ20">
        <f>SUMIF(Playoffs!$A:$A,$A20,Playoffs!AP:AP)</f>
        <v>53</v>
      </c>
      <c r="AK20">
        <f>SUMIF(Playoffs!$A:$A,$A20,Playoffs!AQ:AQ)</f>
        <v>135</v>
      </c>
      <c r="AL20">
        <f>SUMIF(Playoffs!$A:$A,$A20,Playoffs!AR:AR)</f>
        <v>227</v>
      </c>
      <c r="AM20">
        <f>SUMIF(Playoffs!$A:$A,$A20,Playoffs!AS:AS)</f>
        <v>492</v>
      </c>
      <c r="AN20">
        <f>SUMIF(Playoffs!$A:$A,$A20,Playoffs!AT:AT)</f>
        <v>209</v>
      </c>
      <c r="AO20">
        <f>SUMIF(Playoffs!$A:$A,$A20,Playoffs!AU:AU)</f>
        <v>6701</v>
      </c>
      <c r="AP20">
        <f>SUMIF(Playoffs!$A:$A,$A20,Playoffs!AV:AV)</f>
        <v>64</v>
      </c>
      <c r="AQ20">
        <f>SUMIF(Playoffs!$A:$A,$A20,Playoffs!AW:AW)</f>
        <v>559</v>
      </c>
      <c r="AR20">
        <f>SUMIF(Playoffs!$A:$A,$A20,Playoffs!AX:AX)</f>
        <v>494</v>
      </c>
      <c r="AS20">
        <f>SUMIF(Playoffs!$A:$A,$A20,Playoffs!AY:AY)</f>
        <v>352</v>
      </c>
      <c r="AT20">
        <f>SUMIF(Playoffs!$A:$A,$A20,Playoffs!AZ:AZ)</f>
        <v>207</v>
      </c>
      <c r="AU20">
        <f>SUMIF(Playoffs!$A:$A,$A20,Playoffs!BA:BA)</f>
        <v>4174</v>
      </c>
      <c r="AV20">
        <f>SUMIF(Playoffs!$A:$A,$A20,Playoffs!BB:BB)</f>
        <v>362</v>
      </c>
      <c r="AW20">
        <f>SUMIF(Playoffs!$A:$A,$A20,Playoffs!BC:BC)</f>
        <v>639</v>
      </c>
      <c r="AX20">
        <f>SUMIF(Playoffs!$A:$A,$A20,Playoffs!BD:BD)</f>
        <v>19</v>
      </c>
      <c r="AY20">
        <f>SUMIF(Playoffs!$A:$A,$A20,Playoffs!BE:BE)</f>
        <v>1798</v>
      </c>
      <c r="AZ20">
        <f>SUMIF(Playoffs!$A:$A,$A20,Playoffs!BF:BF)</f>
        <v>459</v>
      </c>
      <c r="BA20">
        <f>SUMIF(Playoffs!$A:$A,$A20,Playoffs!BG:BG)</f>
        <v>18</v>
      </c>
      <c r="BB20">
        <f>SUMIF(Playoffs!$A:$A,$A20,Playoffs!BH:BH)</f>
        <v>94</v>
      </c>
      <c r="BC20">
        <f>SUMIF(Playoffs!$A:$A,$A20,Playoffs!BI:BI)</f>
        <v>241</v>
      </c>
      <c r="BD20">
        <f>SUMIF(Playoffs!$A:$A,$A20,Playoffs!BJ:BJ)</f>
        <v>10</v>
      </c>
      <c r="BE20">
        <f>SUMIF(Playoffs!$A:$A,$A20,Playoffs!BK:BK)</f>
        <v>23</v>
      </c>
      <c r="BF20">
        <f>SUMIF(Playoffs!$A:$A,$A20,Playoffs!BL:BL)</f>
        <v>27</v>
      </c>
      <c r="BG20">
        <f>SUMIF(Playoffs!$A:$A,$A20,Playoffs!BM:BM)</f>
        <v>15</v>
      </c>
      <c r="BH20">
        <f>SUMIF(Playoffs!$A:$A,$A20,Playoffs!BN:BN)</f>
        <v>47</v>
      </c>
      <c r="BI20">
        <f>SUMIF(Playoffs!$A:$A,$A20,Playoffs!BO:BO)</f>
        <v>296</v>
      </c>
      <c r="BJ20">
        <f>SUMIF(Playoffs!$A:$A,$A20,Playoffs!BP:BP)</f>
        <v>86</v>
      </c>
      <c r="BK20">
        <f>SUMIF(Playoffs!$A:$A,$A20,Playoffs!BQ:BQ)</f>
        <v>636</v>
      </c>
      <c r="BL20">
        <f>SUMIF(Playoffs!$A:$A,$A20,Playoffs!BR:BR)</f>
        <v>84</v>
      </c>
      <c r="BM20">
        <f>SUMIF(Playoffs!$A:$A,$A20,Playoffs!BS:BS)</f>
        <v>3442</v>
      </c>
      <c r="BN20">
        <f>SUMIF(Playoffs!$A:$A,$A20,Playoffs!BT:BT)</f>
        <v>424</v>
      </c>
      <c r="BO20">
        <f>SUMIF(Playoffs!$A:$A,$A20,Playoffs!BU:BU)</f>
        <v>58</v>
      </c>
      <c r="BP20">
        <f>SUMIF(Playoffs!$A:$A,$A20,Playoffs!BV:BV)</f>
        <v>30</v>
      </c>
      <c r="BQ20">
        <f>SUMIF(Playoffs!$A:$A,$A20,Playoffs!BW:BW)</f>
        <v>18</v>
      </c>
      <c r="BR20">
        <f>SUMIF(Playoffs!$A:$A,$A20,Playoffs!BX:BX)</f>
        <v>113</v>
      </c>
      <c r="BS20">
        <f>SUMIF(Playoffs!$A:$A,$A20,Playoffs!BY:BY)</f>
        <v>254</v>
      </c>
      <c r="BT20">
        <f>SUMIF(Playoffs!$A:$A,$A20,Playoffs!BZ:BZ)</f>
        <v>65</v>
      </c>
      <c r="BU20">
        <f>SUMIF(Playoffs!$A:$A,$A20,Playoffs!CA:CA)</f>
        <v>141</v>
      </c>
      <c r="BV20">
        <f>SUMIF(Playoffs!$A:$A,$A20,Playoffs!CB:CB)</f>
        <v>25</v>
      </c>
      <c r="BW20">
        <f>SUMIF(Playoffs!$A:$A,$A20,Playoffs!CC:CC)</f>
        <v>47</v>
      </c>
      <c r="BX20">
        <f>SUMIF(Playoffs!$A:$A,$A20,Playoffs!CD:CD)</f>
        <v>4</v>
      </c>
      <c r="BY20">
        <f>SUMIF(Playoffs!$A:$A,$A20,Playoffs!CE:CE)</f>
        <v>5</v>
      </c>
      <c r="BZ20">
        <f>SUMIF(Playoffs!$A:$A,$A20,Playoffs!CF:CF)</f>
        <v>46</v>
      </c>
      <c r="CA20">
        <f>SUMIF(Playoffs!$A:$A,$A20,Playoffs!CG:CG)</f>
        <v>99</v>
      </c>
      <c r="CB20">
        <f>SUMIF(Playoffs!$A:$A,$A20,Playoffs!CH:CH)</f>
        <v>207</v>
      </c>
      <c r="CC20">
        <f>SUMIF(Playoffs!$A:$A,$A20,Playoffs!CI:CI)</f>
        <v>447</v>
      </c>
      <c r="CD20">
        <f>SUMIF(Playoffs!$A:$A,$A20,Playoffs!CJ:CJ)</f>
        <v>214</v>
      </c>
      <c r="CE20">
        <f>SUMIF(Playoffs!$A:$A,$A20,Playoffs!CK:CK)</f>
        <v>6658</v>
      </c>
      <c r="CF20">
        <f>SUMIF(Playoffs!$A:$A,$A20,Playoffs!CL:CL)</f>
        <v>68</v>
      </c>
      <c r="CG20">
        <f>SUMIF(Playoffs!$A:$A,$A20,Playoffs!CM:CM)</f>
        <v>512</v>
      </c>
      <c r="CH20">
        <f>SUMIF(Playoffs!$A:$A,$A20,Playoffs!CN:CN)</f>
        <v>555</v>
      </c>
      <c r="CJ20" s="1">
        <f t="shared" si="0"/>
        <v>0.71250000000000002</v>
      </c>
      <c r="CK20" s="1">
        <f t="shared" si="1"/>
        <v>0.69588550983899822</v>
      </c>
      <c r="CL20" s="1">
        <f t="shared" si="2"/>
        <v>5.6343930635838149</v>
      </c>
      <c r="CM20" s="1">
        <f t="shared" si="3"/>
        <v>4.8673469387755102</v>
      </c>
      <c r="CN20" s="1">
        <f t="shared" si="60"/>
        <v>1.3333333333333333</v>
      </c>
      <c r="CO20" s="1">
        <f t="shared" si="61"/>
        <v>2.3333333333333335</v>
      </c>
      <c r="CP20" s="1">
        <f t="shared" si="4"/>
        <v>29.440594059405942</v>
      </c>
      <c r="CQ20" s="1">
        <f t="shared" si="5"/>
        <v>28.85024154589372</v>
      </c>
      <c r="CR20" s="2">
        <f t="shared" si="64"/>
        <v>2.808085808580858</v>
      </c>
      <c r="CS20" s="2">
        <f t="shared" si="65"/>
        <v>2.5181159420289854</v>
      </c>
      <c r="CT20" s="1">
        <f t="shared" si="8"/>
        <v>4.9932829554995806</v>
      </c>
      <c r="CU20" s="1">
        <f t="shared" si="9"/>
        <v>5.2157205240174669</v>
      </c>
      <c r="CV20" s="1">
        <f t="shared" si="10"/>
        <v>1.7722772277227723</v>
      </c>
      <c r="CW20" s="1">
        <f t="shared" si="11"/>
        <v>1.7004830917874396</v>
      </c>
      <c r="CX20" s="1">
        <f t="shared" si="12"/>
        <v>0.41544117647058826</v>
      </c>
      <c r="CY20" s="1">
        <f t="shared" si="13"/>
        <v>0.39393939393939392</v>
      </c>
      <c r="CZ20" s="1">
        <f t="shared" si="14"/>
        <v>32.062200956937801</v>
      </c>
      <c r="DA20" s="1">
        <f t="shared" si="15"/>
        <v>31.11214953271028</v>
      </c>
      <c r="DB20" s="1">
        <f t="shared" si="62"/>
        <v>3.5555555555555554</v>
      </c>
      <c r="DC20" s="1">
        <f t="shared" si="63"/>
        <v>3.7777777777777777</v>
      </c>
      <c r="DD20" s="1">
        <f t="shared" si="16"/>
        <v>0.70109890109890105</v>
      </c>
      <c r="DE20" s="1">
        <f t="shared" si="17"/>
        <v>0.65024630541871919</v>
      </c>
      <c r="DF20" s="1">
        <f t="shared" si="18"/>
        <v>5.8960396039603964</v>
      </c>
      <c r="DG20" s="1">
        <f t="shared" si="19"/>
        <v>5.5314009661835746</v>
      </c>
      <c r="DH20" s="1">
        <f t="shared" si="20"/>
        <v>0.63727959697732994</v>
      </c>
      <c r="DI20" s="1">
        <f t="shared" si="21"/>
        <v>0.55545851528384282</v>
      </c>
      <c r="DJ20" s="1">
        <f t="shared" si="22"/>
        <v>0.4613821138211382</v>
      </c>
      <c r="DK20" s="1">
        <f t="shared" si="23"/>
        <v>0.46308724832214765</v>
      </c>
      <c r="DL20" s="2">
        <f t="shared" si="24"/>
        <v>3.9138276553106213</v>
      </c>
      <c r="DM20" s="2">
        <f t="shared" si="25"/>
        <v>3.9172113289760349</v>
      </c>
      <c r="DN20" s="1">
        <f t="shared" si="26"/>
        <v>37.174418604651166</v>
      </c>
      <c r="DO20" s="1">
        <f t="shared" si="27"/>
        <v>35.928571428571431</v>
      </c>
      <c r="DQ20">
        <f t="shared" si="28"/>
        <v>12</v>
      </c>
      <c r="DR20">
        <f t="shared" si="29"/>
        <v>12</v>
      </c>
      <c r="DS20">
        <f t="shared" si="30"/>
        <v>15</v>
      </c>
      <c r="DT20">
        <f t="shared" si="31"/>
        <v>5</v>
      </c>
      <c r="DU20">
        <f t="shared" si="32"/>
        <v>4</v>
      </c>
      <c r="DV20">
        <f t="shared" si="33"/>
        <v>6</v>
      </c>
      <c r="DW20">
        <f t="shared" si="34"/>
        <v>14</v>
      </c>
      <c r="DX20">
        <f t="shared" si="35"/>
        <v>12</v>
      </c>
      <c r="DY20">
        <f t="shared" si="36"/>
        <v>8</v>
      </c>
      <c r="DZ20">
        <f t="shared" si="37"/>
        <v>11</v>
      </c>
      <c r="EA20">
        <f t="shared" si="38"/>
        <v>20</v>
      </c>
      <c r="EB20">
        <f t="shared" si="39"/>
        <v>13</v>
      </c>
      <c r="EC20">
        <f t="shared" si="40"/>
        <v>7</v>
      </c>
      <c r="ED20">
        <f t="shared" si="41"/>
        <v>14</v>
      </c>
      <c r="EE20">
        <f t="shared" si="42"/>
        <v>13</v>
      </c>
      <c r="EF20">
        <f t="shared" si="43"/>
        <v>15</v>
      </c>
      <c r="EG20">
        <f t="shared" si="44"/>
        <v>9</v>
      </c>
      <c r="EH20">
        <f t="shared" si="45"/>
        <v>15</v>
      </c>
      <c r="EI20">
        <f t="shared" si="46"/>
        <v>11</v>
      </c>
      <c r="EJ20">
        <f t="shared" si="47"/>
        <v>13</v>
      </c>
      <c r="EK20">
        <f t="shared" si="48"/>
        <v>12</v>
      </c>
      <c r="EL20">
        <f t="shared" si="49"/>
        <v>11</v>
      </c>
      <c r="EM20">
        <f t="shared" si="50"/>
        <v>4</v>
      </c>
      <c r="EN20">
        <f t="shared" si="51"/>
        <v>14</v>
      </c>
      <c r="EO20">
        <f t="shared" si="52"/>
        <v>12</v>
      </c>
      <c r="EP20">
        <f t="shared" si="53"/>
        <v>23</v>
      </c>
      <c r="EQ20">
        <f t="shared" si="54"/>
        <v>12</v>
      </c>
      <c r="ER20">
        <f t="shared" si="55"/>
        <v>17</v>
      </c>
      <c r="ES20">
        <f t="shared" si="56"/>
        <v>18</v>
      </c>
      <c r="ET20">
        <f t="shared" si="57"/>
        <v>14</v>
      </c>
      <c r="EU20">
        <f t="shared" si="58"/>
        <v>14</v>
      </c>
      <c r="EV20">
        <f t="shared" si="59"/>
        <v>10</v>
      </c>
      <c r="EW20" t="s">
        <v>9</v>
      </c>
    </row>
    <row r="21" spans="1:153">
      <c r="A21" t="s">
        <v>2</v>
      </c>
      <c r="B21">
        <f>COUNTIF(Playoffs!A:A,A21)</f>
        <v>5</v>
      </c>
      <c r="C21">
        <f>SUMIF(Playoffs!$A:$A,$A21,Playoffs!I:I)</f>
        <v>93</v>
      </c>
      <c r="D21">
        <f>SUMIF(Playoffs!$A:$A,$A21,Playoffs!J:J)</f>
        <v>58</v>
      </c>
      <c r="E21">
        <f>SUMIF(Playoffs!$A:$A,$A21,Playoffs!K:K)</f>
        <v>1248</v>
      </c>
      <c r="F21">
        <f>SUMIF(Playoffs!$A:$A,$A21,Playoffs!L:L)</f>
        <v>113</v>
      </c>
      <c r="G21">
        <f>SUMIF(Playoffs!$A:$A,$A21,Playoffs!M:M)</f>
        <v>175</v>
      </c>
      <c r="H21">
        <f>SUMIF(Playoffs!$A:$A,$A21,Playoffs!N:N)</f>
        <v>10</v>
      </c>
      <c r="I21">
        <f>SUMIF(Playoffs!$A:$A,$A21,Playoffs!O:O)</f>
        <v>527</v>
      </c>
      <c r="J21">
        <f>SUMIF(Playoffs!$A:$A,$A21,Playoffs!P:P)</f>
        <v>119</v>
      </c>
      <c r="K21">
        <f>SUMIF(Playoffs!$A:$A,$A21,Playoffs!Q:Q)</f>
        <v>5</v>
      </c>
      <c r="L21">
        <f>SUMIF(Playoffs!$A:$A,$A21,Playoffs!R:R)</f>
        <v>26</v>
      </c>
      <c r="M21">
        <f>SUMIF(Playoffs!$A:$A,$A21,Playoffs!S:S)</f>
        <v>64</v>
      </c>
      <c r="N21">
        <f>SUMIF(Playoffs!$A:$A,$A21,Playoffs!T:T)</f>
        <v>1</v>
      </c>
      <c r="O21">
        <f>SUMIF(Playoffs!$A:$A,$A21,Playoffs!U:U)</f>
        <v>1</v>
      </c>
      <c r="P21">
        <f>SUMIF(Playoffs!$A:$A,$A21,Playoffs!V:V)</f>
        <v>6</v>
      </c>
      <c r="Q21">
        <f>SUMIF(Playoffs!$A:$A,$A21,Playoffs!W:W)</f>
        <v>1</v>
      </c>
      <c r="R21">
        <f>SUMIF(Playoffs!$A:$A,$A21,Playoffs!X:X)</f>
        <v>9</v>
      </c>
      <c r="S21">
        <f>SUMIF(Playoffs!$A:$A,$A21,Playoffs!Y:Y)</f>
        <v>46</v>
      </c>
      <c r="T21">
        <f>SUMIF(Playoffs!$A:$A,$A21,Playoffs!Z:Z)</f>
        <v>38</v>
      </c>
      <c r="U21">
        <f>SUMIF(Playoffs!$A:$A,$A21,Playoffs!AA:AA)</f>
        <v>344</v>
      </c>
      <c r="V21">
        <f>SUMIF(Playoffs!$A:$A,$A21,Playoffs!AB:AB)</f>
        <v>22</v>
      </c>
      <c r="W21">
        <f>SUMIF(Playoffs!$A:$A,$A21,Playoffs!AC:AC)</f>
        <v>864</v>
      </c>
      <c r="X21">
        <f>SUMIF(Playoffs!$A:$A,$A21,Playoffs!AD:AD)</f>
        <v>85</v>
      </c>
      <c r="Y21">
        <f>SUMIF(Playoffs!$A:$A,$A21,Playoffs!AE:AE)</f>
        <v>17</v>
      </c>
      <c r="Z21">
        <f>SUMIF(Playoffs!$A:$A,$A21,Playoffs!AF:AF)</f>
        <v>10</v>
      </c>
      <c r="AA21">
        <f>SUMIF(Playoffs!$A:$A,$A21,Playoffs!AG:AG)</f>
        <v>6</v>
      </c>
      <c r="AB21">
        <f>SUMIF(Playoffs!$A:$A,$A21,Playoffs!AH:AH)</f>
        <v>31</v>
      </c>
      <c r="AC21">
        <f>SUMIF(Playoffs!$A:$A,$A21,Playoffs!AI:AI)</f>
        <v>68</v>
      </c>
      <c r="AD21">
        <f>SUMIF(Playoffs!$A:$A,$A21,Playoffs!AJ:AJ)</f>
        <v>18</v>
      </c>
      <c r="AE21">
        <f>SUMIF(Playoffs!$A:$A,$A21,Playoffs!AK:AK)</f>
        <v>37</v>
      </c>
      <c r="AF21">
        <f>SUMIF(Playoffs!$A:$A,$A21,Playoffs!AL:AL)</f>
        <v>6</v>
      </c>
      <c r="AG21">
        <f>SUMIF(Playoffs!$A:$A,$A21,Playoffs!AM:AM)</f>
        <v>11</v>
      </c>
      <c r="AH21">
        <f>SUMIF(Playoffs!$A:$A,$A21,Playoffs!AN:AN)</f>
        <v>1</v>
      </c>
      <c r="AI21">
        <f>SUMIF(Playoffs!$A:$A,$A21,Playoffs!AO:AO)</f>
        <v>1</v>
      </c>
      <c r="AJ21">
        <f>SUMIF(Playoffs!$A:$A,$A21,Playoffs!AP:AP)</f>
        <v>20</v>
      </c>
      <c r="AK21">
        <f>SUMIF(Playoffs!$A:$A,$A21,Playoffs!AQ:AQ)</f>
        <v>35</v>
      </c>
      <c r="AL21">
        <f>SUMIF(Playoffs!$A:$A,$A21,Playoffs!AR:AR)</f>
        <v>56</v>
      </c>
      <c r="AM21">
        <f>SUMIF(Playoffs!$A:$A,$A21,Playoffs!AS:AS)</f>
        <v>117</v>
      </c>
      <c r="AN21">
        <f>SUMIF(Playoffs!$A:$A,$A21,Playoffs!AT:AT)</f>
        <v>62</v>
      </c>
      <c r="AO21">
        <f>SUMIF(Playoffs!$A:$A,$A21,Playoffs!AU:AU)</f>
        <v>2127</v>
      </c>
      <c r="AP21">
        <f>SUMIF(Playoffs!$A:$A,$A21,Playoffs!AV:AV)</f>
        <v>18</v>
      </c>
      <c r="AQ21">
        <f>SUMIF(Playoffs!$A:$A,$A21,Playoffs!AW:AW)</f>
        <v>137</v>
      </c>
      <c r="AR21">
        <f>SUMIF(Playoffs!$A:$A,$A21,Playoffs!AX:AX)</f>
        <v>171</v>
      </c>
      <c r="AS21">
        <f>SUMIF(Playoffs!$A:$A,$A21,Playoffs!AY:AY)</f>
        <v>117</v>
      </c>
      <c r="AT21">
        <f>SUMIF(Playoffs!$A:$A,$A21,Playoffs!AZ:AZ)</f>
        <v>58</v>
      </c>
      <c r="AU21">
        <f>SUMIF(Playoffs!$A:$A,$A21,Playoffs!BA:BA)</f>
        <v>1118</v>
      </c>
      <c r="AV21">
        <f>SUMIF(Playoffs!$A:$A,$A21,Playoffs!BB:BB)</f>
        <v>118</v>
      </c>
      <c r="AW21">
        <f>SUMIF(Playoffs!$A:$A,$A21,Playoffs!BC:BC)</f>
        <v>209</v>
      </c>
      <c r="AX21">
        <f>SUMIF(Playoffs!$A:$A,$A21,Playoffs!BD:BD)</f>
        <v>7</v>
      </c>
      <c r="AY21">
        <f>SUMIF(Playoffs!$A:$A,$A21,Playoffs!BE:BE)</f>
        <v>621</v>
      </c>
      <c r="AZ21">
        <f>SUMIF(Playoffs!$A:$A,$A21,Playoffs!BF:BF)</f>
        <v>149</v>
      </c>
      <c r="BA21">
        <f>SUMIF(Playoffs!$A:$A,$A21,Playoffs!BG:BG)</f>
        <v>4</v>
      </c>
      <c r="BB21">
        <f>SUMIF(Playoffs!$A:$A,$A21,Playoffs!BH:BH)</f>
        <v>26</v>
      </c>
      <c r="BC21">
        <f>SUMIF(Playoffs!$A:$A,$A21,Playoffs!BI:BI)</f>
        <v>72</v>
      </c>
      <c r="BD21">
        <f>SUMIF(Playoffs!$A:$A,$A21,Playoffs!BJ:BJ)</f>
        <v>5</v>
      </c>
      <c r="BE21">
        <f>SUMIF(Playoffs!$A:$A,$A21,Playoffs!BK:BK)</f>
        <v>12</v>
      </c>
      <c r="BF21">
        <f>SUMIF(Playoffs!$A:$A,$A21,Playoffs!BL:BL)</f>
        <v>4</v>
      </c>
      <c r="BG21">
        <f>SUMIF(Playoffs!$A:$A,$A21,Playoffs!BM:BM)</f>
        <v>6</v>
      </c>
      <c r="BH21">
        <f>SUMIF(Playoffs!$A:$A,$A21,Playoffs!BN:BN)</f>
        <v>9</v>
      </c>
      <c r="BI21">
        <f>SUMIF(Playoffs!$A:$A,$A21,Playoffs!BO:BO)</f>
        <v>54</v>
      </c>
      <c r="BJ21">
        <f>SUMIF(Playoffs!$A:$A,$A21,Playoffs!BP:BP)</f>
        <v>18</v>
      </c>
      <c r="BK21">
        <f>SUMIF(Playoffs!$A:$A,$A21,Playoffs!BQ:BQ)</f>
        <v>146</v>
      </c>
      <c r="BL21">
        <f>SUMIF(Playoffs!$A:$A,$A21,Playoffs!BR:BR)</f>
        <v>19</v>
      </c>
      <c r="BM21">
        <f>SUMIF(Playoffs!$A:$A,$A21,Playoffs!BS:BS)</f>
        <v>633</v>
      </c>
      <c r="BN21">
        <f>SUMIF(Playoffs!$A:$A,$A21,Playoffs!BT:BT)</f>
        <v>26</v>
      </c>
      <c r="BO21">
        <f>SUMIF(Playoffs!$A:$A,$A21,Playoffs!BU:BU)</f>
        <v>19</v>
      </c>
      <c r="BP21">
        <f>SUMIF(Playoffs!$A:$A,$A21,Playoffs!BV:BV)</f>
        <v>10</v>
      </c>
      <c r="BQ21">
        <f>SUMIF(Playoffs!$A:$A,$A21,Playoffs!BW:BW)</f>
        <v>5</v>
      </c>
      <c r="BR21">
        <f>SUMIF(Playoffs!$A:$A,$A21,Playoffs!BX:BX)</f>
        <v>36</v>
      </c>
      <c r="BS21">
        <f>SUMIF(Playoffs!$A:$A,$A21,Playoffs!BY:BY)</f>
        <v>76</v>
      </c>
      <c r="BT21">
        <f>SUMIF(Playoffs!$A:$A,$A21,Playoffs!BZ:BZ)</f>
        <v>20</v>
      </c>
      <c r="BU21">
        <f>SUMIF(Playoffs!$A:$A,$A21,Playoffs!CA:CA)</f>
        <v>50</v>
      </c>
      <c r="BV21">
        <f>SUMIF(Playoffs!$A:$A,$A21,Playoffs!CB:CB)</f>
        <v>8</v>
      </c>
      <c r="BW21">
        <f>SUMIF(Playoffs!$A:$A,$A21,Playoffs!CC:CC)</f>
        <v>19</v>
      </c>
      <c r="BX21">
        <f>SUMIF(Playoffs!$A:$A,$A21,Playoffs!CD:CD)</f>
        <v>1</v>
      </c>
      <c r="BY21">
        <f>SUMIF(Playoffs!$A:$A,$A21,Playoffs!CE:CE)</f>
        <v>1</v>
      </c>
      <c r="BZ21">
        <f>SUMIF(Playoffs!$A:$A,$A21,Playoffs!CF:CF)</f>
        <v>9</v>
      </c>
      <c r="CA21">
        <f>SUMIF(Playoffs!$A:$A,$A21,Playoffs!CG:CG)</f>
        <v>27</v>
      </c>
      <c r="CB21">
        <f>SUMIF(Playoffs!$A:$A,$A21,Playoffs!CH:CH)</f>
        <v>65</v>
      </c>
      <c r="CC21">
        <f>SUMIF(Playoffs!$A:$A,$A21,Playoffs!CI:CI)</f>
        <v>146</v>
      </c>
      <c r="CD21">
        <f>SUMIF(Playoffs!$A:$A,$A21,Playoffs!CJ:CJ)</f>
        <v>58</v>
      </c>
      <c r="CE21">
        <f>SUMIF(Playoffs!$A:$A,$A21,Playoffs!CK:CK)</f>
        <v>1762</v>
      </c>
      <c r="CF21">
        <f>SUMIF(Playoffs!$A:$A,$A21,Playoffs!CL:CL)</f>
        <v>17</v>
      </c>
      <c r="CG21">
        <f>SUMIF(Playoffs!$A:$A,$A21,Playoffs!CM:CM)</f>
        <v>167</v>
      </c>
      <c r="CH21">
        <f>SUMIF(Playoffs!$A:$A,$A21,Playoffs!CN:CN)</f>
        <v>98</v>
      </c>
      <c r="CJ21" s="1">
        <f t="shared" si="0"/>
        <v>0.71523178807947019</v>
      </c>
      <c r="CK21" s="1">
        <f t="shared" si="1"/>
        <v>0.73142857142857143</v>
      </c>
      <c r="CL21" s="1">
        <f t="shared" si="2"/>
        <v>6.4021739130434785</v>
      </c>
      <c r="CM21" s="1">
        <f t="shared" si="3"/>
        <v>4.9449541284403669</v>
      </c>
      <c r="CN21" s="1">
        <f t="shared" si="60"/>
        <v>1.4</v>
      </c>
      <c r="CO21" s="1">
        <f t="shared" si="61"/>
        <v>2</v>
      </c>
      <c r="CP21" s="1">
        <f t="shared" si="4"/>
        <v>30.603448275862068</v>
      </c>
      <c r="CQ21" s="1">
        <f t="shared" si="5"/>
        <v>29.982758620689655</v>
      </c>
      <c r="CR21" s="2">
        <f t="shared" si="64"/>
        <v>2.4112068965517239</v>
      </c>
      <c r="CS21" s="2">
        <f t="shared" si="65"/>
        <v>2.9074712643678158</v>
      </c>
      <c r="CT21" s="1">
        <f t="shared" si="8"/>
        <v>5.8580858085808583</v>
      </c>
      <c r="CU21" s="1">
        <f t="shared" si="9"/>
        <v>4.73841961852861</v>
      </c>
      <c r="CV21" s="1">
        <f t="shared" si="10"/>
        <v>1.603448275862069</v>
      </c>
      <c r="CW21" s="1">
        <f t="shared" si="11"/>
        <v>2.0172413793103448</v>
      </c>
      <c r="CX21" s="1">
        <f t="shared" si="12"/>
        <v>0.41538461538461541</v>
      </c>
      <c r="CY21" s="1">
        <f t="shared" si="13"/>
        <v>0.36904761904761907</v>
      </c>
      <c r="CZ21" s="1">
        <f t="shared" si="14"/>
        <v>34.306451612903224</v>
      </c>
      <c r="DA21" s="1">
        <f t="shared" si="15"/>
        <v>30.379310344827587</v>
      </c>
      <c r="DB21" s="1">
        <f t="shared" si="62"/>
        <v>3.6</v>
      </c>
      <c r="DC21" s="1">
        <f t="shared" si="63"/>
        <v>3.4</v>
      </c>
      <c r="DD21" s="1">
        <f t="shared" si="16"/>
        <v>0.73949579831932777</v>
      </c>
      <c r="DE21" s="1">
        <f t="shared" si="17"/>
        <v>0.63909774436090228</v>
      </c>
      <c r="DF21" s="1">
        <f t="shared" si="18"/>
        <v>5.2241379310344831</v>
      </c>
      <c r="DG21" s="1">
        <f t="shared" si="19"/>
        <v>6.3275862068965516</v>
      </c>
      <c r="DH21" s="1">
        <f t="shared" si="20"/>
        <v>1.1353135313531353</v>
      </c>
      <c r="DI21" s="1">
        <f t="shared" si="21"/>
        <v>0.39782016348773841</v>
      </c>
      <c r="DJ21" s="1">
        <f t="shared" si="22"/>
        <v>0.47863247863247865</v>
      </c>
      <c r="DK21" s="1">
        <f t="shared" si="23"/>
        <v>0.4452054794520548</v>
      </c>
      <c r="DL21" s="2">
        <f t="shared" si="24"/>
        <v>4.4285714285714288</v>
      </c>
      <c r="DM21" s="2">
        <f t="shared" si="25"/>
        <v>4.1677852348993287</v>
      </c>
      <c r="DN21" s="1">
        <f t="shared" si="26"/>
        <v>35.409090909090907</v>
      </c>
      <c r="DO21" s="1">
        <f t="shared" si="27"/>
        <v>31.94736842105263</v>
      </c>
      <c r="DQ21">
        <f t="shared" si="28"/>
        <v>10</v>
      </c>
      <c r="DR21">
        <f t="shared" si="29"/>
        <v>19</v>
      </c>
      <c r="DS21">
        <f t="shared" si="30"/>
        <v>6</v>
      </c>
      <c r="DT21">
        <f t="shared" si="31"/>
        <v>8</v>
      </c>
      <c r="DU21">
        <f t="shared" si="32"/>
        <v>8</v>
      </c>
      <c r="DV21">
        <f t="shared" si="33"/>
        <v>10</v>
      </c>
      <c r="DW21">
        <f t="shared" si="34"/>
        <v>10</v>
      </c>
      <c r="DX21">
        <f t="shared" si="35"/>
        <v>13</v>
      </c>
      <c r="DY21">
        <f t="shared" si="36"/>
        <v>25</v>
      </c>
      <c r="DZ21">
        <f t="shared" si="37"/>
        <v>21</v>
      </c>
      <c r="EA21">
        <f t="shared" si="38"/>
        <v>3</v>
      </c>
      <c r="EB21">
        <f t="shared" si="39"/>
        <v>4</v>
      </c>
      <c r="EC21">
        <f t="shared" si="40"/>
        <v>21</v>
      </c>
      <c r="ED21">
        <f t="shared" si="41"/>
        <v>25</v>
      </c>
      <c r="EE21">
        <f t="shared" si="42"/>
        <v>14</v>
      </c>
      <c r="EF21">
        <f t="shared" si="43"/>
        <v>8</v>
      </c>
      <c r="EG21">
        <f t="shared" si="44"/>
        <v>2</v>
      </c>
      <c r="EH21">
        <f t="shared" si="45"/>
        <v>9</v>
      </c>
      <c r="EI21">
        <f t="shared" si="46"/>
        <v>12</v>
      </c>
      <c r="EJ21">
        <f t="shared" si="47"/>
        <v>19</v>
      </c>
      <c r="EK21">
        <f t="shared" si="48"/>
        <v>7</v>
      </c>
      <c r="EL21">
        <f t="shared" si="49"/>
        <v>9</v>
      </c>
      <c r="EM21">
        <f t="shared" si="50"/>
        <v>24</v>
      </c>
      <c r="EN21">
        <f t="shared" si="51"/>
        <v>28</v>
      </c>
      <c r="EO21">
        <f t="shared" si="52"/>
        <v>28</v>
      </c>
      <c r="EP21">
        <f t="shared" si="53"/>
        <v>27</v>
      </c>
      <c r="EQ21">
        <f t="shared" si="54"/>
        <v>6</v>
      </c>
      <c r="ER21">
        <f t="shared" si="55"/>
        <v>14</v>
      </c>
      <c r="ES21">
        <f t="shared" si="56"/>
        <v>7</v>
      </c>
      <c r="ET21">
        <f t="shared" si="57"/>
        <v>19</v>
      </c>
      <c r="EU21">
        <f t="shared" si="58"/>
        <v>23</v>
      </c>
      <c r="EV21">
        <f t="shared" si="59"/>
        <v>3</v>
      </c>
      <c r="EW21" t="s">
        <v>2</v>
      </c>
    </row>
    <row r="22" spans="1:153">
      <c r="A22" t="s">
        <v>11</v>
      </c>
      <c r="B22">
        <f>COUNTIF(Playoffs!A:A,A22)</f>
        <v>6</v>
      </c>
      <c r="C22">
        <f>SUMIF(Playoffs!$A:$A,$A22,Playoffs!I:I)</f>
        <v>125</v>
      </c>
      <c r="D22">
        <f>SUMIF(Playoffs!$A:$A,$A22,Playoffs!J:J)</f>
        <v>66</v>
      </c>
      <c r="E22">
        <f>SUMIF(Playoffs!$A:$A,$A22,Playoffs!K:K)</f>
        <v>1620</v>
      </c>
      <c r="F22">
        <f>SUMIF(Playoffs!$A:$A,$A22,Playoffs!L:L)</f>
        <v>136</v>
      </c>
      <c r="G22">
        <f>SUMIF(Playoffs!$A:$A,$A22,Playoffs!M:M)</f>
        <v>220</v>
      </c>
      <c r="H22">
        <f>SUMIF(Playoffs!$A:$A,$A22,Playoffs!N:N)</f>
        <v>8</v>
      </c>
      <c r="I22">
        <f>SUMIF(Playoffs!$A:$A,$A22,Playoffs!O:O)</f>
        <v>585</v>
      </c>
      <c r="J22">
        <f>SUMIF(Playoffs!$A:$A,$A22,Playoffs!P:P)</f>
        <v>145</v>
      </c>
      <c r="K22">
        <f>SUMIF(Playoffs!$A:$A,$A22,Playoffs!Q:Q)</f>
        <v>6</v>
      </c>
      <c r="L22">
        <f>SUMIF(Playoffs!$A:$A,$A22,Playoffs!R:R)</f>
        <v>35</v>
      </c>
      <c r="M22">
        <f>SUMIF(Playoffs!$A:$A,$A22,Playoffs!S:S)</f>
        <v>77</v>
      </c>
      <c r="N22">
        <f>SUMIF(Playoffs!$A:$A,$A22,Playoffs!T:T)</f>
        <v>1</v>
      </c>
      <c r="O22">
        <f>SUMIF(Playoffs!$A:$A,$A22,Playoffs!U:U)</f>
        <v>4</v>
      </c>
      <c r="P22">
        <f>SUMIF(Playoffs!$A:$A,$A22,Playoffs!V:V)</f>
        <v>8</v>
      </c>
      <c r="Q22">
        <f>SUMIF(Playoffs!$A:$A,$A22,Playoffs!W:W)</f>
        <v>2</v>
      </c>
      <c r="R22">
        <f>SUMIF(Playoffs!$A:$A,$A22,Playoffs!X:X)</f>
        <v>17</v>
      </c>
      <c r="S22">
        <f>SUMIF(Playoffs!$A:$A,$A22,Playoffs!Y:Y)</f>
        <v>117</v>
      </c>
      <c r="T22">
        <f>SUMIF(Playoffs!$A:$A,$A22,Playoffs!Z:Z)</f>
        <v>29</v>
      </c>
      <c r="U22">
        <f>SUMIF(Playoffs!$A:$A,$A22,Playoffs!AA:AA)</f>
        <v>196</v>
      </c>
      <c r="V22">
        <f>SUMIF(Playoffs!$A:$A,$A22,Playoffs!AB:AB)</f>
        <v>20</v>
      </c>
      <c r="W22">
        <f>SUMIF(Playoffs!$A:$A,$A22,Playoffs!AC:AC)</f>
        <v>820</v>
      </c>
      <c r="X22">
        <f>SUMIF(Playoffs!$A:$A,$A22,Playoffs!AD:AD)</f>
        <v>191</v>
      </c>
      <c r="Y22">
        <f>SUMIF(Playoffs!$A:$A,$A22,Playoffs!AE:AE)</f>
        <v>21</v>
      </c>
      <c r="Z22">
        <f>SUMIF(Playoffs!$A:$A,$A22,Playoffs!AF:AF)</f>
        <v>11</v>
      </c>
      <c r="AA22">
        <f>SUMIF(Playoffs!$A:$A,$A22,Playoffs!AG:AG)</f>
        <v>9</v>
      </c>
      <c r="AB22">
        <f>SUMIF(Playoffs!$A:$A,$A22,Playoffs!AH:AH)</f>
        <v>37</v>
      </c>
      <c r="AC22">
        <f>SUMIF(Playoffs!$A:$A,$A22,Playoffs!AI:AI)</f>
        <v>76</v>
      </c>
      <c r="AD22">
        <f>SUMIF(Playoffs!$A:$A,$A22,Playoffs!AJ:AJ)</f>
        <v>21</v>
      </c>
      <c r="AE22">
        <f>SUMIF(Playoffs!$A:$A,$A22,Playoffs!AK:AK)</f>
        <v>48</v>
      </c>
      <c r="AF22">
        <f>SUMIF(Playoffs!$A:$A,$A22,Playoffs!AL:AL)</f>
        <v>8</v>
      </c>
      <c r="AG22">
        <f>SUMIF(Playoffs!$A:$A,$A22,Playoffs!AM:AM)</f>
        <v>16</v>
      </c>
      <c r="AH22">
        <f>SUMIF(Playoffs!$A:$A,$A22,Playoffs!AN:AN)</f>
        <v>0</v>
      </c>
      <c r="AI22">
        <f>SUMIF(Playoffs!$A:$A,$A22,Playoffs!AO:AO)</f>
        <v>1</v>
      </c>
      <c r="AJ22">
        <f>SUMIF(Playoffs!$A:$A,$A22,Playoffs!AP:AP)</f>
        <v>16</v>
      </c>
      <c r="AK22">
        <f>SUMIF(Playoffs!$A:$A,$A22,Playoffs!AQ:AQ)</f>
        <v>38</v>
      </c>
      <c r="AL22">
        <f>SUMIF(Playoffs!$A:$A,$A22,Playoffs!AR:AR)</f>
        <v>66</v>
      </c>
      <c r="AM22">
        <f>SUMIF(Playoffs!$A:$A,$A22,Playoffs!AS:AS)</f>
        <v>141</v>
      </c>
      <c r="AN22">
        <f>SUMIF(Playoffs!$A:$A,$A22,Playoffs!AT:AT)</f>
        <v>67</v>
      </c>
      <c r="AO22">
        <f>SUMIF(Playoffs!$A:$A,$A22,Playoffs!AU:AU)</f>
        <v>2076</v>
      </c>
      <c r="AP22">
        <f>SUMIF(Playoffs!$A:$A,$A22,Playoffs!AV:AV)</f>
        <v>18</v>
      </c>
      <c r="AQ22">
        <f>SUMIF(Playoffs!$A:$A,$A22,Playoffs!AW:AW)</f>
        <v>184</v>
      </c>
      <c r="AR22">
        <f>SUMIF(Playoffs!$A:$A,$A22,Playoffs!AX:AX)</f>
        <v>133</v>
      </c>
      <c r="AS22">
        <f>SUMIF(Playoffs!$A:$A,$A22,Playoffs!AY:AY)</f>
        <v>116</v>
      </c>
      <c r="AT22">
        <f>SUMIF(Playoffs!$A:$A,$A22,Playoffs!AZ:AZ)</f>
        <v>66</v>
      </c>
      <c r="AU22">
        <f>SUMIF(Playoffs!$A:$A,$A22,Playoffs!BA:BA)</f>
        <v>1216</v>
      </c>
      <c r="AV22">
        <f>SUMIF(Playoffs!$A:$A,$A22,Playoffs!BB:BB)</f>
        <v>116</v>
      </c>
      <c r="AW22">
        <f>SUMIF(Playoffs!$A:$A,$A22,Playoffs!BC:BC)</f>
        <v>188</v>
      </c>
      <c r="AX22">
        <f>SUMIF(Playoffs!$A:$A,$A22,Playoffs!BD:BD)</f>
        <v>9</v>
      </c>
      <c r="AY22">
        <f>SUMIF(Playoffs!$A:$A,$A22,Playoffs!BE:BE)</f>
        <v>985</v>
      </c>
      <c r="AZ22">
        <f>SUMIF(Playoffs!$A:$A,$A22,Playoffs!BF:BF)</f>
        <v>170</v>
      </c>
      <c r="BA22">
        <f>SUMIF(Playoffs!$A:$A,$A22,Playoffs!BG:BG)</f>
        <v>6</v>
      </c>
      <c r="BB22">
        <f>SUMIF(Playoffs!$A:$A,$A22,Playoffs!BH:BH)</f>
        <v>33</v>
      </c>
      <c r="BC22">
        <f>SUMIF(Playoffs!$A:$A,$A22,Playoffs!BI:BI)</f>
        <v>76</v>
      </c>
      <c r="BD22">
        <f>SUMIF(Playoffs!$A:$A,$A22,Playoffs!BJ:BJ)</f>
        <v>3</v>
      </c>
      <c r="BE22">
        <f>SUMIF(Playoffs!$A:$A,$A22,Playoffs!BK:BK)</f>
        <v>7</v>
      </c>
      <c r="BF22">
        <f>SUMIF(Playoffs!$A:$A,$A22,Playoffs!BL:BL)</f>
        <v>9</v>
      </c>
      <c r="BG22">
        <f>SUMIF(Playoffs!$A:$A,$A22,Playoffs!BM:BM)</f>
        <v>4</v>
      </c>
      <c r="BH22">
        <f>SUMIF(Playoffs!$A:$A,$A22,Playoffs!BN:BN)</f>
        <v>14</v>
      </c>
      <c r="BI22">
        <f>SUMIF(Playoffs!$A:$A,$A22,Playoffs!BO:BO)</f>
        <v>96</v>
      </c>
      <c r="BJ22">
        <f>SUMIF(Playoffs!$A:$A,$A22,Playoffs!BP:BP)</f>
        <v>36</v>
      </c>
      <c r="BK22">
        <f>SUMIF(Playoffs!$A:$A,$A22,Playoffs!BQ:BQ)</f>
        <v>251</v>
      </c>
      <c r="BL22">
        <f>SUMIF(Playoffs!$A:$A,$A22,Playoffs!BR:BR)</f>
        <v>22</v>
      </c>
      <c r="BM22">
        <f>SUMIF(Playoffs!$A:$A,$A22,Playoffs!BS:BS)</f>
        <v>923</v>
      </c>
      <c r="BN22">
        <f>SUMIF(Playoffs!$A:$A,$A22,Playoffs!BT:BT)</f>
        <v>26</v>
      </c>
      <c r="BO22">
        <f>SUMIF(Playoffs!$A:$A,$A22,Playoffs!BU:BU)</f>
        <v>18</v>
      </c>
      <c r="BP22">
        <f>SUMIF(Playoffs!$A:$A,$A22,Playoffs!BV:BV)</f>
        <v>12</v>
      </c>
      <c r="BQ22">
        <f>SUMIF(Playoffs!$A:$A,$A22,Playoffs!BW:BW)</f>
        <v>5</v>
      </c>
      <c r="BR22">
        <f>SUMIF(Playoffs!$A:$A,$A22,Playoffs!BX:BX)</f>
        <v>38</v>
      </c>
      <c r="BS22">
        <f>SUMIF(Playoffs!$A:$A,$A22,Playoffs!BY:BY)</f>
        <v>74</v>
      </c>
      <c r="BT22">
        <f>SUMIF(Playoffs!$A:$A,$A22,Playoffs!BZ:BZ)</f>
        <v>30</v>
      </c>
      <c r="BU22">
        <f>SUMIF(Playoffs!$A:$A,$A22,Playoffs!CA:CA)</f>
        <v>60</v>
      </c>
      <c r="BV22">
        <f>SUMIF(Playoffs!$A:$A,$A22,Playoffs!CB:CB)</f>
        <v>16</v>
      </c>
      <c r="BW22">
        <f>SUMIF(Playoffs!$A:$A,$A22,Playoffs!CC:CC)</f>
        <v>26</v>
      </c>
      <c r="BX22">
        <f>SUMIF(Playoffs!$A:$A,$A22,Playoffs!CD:CD)</f>
        <v>2</v>
      </c>
      <c r="BY22">
        <f>SUMIF(Playoffs!$A:$A,$A22,Playoffs!CE:CE)</f>
        <v>2</v>
      </c>
      <c r="BZ22">
        <f>SUMIF(Playoffs!$A:$A,$A22,Playoffs!CF:CF)</f>
        <v>17</v>
      </c>
      <c r="CA22">
        <f>SUMIF(Playoffs!$A:$A,$A22,Playoffs!CG:CG)</f>
        <v>35</v>
      </c>
      <c r="CB22">
        <f>SUMIF(Playoffs!$A:$A,$A22,Playoffs!CH:CH)</f>
        <v>86</v>
      </c>
      <c r="CC22">
        <f>SUMIF(Playoffs!$A:$A,$A22,Playoffs!CI:CI)</f>
        <v>162</v>
      </c>
      <c r="CD22">
        <f>SUMIF(Playoffs!$A:$A,$A22,Playoffs!CJ:CJ)</f>
        <v>66</v>
      </c>
      <c r="CE22">
        <f>SUMIF(Playoffs!$A:$A,$A22,Playoffs!CK:CK)</f>
        <v>1965</v>
      </c>
      <c r="CF22">
        <f>SUMIF(Playoffs!$A:$A,$A22,Playoffs!CL:CL)</f>
        <v>22</v>
      </c>
      <c r="CG22">
        <f>SUMIF(Playoffs!$A:$A,$A22,Playoffs!CM:CM)</f>
        <v>186</v>
      </c>
      <c r="CH22">
        <f>SUMIF(Playoffs!$A:$A,$A22,Playoffs!CN:CN)</f>
        <v>177</v>
      </c>
      <c r="CJ22" s="1">
        <f t="shared" si="0"/>
        <v>0.72774869109947649</v>
      </c>
      <c r="CK22" s="1">
        <f t="shared" si="1"/>
        <v>0.71978021978021978</v>
      </c>
      <c r="CL22" s="1">
        <f t="shared" si="2"/>
        <v>5.9915611814345988</v>
      </c>
      <c r="CM22" s="1">
        <f t="shared" si="3"/>
        <v>4.9059405940594063</v>
      </c>
      <c r="CN22" s="1">
        <f t="shared" si="60"/>
        <v>1.6666666666666667</v>
      </c>
      <c r="CO22" s="1">
        <f t="shared" si="61"/>
        <v>2.1666666666666665</v>
      </c>
      <c r="CP22" s="1">
        <f t="shared" si="4"/>
        <v>33.409090909090907</v>
      </c>
      <c r="CQ22" s="1">
        <f t="shared" si="5"/>
        <v>33.348484848484851</v>
      </c>
      <c r="CR22" s="2">
        <f t="shared" si="64"/>
        <v>2.8214646464646465</v>
      </c>
      <c r="CS22" s="2">
        <f t="shared" si="65"/>
        <v>2.8628787878787878</v>
      </c>
      <c r="CT22" s="1">
        <f t="shared" si="8"/>
        <v>5.7722513089005236</v>
      </c>
      <c r="CU22" s="1">
        <f t="shared" si="9"/>
        <v>5.916666666666667</v>
      </c>
      <c r="CV22" s="1">
        <f t="shared" si="10"/>
        <v>1.893939393939394</v>
      </c>
      <c r="CW22" s="1">
        <f t="shared" si="11"/>
        <v>1.7575757575757576</v>
      </c>
      <c r="CX22" s="1">
        <f t="shared" si="12"/>
        <v>0.44444444444444442</v>
      </c>
      <c r="CY22" s="1">
        <f t="shared" si="13"/>
        <v>0.43373493975903615</v>
      </c>
      <c r="CZ22" s="1">
        <f t="shared" si="14"/>
        <v>30.985074626865671</v>
      </c>
      <c r="DA22" s="1">
        <f t="shared" si="15"/>
        <v>29.772727272727273</v>
      </c>
      <c r="DB22" s="1">
        <f t="shared" si="62"/>
        <v>3</v>
      </c>
      <c r="DC22" s="1">
        <f t="shared" si="63"/>
        <v>3.6666666666666665</v>
      </c>
      <c r="DD22" s="1">
        <f t="shared" si="16"/>
        <v>0.70748299319727892</v>
      </c>
      <c r="DE22" s="1">
        <f t="shared" si="17"/>
        <v>0.7857142857142857</v>
      </c>
      <c r="DF22" s="1">
        <f t="shared" si="18"/>
        <v>5.7878787878787881</v>
      </c>
      <c r="DG22" s="1">
        <f t="shared" si="19"/>
        <v>5.6363636363636367</v>
      </c>
      <c r="DH22" s="1">
        <f t="shared" si="20"/>
        <v>0.51308900523560208</v>
      </c>
      <c r="DI22" s="1">
        <f t="shared" si="21"/>
        <v>0.67473118279569888</v>
      </c>
      <c r="DJ22" s="1">
        <f t="shared" si="22"/>
        <v>0.46808510638297873</v>
      </c>
      <c r="DK22" s="1">
        <f t="shared" si="23"/>
        <v>0.53086419753086422</v>
      </c>
      <c r="DL22" s="2">
        <f t="shared" si="24"/>
        <v>4.0344827586206895</v>
      </c>
      <c r="DM22" s="2">
        <f t="shared" si="25"/>
        <v>5.7941176470588234</v>
      </c>
      <c r="DN22" s="1">
        <f t="shared" si="26"/>
        <v>31.45</v>
      </c>
      <c r="DO22" s="1">
        <f t="shared" si="27"/>
        <v>40.772727272727273</v>
      </c>
      <c r="DQ22">
        <f t="shared" si="28"/>
        <v>6</v>
      </c>
      <c r="DR22">
        <f t="shared" si="29"/>
        <v>17</v>
      </c>
      <c r="DS22">
        <f t="shared" si="30"/>
        <v>10</v>
      </c>
      <c r="DT22">
        <f t="shared" si="31"/>
        <v>6</v>
      </c>
      <c r="DU22">
        <f t="shared" si="32"/>
        <v>13</v>
      </c>
      <c r="DV22">
        <f t="shared" si="33"/>
        <v>8</v>
      </c>
      <c r="DW22">
        <f t="shared" si="34"/>
        <v>3</v>
      </c>
      <c r="DX22">
        <f t="shared" si="35"/>
        <v>25</v>
      </c>
      <c r="DY22">
        <f t="shared" si="36"/>
        <v>5</v>
      </c>
      <c r="DZ22">
        <f t="shared" si="37"/>
        <v>19</v>
      </c>
      <c r="EA22">
        <f t="shared" si="38"/>
        <v>6</v>
      </c>
      <c r="EB22">
        <f t="shared" si="39"/>
        <v>24</v>
      </c>
      <c r="EC22">
        <f t="shared" si="40"/>
        <v>2</v>
      </c>
      <c r="ED22">
        <f t="shared" si="41"/>
        <v>17</v>
      </c>
      <c r="EE22">
        <f t="shared" si="42"/>
        <v>7</v>
      </c>
      <c r="EF22">
        <f t="shared" si="43"/>
        <v>20</v>
      </c>
      <c r="EG22">
        <f t="shared" si="44"/>
        <v>18</v>
      </c>
      <c r="EH22">
        <f t="shared" si="45"/>
        <v>6</v>
      </c>
      <c r="EI22">
        <f t="shared" si="46"/>
        <v>2</v>
      </c>
      <c r="EJ22">
        <f t="shared" si="47"/>
        <v>15</v>
      </c>
      <c r="EK22">
        <f t="shared" si="48"/>
        <v>11</v>
      </c>
      <c r="EL22">
        <f t="shared" si="49"/>
        <v>24</v>
      </c>
      <c r="EM22">
        <f t="shared" si="50"/>
        <v>9</v>
      </c>
      <c r="EN22">
        <f t="shared" si="51"/>
        <v>16</v>
      </c>
      <c r="EO22">
        <f t="shared" si="52"/>
        <v>3</v>
      </c>
      <c r="EP22">
        <f t="shared" si="53"/>
        <v>17</v>
      </c>
      <c r="EQ22">
        <f t="shared" si="54"/>
        <v>11</v>
      </c>
      <c r="ER22">
        <f t="shared" si="55"/>
        <v>27</v>
      </c>
      <c r="ES22">
        <f t="shared" si="56"/>
        <v>17</v>
      </c>
      <c r="ET22">
        <f t="shared" si="57"/>
        <v>29</v>
      </c>
      <c r="EU22">
        <f t="shared" si="58"/>
        <v>28</v>
      </c>
      <c r="EV22">
        <f t="shared" si="59"/>
        <v>24</v>
      </c>
      <c r="EW22" t="s">
        <v>11</v>
      </c>
    </row>
    <row r="23" spans="1:153">
      <c r="A23" t="s">
        <v>7</v>
      </c>
      <c r="B23">
        <f>COUNTIF(Playoffs!A:A,A23)</f>
        <v>9</v>
      </c>
      <c r="C23">
        <f>SUMIF(Playoffs!$A:$A,$A23,Playoffs!I:I)</f>
        <v>118</v>
      </c>
      <c r="D23">
        <f>SUMIF(Playoffs!$A:$A,$A23,Playoffs!J:J)</f>
        <v>106</v>
      </c>
      <c r="E23">
        <f>SUMIF(Playoffs!$A:$A,$A23,Playoffs!K:K)</f>
        <v>1249</v>
      </c>
      <c r="F23">
        <f>SUMIF(Playoffs!$A:$A,$A23,Playoffs!L:L)</f>
        <v>125</v>
      </c>
      <c r="G23">
        <f>SUMIF(Playoffs!$A:$A,$A23,Playoffs!M:M)</f>
        <v>241</v>
      </c>
      <c r="H23">
        <f>SUMIF(Playoffs!$A:$A,$A23,Playoffs!N:N)</f>
        <v>3</v>
      </c>
      <c r="I23">
        <f>SUMIF(Playoffs!$A:$A,$A23,Playoffs!O:O)</f>
        <v>980</v>
      </c>
      <c r="J23">
        <f>SUMIF(Playoffs!$A:$A,$A23,Playoffs!P:P)</f>
        <v>256</v>
      </c>
      <c r="K23">
        <f>SUMIF(Playoffs!$A:$A,$A23,Playoffs!Q:Q)</f>
        <v>9</v>
      </c>
      <c r="L23">
        <f>SUMIF(Playoffs!$A:$A,$A23,Playoffs!R:R)</f>
        <v>42</v>
      </c>
      <c r="M23">
        <f>SUMIF(Playoffs!$A:$A,$A23,Playoffs!S:S)</f>
        <v>118</v>
      </c>
      <c r="N23">
        <f>SUMIF(Playoffs!$A:$A,$A23,Playoffs!T:T)</f>
        <v>1</v>
      </c>
      <c r="O23">
        <f>SUMIF(Playoffs!$A:$A,$A23,Playoffs!U:U)</f>
        <v>4</v>
      </c>
      <c r="P23">
        <f>SUMIF(Playoffs!$A:$A,$A23,Playoffs!V:V)</f>
        <v>13</v>
      </c>
      <c r="Q23">
        <f>SUMIF(Playoffs!$A:$A,$A23,Playoffs!W:W)</f>
        <v>9</v>
      </c>
      <c r="R23">
        <f>SUMIF(Playoffs!$A:$A,$A23,Playoffs!X:X)</f>
        <v>12</v>
      </c>
      <c r="S23">
        <f>SUMIF(Playoffs!$A:$A,$A23,Playoffs!Y:Y)</f>
        <v>84</v>
      </c>
      <c r="T23">
        <f>SUMIF(Playoffs!$A:$A,$A23,Playoffs!Z:Z)</f>
        <v>59</v>
      </c>
      <c r="U23">
        <f>SUMIF(Playoffs!$A:$A,$A23,Playoffs!AA:AA)</f>
        <v>440</v>
      </c>
      <c r="V23">
        <f>SUMIF(Playoffs!$A:$A,$A23,Playoffs!AB:AB)</f>
        <v>54</v>
      </c>
      <c r="W23">
        <f>SUMIF(Playoffs!$A:$A,$A23,Playoffs!AC:AC)</f>
        <v>2280</v>
      </c>
      <c r="X23">
        <f>SUMIF(Playoffs!$A:$A,$A23,Playoffs!AD:AD)</f>
        <v>280</v>
      </c>
      <c r="Y23">
        <f>SUMIF(Playoffs!$A:$A,$A23,Playoffs!AE:AE)</f>
        <v>22</v>
      </c>
      <c r="Z23">
        <f>SUMIF(Playoffs!$A:$A,$A23,Playoffs!AF:AF)</f>
        <v>9</v>
      </c>
      <c r="AA23">
        <f>SUMIF(Playoffs!$A:$A,$A23,Playoffs!AG:AG)</f>
        <v>9</v>
      </c>
      <c r="AB23">
        <f>SUMIF(Playoffs!$A:$A,$A23,Playoffs!AH:AH)</f>
        <v>61</v>
      </c>
      <c r="AC23">
        <f>SUMIF(Playoffs!$A:$A,$A23,Playoffs!AI:AI)</f>
        <v>136</v>
      </c>
      <c r="AD23">
        <f>SUMIF(Playoffs!$A:$A,$A23,Playoffs!AJ:AJ)</f>
        <v>36</v>
      </c>
      <c r="AE23">
        <f>SUMIF(Playoffs!$A:$A,$A23,Playoffs!AK:AK)</f>
        <v>86</v>
      </c>
      <c r="AF23">
        <f>SUMIF(Playoffs!$A:$A,$A23,Playoffs!AL:AL)</f>
        <v>18</v>
      </c>
      <c r="AG23">
        <f>SUMIF(Playoffs!$A:$A,$A23,Playoffs!AM:AM)</f>
        <v>30</v>
      </c>
      <c r="AH23">
        <f>SUMIF(Playoffs!$A:$A,$A23,Playoffs!AN:AN)</f>
        <v>0</v>
      </c>
      <c r="AI23">
        <f>SUMIF(Playoffs!$A:$A,$A23,Playoffs!AO:AO)</f>
        <v>1</v>
      </c>
      <c r="AJ23">
        <f>SUMIF(Playoffs!$A:$A,$A23,Playoffs!AP:AP)</f>
        <v>25</v>
      </c>
      <c r="AK23">
        <f>SUMIF(Playoffs!$A:$A,$A23,Playoffs!AQ:AQ)</f>
        <v>64</v>
      </c>
      <c r="AL23">
        <f>SUMIF(Playoffs!$A:$A,$A23,Playoffs!AR:AR)</f>
        <v>115</v>
      </c>
      <c r="AM23">
        <f>SUMIF(Playoffs!$A:$A,$A23,Playoffs!AS:AS)</f>
        <v>253</v>
      </c>
      <c r="AN23">
        <f>SUMIF(Playoffs!$A:$A,$A23,Playoffs!AT:AT)</f>
        <v>109</v>
      </c>
      <c r="AO23">
        <f>SUMIF(Playoffs!$A:$A,$A23,Playoffs!AU:AU)</f>
        <v>3504</v>
      </c>
      <c r="AP23">
        <f>SUMIF(Playoffs!$A:$A,$A23,Playoffs!AV:AV)</f>
        <v>49</v>
      </c>
      <c r="AQ23">
        <f>SUMIF(Playoffs!$A:$A,$A23,Playoffs!AW:AW)</f>
        <v>243</v>
      </c>
      <c r="AR23">
        <f>SUMIF(Playoffs!$A:$A,$A23,Playoffs!AX:AX)</f>
        <v>318</v>
      </c>
      <c r="AS23">
        <f>SUMIF(Playoffs!$A:$A,$A23,Playoffs!AY:AY)</f>
        <v>148</v>
      </c>
      <c r="AT23">
        <f>SUMIF(Playoffs!$A:$A,$A23,Playoffs!AZ:AZ)</f>
        <v>110</v>
      </c>
      <c r="AU23">
        <f>SUMIF(Playoffs!$A:$A,$A23,Playoffs!BA:BA)</f>
        <v>1655</v>
      </c>
      <c r="AV23">
        <f>SUMIF(Playoffs!$A:$A,$A23,Playoffs!BB:BB)</f>
        <v>176</v>
      </c>
      <c r="AW23">
        <f>SUMIF(Playoffs!$A:$A,$A23,Playoffs!BC:BC)</f>
        <v>302</v>
      </c>
      <c r="AX23">
        <f>SUMIF(Playoffs!$A:$A,$A23,Playoffs!BD:BD)</f>
        <v>8</v>
      </c>
      <c r="AY23">
        <f>SUMIF(Playoffs!$A:$A,$A23,Playoffs!BE:BE)</f>
        <v>791</v>
      </c>
      <c r="AZ23">
        <f>SUMIF(Playoffs!$A:$A,$A23,Playoffs!BF:BF)</f>
        <v>259</v>
      </c>
      <c r="BA23">
        <f>SUMIF(Playoffs!$A:$A,$A23,Playoffs!BG:BG)</f>
        <v>4</v>
      </c>
      <c r="BB23">
        <f>SUMIF(Playoffs!$A:$A,$A23,Playoffs!BH:BH)</f>
        <v>46</v>
      </c>
      <c r="BC23">
        <f>SUMIF(Playoffs!$A:$A,$A23,Playoffs!BI:BI)</f>
        <v>130</v>
      </c>
      <c r="BD23">
        <f>SUMIF(Playoffs!$A:$A,$A23,Playoffs!BJ:BJ)</f>
        <v>2</v>
      </c>
      <c r="BE23">
        <f>SUMIF(Playoffs!$A:$A,$A23,Playoffs!BK:BK)</f>
        <v>7</v>
      </c>
      <c r="BF23">
        <f>SUMIF(Playoffs!$A:$A,$A23,Playoffs!BL:BL)</f>
        <v>16</v>
      </c>
      <c r="BG23">
        <f>SUMIF(Playoffs!$A:$A,$A23,Playoffs!BM:BM)</f>
        <v>7</v>
      </c>
      <c r="BH23">
        <f>SUMIF(Playoffs!$A:$A,$A23,Playoffs!BN:BN)</f>
        <v>19</v>
      </c>
      <c r="BI23">
        <f>SUMIF(Playoffs!$A:$A,$A23,Playoffs!BO:BO)</f>
        <v>138</v>
      </c>
      <c r="BJ23">
        <f>SUMIF(Playoffs!$A:$A,$A23,Playoffs!BP:BP)</f>
        <v>51</v>
      </c>
      <c r="BK23">
        <f>SUMIF(Playoffs!$A:$A,$A23,Playoffs!BQ:BQ)</f>
        <v>416</v>
      </c>
      <c r="BL23">
        <f>SUMIF(Playoffs!$A:$A,$A23,Playoffs!BR:BR)</f>
        <v>46</v>
      </c>
      <c r="BM23">
        <f>SUMIF(Playoffs!$A:$A,$A23,Playoffs!BS:BS)</f>
        <v>2006</v>
      </c>
      <c r="BN23">
        <f>SUMIF(Playoffs!$A:$A,$A23,Playoffs!BT:BT)</f>
        <v>283</v>
      </c>
      <c r="BO23">
        <f>SUMIF(Playoffs!$A:$A,$A23,Playoffs!BU:BU)</f>
        <v>21</v>
      </c>
      <c r="BP23">
        <f>SUMIF(Playoffs!$A:$A,$A23,Playoffs!BV:BV)</f>
        <v>9</v>
      </c>
      <c r="BQ23">
        <f>SUMIF(Playoffs!$A:$A,$A23,Playoffs!BW:BW)</f>
        <v>8</v>
      </c>
      <c r="BR23">
        <f>SUMIF(Playoffs!$A:$A,$A23,Playoffs!BX:BX)</f>
        <v>46</v>
      </c>
      <c r="BS23">
        <f>SUMIF(Playoffs!$A:$A,$A23,Playoffs!BY:BY)</f>
        <v>125</v>
      </c>
      <c r="BT23">
        <f>SUMIF(Playoffs!$A:$A,$A23,Playoffs!BZ:BZ)</f>
        <v>30</v>
      </c>
      <c r="BU23">
        <f>SUMIF(Playoffs!$A:$A,$A23,Playoffs!CA:CA)</f>
        <v>90</v>
      </c>
      <c r="BV23">
        <f>SUMIF(Playoffs!$A:$A,$A23,Playoffs!CB:CB)</f>
        <v>20</v>
      </c>
      <c r="BW23">
        <f>SUMIF(Playoffs!$A:$A,$A23,Playoffs!CC:CC)</f>
        <v>41</v>
      </c>
      <c r="BX23">
        <f>SUMIF(Playoffs!$A:$A,$A23,Playoffs!CD:CD)</f>
        <v>0</v>
      </c>
      <c r="BY23">
        <f>SUMIF(Playoffs!$A:$A,$A23,Playoffs!CE:CE)</f>
        <v>0</v>
      </c>
      <c r="BZ23">
        <f>SUMIF(Playoffs!$A:$A,$A23,Playoffs!CF:CF)</f>
        <v>17</v>
      </c>
      <c r="CA23">
        <f>SUMIF(Playoffs!$A:$A,$A23,Playoffs!CG:CG)</f>
        <v>60</v>
      </c>
      <c r="CB23">
        <f>SUMIF(Playoffs!$A:$A,$A23,Playoffs!CH:CH)</f>
        <v>96</v>
      </c>
      <c r="CC23">
        <f>SUMIF(Playoffs!$A:$A,$A23,Playoffs!CI:CI)</f>
        <v>256</v>
      </c>
      <c r="CD23">
        <f>SUMIF(Playoffs!$A:$A,$A23,Playoffs!CJ:CJ)</f>
        <v>113</v>
      </c>
      <c r="CE23">
        <f>SUMIF(Playoffs!$A:$A,$A23,Playoffs!CK:CK)</f>
        <v>3632</v>
      </c>
      <c r="CF23">
        <f>SUMIF(Playoffs!$A:$A,$A23,Playoffs!CL:CL)</f>
        <v>44</v>
      </c>
      <c r="CG23">
        <f>SUMIF(Playoffs!$A:$A,$A23,Playoffs!CM:CM)</f>
        <v>288</v>
      </c>
      <c r="CH23">
        <f>SUMIF(Playoffs!$A:$A,$A23,Playoffs!CN:CN)</f>
        <v>222</v>
      </c>
      <c r="CJ23" s="1">
        <f t="shared" si="0"/>
        <v>0.5803571428571429</v>
      </c>
      <c r="CK23" s="1">
        <f t="shared" si="1"/>
        <v>0.62015503875968991</v>
      </c>
      <c r="CL23" s="1">
        <f t="shared" si="2"/>
        <v>2.8616600790513833</v>
      </c>
      <c r="CM23" s="1">
        <f t="shared" si="3"/>
        <v>3.4112149532710281</v>
      </c>
      <c r="CN23" s="1">
        <f t="shared" si="60"/>
        <v>2.4444444444444446</v>
      </c>
      <c r="CO23" s="1">
        <f t="shared" si="61"/>
        <v>2.5555555555555554</v>
      </c>
      <c r="CP23" s="1">
        <f t="shared" si="4"/>
        <v>21.028301886792452</v>
      </c>
      <c r="CQ23" s="1">
        <f t="shared" si="5"/>
        <v>22.236363636363638</v>
      </c>
      <c r="CR23" s="2">
        <f t="shared" si="64"/>
        <v>2.3424528301886793</v>
      </c>
      <c r="CS23" s="2">
        <f t="shared" si="65"/>
        <v>2.6518181818181819</v>
      </c>
      <c r="CT23" s="1">
        <f t="shared" si="8"/>
        <v>4.3791748526522589</v>
      </c>
      <c r="CU23" s="1">
        <f t="shared" si="9"/>
        <v>4.2172413793103445</v>
      </c>
      <c r="CV23" s="1">
        <f t="shared" si="10"/>
        <v>1.1132075471698113</v>
      </c>
      <c r="CW23" s="1">
        <f t="shared" si="11"/>
        <v>1.3454545454545455</v>
      </c>
      <c r="CX23" s="1">
        <f t="shared" si="12"/>
        <v>0.35245901639344263</v>
      </c>
      <c r="CY23" s="1">
        <f t="shared" si="13"/>
        <v>0.35036496350364965</v>
      </c>
      <c r="CZ23" s="1">
        <f t="shared" si="14"/>
        <v>32.146788990825691</v>
      </c>
      <c r="DA23" s="1">
        <f t="shared" si="15"/>
        <v>32.141592920353979</v>
      </c>
      <c r="DB23" s="1">
        <f t="shared" si="62"/>
        <v>5.4444444444444446</v>
      </c>
      <c r="DC23" s="1">
        <f t="shared" si="63"/>
        <v>4.8888888888888893</v>
      </c>
      <c r="DD23" s="1">
        <f t="shared" si="16"/>
        <v>0.58441558441558439</v>
      </c>
      <c r="DE23" s="1">
        <f t="shared" si="17"/>
        <v>0.59183673469387754</v>
      </c>
      <c r="DF23" s="1">
        <f t="shared" si="18"/>
        <v>4.8018867924528301</v>
      </c>
      <c r="DG23" s="1">
        <f t="shared" si="19"/>
        <v>5.2727272727272725</v>
      </c>
      <c r="DH23" s="1">
        <f t="shared" si="20"/>
        <v>0.86444007858546168</v>
      </c>
      <c r="DI23" s="1">
        <f t="shared" si="21"/>
        <v>0.71724137931034482</v>
      </c>
      <c r="DJ23" s="1">
        <f t="shared" si="22"/>
        <v>0.45454545454545453</v>
      </c>
      <c r="DK23" s="1">
        <f t="shared" si="23"/>
        <v>0.375</v>
      </c>
      <c r="DL23" s="2">
        <f t="shared" si="24"/>
        <v>3.828125</v>
      </c>
      <c r="DM23" s="2">
        <f t="shared" si="25"/>
        <v>3.0540540540540539</v>
      </c>
      <c r="DN23" s="1">
        <f t="shared" si="26"/>
        <v>37.037037037037038</v>
      </c>
      <c r="DO23" s="1">
        <f t="shared" si="27"/>
        <v>37.456521739130437</v>
      </c>
      <c r="DQ23">
        <f t="shared" si="28"/>
        <v>27</v>
      </c>
      <c r="DR23">
        <f t="shared" si="29"/>
        <v>2</v>
      </c>
      <c r="DS23">
        <f t="shared" si="30"/>
        <v>28</v>
      </c>
      <c r="DT23">
        <f t="shared" si="31"/>
        <v>2</v>
      </c>
      <c r="DU23">
        <f t="shared" si="32"/>
        <v>25</v>
      </c>
      <c r="DV23">
        <f t="shared" si="33"/>
        <v>4</v>
      </c>
      <c r="DW23">
        <f t="shared" si="34"/>
        <v>27</v>
      </c>
      <c r="DX23">
        <f t="shared" si="35"/>
        <v>2</v>
      </c>
      <c r="DY23">
        <f t="shared" si="36"/>
        <v>26</v>
      </c>
      <c r="DZ23">
        <f t="shared" si="37"/>
        <v>13</v>
      </c>
      <c r="EA23">
        <f t="shared" si="38"/>
        <v>27</v>
      </c>
      <c r="EB23">
        <f t="shared" si="39"/>
        <v>1</v>
      </c>
      <c r="EC23">
        <f t="shared" si="40"/>
        <v>28</v>
      </c>
      <c r="ED23">
        <f t="shared" si="41"/>
        <v>3</v>
      </c>
      <c r="EE23">
        <f t="shared" si="42"/>
        <v>24</v>
      </c>
      <c r="EF23">
        <f t="shared" si="43"/>
        <v>5</v>
      </c>
      <c r="EG23">
        <f t="shared" si="44"/>
        <v>8</v>
      </c>
      <c r="EH23">
        <f t="shared" si="45"/>
        <v>19</v>
      </c>
      <c r="EI23">
        <f t="shared" si="46"/>
        <v>27</v>
      </c>
      <c r="EJ23">
        <f t="shared" si="47"/>
        <v>3</v>
      </c>
      <c r="EK23">
        <f t="shared" si="48"/>
        <v>24</v>
      </c>
      <c r="EL23">
        <f t="shared" si="49"/>
        <v>3</v>
      </c>
      <c r="EM23">
        <f t="shared" si="50"/>
        <v>28</v>
      </c>
      <c r="EN23">
        <f t="shared" si="51"/>
        <v>9</v>
      </c>
      <c r="EO23">
        <f t="shared" si="52"/>
        <v>23</v>
      </c>
      <c r="EP23">
        <f t="shared" si="53"/>
        <v>14</v>
      </c>
      <c r="EQ23">
        <f t="shared" si="54"/>
        <v>14</v>
      </c>
      <c r="ER23">
        <f t="shared" si="55"/>
        <v>2</v>
      </c>
      <c r="ES23">
        <f t="shared" si="56"/>
        <v>21</v>
      </c>
      <c r="ET23">
        <f t="shared" si="57"/>
        <v>2</v>
      </c>
      <c r="EU23">
        <f t="shared" si="58"/>
        <v>15</v>
      </c>
      <c r="EV23">
        <f t="shared" si="59"/>
        <v>17</v>
      </c>
      <c r="EW23" t="s">
        <v>7</v>
      </c>
    </row>
    <row r="24" spans="1:153">
      <c r="A24" t="s">
        <v>24</v>
      </c>
      <c r="B24">
        <f>COUNTIF(Playoffs!A:A,A24)</f>
        <v>3</v>
      </c>
      <c r="C24">
        <f>SUMIF(Playoffs!$A:$A,$A24,Playoffs!I:I)</f>
        <v>41</v>
      </c>
      <c r="D24">
        <f>SUMIF(Playoffs!$A:$A,$A24,Playoffs!J:J)</f>
        <v>40</v>
      </c>
      <c r="E24">
        <f>SUMIF(Playoffs!$A:$A,$A24,Playoffs!K:K)</f>
        <v>499</v>
      </c>
      <c r="F24">
        <f>SUMIF(Playoffs!$A:$A,$A24,Playoffs!L:L)</f>
        <v>58</v>
      </c>
      <c r="G24">
        <f>SUMIF(Playoffs!$A:$A,$A24,Playoffs!M:M)</f>
        <v>104</v>
      </c>
      <c r="H24">
        <f>SUMIF(Playoffs!$A:$A,$A24,Playoffs!N:N)</f>
        <v>3</v>
      </c>
      <c r="I24">
        <f>SUMIF(Playoffs!$A:$A,$A24,Playoffs!O:O)</f>
        <v>229</v>
      </c>
      <c r="J24">
        <f>SUMIF(Playoffs!$A:$A,$A24,Playoffs!P:P)</f>
        <v>85</v>
      </c>
      <c r="K24">
        <f>SUMIF(Playoffs!$A:$A,$A24,Playoffs!Q:Q)</f>
        <v>1</v>
      </c>
      <c r="L24">
        <f>SUMIF(Playoffs!$A:$A,$A24,Playoffs!R:R)</f>
        <v>13</v>
      </c>
      <c r="M24">
        <f>SUMIF(Playoffs!$A:$A,$A24,Playoffs!S:S)</f>
        <v>50</v>
      </c>
      <c r="N24">
        <f>SUMIF(Playoffs!$A:$A,$A24,Playoffs!T:T)</f>
        <v>3</v>
      </c>
      <c r="O24">
        <f>SUMIF(Playoffs!$A:$A,$A24,Playoffs!U:U)</f>
        <v>7</v>
      </c>
      <c r="P24">
        <f>SUMIF(Playoffs!$A:$A,$A24,Playoffs!V:V)</f>
        <v>3</v>
      </c>
      <c r="Q24">
        <f>SUMIF(Playoffs!$A:$A,$A24,Playoffs!W:W)</f>
        <v>1</v>
      </c>
      <c r="R24">
        <f>SUMIF(Playoffs!$A:$A,$A24,Playoffs!X:X)</f>
        <v>7</v>
      </c>
      <c r="S24">
        <f>SUMIF(Playoffs!$A:$A,$A24,Playoffs!Y:Y)</f>
        <v>50</v>
      </c>
      <c r="T24">
        <f>SUMIF(Playoffs!$A:$A,$A24,Playoffs!Z:Z)</f>
        <v>16</v>
      </c>
      <c r="U24">
        <f>SUMIF(Playoffs!$A:$A,$A24,Playoffs!AA:AA)</f>
        <v>119</v>
      </c>
      <c r="V24">
        <f>SUMIF(Playoffs!$A:$A,$A24,Playoffs!AB:AB)</f>
        <v>22</v>
      </c>
      <c r="W24">
        <f>SUMIF(Playoffs!$A:$A,$A24,Playoffs!AC:AC)</f>
        <v>915</v>
      </c>
      <c r="X24">
        <f>SUMIF(Playoffs!$A:$A,$A24,Playoffs!AD:AD)</f>
        <v>120</v>
      </c>
      <c r="Y24">
        <f>SUMIF(Playoffs!$A:$A,$A24,Playoffs!AE:AE)</f>
        <v>5</v>
      </c>
      <c r="Z24">
        <f>SUMIF(Playoffs!$A:$A,$A24,Playoffs!AF:AF)</f>
        <v>2</v>
      </c>
      <c r="AA24">
        <f>SUMIF(Playoffs!$A:$A,$A24,Playoffs!AG:AG)</f>
        <v>1</v>
      </c>
      <c r="AB24">
        <f>SUMIF(Playoffs!$A:$A,$A24,Playoffs!AH:AH)</f>
        <v>11</v>
      </c>
      <c r="AC24">
        <f>SUMIF(Playoffs!$A:$A,$A24,Playoffs!AI:AI)</f>
        <v>36</v>
      </c>
      <c r="AD24">
        <f>SUMIF(Playoffs!$A:$A,$A24,Playoffs!AJ:AJ)</f>
        <v>6</v>
      </c>
      <c r="AE24">
        <f>SUMIF(Playoffs!$A:$A,$A24,Playoffs!AK:AK)</f>
        <v>31</v>
      </c>
      <c r="AF24">
        <f>SUMIF(Playoffs!$A:$A,$A24,Playoffs!AL:AL)</f>
        <v>3</v>
      </c>
      <c r="AG24">
        <f>SUMIF(Playoffs!$A:$A,$A24,Playoffs!AM:AM)</f>
        <v>13</v>
      </c>
      <c r="AH24">
        <f>SUMIF(Playoffs!$A:$A,$A24,Playoffs!AN:AN)</f>
        <v>2</v>
      </c>
      <c r="AI24">
        <f>SUMIF(Playoffs!$A:$A,$A24,Playoffs!AO:AO)</f>
        <v>3</v>
      </c>
      <c r="AJ24">
        <f>SUMIF(Playoffs!$A:$A,$A24,Playoffs!AP:AP)</f>
        <v>4</v>
      </c>
      <c r="AK24">
        <f>SUMIF(Playoffs!$A:$A,$A24,Playoffs!AQ:AQ)</f>
        <v>18</v>
      </c>
      <c r="AL24">
        <f>SUMIF(Playoffs!$A:$A,$A24,Playoffs!AR:AR)</f>
        <v>22</v>
      </c>
      <c r="AM24">
        <f>SUMIF(Playoffs!$A:$A,$A24,Playoffs!AS:AS)</f>
        <v>83</v>
      </c>
      <c r="AN24">
        <f>SUMIF(Playoffs!$A:$A,$A24,Playoffs!AT:AT)</f>
        <v>42</v>
      </c>
      <c r="AO24">
        <f>SUMIF(Playoffs!$A:$A,$A24,Playoffs!AU:AU)</f>
        <v>1313</v>
      </c>
      <c r="AP24">
        <f>SUMIF(Playoffs!$A:$A,$A24,Playoffs!AV:AV)</f>
        <v>19</v>
      </c>
      <c r="AQ24">
        <f>SUMIF(Playoffs!$A:$A,$A24,Playoffs!AW:AW)</f>
        <v>91</v>
      </c>
      <c r="AR24">
        <f>SUMIF(Playoffs!$A:$A,$A24,Playoffs!AX:AX)</f>
        <v>61</v>
      </c>
      <c r="AS24">
        <f>SUMIF(Playoffs!$A:$A,$A24,Playoffs!AY:AY)</f>
        <v>46</v>
      </c>
      <c r="AT24">
        <f>SUMIF(Playoffs!$A:$A,$A24,Playoffs!AZ:AZ)</f>
        <v>35</v>
      </c>
      <c r="AU24">
        <f>SUMIF(Playoffs!$A:$A,$A24,Playoffs!BA:BA)</f>
        <v>610</v>
      </c>
      <c r="AV24">
        <f>SUMIF(Playoffs!$A:$A,$A24,Playoffs!BB:BB)</f>
        <v>61</v>
      </c>
      <c r="AW24">
        <f>SUMIF(Playoffs!$A:$A,$A24,Playoffs!BC:BC)</f>
        <v>96</v>
      </c>
      <c r="AX24">
        <f>SUMIF(Playoffs!$A:$A,$A24,Playoffs!BD:BD)</f>
        <v>2</v>
      </c>
      <c r="AY24">
        <f>SUMIF(Playoffs!$A:$A,$A24,Playoffs!BE:BE)</f>
        <v>271</v>
      </c>
      <c r="AZ24">
        <f>SUMIF(Playoffs!$A:$A,$A24,Playoffs!BF:BF)</f>
        <v>79</v>
      </c>
      <c r="BA24">
        <f>SUMIF(Playoffs!$A:$A,$A24,Playoffs!BG:BG)</f>
        <v>3</v>
      </c>
      <c r="BB24">
        <f>SUMIF(Playoffs!$A:$A,$A24,Playoffs!BH:BH)</f>
        <v>14</v>
      </c>
      <c r="BC24">
        <f>SUMIF(Playoffs!$A:$A,$A24,Playoffs!BI:BI)</f>
        <v>39</v>
      </c>
      <c r="BD24">
        <f>SUMIF(Playoffs!$A:$A,$A24,Playoffs!BJ:BJ)</f>
        <v>0</v>
      </c>
      <c r="BE24">
        <f>SUMIF(Playoffs!$A:$A,$A24,Playoffs!BK:BK)</f>
        <v>2</v>
      </c>
      <c r="BF24">
        <f>SUMIF(Playoffs!$A:$A,$A24,Playoffs!BL:BL)</f>
        <v>4</v>
      </c>
      <c r="BG24">
        <f>SUMIF(Playoffs!$A:$A,$A24,Playoffs!BM:BM)</f>
        <v>4</v>
      </c>
      <c r="BH24">
        <f>SUMIF(Playoffs!$A:$A,$A24,Playoffs!BN:BN)</f>
        <v>4</v>
      </c>
      <c r="BI24">
        <f>SUMIF(Playoffs!$A:$A,$A24,Playoffs!BO:BO)</f>
        <v>32</v>
      </c>
      <c r="BJ24">
        <f>SUMIF(Playoffs!$A:$A,$A24,Playoffs!BP:BP)</f>
        <v>8</v>
      </c>
      <c r="BK24">
        <f>SUMIF(Playoffs!$A:$A,$A24,Playoffs!BQ:BQ)</f>
        <v>70</v>
      </c>
      <c r="BL24">
        <f>SUMIF(Playoffs!$A:$A,$A24,Playoffs!BR:BR)</f>
        <v>17</v>
      </c>
      <c r="BM24">
        <f>SUMIF(Playoffs!$A:$A,$A24,Playoffs!BS:BS)</f>
        <v>700</v>
      </c>
      <c r="BN24">
        <f>SUMIF(Playoffs!$A:$A,$A24,Playoffs!BT:BT)</f>
        <v>22</v>
      </c>
      <c r="BO24">
        <f>SUMIF(Playoffs!$A:$A,$A24,Playoffs!BU:BU)</f>
        <v>9</v>
      </c>
      <c r="BP24">
        <f>SUMIF(Playoffs!$A:$A,$A24,Playoffs!BV:BV)</f>
        <v>3</v>
      </c>
      <c r="BQ24">
        <f>SUMIF(Playoffs!$A:$A,$A24,Playoffs!BW:BW)</f>
        <v>4</v>
      </c>
      <c r="BR24">
        <f>SUMIF(Playoffs!$A:$A,$A24,Playoffs!BX:BX)</f>
        <v>19</v>
      </c>
      <c r="BS24">
        <f>SUMIF(Playoffs!$A:$A,$A24,Playoffs!BY:BY)</f>
        <v>40</v>
      </c>
      <c r="BT24">
        <f>SUMIF(Playoffs!$A:$A,$A24,Playoffs!BZ:BZ)</f>
        <v>8</v>
      </c>
      <c r="BU24">
        <f>SUMIF(Playoffs!$A:$A,$A24,Playoffs!CA:CA)</f>
        <v>24</v>
      </c>
      <c r="BV24">
        <f>SUMIF(Playoffs!$A:$A,$A24,Playoffs!CB:CB)</f>
        <v>7</v>
      </c>
      <c r="BW24">
        <f>SUMIF(Playoffs!$A:$A,$A24,Playoffs!CC:CC)</f>
        <v>14</v>
      </c>
      <c r="BX24">
        <f>SUMIF(Playoffs!$A:$A,$A24,Playoffs!CD:CD)</f>
        <v>0</v>
      </c>
      <c r="BY24">
        <f>SUMIF(Playoffs!$A:$A,$A24,Playoffs!CE:CE)</f>
        <v>0</v>
      </c>
      <c r="BZ24">
        <f>SUMIF(Playoffs!$A:$A,$A24,Playoffs!CF:CF)</f>
        <v>8</v>
      </c>
      <c r="CA24">
        <f>SUMIF(Playoffs!$A:$A,$A24,Playoffs!CG:CG)</f>
        <v>21</v>
      </c>
      <c r="CB24">
        <f>SUMIF(Playoffs!$A:$A,$A24,Playoffs!CH:CH)</f>
        <v>34</v>
      </c>
      <c r="CC24">
        <f>SUMIF(Playoffs!$A:$A,$A24,Playoffs!CI:CI)</f>
        <v>78</v>
      </c>
      <c r="CD24">
        <f>SUMIF(Playoffs!$A:$A,$A24,Playoffs!CJ:CJ)</f>
        <v>36</v>
      </c>
      <c r="CE24">
        <f>SUMIF(Playoffs!$A:$A,$A24,Playoffs!CK:CK)</f>
        <v>1169</v>
      </c>
      <c r="CF24">
        <f>SUMIF(Playoffs!$A:$A,$A24,Playoffs!CL:CL)</f>
        <v>16</v>
      </c>
      <c r="CG24">
        <f>SUMIF(Playoffs!$A:$A,$A24,Playoffs!CM:CM)</f>
        <v>86</v>
      </c>
      <c r="CH24">
        <f>SUMIF(Playoffs!$A:$A,$A24,Playoffs!CN:CN)</f>
        <v>119</v>
      </c>
      <c r="CJ24" s="1">
        <f t="shared" si="0"/>
        <v>0.55555555555555558</v>
      </c>
      <c r="CK24" s="1">
        <f t="shared" si="1"/>
        <v>0.62962962962962965</v>
      </c>
      <c r="CL24" s="1">
        <f t="shared" si="2"/>
        <v>3.8198198198198199</v>
      </c>
      <c r="CM24" s="1">
        <f t="shared" si="3"/>
        <v>4.7</v>
      </c>
      <c r="CN24" s="1">
        <f t="shared" si="60"/>
        <v>1.3333333333333333</v>
      </c>
      <c r="CO24" s="1">
        <f t="shared" si="61"/>
        <v>2.6666666666666665</v>
      </c>
      <c r="CP24" s="1">
        <f t="shared" si="4"/>
        <v>18.2</v>
      </c>
      <c r="CQ24" s="1">
        <f t="shared" si="5"/>
        <v>25.171428571428571</v>
      </c>
      <c r="CR24" s="2">
        <f t="shared" si="64"/>
        <v>2.3004166666666666</v>
      </c>
      <c r="CS24" s="2">
        <f t="shared" si="65"/>
        <v>2.5138095238095239</v>
      </c>
      <c r="CT24" s="1">
        <f t="shared" si="8"/>
        <v>3.7142857142857144</v>
      </c>
      <c r="CU24" s="1">
        <f t="shared" si="9"/>
        <v>4.9217877094972069</v>
      </c>
      <c r="CV24" s="1">
        <f t="shared" si="10"/>
        <v>1.0249999999999999</v>
      </c>
      <c r="CW24" s="1">
        <f t="shared" si="11"/>
        <v>1.3142857142857143</v>
      </c>
      <c r="CX24" s="1">
        <f t="shared" si="12"/>
        <v>0.2807017543859649</v>
      </c>
      <c r="CY24" s="1">
        <f t="shared" si="13"/>
        <v>0.34146341463414637</v>
      </c>
      <c r="CZ24" s="1">
        <f t="shared" si="14"/>
        <v>31.261904761904763</v>
      </c>
      <c r="DA24" s="1">
        <f t="shared" si="15"/>
        <v>32.472222222222221</v>
      </c>
      <c r="DB24" s="1">
        <f t="shared" si="62"/>
        <v>6.333333333333333</v>
      </c>
      <c r="DC24" s="1">
        <f t="shared" si="63"/>
        <v>5.333333333333333</v>
      </c>
      <c r="DD24" s="1">
        <f t="shared" si="16"/>
        <v>0.48571428571428571</v>
      </c>
      <c r="DE24" s="1">
        <f t="shared" si="17"/>
        <v>0.52380952380952384</v>
      </c>
      <c r="DF24" s="1">
        <f t="shared" si="18"/>
        <v>4.9000000000000004</v>
      </c>
      <c r="DG24" s="1">
        <f t="shared" si="19"/>
        <v>5.1142857142857139</v>
      </c>
      <c r="DH24" s="1">
        <f t="shared" si="20"/>
        <v>0.6071428571428571</v>
      </c>
      <c r="DI24" s="1">
        <f t="shared" si="21"/>
        <v>0.39106145251396646</v>
      </c>
      <c r="DJ24" s="1">
        <f t="shared" si="22"/>
        <v>0.26506024096385544</v>
      </c>
      <c r="DK24" s="1">
        <f t="shared" si="23"/>
        <v>0.4358974358974359</v>
      </c>
      <c r="DL24" s="2">
        <f t="shared" si="24"/>
        <v>2.6941176470588237</v>
      </c>
      <c r="DM24" s="2">
        <f t="shared" si="25"/>
        <v>3.4303797468354431</v>
      </c>
      <c r="DN24" s="1">
        <f t="shared" si="26"/>
        <v>36.136363636363633</v>
      </c>
      <c r="DO24" s="1">
        <f t="shared" si="27"/>
        <v>39.882352941176471</v>
      </c>
      <c r="DQ24">
        <f t="shared" si="28"/>
        <v>29</v>
      </c>
      <c r="DR24">
        <f t="shared" si="29"/>
        <v>3</v>
      </c>
      <c r="DS24">
        <f t="shared" si="30"/>
        <v>25</v>
      </c>
      <c r="DT24">
        <f t="shared" si="31"/>
        <v>4</v>
      </c>
      <c r="DU24">
        <f t="shared" si="32"/>
        <v>4</v>
      </c>
      <c r="DV24">
        <f t="shared" si="33"/>
        <v>2</v>
      </c>
      <c r="DW24">
        <f t="shared" si="34"/>
        <v>29</v>
      </c>
      <c r="DX24">
        <f t="shared" si="35"/>
        <v>4</v>
      </c>
      <c r="DY24">
        <f t="shared" si="36"/>
        <v>27</v>
      </c>
      <c r="DZ24">
        <f t="shared" si="37"/>
        <v>10</v>
      </c>
      <c r="EA24">
        <f t="shared" si="38"/>
        <v>29</v>
      </c>
      <c r="EB24">
        <f t="shared" si="39"/>
        <v>6</v>
      </c>
      <c r="EC24">
        <f t="shared" si="40"/>
        <v>29</v>
      </c>
      <c r="ED24">
        <f t="shared" si="41"/>
        <v>2</v>
      </c>
      <c r="EE24">
        <f t="shared" si="42"/>
        <v>28</v>
      </c>
      <c r="EF24">
        <f t="shared" si="43"/>
        <v>4</v>
      </c>
      <c r="EG24">
        <f t="shared" si="44"/>
        <v>15</v>
      </c>
      <c r="EH24">
        <f t="shared" si="45"/>
        <v>21</v>
      </c>
      <c r="EI24">
        <f t="shared" si="46"/>
        <v>29</v>
      </c>
      <c r="EJ24">
        <f t="shared" si="47"/>
        <v>1</v>
      </c>
      <c r="EK24">
        <f t="shared" si="48"/>
        <v>27</v>
      </c>
      <c r="EL24">
        <f t="shared" si="49"/>
        <v>1</v>
      </c>
      <c r="EM24">
        <f t="shared" si="50"/>
        <v>26</v>
      </c>
      <c r="EN24">
        <f t="shared" si="51"/>
        <v>3</v>
      </c>
      <c r="EO24">
        <f t="shared" si="52"/>
        <v>8</v>
      </c>
      <c r="EP24">
        <f t="shared" si="53"/>
        <v>28</v>
      </c>
      <c r="EQ24">
        <f t="shared" si="54"/>
        <v>28</v>
      </c>
      <c r="ER24">
        <f t="shared" si="55"/>
        <v>12</v>
      </c>
      <c r="ES24">
        <f t="shared" si="56"/>
        <v>28</v>
      </c>
      <c r="ET24">
        <f t="shared" si="57"/>
        <v>5</v>
      </c>
      <c r="EU24">
        <f t="shared" si="58"/>
        <v>19</v>
      </c>
      <c r="EV24">
        <f t="shared" si="59"/>
        <v>21</v>
      </c>
      <c r="EW24" t="s">
        <v>24</v>
      </c>
    </row>
    <row r="25" spans="1:153">
      <c r="A25" t="s">
        <v>27</v>
      </c>
      <c r="B25">
        <f>COUNTIF(Playoffs!A:A,A25)</f>
        <v>5</v>
      </c>
      <c r="C25">
        <f>SUMIF(Playoffs!$A:$A,$A25,Playoffs!I:I)</f>
        <v>104</v>
      </c>
      <c r="D25">
        <f>SUMIF(Playoffs!$A:$A,$A25,Playoffs!J:J)</f>
        <v>57</v>
      </c>
      <c r="E25">
        <f>SUMIF(Playoffs!$A:$A,$A25,Playoffs!K:K)</f>
        <v>1263</v>
      </c>
      <c r="F25">
        <f>SUMIF(Playoffs!$A:$A,$A25,Playoffs!L:L)</f>
        <v>119</v>
      </c>
      <c r="G25">
        <f>SUMIF(Playoffs!$A:$A,$A25,Playoffs!M:M)</f>
        <v>183</v>
      </c>
      <c r="H25">
        <f>SUMIF(Playoffs!$A:$A,$A25,Playoffs!N:N)</f>
        <v>11</v>
      </c>
      <c r="I25">
        <f>SUMIF(Playoffs!$A:$A,$A25,Playoffs!O:O)</f>
        <v>554</v>
      </c>
      <c r="J25">
        <f>SUMIF(Playoffs!$A:$A,$A25,Playoffs!P:P)</f>
        <v>124</v>
      </c>
      <c r="K25">
        <f>SUMIF(Playoffs!$A:$A,$A25,Playoffs!Q:Q)</f>
        <v>5</v>
      </c>
      <c r="L25">
        <f>SUMIF(Playoffs!$A:$A,$A25,Playoffs!R:R)</f>
        <v>24</v>
      </c>
      <c r="M25">
        <f>SUMIF(Playoffs!$A:$A,$A25,Playoffs!S:S)</f>
        <v>60</v>
      </c>
      <c r="N25">
        <f>SUMIF(Playoffs!$A:$A,$A25,Playoffs!T:T)</f>
        <v>2</v>
      </c>
      <c r="O25">
        <f>SUMIF(Playoffs!$A:$A,$A25,Playoffs!U:U)</f>
        <v>6</v>
      </c>
      <c r="P25">
        <f>SUMIF(Playoffs!$A:$A,$A25,Playoffs!V:V)</f>
        <v>1</v>
      </c>
      <c r="Q25">
        <f>SUMIF(Playoffs!$A:$A,$A25,Playoffs!W:W)</f>
        <v>5</v>
      </c>
      <c r="R25">
        <f>SUMIF(Playoffs!$A:$A,$A25,Playoffs!X:X)</f>
        <v>8</v>
      </c>
      <c r="S25">
        <f>SUMIF(Playoffs!$A:$A,$A25,Playoffs!Y:Y)</f>
        <v>66</v>
      </c>
      <c r="T25">
        <f>SUMIF(Playoffs!$A:$A,$A25,Playoffs!Z:Z)</f>
        <v>28</v>
      </c>
      <c r="U25">
        <f>SUMIF(Playoffs!$A:$A,$A25,Playoffs!AA:AA)</f>
        <v>233</v>
      </c>
      <c r="V25">
        <f>SUMIF(Playoffs!$A:$A,$A25,Playoffs!AB:AB)</f>
        <v>21</v>
      </c>
      <c r="W25">
        <f>SUMIF(Playoffs!$A:$A,$A25,Playoffs!AC:AC)</f>
        <v>933</v>
      </c>
      <c r="X25">
        <f>SUMIF(Playoffs!$A:$A,$A25,Playoffs!AD:AD)</f>
        <v>52</v>
      </c>
      <c r="Y25">
        <f>SUMIF(Playoffs!$A:$A,$A25,Playoffs!AE:AE)</f>
        <v>15</v>
      </c>
      <c r="Z25">
        <f>SUMIF(Playoffs!$A:$A,$A25,Playoffs!AF:AF)</f>
        <v>12</v>
      </c>
      <c r="AA25">
        <f>SUMIF(Playoffs!$A:$A,$A25,Playoffs!AG:AG)</f>
        <v>2</v>
      </c>
      <c r="AB25">
        <f>SUMIF(Playoffs!$A:$A,$A25,Playoffs!AH:AH)</f>
        <v>45</v>
      </c>
      <c r="AC25">
        <f>SUMIF(Playoffs!$A:$A,$A25,Playoffs!AI:AI)</f>
        <v>68</v>
      </c>
      <c r="AD25">
        <f>SUMIF(Playoffs!$A:$A,$A25,Playoffs!AJ:AJ)</f>
        <v>18</v>
      </c>
      <c r="AE25">
        <f>SUMIF(Playoffs!$A:$A,$A25,Playoffs!AK:AK)</f>
        <v>37</v>
      </c>
      <c r="AF25">
        <f>SUMIF(Playoffs!$A:$A,$A25,Playoffs!AL:AL)</f>
        <v>6</v>
      </c>
      <c r="AG25">
        <f>SUMIF(Playoffs!$A:$A,$A25,Playoffs!AM:AM)</f>
        <v>11</v>
      </c>
      <c r="AH25">
        <f>SUMIF(Playoffs!$A:$A,$A25,Playoffs!AN:AN)</f>
        <v>2</v>
      </c>
      <c r="AI25">
        <f>SUMIF(Playoffs!$A:$A,$A25,Playoffs!AO:AO)</f>
        <v>4</v>
      </c>
      <c r="AJ25">
        <f>SUMIF(Playoffs!$A:$A,$A25,Playoffs!AP:AP)</f>
        <v>20</v>
      </c>
      <c r="AK25">
        <f>SUMIF(Playoffs!$A:$A,$A25,Playoffs!AQ:AQ)</f>
        <v>38</v>
      </c>
      <c r="AL25">
        <f>SUMIF(Playoffs!$A:$A,$A25,Playoffs!AR:AR)</f>
        <v>71</v>
      </c>
      <c r="AM25">
        <f>SUMIF(Playoffs!$A:$A,$A25,Playoffs!AS:AS)</f>
        <v>120</v>
      </c>
      <c r="AN25">
        <f>SUMIF(Playoffs!$A:$A,$A25,Playoffs!AT:AT)</f>
        <v>59</v>
      </c>
      <c r="AO25">
        <f>SUMIF(Playoffs!$A:$A,$A25,Playoffs!AU:AU)</f>
        <v>1757</v>
      </c>
      <c r="AP25">
        <f>SUMIF(Playoffs!$A:$A,$A25,Playoffs!AV:AV)</f>
        <v>16</v>
      </c>
      <c r="AQ25">
        <f>SUMIF(Playoffs!$A:$A,$A25,Playoffs!AW:AW)</f>
        <v>152</v>
      </c>
      <c r="AR25">
        <f>SUMIF(Playoffs!$A:$A,$A25,Playoffs!AX:AX)</f>
        <v>163</v>
      </c>
      <c r="AS25">
        <f>SUMIF(Playoffs!$A:$A,$A25,Playoffs!AY:AY)</f>
        <v>101</v>
      </c>
      <c r="AT25">
        <f>SUMIF(Playoffs!$A:$A,$A25,Playoffs!AZ:AZ)</f>
        <v>60</v>
      </c>
      <c r="AU25">
        <f>SUMIF(Playoffs!$A:$A,$A25,Playoffs!BA:BA)</f>
        <v>1277</v>
      </c>
      <c r="AV25">
        <f>SUMIF(Playoffs!$A:$A,$A25,Playoffs!BB:BB)</f>
        <v>109</v>
      </c>
      <c r="AW25">
        <f>SUMIF(Playoffs!$A:$A,$A25,Playoffs!BC:BC)</f>
        <v>183</v>
      </c>
      <c r="AX25">
        <f>SUMIF(Playoffs!$A:$A,$A25,Playoffs!BD:BD)</f>
        <v>4</v>
      </c>
      <c r="AY25">
        <f>SUMIF(Playoffs!$A:$A,$A25,Playoffs!BE:BE)</f>
        <v>684</v>
      </c>
      <c r="AZ25">
        <f>SUMIF(Playoffs!$A:$A,$A25,Playoffs!BF:BF)</f>
        <v>136</v>
      </c>
      <c r="BA25">
        <f>SUMIF(Playoffs!$A:$A,$A25,Playoffs!BG:BG)</f>
        <v>11</v>
      </c>
      <c r="BB25">
        <f>SUMIF(Playoffs!$A:$A,$A25,Playoffs!BH:BH)</f>
        <v>22</v>
      </c>
      <c r="BC25">
        <f>SUMIF(Playoffs!$A:$A,$A25,Playoffs!BI:BI)</f>
        <v>62</v>
      </c>
      <c r="BD25">
        <f>SUMIF(Playoffs!$A:$A,$A25,Playoffs!BJ:BJ)</f>
        <v>3</v>
      </c>
      <c r="BE25">
        <f>SUMIF(Playoffs!$A:$A,$A25,Playoffs!BK:BK)</f>
        <v>5</v>
      </c>
      <c r="BF25">
        <f>SUMIF(Playoffs!$A:$A,$A25,Playoffs!BL:BL)</f>
        <v>4</v>
      </c>
      <c r="BG25">
        <f>SUMIF(Playoffs!$A:$A,$A25,Playoffs!BM:BM)</f>
        <v>4</v>
      </c>
      <c r="BH25">
        <f>SUMIF(Playoffs!$A:$A,$A25,Playoffs!BN:BN)</f>
        <v>2</v>
      </c>
      <c r="BI25">
        <f>SUMIF(Playoffs!$A:$A,$A25,Playoffs!BO:BO)</f>
        <v>16</v>
      </c>
      <c r="BJ25">
        <f>SUMIF(Playoffs!$A:$A,$A25,Playoffs!BP:BP)</f>
        <v>20</v>
      </c>
      <c r="BK25">
        <f>SUMIF(Playoffs!$A:$A,$A25,Playoffs!BQ:BQ)</f>
        <v>143</v>
      </c>
      <c r="BL25">
        <f>SUMIF(Playoffs!$A:$A,$A25,Playoffs!BR:BR)</f>
        <v>25</v>
      </c>
      <c r="BM25">
        <f>SUMIF(Playoffs!$A:$A,$A25,Playoffs!BS:BS)</f>
        <v>1070</v>
      </c>
      <c r="BN25">
        <f>SUMIF(Playoffs!$A:$A,$A25,Playoffs!BT:BT)</f>
        <v>149</v>
      </c>
      <c r="BO25">
        <f>SUMIF(Playoffs!$A:$A,$A25,Playoffs!BU:BU)</f>
        <v>18</v>
      </c>
      <c r="BP25">
        <f>SUMIF(Playoffs!$A:$A,$A25,Playoffs!BV:BV)</f>
        <v>11</v>
      </c>
      <c r="BQ25">
        <f>SUMIF(Playoffs!$A:$A,$A25,Playoffs!BW:BW)</f>
        <v>3</v>
      </c>
      <c r="BR25">
        <f>SUMIF(Playoffs!$A:$A,$A25,Playoffs!BX:BX)</f>
        <v>28</v>
      </c>
      <c r="BS25">
        <f>SUMIF(Playoffs!$A:$A,$A25,Playoffs!BY:BY)</f>
        <v>64</v>
      </c>
      <c r="BT25">
        <f>SUMIF(Playoffs!$A:$A,$A25,Playoffs!BZ:BZ)</f>
        <v>29</v>
      </c>
      <c r="BU25">
        <f>SUMIF(Playoffs!$A:$A,$A25,Playoffs!CA:CA)</f>
        <v>51</v>
      </c>
      <c r="BV25">
        <f>SUMIF(Playoffs!$A:$A,$A25,Playoffs!CB:CB)</f>
        <v>5</v>
      </c>
      <c r="BW25">
        <f>SUMIF(Playoffs!$A:$A,$A25,Playoffs!CC:CC)</f>
        <v>14</v>
      </c>
      <c r="BX25">
        <f>SUMIF(Playoffs!$A:$A,$A25,Playoffs!CD:CD)</f>
        <v>2</v>
      </c>
      <c r="BY25">
        <f>SUMIF(Playoffs!$A:$A,$A25,Playoffs!CE:CE)</f>
        <v>2</v>
      </c>
      <c r="BZ25">
        <f>SUMIF(Playoffs!$A:$A,$A25,Playoffs!CF:CF)</f>
        <v>20</v>
      </c>
      <c r="CA25">
        <f>SUMIF(Playoffs!$A:$A,$A25,Playoffs!CG:CG)</f>
        <v>41</v>
      </c>
      <c r="CB25">
        <f>SUMIF(Playoffs!$A:$A,$A25,Playoffs!CH:CH)</f>
        <v>64</v>
      </c>
      <c r="CC25">
        <f>SUMIF(Playoffs!$A:$A,$A25,Playoffs!CI:CI)</f>
        <v>131</v>
      </c>
      <c r="CD25">
        <f>SUMIF(Playoffs!$A:$A,$A25,Playoffs!CJ:CJ)</f>
        <v>60</v>
      </c>
      <c r="CE25">
        <f>SUMIF(Playoffs!$A:$A,$A25,Playoffs!CK:CK)</f>
        <v>1793</v>
      </c>
      <c r="CF25">
        <f>SUMIF(Playoffs!$A:$A,$A25,Playoffs!CL:CL)</f>
        <v>23</v>
      </c>
      <c r="CG25">
        <f>SUMIF(Playoffs!$A:$A,$A25,Playoffs!CM:CM)</f>
        <v>147</v>
      </c>
      <c r="CH25">
        <f>SUMIF(Playoffs!$A:$A,$A25,Playoffs!CN:CN)</f>
        <v>182</v>
      </c>
      <c r="CJ25" s="1">
        <f t="shared" si="0"/>
        <v>0.74534161490683226</v>
      </c>
      <c r="CK25" s="1">
        <f t="shared" si="1"/>
        <v>0.72049689440993792</v>
      </c>
      <c r="CL25" s="1">
        <f t="shared" si="2"/>
        <v>7.5287958115183242</v>
      </c>
      <c r="CM25" s="1">
        <f t="shared" si="3"/>
        <v>6.3621621621621625</v>
      </c>
      <c r="CN25" s="1">
        <f t="shared" si="60"/>
        <v>1.2</v>
      </c>
      <c r="CO25" s="1">
        <f t="shared" si="61"/>
        <v>1.6</v>
      </c>
      <c r="CP25" s="1">
        <f t="shared" si="4"/>
        <v>31.87719298245614</v>
      </c>
      <c r="CQ25" s="1">
        <f t="shared" si="5"/>
        <v>32.68333333333333</v>
      </c>
      <c r="CR25" s="2">
        <f t="shared" si="64"/>
        <v>2.7143274853801169</v>
      </c>
      <c r="CS25" s="2">
        <f t="shared" si="65"/>
        <v>2.5005555555555556</v>
      </c>
      <c r="CT25" s="1">
        <f t="shared" si="8"/>
        <v>5.7682539682539682</v>
      </c>
      <c r="CU25" s="1">
        <f t="shared" si="9"/>
        <v>6.1090342679127723</v>
      </c>
      <c r="CV25" s="1">
        <f t="shared" si="10"/>
        <v>1.8245614035087718</v>
      </c>
      <c r="CW25" s="1">
        <f t="shared" si="11"/>
        <v>1.6833333333333333</v>
      </c>
      <c r="CX25" s="1">
        <f t="shared" si="12"/>
        <v>0.39393939393939392</v>
      </c>
      <c r="CY25" s="1">
        <f t="shared" si="13"/>
        <v>0.37313432835820898</v>
      </c>
      <c r="CZ25" s="1">
        <f t="shared" si="14"/>
        <v>29.779661016949152</v>
      </c>
      <c r="DA25" s="1">
        <f t="shared" si="15"/>
        <v>29.883333333333333</v>
      </c>
      <c r="DB25" s="1">
        <f t="shared" si="62"/>
        <v>3.2</v>
      </c>
      <c r="DC25" s="1">
        <f t="shared" si="63"/>
        <v>4.5999999999999996</v>
      </c>
      <c r="DD25" s="1">
        <f t="shared" si="16"/>
        <v>0.8571428571428571</v>
      </c>
      <c r="DE25" s="1">
        <f t="shared" si="17"/>
        <v>0.68253968253968256</v>
      </c>
      <c r="DF25" s="1">
        <f t="shared" si="18"/>
        <v>5.5263157894736841</v>
      </c>
      <c r="DG25" s="1">
        <f t="shared" si="19"/>
        <v>5.35</v>
      </c>
      <c r="DH25" s="1">
        <f t="shared" si="20"/>
        <v>0.73968253968253972</v>
      </c>
      <c r="DI25" s="1">
        <f t="shared" si="21"/>
        <v>0.4454828660436137</v>
      </c>
      <c r="DJ25" s="1">
        <f t="shared" si="22"/>
        <v>0.59166666666666667</v>
      </c>
      <c r="DK25" s="1">
        <f t="shared" si="23"/>
        <v>0.48854961832061067</v>
      </c>
      <c r="DL25" s="2">
        <f t="shared" si="24"/>
        <v>4.467741935483871</v>
      </c>
      <c r="DM25" s="2">
        <f t="shared" si="25"/>
        <v>5.0294117647058822</v>
      </c>
      <c r="DN25" s="1">
        <f t="shared" si="26"/>
        <v>41.952380952380949</v>
      </c>
      <c r="DO25" s="1">
        <f t="shared" si="27"/>
        <v>36.840000000000003</v>
      </c>
      <c r="DQ25">
        <f t="shared" si="28"/>
        <v>3</v>
      </c>
      <c r="DR25">
        <f t="shared" si="29"/>
        <v>18</v>
      </c>
      <c r="DS25">
        <f t="shared" si="30"/>
        <v>3</v>
      </c>
      <c r="DT25">
        <f t="shared" si="31"/>
        <v>19</v>
      </c>
      <c r="DU25">
        <f t="shared" si="32"/>
        <v>2</v>
      </c>
      <c r="DV25">
        <f t="shared" si="33"/>
        <v>16</v>
      </c>
      <c r="DW25">
        <f t="shared" si="34"/>
        <v>5</v>
      </c>
      <c r="DX25">
        <f t="shared" si="35"/>
        <v>22</v>
      </c>
      <c r="DY25">
        <f t="shared" si="36"/>
        <v>16</v>
      </c>
      <c r="DZ25">
        <f t="shared" si="37"/>
        <v>9</v>
      </c>
      <c r="EA25">
        <f t="shared" si="38"/>
        <v>8</v>
      </c>
      <c r="EB25">
        <f t="shared" si="39"/>
        <v>27</v>
      </c>
      <c r="EC25">
        <f t="shared" si="40"/>
        <v>3</v>
      </c>
      <c r="ED25">
        <f t="shared" si="41"/>
        <v>12</v>
      </c>
      <c r="EE25">
        <f t="shared" si="42"/>
        <v>16</v>
      </c>
      <c r="EF25">
        <f t="shared" si="43"/>
        <v>9</v>
      </c>
      <c r="EG25">
        <f t="shared" si="44"/>
        <v>25</v>
      </c>
      <c r="EH25">
        <f t="shared" si="45"/>
        <v>7</v>
      </c>
      <c r="EI25">
        <f t="shared" si="46"/>
        <v>7</v>
      </c>
      <c r="EJ25">
        <f t="shared" si="47"/>
        <v>4</v>
      </c>
      <c r="EK25">
        <f t="shared" si="48"/>
        <v>1</v>
      </c>
      <c r="EL25">
        <f t="shared" si="49"/>
        <v>15</v>
      </c>
      <c r="EM25">
        <f t="shared" si="50"/>
        <v>17</v>
      </c>
      <c r="EN25">
        <f t="shared" si="51"/>
        <v>11</v>
      </c>
      <c r="EO25">
        <f t="shared" si="52"/>
        <v>18</v>
      </c>
      <c r="EP25">
        <f t="shared" si="53"/>
        <v>26</v>
      </c>
      <c r="EQ25">
        <f t="shared" si="54"/>
        <v>1</v>
      </c>
      <c r="ER25">
        <f t="shared" si="55"/>
        <v>23</v>
      </c>
      <c r="ES25">
        <f t="shared" si="56"/>
        <v>5</v>
      </c>
      <c r="ET25">
        <f t="shared" si="57"/>
        <v>28</v>
      </c>
      <c r="EU25">
        <f t="shared" si="58"/>
        <v>3</v>
      </c>
      <c r="EV25">
        <f t="shared" si="59"/>
        <v>15</v>
      </c>
      <c r="EW25" t="s">
        <v>27</v>
      </c>
    </row>
    <row r="26" spans="1:153">
      <c r="A26" t="s">
        <v>19</v>
      </c>
      <c r="B26">
        <f>COUNTIF(Playoffs!A:A,A26)</f>
        <v>9</v>
      </c>
      <c r="C26">
        <f>SUMIF(Playoffs!$A:$A,$A26,Playoffs!I:I)</f>
        <v>174</v>
      </c>
      <c r="D26">
        <f>SUMIF(Playoffs!$A:$A,$A26,Playoffs!J:J)</f>
        <v>105</v>
      </c>
      <c r="E26">
        <f>SUMIF(Playoffs!$A:$A,$A26,Playoffs!K:K)</f>
        <v>2118</v>
      </c>
      <c r="F26">
        <f>SUMIF(Playoffs!$A:$A,$A26,Playoffs!L:L)</f>
        <v>189</v>
      </c>
      <c r="G26">
        <f>SUMIF(Playoffs!$A:$A,$A26,Playoffs!M:M)</f>
        <v>325</v>
      </c>
      <c r="H26">
        <f>SUMIF(Playoffs!$A:$A,$A26,Playoffs!N:N)</f>
        <v>11</v>
      </c>
      <c r="I26">
        <f>SUMIF(Playoffs!$A:$A,$A26,Playoffs!O:O)</f>
        <v>900</v>
      </c>
      <c r="J26">
        <f>SUMIF(Playoffs!$A:$A,$A26,Playoffs!P:P)</f>
        <v>252</v>
      </c>
      <c r="K26">
        <f>SUMIF(Playoffs!$A:$A,$A26,Playoffs!Q:Q)</f>
        <v>10</v>
      </c>
      <c r="L26">
        <f>SUMIF(Playoffs!$A:$A,$A26,Playoffs!R:R)</f>
        <v>45</v>
      </c>
      <c r="M26">
        <f>SUMIF(Playoffs!$A:$A,$A26,Playoffs!S:S)</f>
        <v>129</v>
      </c>
      <c r="N26">
        <f>SUMIF(Playoffs!$A:$A,$A26,Playoffs!T:T)</f>
        <v>5</v>
      </c>
      <c r="O26">
        <f>SUMIF(Playoffs!$A:$A,$A26,Playoffs!U:U)</f>
        <v>13</v>
      </c>
      <c r="P26">
        <f>SUMIF(Playoffs!$A:$A,$A26,Playoffs!V:V)</f>
        <v>8</v>
      </c>
      <c r="Q26">
        <f>SUMIF(Playoffs!$A:$A,$A26,Playoffs!W:W)</f>
        <v>4</v>
      </c>
      <c r="R26">
        <f>SUMIF(Playoffs!$A:$A,$A26,Playoffs!X:X)</f>
        <v>16</v>
      </c>
      <c r="S26">
        <f>SUMIF(Playoffs!$A:$A,$A26,Playoffs!Y:Y)</f>
        <v>93</v>
      </c>
      <c r="T26">
        <f>SUMIF(Playoffs!$A:$A,$A26,Playoffs!Z:Z)</f>
        <v>41</v>
      </c>
      <c r="U26">
        <f>SUMIF(Playoffs!$A:$A,$A26,Playoffs!AA:AA)</f>
        <v>308</v>
      </c>
      <c r="V26">
        <f>SUMIF(Playoffs!$A:$A,$A26,Playoffs!AB:AB)</f>
        <v>47</v>
      </c>
      <c r="W26">
        <f>SUMIF(Playoffs!$A:$A,$A26,Playoffs!AC:AC)</f>
        <v>1910</v>
      </c>
      <c r="X26">
        <f>SUMIF(Playoffs!$A:$A,$A26,Playoffs!AD:AD)</f>
        <v>171</v>
      </c>
      <c r="Y26">
        <f>SUMIF(Playoffs!$A:$A,$A26,Playoffs!AE:AE)</f>
        <v>32</v>
      </c>
      <c r="Z26">
        <f>SUMIF(Playoffs!$A:$A,$A26,Playoffs!AF:AF)</f>
        <v>16</v>
      </c>
      <c r="AA26">
        <f>SUMIF(Playoffs!$A:$A,$A26,Playoffs!AG:AG)</f>
        <v>12</v>
      </c>
      <c r="AB26">
        <f>SUMIF(Playoffs!$A:$A,$A26,Playoffs!AH:AH)</f>
        <v>51</v>
      </c>
      <c r="AC26">
        <f>SUMIF(Playoffs!$A:$A,$A26,Playoffs!AI:AI)</f>
        <v>115</v>
      </c>
      <c r="AD26">
        <f>SUMIF(Playoffs!$A:$A,$A26,Playoffs!AJ:AJ)</f>
        <v>38</v>
      </c>
      <c r="AE26">
        <f>SUMIF(Playoffs!$A:$A,$A26,Playoffs!AK:AK)</f>
        <v>88</v>
      </c>
      <c r="AF26">
        <f>SUMIF(Playoffs!$A:$A,$A26,Playoffs!AL:AL)</f>
        <v>19</v>
      </c>
      <c r="AG26">
        <f>SUMIF(Playoffs!$A:$A,$A26,Playoffs!AM:AM)</f>
        <v>38</v>
      </c>
      <c r="AH26">
        <f>SUMIF(Playoffs!$A:$A,$A26,Playoffs!AN:AN)</f>
        <v>4</v>
      </c>
      <c r="AI26">
        <f>SUMIF(Playoffs!$A:$A,$A26,Playoffs!AO:AO)</f>
        <v>5</v>
      </c>
      <c r="AJ26">
        <f>SUMIF(Playoffs!$A:$A,$A26,Playoffs!AP:AP)</f>
        <v>25</v>
      </c>
      <c r="AK26">
        <f>SUMIF(Playoffs!$A:$A,$A26,Playoffs!AQ:AQ)</f>
        <v>67</v>
      </c>
      <c r="AL26">
        <f>SUMIF(Playoffs!$A:$A,$A26,Playoffs!AR:AR)</f>
        <v>112</v>
      </c>
      <c r="AM26">
        <f>SUMIF(Playoffs!$A:$A,$A26,Playoffs!AS:AS)</f>
        <v>246</v>
      </c>
      <c r="AN26">
        <f>SUMIF(Playoffs!$A:$A,$A26,Playoffs!AT:AT)</f>
        <v>109</v>
      </c>
      <c r="AO26">
        <f>SUMIF(Playoffs!$A:$A,$A26,Playoffs!AU:AU)</f>
        <v>3458</v>
      </c>
      <c r="AP26">
        <f>SUMIF(Playoffs!$A:$A,$A26,Playoffs!AV:AV)</f>
        <v>37</v>
      </c>
      <c r="AQ26">
        <f>SUMIF(Playoffs!$A:$A,$A26,Playoffs!AW:AW)</f>
        <v>269</v>
      </c>
      <c r="AR26">
        <f>SUMIF(Playoffs!$A:$A,$A26,Playoffs!AX:AX)</f>
        <v>285</v>
      </c>
      <c r="AS26">
        <f>SUMIF(Playoffs!$A:$A,$A26,Playoffs!AY:AY)</f>
        <v>161</v>
      </c>
      <c r="AT26">
        <f>SUMIF(Playoffs!$A:$A,$A26,Playoffs!AZ:AZ)</f>
        <v>111</v>
      </c>
      <c r="AU26">
        <f>SUMIF(Playoffs!$A:$A,$A26,Playoffs!BA:BA)</f>
        <v>2013</v>
      </c>
      <c r="AV26">
        <f>SUMIF(Playoffs!$A:$A,$A26,Playoffs!BB:BB)</f>
        <v>176</v>
      </c>
      <c r="AW26">
        <f>SUMIF(Playoffs!$A:$A,$A26,Playoffs!BC:BC)</f>
        <v>305</v>
      </c>
      <c r="AX26">
        <f>SUMIF(Playoffs!$A:$A,$A26,Playoffs!BD:BD)</f>
        <v>13</v>
      </c>
      <c r="AY26">
        <f>SUMIF(Playoffs!$A:$A,$A26,Playoffs!BE:BE)</f>
        <v>1002</v>
      </c>
      <c r="AZ26">
        <f>SUMIF(Playoffs!$A:$A,$A26,Playoffs!BF:BF)</f>
        <v>253</v>
      </c>
      <c r="BA26">
        <f>SUMIF(Playoffs!$A:$A,$A26,Playoffs!BG:BG)</f>
        <v>10</v>
      </c>
      <c r="BB26">
        <f>SUMIF(Playoffs!$A:$A,$A26,Playoffs!BH:BH)</f>
        <v>49</v>
      </c>
      <c r="BC26">
        <f>SUMIF(Playoffs!$A:$A,$A26,Playoffs!BI:BI)</f>
        <v>131</v>
      </c>
      <c r="BD26">
        <f>SUMIF(Playoffs!$A:$A,$A26,Playoffs!BJ:BJ)</f>
        <v>7</v>
      </c>
      <c r="BE26">
        <f>SUMIF(Playoffs!$A:$A,$A26,Playoffs!BK:BK)</f>
        <v>12</v>
      </c>
      <c r="BF26">
        <f>SUMIF(Playoffs!$A:$A,$A26,Playoffs!BL:BL)</f>
        <v>9</v>
      </c>
      <c r="BG26">
        <f>SUMIF(Playoffs!$A:$A,$A26,Playoffs!BM:BM)</f>
        <v>6</v>
      </c>
      <c r="BH26">
        <f>SUMIF(Playoffs!$A:$A,$A26,Playoffs!BN:BN)</f>
        <v>19</v>
      </c>
      <c r="BI26">
        <f>SUMIF(Playoffs!$A:$A,$A26,Playoffs!BO:BO)</f>
        <v>133</v>
      </c>
      <c r="BJ26">
        <f>SUMIF(Playoffs!$A:$A,$A26,Playoffs!BP:BP)</f>
        <v>47</v>
      </c>
      <c r="BK26">
        <f>SUMIF(Playoffs!$A:$A,$A26,Playoffs!BQ:BQ)</f>
        <v>387</v>
      </c>
      <c r="BL26">
        <f>SUMIF(Playoffs!$A:$A,$A26,Playoffs!BR:BR)</f>
        <v>50</v>
      </c>
      <c r="BM26">
        <f>SUMIF(Playoffs!$A:$A,$A26,Playoffs!BS:BS)</f>
        <v>2050</v>
      </c>
      <c r="BN26">
        <f>SUMIF(Playoffs!$A:$A,$A26,Playoffs!BT:BT)</f>
        <v>157</v>
      </c>
      <c r="BO26">
        <f>SUMIF(Playoffs!$A:$A,$A26,Playoffs!BU:BU)</f>
        <v>27</v>
      </c>
      <c r="BP26">
        <f>SUMIF(Playoffs!$A:$A,$A26,Playoffs!BV:BV)</f>
        <v>16</v>
      </c>
      <c r="BQ26">
        <f>SUMIF(Playoffs!$A:$A,$A26,Playoffs!BW:BW)</f>
        <v>6</v>
      </c>
      <c r="BR26">
        <f>SUMIF(Playoffs!$A:$A,$A26,Playoffs!BX:BX)</f>
        <v>55</v>
      </c>
      <c r="BS26">
        <f>SUMIF(Playoffs!$A:$A,$A26,Playoffs!BY:BY)</f>
        <v>124</v>
      </c>
      <c r="BT26">
        <f>SUMIF(Playoffs!$A:$A,$A26,Playoffs!BZ:BZ)</f>
        <v>27</v>
      </c>
      <c r="BU26">
        <f>SUMIF(Playoffs!$A:$A,$A26,Playoffs!CA:CA)</f>
        <v>88</v>
      </c>
      <c r="BV26">
        <f>SUMIF(Playoffs!$A:$A,$A26,Playoffs!CB:CB)</f>
        <v>14</v>
      </c>
      <c r="BW26">
        <f>SUMIF(Playoffs!$A:$A,$A26,Playoffs!CC:CC)</f>
        <v>32</v>
      </c>
      <c r="BX26">
        <f>SUMIF(Playoffs!$A:$A,$A26,Playoffs!CD:CD)</f>
        <v>5</v>
      </c>
      <c r="BY26">
        <f>SUMIF(Playoffs!$A:$A,$A26,Playoffs!CE:CE)</f>
        <v>6</v>
      </c>
      <c r="BZ26">
        <f>SUMIF(Playoffs!$A:$A,$A26,Playoffs!CF:CF)</f>
        <v>41</v>
      </c>
      <c r="CA26">
        <f>SUMIF(Playoffs!$A:$A,$A26,Playoffs!CG:CG)</f>
        <v>80</v>
      </c>
      <c r="CB26">
        <f>SUMIF(Playoffs!$A:$A,$A26,Playoffs!CH:CH)</f>
        <v>101</v>
      </c>
      <c r="CC26">
        <f>SUMIF(Playoffs!$A:$A,$A26,Playoffs!CI:CI)</f>
        <v>250</v>
      </c>
      <c r="CD26">
        <f>SUMIF(Playoffs!$A:$A,$A26,Playoffs!CJ:CJ)</f>
        <v>114</v>
      </c>
      <c r="CE26">
        <f>SUMIF(Playoffs!$A:$A,$A26,Playoffs!CK:CK)</f>
        <v>3464</v>
      </c>
      <c r="CF26">
        <f>SUMIF(Playoffs!$A:$A,$A26,Playoffs!CL:CL)</f>
        <v>40</v>
      </c>
      <c r="CG26">
        <f>SUMIF(Playoffs!$A:$A,$A26,Playoffs!CM:CM)</f>
        <v>272</v>
      </c>
      <c r="CH26">
        <f>SUMIF(Playoffs!$A:$A,$A26,Playoffs!CN:CN)</f>
        <v>218</v>
      </c>
      <c r="CJ26" s="1">
        <f t="shared" si="0"/>
        <v>0.69892473118279574</v>
      </c>
      <c r="CK26" s="1">
        <f t="shared" si="1"/>
        <v>0.67647058823529416</v>
      </c>
      <c r="CL26" s="1">
        <f t="shared" si="2"/>
        <v>5.8005865102639298</v>
      </c>
      <c r="CM26" s="1">
        <f t="shared" si="3"/>
        <v>5.7654320987654319</v>
      </c>
      <c r="CN26" s="1">
        <f t="shared" si="60"/>
        <v>1.3333333333333333</v>
      </c>
      <c r="CO26" s="1">
        <f t="shared" si="61"/>
        <v>1.6666666666666667</v>
      </c>
      <c r="CP26" s="1">
        <f t="shared" si="4"/>
        <v>28.742857142857144</v>
      </c>
      <c r="CQ26" s="1">
        <f t="shared" si="5"/>
        <v>27.162162162162161</v>
      </c>
      <c r="CR26" s="2">
        <f t="shared" si="64"/>
        <v>2.6071428571428572</v>
      </c>
      <c r="CS26" s="2">
        <f t="shared" si="65"/>
        <v>2.4831831831831832</v>
      </c>
      <c r="CT26" s="1">
        <f t="shared" si="8"/>
        <v>5.0893760539629005</v>
      </c>
      <c r="CU26" s="1">
        <f t="shared" si="9"/>
        <v>5.2253032928942806</v>
      </c>
      <c r="CV26" s="1">
        <f t="shared" si="10"/>
        <v>1.6571428571428573</v>
      </c>
      <c r="CW26" s="1">
        <f t="shared" si="11"/>
        <v>1.4504504504504505</v>
      </c>
      <c r="CX26" s="1">
        <f t="shared" si="12"/>
        <v>0.352112676056338</v>
      </c>
      <c r="CY26" s="1">
        <f t="shared" si="13"/>
        <v>0.39160839160839161</v>
      </c>
      <c r="CZ26" s="1">
        <f t="shared" si="14"/>
        <v>31.724770642201836</v>
      </c>
      <c r="DA26" s="1">
        <f t="shared" si="15"/>
        <v>30.385964912280702</v>
      </c>
      <c r="DB26" s="1">
        <f t="shared" si="62"/>
        <v>4.1111111111111107</v>
      </c>
      <c r="DC26" s="1">
        <f t="shared" si="63"/>
        <v>4.4444444444444446</v>
      </c>
      <c r="DD26" s="1">
        <f t="shared" si="16"/>
        <v>0.6607142857142857</v>
      </c>
      <c r="DE26" s="1">
        <f t="shared" si="17"/>
        <v>0.68783068783068779</v>
      </c>
      <c r="DF26" s="1">
        <f t="shared" si="18"/>
        <v>5.647619047619048</v>
      </c>
      <c r="DG26" s="1">
        <f t="shared" si="19"/>
        <v>5.198198198198198</v>
      </c>
      <c r="DH26" s="1">
        <f t="shared" si="20"/>
        <v>0.51939291736930859</v>
      </c>
      <c r="DI26" s="1">
        <f t="shared" si="21"/>
        <v>0.6707105719237435</v>
      </c>
      <c r="DJ26" s="1">
        <f t="shared" si="22"/>
        <v>0.45528455284552843</v>
      </c>
      <c r="DK26" s="1">
        <f t="shared" si="23"/>
        <v>0.40400000000000003</v>
      </c>
      <c r="DL26" s="2">
        <f t="shared" si="24"/>
        <v>3.5714285714285716</v>
      </c>
      <c r="DM26" s="2">
        <f t="shared" si="25"/>
        <v>3.960474308300395</v>
      </c>
      <c r="DN26" s="1">
        <f t="shared" si="26"/>
        <v>37</v>
      </c>
      <c r="DO26" s="1">
        <f t="shared" si="27"/>
        <v>37.86</v>
      </c>
      <c r="DQ26">
        <f t="shared" si="28"/>
        <v>18</v>
      </c>
      <c r="DR26">
        <f t="shared" si="29"/>
        <v>7</v>
      </c>
      <c r="DS26">
        <f t="shared" si="30"/>
        <v>12</v>
      </c>
      <c r="DT26">
        <f t="shared" si="31"/>
        <v>14</v>
      </c>
      <c r="DU26">
        <f t="shared" si="32"/>
        <v>4</v>
      </c>
      <c r="DV26">
        <f t="shared" si="33"/>
        <v>15</v>
      </c>
      <c r="DW26">
        <f t="shared" si="34"/>
        <v>18</v>
      </c>
      <c r="DX26">
        <f t="shared" si="35"/>
        <v>8</v>
      </c>
      <c r="DY26">
        <f t="shared" si="36"/>
        <v>20</v>
      </c>
      <c r="DZ26">
        <f t="shared" si="37"/>
        <v>8</v>
      </c>
      <c r="EA26">
        <f t="shared" si="38"/>
        <v>17</v>
      </c>
      <c r="EB26">
        <f t="shared" si="39"/>
        <v>14</v>
      </c>
      <c r="EC26">
        <f t="shared" si="40"/>
        <v>17</v>
      </c>
      <c r="ED26">
        <f t="shared" si="41"/>
        <v>6</v>
      </c>
      <c r="EE26">
        <f t="shared" si="42"/>
        <v>25</v>
      </c>
      <c r="EF26">
        <f t="shared" si="43"/>
        <v>14</v>
      </c>
      <c r="EG26">
        <f t="shared" si="44"/>
        <v>13</v>
      </c>
      <c r="EH26">
        <f t="shared" si="45"/>
        <v>10</v>
      </c>
      <c r="EI26">
        <f t="shared" si="46"/>
        <v>21</v>
      </c>
      <c r="EJ26">
        <f t="shared" si="47"/>
        <v>8</v>
      </c>
      <c r="EK26">
        <f t="shared" si="48"/>
        <v>16</v>
      </c>
      <c r="EL26">
        <f t="shared" si="49"/>
        <v>17</v>
      </c>
      <c r="EM26">
        <f t="shared" si="50"/>
        <v>13</v>
      </c>
      <c r="EN26">
        <f t="shared" si="51"/>
        <v>6</v>
      </c>
      <c r="EO26">
        <f t="shared" si="52"/>
        <v>4</v>
      </c>
      <c r="EP26">
        <f t="shared" si="53"/>
        <v>18</v>
      </c>
      <c r="EQ26">
        <f t="shared" si="54"/>
        <v>13</v>
      </c>
      <c r="ER26">
        <f t="shared" si="55"/>
        <v>7</v>
      </c>
      <c r="ES26">
        <f t="shared" si="56"/>
        <v>24</v>
      </c>
      <c r="ET26">
        <f t="shared" si="57"/>
        <v>15</v>
      </c>
      <c r="EU26">
        <f t="shared" si="58"/>
        <v>16</v>
      </c>
      <c r="EV26">
        <f t="shared" si="59"/>
        <v>19</v>
      </c>
      <c r="EW26" t="s">
        <v>19</v>
      </c>
    </row>
    <row r="27" spans="1:153">
      <c r="A27" t="s">
        <v>10</v>
      </c>
      <c r="B27">
        <f>COUNTIF(Playoffs!A:A,A27)</f>
        <v>14</v>
      </c>
      <c r="C27">
        <f>SUMIF(Playoffs!$A:$A,$A27,Playoffs!I:I)</f>
        <v>288</v>
      </c>
      <c r="D27">
        <f>SUMIF(Playoffs!$A:$A,$A27,Playoffs!J:J)</f>
        <v>167</v>
      </c>
      <c r="E27">
        <f>SUMIF(Playoffs!$A:$A,$A27,Playoffs!K:K)</f>
        <v>3129</v>
      </c>
      <c r="F27">
        <f>SUMIF(Playoffs!$A:$A,$A27,Playoffs!L:L)</f>
        <v>260</v>
      </c>
      <c r="G27">
        <f>SUMIF(Playoffs!$A:$A,$A27,Playoffs!M:M)</f>
        <v>436</v>
      </c>
      <c r="H27">
        <f>SUMIF(Playoffs!$A:$A,$A27,Playoffs!N:N)</f>
        <v>22</v>
      </c>
      <c r="I27">
        <f>SUMIF(Playoffs!$A:$A,$A27,Playoffs!O:O)</f>
        <v>1569</v>
      </c>
      <c r="J27">
        <f>SUMIF(Playoffs!$A:$A,$A27,Playoffs!P:P)</f>
        <v>454</v>
      </c>
      <c r="K27">
        <f>SUMIF(Playoffs!$A:$A,$A27,Playoffs!Q:Q)</f>
        <v>20</v>
      </c>
      <c r="L27">
        <f>SUMIF(Playoffs!$A:$A,$A27,Playoffs!R:R)</f>
        <v>84</v>
      </c>
      <c r="M27">
        <f>SUMIF(Playoffs!$A:$A,$A27,Playoffs!S:S)</f>
        <v>193</v>
      </c>
      <c r="N27">
        <f>SUMIF(Playoffs!$A:$A,$A27,Playoffs!T:T)</f>
        <v>4</v>
      </c>
      <c r="O27">
        <f>SUMIF(Playoffs!$A:$A,$A27,Playoffs!U:U)</f>
        <v>7</v>
      </c>
      <c r="P27">
        <f>SUMIF(Playoffs!$A:$A,$A27,Playoffs!V:V)</f>
        <v>19</v>
      </c>
      <c r="Q27">
        <f>SUMIF(Playoffs!$A:$A,$A27,Playoffs!W:W)</f>
        <v>7</v>
      </c>
      <c r="R27">
        <f>SUMIF(Playoffs!$A:$A,$A27,Playoffs!X:X)</f>
        <v>31</v>
      </c>
      <c r="S27">
        <f>SUMIF(Playoffs!$A:$A,$A27,Playoffs!Y:Y)</f>
        <v>195</v>
      </c>
      <c r="T27">
        <f>SUMIF(Playoffs!$A:$A,$A27,Playoffs!Z:Z)</f>
        <v>70</v>
      </c>
      <c r="U27">
        <f>SUMIF(Playoffs!$A:$A,$A27,Playoffs!AA:AA)</f>
        <v>561</v>
      </c>
      <c r="V27">
        <f>SUMIF(Playoffs!$A:$A,$A27,Playoffs!AB:AB)</f>
        <v>69</v>
      </c>
      <c r="W27">
        <f>SUMIF(Playoffs!$A:$A,$A27,Playoffs!AC:AC)</f>
        <v>2816</v>
      </c>
      <c r="X27">
        <f>SUMIF(Playoffs!$A:$A,$A27,Playoffs!AD:AD)</f>
        <v>521</v>
      </c>
      <c r="Y27">
        <f>SUMIF(Playoffs!$A:$A,$A27,Playoffs!AE:AE)</f>
        <v>51</v>
      </c>
      <c r="Z27">
        <f>SUMIF(Playoffs!$A:$A,$A27,Playoffs!AF:AF)</f>
        <v>33</v>
      </c>
      <c r="AA27">
        <f>SUMIF(Playoffs!$A:$A,$A27,Playoffs!AG:AG)</f>
        <v>12</v>
      </c>
      <c r="AB27">
        <f>SUMIF(Playoffs!$A:$A,$A27,Playoffs!AH:AH)</f>
        <v>106</v>
      </c>
      <c r="AC27">
        <f>SUMIF(Playoffs!$A:$A,$A27,Playoffs!AI:AI)</f>
        <v>243</v>
      </c>
      <c r="AD27">
        <f>SUMIF(Playoffs!$A:$A,$A27,Playoffs!AJ:AJ)</f>
        <v>58</v>
      </c>
      <c r="AE27">
        <f>SUMIF(Playoffs!$A:$A,$A27,Playoffs!AK:AK)</f>
        <v>144</v>
      </c>
      <c r="AF27">
        <f>SUMIF(Playoffs!$A:$A,$A27,Playoffs!AL:AL)</f>
        <v>26</v>
      </c>
      <c r="AG27">
        <f>SUMIF(Playoffs!$A:$A,$A27,Playoffs!AM:AM)</f>
        <v>48</v>
      </c>
      <c r="AH27">
        <f>SUMIF(Playoffs!$A:$A,$A27,Playoffs!AN:AN)</f>
        <v>2</v>
      </c>
      <c r="AI27">
        <f>SUMIF(Playoffs!$A:$A,$A27,Playoffs!AO:AO)</f>
        <v>4</v>
      </c>
      <c r="AJ27">
        <f>SUMIF(Playoffs!$A:$A,$A27,Playoffs!AP:AP)</f>
        <v>55</v>
      </c>
      <c r="AK27">
        <f>SUMIF(Playoffs!$A:$A,$A27,Playoffs!AQ:AQ)</f>
        <v>126</v>
      </c>
      <c r="AL27">
        <f>SUMIF(Playoffs!$A:$A,$A27,Playoffs!AR:AR)</f>
        <v>192</v>
      </c>
      <c r="AM27">
        <f>SUMIF(Playoffs!$A:$A,$A27,Playoffs!AS:AS)</f>
        <v>439</v>
      </c>
      <c r="AN27">
        <f>SUMIF(Playoffs!$A:$A,$A27,Playoffs!AT:AT)</f>
        <v>173</v>
      </c>
      <c r="AO27">
        <f>SUMIF(Playoffs!$A:$A,$A27,Playoffs!AU:AU)</f>
        <v>5928</v>
      </c>
      <c r="AP27">
        <f>SUMIF(Playoffs!$A:$A,$A27,Playoffs!AV:AV)</f>
        <v>53</v>
      </c>
      <c r="AQ27">
        <f>SUMIF(Playoffs!$A:$A,$A27,Playoffs!AW:AW)</f>
        <v>447</v>
      </c>
      <c r="AR27">
        <f>SUMIF(Playoffs!$A:$A,$A27,Playoffs!AX:AX)</f>
        <v>497</v>
      </c>
      <c r="AS27">
        <f>SUMIF(Playoffs!$A:$A,$A27,Playoffs!AY:AY)</f>
        <v>242</v>
      </c>
      <c r="AT27">
        <f>SUMIF(Playoffs!$A:$A,$A27,Playoffs!AZ:AZ)</f>
        <v>167</v>
      </c>
      <c r="AU27">
        <f>SUMIF(Playoffs!$A:$A,$A27,Playoffs!BA:BA)</f>
        <v>3259</v>
      </c>
      <c r="AV27">
        <f>SUMIF(Playoffs!$A:$A,$A27,Playoffs!BB:BB)</f>
        <v>293</v>
      </c>
      <c r="AW27">
        <f>SUMIF(Playoffs!$A:$A,$A27,Playoffs!BC:BC)</f>
        <v>505</v>
      </c>
      <c r="AX27">
        <f>SUMIF(Playoffs!$A:$A,$A27,Playoffs!BD:BD)</f>
        <v>19</v>
      </c>
      <c r="AY27">
        <f>SUMIF(Playoffs!$A:$A,$A27,Playoffs!BE:BE)</f>
        <v>1094</v>
      </c>
      <c r="AZ27">
        <f>SUMIF(Playoffs!$A:$A,$A27,Playoffs!BF:BF)</f>
        <v>316</v>
      </c>
      <c r="BA27">
        <f>SUMIF(Playoffs!$A:$A,$A27,Playoffs!BG:BG)</f>
        <v>12</v>
      </c>
      <c r="BB27">
        <f>SUMIF(Playoffs!$A:$A,$A27,Playoffs!BH:BH)</f>
        <v>72</v>
      </c>
      <c r="BC27">
        <f>SUMIF(Playoffs!$A:$A,$A27,Playoffs!BI:BI)</f>
        <v>189</v>
      </c>
      <c r="BD27">
        <f>SUMIF(Playoffs!$A:$A,$A27,Playoffs!BJ:BJ)</f>
        <v>8</v>
      </c>
      <c r="BE27">
        <f>SUMIF(Playoffs!$A:$A,$A27,Playoffs!BK:BK)</f>
        <v>14</v>
      </c>
      <c r="BF27">
        <f>SUMIF(Playoffs!$A:$A,$A27,Playoffs!BL:BL)</f>
        <v>19</v>
      </c>
      <c r="BG27">
        <f>SUMIF(Playoffs!$A:$A,$A27,Playoffs!BM:BM)</f>
        <v>8</v>
      </c>
      <c r="BH27">
        <f>SUMIF(Playoffs!$A:$A,$A27,Playoffs!BN:BN)</f>
        <v>43</v>
      </c>
      <c r="BI27">
        <f>SUMIF(Playoffs!$A:$A,$A27,Playoffs!BO:BO)</f>
        <v>282</v>
      </c>
      <c r="BJ27">
        <f>SUMIF(Playoffs!$A:$A,$A27,Playoffs!BP:BP)</f>
        <v>101</v>
      </c>
      <c r="BK27">
        <f>SUMIF(Playoffs!$A:$A,$A27,Playoffs!BQ:BQ)</f>
        <v>909</v>
      </c>
      <c r="BL27">
        <f>SUMIF(Playoffs!$A:$A,$A27,Playoffs!BR:BR)</f>
        <v>75</v>
      </c>
      <c r="BM27">
        <f>SUMIF(Playoffs!$A:$A,$A27,Playoffs!BS:BS)</f>
        <v>3090</v>
      </c>
      <c r="BN27">
        <f>SUMIF(Playoffs!$A:$A,$A27,Playoffs!BT:BT)</f>
        <v>480</v>
      </c>
      <c r="BO27">
        <f>SUMIF(Playoffs!$A:$A,$A27,Playoffs!BU:BU)</f>
        <v>35</v>
      </c>
      <c r="BP27">
        <f>SUMIF(Playoffs!$A:$A,$A27,Playoffs!BV:BV)</f>
        <v>19</v>
      </c>
      <c r="BQ27">
        <f>SUMIF(Playoffs!$A:$A,$A27,Playoffs!BW:BW)</f>
        <v>11</v>
      </c>
      <c r="BR27">
        <f>SUMIF(Playoffs!$A:$A,$A27,Playoffs!BX:BX)</f>
        <v>63</v>
      </c>
      <c r="BS27">
        <f>SUMIF(Playoffs!$A:$A,$A27,Playoffs!BY:BY)</f>
        <v>170</v>
      </c>
      <c r="BT27">
        <f>SUMIF(Playoffs!$A:$A,$A27,Playoffs!BZ:BZ)</f>
        <v>41</v>
      </c>
      <c r="BU27">
        <f>SUMIF(Playoffs!$A:$A,$A27,Playoffs!CA:CA)</f>
        <v>104</v>
      </c>
      <c r="BV27">
        <f>SUMIF(Playoffs!$A:$A,$A27,Playoffs!CB:CB)</f>
        <v>16</v>
      </c>
      <c r="BW27">
        <f>SUMIF(Playoffs!$A:$A,$A27,Playoffs!CC:CC)</f>
        <v>30</v>
      </c>
      <c r="BX27">
        <f>SUMIF(Playoffs!$A:$A,$A27,Playoffs!CD:CD)</f>
        <v>3</v>
      </c>
      <c r="BY27">
        <f>SUMIF(Playoffs!$A:$A,$A27,Playoffs!CE:CE)</f>
        <v>4</v>
      </c>
      <c r="BZ27">
        <f>SUMIF(Playoffs!$A:$A,$A27,Playoffs!CF:CF)</f>
        <v>29</v>
      </c>
      <c r="CA27">
        <f>SUMIF(Playoffs!$A:$A,$A27,Playoffs!CG:CG)</f>
        <v>77</v>
      </c>
      <c r="CB27">
        <f>SUMIF(Playoffs!$A:$A,$A27,Playoffs!CH:CH)</f>
        <v>123</v>
      </c>
      <c r="CC27">
        <f>SUMIF(Playoffs!$A:$A,$A27,Playoffs!CI:CI)</f>
        <v>308</v>
      </c>
      <c r="CD27">
        <f>SUMIF(Playoffs!$A:$A,$A27,Playoffs!CJ:CJ)</f>
        <v>170</v>
      </c>
      <c r="CE27">
        <f>SUMIF(Playoffs!$A:$A,$A27,Playoffs!CK:CK)</f>
        <v>5279</v>
      </c>
      <c r="CF27">
        <f>SUMIF(Playoffs!$A:$A,$A27,Playoffs!CL:CL)</f>
        <v>64</v>
      </c>
      <c r="CG27">
        <f>SUMIF(Playoffs!$A:$A,$A27,Playoffs!CM:CM)</f>
        <v>392</v>
      </c>
      <c r="CH27">
        <f>SUMIF(Playoffs!$A:$A,$A27,Playoffs!CN:CN)</f>
        <v>362</v>
      </c>
      <c r="CJ27" s="1">
        <f t="shared" si="0"/>
        <v>0.72527472527472525</v>
      </c>
      <c r="CK27" s="1">
        <f t="shared" si="1"/>
        <v>0.66748166259168706</v>
      </c>
      <c r="CL27" s="1">
        <f t="shared" si="2"/>
        <v>5.8115631691648826</v>
      </c>
      <c r="CM27" s="1">
        <f t="shared" si="3"/>
        <v>5.0802919708029197</v>
      </c>
      <c r="CN27" s="1">
        <f t="shared" si="60"/>
        <v>1.8571428571428572</v>
      </c>
      <c r="CO27" s="1">
        <f t="shared" si="61"/>
        <v>1.9285714285714286</v>
      </c>
      <c r="CP27" s="1">
        <f t="shared" si="4"/>
        <v>28.131736526946106</v>
      </c>
      <c r="CQ27" s="1">
        <f t="shared" si="5"/>
        <v>26.065868263473053</v>
      </c>
      <c r="CR27" s="2">
        <f t="shared" si="64"/>
        <v>2.7262475049900203</v>
      </c>
      <c r="CS27" s="2">
        <f t="shared" si="65"/>
        <v>2.383433133732535</v>
      </c>
      <c r="CT27" s="1">
        <f t="shared" si="8"/>
        <v>5.100977198697068</v>
      </c>
      <c r="CU27" s="1">
        <f t="shared" si="9"/>
        <v>5.0381944444444446</v>
      </c>
      <c r="CV27" s="1">
        <f t="shared" si="10"/>
        <v>1.7245508982035929</v>
      </c>
      <c r="CW27" s="1">
        <f t="shared" si="11"/>
        <v>1.4491017964071857</v>
      </c>
      <c r="CX27" s="1">
        <f t="shared" si="12"/>
        <v>0.44</v>
      </c>
      <c r="CY27" s="1">
        <f t="shared" si="13"/>
        <v>0.39408866995073893</v>
      </c>
      <c r="CZ27" s="1">
        <f t="shared" si="14"/>
        <v>34.265895953757223</v>
      </c>
      <c r="DA27" s="1">
        <f t="shared" si="15"/>
        <v>31.05294117647059</v>
      </c>
      <c r="DB27" s="1">
        <f t="shared" si="62"/>
        <v>3.7857142857142856</v>
      </c>
      <c r="DC27" s="1">
        <f t="shared" si="63"/>
        <v>4.5714285714285712</v>
      </c>
      <c r="DD27" s="1">
        <f t="shared" si="16"/>
        <v>0.74789915966386555</v>
      </c>
      <c r="DE27" s="1">
        <f t="shared" si="17"/>
        <v>0.67755102040816328</v>
      </c>
      <c r="DF27" s="1">
        <f t="shared" si="18"/>
        <v>5.5149700598802394</v>
      </c>
      <c r="DG27" s="1">
        <f t="shared" si="19"/>
        <v>5.1736526946107784</v>
      </c>
      <c r="DH27" s="1">
        <f t="shared" si="20"/>
        <v>0.60912052117263848</v>
      </c>
      <c r="DI27" s="1">
        <f t="shared" si="21"/>
        <v>1.0520833333333333</v>
      </c>
      <c r="DJ27" s="1">
        <f t="shared" si="22"/>
        <v>0.43735763097949887</v>
      </c>
      <c r="DK27" s="1">
        <f t="shared" si="23"/>
        <v>0.39935064935064934</v>
      </c>
      <c r="DL27" s="2">
        <f t="shared" si="24"/>
        <v>3.4559471365638768</v>
      </c>
      <c r="DM27" s="2">
        <f t="shared" si="25"/>
        <v>3.462025316455696</v>
      </c>
      <c r="DN27" s="1">
        <f t="shared" si="26"/>
        <v>33.260869565217391</v>
      </c>
      <c r="DO27" s="1">
        <f t="shared" si="27"/>
        <v>34.799999999999997</v>
      </c>
      <c r="DQ27">
        <f t="shared" si="28"/>
        <v>7</v>
      </c>
      <c r="DR27">
        <f t="shared" si="29"/>
        <v>5</v>
      </c>
      <c r="DS27">
        <f t="shared" si="30"/>
        <v>11</v>
      </c>
      <c r="DT27">
        <f t="shared" si="31"/>
        <v>10</v>
      </c>
      <c r="DU27">
        <f t="shared" si="32"/>
        <v>17</v>
      </c>
      <c r="DV27">
        <f t="shared" si="33"/>
        <v>12</v>
      </c>
      <c r="DW27">
        <f t="shared" si="34"/>
        <v>22</v>
      </c>
      <c r="DX27">
        <f t="shared" si="35"/>
        <v>5</v>
      </c>
      <c r="DY27">
        <f t="shared" si="36"/>
        <v>13</v>
      </c>
      <c r="DZ27">
        <f t="shared" si="37"/>
        <v>5</v>
      </c>
      <c r="EA27">
        <f t="shared" si="38"/>
        <v>16</v>
      </c>
      <c r="EB27">
        <f t="shared" si="39"/>
        <v>7</v>
      </c>
      <c r="EC27">
        <f t="shared" si="40"/>
        <v>13</v>
      </c>
      <c r="ED27">
        <f t="shared" si="41"/>
        <v>5</v>
      </c>
      <c r="EE27">
        <f t="shared" si="42"/>
        <v>8</v>
      </c>
      <c r="EF27">
        <f t="shared" si="43"/>
        <v>16</v>
      </c>
      <c r="EG27">
        <f t="shared" si="44"/>
        <v>3</v>
      </c>
      <c r="EH27">
        <f t="shared" si="45"/>
        <v>13</v>
      </c>
      <c r="EI27">
        <f t="shared" si="46"/>
        <v>16</v>
      </c>
      <c r="EJ27">
        <f t="shared" si="47"/>
        <v>7</v>
      </c>
      <c r="EK27">
        <f t="shared" si="48"/>
        <v>5</v>
      </c>
      <c r="EL27">
        <f t="shared" si="49"/>
        <v>13</v>
      </c>
      <c r="EM27">
        <f t="shared" si="50"/>
        <v>18</v>
      </c>
      <c r="EN27">
        <f t="shared" si="51"/>
        <v>5</v>
      </c>
      <c r="EO27">
        <f t="shared" si="52"/>
        <v>9</v>
      </c>
      <c r="EP27">
        <f t="shared" si="53"/>
        <v>1</v>
      </c>
      <c r="EQ27">
        <f t="shared" si="54"/>
        <v>20</v>
      </c>
      <c r="ER27">
        <f t="shared" si="55"/>
        <v>4</v>
      </c>
      <c r="ES27">
        <f t="shared" si="56"/>
        <v>25</v>
      </c>
      <c r="ET27">
        <f t="shared" si="57"/>
        <v>6</v>
      </c>
      <c r="EU27">
        <f t="shared" si="58"/>
        <v>26</v>
      </c>
      <c r="EV27">
        <f t="shared" si="59"/>
        <v>6</v>
      </c>
      <c r="EW27" t="s">
        <v>10</v>
      </c>
    </row>
    <row r="28" spans="1:153">
      <c r="A28" t="s">
        <v>16</v>
      </c>
      <c r="B28">
        <f>COUNTIF(Playoffs!A:A,A28)</f>
        <v>6</v>
      </c>
      <c r="C28">
        <f>SUMIF(Playoffs!$A:$A,$A28,Playoffs!I:I)</f>
        <v>125</v>
      </c>
      <c r="D28">
        <f>SUMIF(Playoffs!$A:$A,$A28,Playoffs!J:J)</f>
        <v>69</v>
      </c>
      <c r="E28">
        <f>SUMIF(Playoffs!$A:$A,$A28,Playoffs!K:K)</f>
        <v>1258</v>
      </c>
      <c r="F28">
        <f>SUMIF(Playoffs!$A:$A,$A28,Playoffs!L:L)</f>
        <v>122</v>
      </c>
      <c r="G28">
        <f>SUMIF(Playoffs!$A:$A,$A28,Playoffs!M:M)</f>
        <v>201</v>
      </c>
      <c r="H28">
        <f>SUMIF(Playoffs!$A:$A,$A28,Playoffs!N:N)</f>
        <v>5</v>
      </c>
      <c r="I28">
        <f>SUMIF(Playoffs!$A:$A,$A28,Playoffs!O:O)</f>
        <v>731</v>
      </c>
      <c r="J28">
        <f>SUMIF(Playoffs!$A:$A,$A28,Playoffs!P:P)</f>
        <v>189</v>
      </c>
      <c r="K28">
        <f>SUMIF(Playoffs!$A:$A,$A28,Playoffs!Q:Q)</f>
        <v>7</v>
      </c>
      <c r="L28">
        <f>SUMIF(Playoffs!$A:$A,$A28,Playoffs!R:R)</f>
        <v>44</v>
      </c>
      <c r="M28">
        <f>SUMIF(Playoffs!$A:$A,$A28,Playoffs!S:S)</f>
        <v>88</v>
      </c>
      <c r="N28">
        <f>SUMIF(Playoffs!$A:$A,$A28,Playoffs!T:T)</f>
        <v>1</v>
      </c>
      <c r="O28">
        <f>SUMIF(Playoffs!$A:$A,$A28,Playoffs!U:U)</f>
        <v>6</v>
      </c>
      <c r="P28">
        <f>SUMIF(Playoffs!$A:$A,$A28,Playoffs!V:V)</f>
        <v>8</v>
      </c>
      <c r="Q28">
        <f>SUMIF(Playoffs!$A:$A,$A28,Playoffs!W:W)</f>
        <v>7</v>
      </c>
      <c r="R28">
        <f>SUMIF(Playoffs!$A:$A,$A28,Playoffs!X:X)</f>
        <v>11</v>
      </c>
      <c r="S28">
        <f>SUMIF(Playoffs!$A:$A,$A28,Playoffs!Y:Y)</f>
        <v>62</v>
      </c>
      <c r="T28">
        <f>SUMIF(Playoffs!$A:$A,$A28,Playoffs!Z:Z)</f>
        <v>48</v>
      </c>
      <c r="U28">
        <f>SUMIF(Playoffs!$A:$A,$A28,Playoffs!AA:AA)</f>
        <v>389</v>
      </c>
      <c r="V28">
        <f>SUMIF(Playoffs!$A:$A,$A28,Playoffs!AB:AB)</f>
        <v>26</v>
      </c>
      <c r="W28">
        <f>SUMIF(Playoffs!$A:$A,$A28,Playoffs!AC:AC)</f>
        <v>1026</v>
      </c>
      <c r="X28">
        <f>SUMIF(Playoffs!$A:$A,$A28,Playoffs!AD:AD)</f>
        <v>66</v>
      </c>
      <c r="Y28">
        <f>SUMIF(Playoffs!$A:$A,$A28,Playoffs!AE:AE)</f>
        <v>21</v>
      </c>
      <c r="Z28">
        <f>SUMIF(Playoffs!$A:$A,$A28,Playoffs!AF:AF)</f>
        <v>10</v>
      </c>
      <c r="AA28">
        <f>SUMIF(Playoffs!$A:$A,$A28,Playoffs!AG:AG)</f>
        <v>4</v>
      </c>
      <c r="AB28">
        <f>SUMIF(Playoffs!$A:$A,$A28,Playoffs!AH:AH)</f>
        <v>37</v>
      </c>
      <c r="AC28">
        <f>SUMIF(Playoffs!$A:$A,$A28,Playoffs!AI:AI)</f>
        <v>93</v>
      </c>
      <c r="AD28">
        <f>SUMIF(Playoffs!$A:$A,$A28,Playoffs!AJ:AJ)</f>
        <v>23</v>
      </c>
      <c r="AE28">
        <f>SUMIF(Playoffs!$A:$A,$A28,Playoffs!AK:AK)</f>
        <v>64</v>
      </c>
      <c r="AF28">
        <f>SUMIF(Playoffs!$A:$A,$A28,Playoffs!AL:AL)</f>
        <v>22</v>
      </c>
      <c r="AG28">
        <f>SUMIF(Playoffs!$A:$A,$A28,Playoffs!AM:AM)</f>
        <v>28</v>
      </c>
      <c r="AH28">
        <f>SUMIF(Playoffs!$A:$A,$A28,Playoffs!AN:AN)</f>
        <v>0</v>
      </c>
      <c r="AI28">
        <f>SUMIF(Playoffs!$A:$A,$A28,Playoffs!AO:AO)</f>
        <v>0</v>
      </c>
      <c r="AJ28">
        <f>SUMIF(Playoffs!$A:$A,$A28,Playoffs!AP:AP)</f>
        <v>9</v>
      </c>
      <c r="AK28">
        <f>SUMIF(Playoffs!$A:$A,$A28,Playoffs!AQ:AQ)</f>
        <v>26</v>
      </c>
      <c r="AL28">
        <f>SUMIF(Playoffs!$A:$A,$A28,Playoffs!AR:AR)</f>
        <v>82</v>
      </c>
      <c r="AM28">
        <f>SUMIF(Playoffs!$A:$A,$A28,Playoffs!AS:AS)</f>
        <v>185</v>
      </c>
      <c r="AN28">
        <f>SUMIF(Playoffs!$A:$A,$A28,Playoffs!AT:AT)</f>
        <v>70</v>
      </c>
      <c r="AO28">
        <f>SUMIF(Playoffs!$A:$A,$A28,Playoffs!AU:AU)</f>
        <v>2117</v>
      </c>
      <c r="AP28">
        <f>SUMIF(Playoffs!$A:$A,$A28,Playoffs!AV:AV)</f>
        <v>25</v>
      </c>
      <c r="AQ28">
        <f>SUMIF(Playoffs!$A:$A,$A28,Playoffs!AW:AW)</f>
        <v>197</v>
      </c>
      <c r="AR28">
        <f>SUMIF(Playoffs!$A:$A,$A28,Playoffs!AX:AX)</f>
        <v>181</v>
      </c>
      <c r="AS28">
        <f>SUMIF(Playoffs!$A:$A,$A28,Playoffs!AY:AY)</f>
        <v>102</v>
      </c>
      <c r="AT28">
        <f>SUMIF(Playoffs!$A:$A,$A28,Playoffs!AZ:AZ)</f>
        <v>69</v>
      </c>
      <c r="AU28">
        <f>SUMIF(Playoffs!$A:$A,$A28,Playoffs!BA:BA)</f>
        <v>1388</v>
      </c>
      <c r="AV28">
        <f>SUMIF(Playoffs!$A:$A,$A28,Playoffs!BB:BB)</f>
        <v>121</v>
      </c>
      <c r="AW28">
        <f>SUMIF(Playoffs!$A:$A,$A28,Playoffs!BC:BC)</f>
        <v>213</v>
      </c>
      <c r="AX28">
        <f>SUMIF(Playoffs!$A:$A,$A28,Playoffs!BD:BD)</f>
        <v>9</v>
      </c>
      <c r="AY28">
        <f>SUMIF(Playoffs!$A:$A,$A28,Playoffs!BE:BE)</f>
        <v>424</v>
      </c>
      <c r="AZ28">
        <f>SUMIF(Playoffs!$A:$A,$A28,Playoffs!BF:BF)</f>
        <v>142</v>
      </c>
      <c r="BA28">
        <f>SUMIF(Playoffs!$A:$A,$A28,Playoffs!BG:BG)</f>
        <v>5</v>
      </c>
      <c r="BB28">
        <f>SUMIF(Playoffs!$A:$A,$A28,Playoffs!BH:BH)</f>
        <v>29</v>
      </c>
      <c r="BC28">
        <f>SUMIF(Playoffs!$A:$A,$A28,Playoffs!BI:BI)</f>
        <v>79</v>
      </c>
      <c r="BD28">
        <f>SUMIF(Playoffs!$A:$A,$A28,Playoffs!BJ:BJ)</f>
        <v>3</v>
      </c>
      <c r="BE28">
        <f>SUMIF(Playoffs!$A:$A,$A28,Playoffs!BK:BK)</f>
        <v>4</v>
      </c>
      <c r="BF28">
        <f>SUMIF(Playoffs!$A:$A,$A28,Playoffs!BL:BL)</f>
        <v>4</v>
      </c>
      <c r="BG28">
        <f>SUMIF(Playoffs!$A:$A,$A28,Playoffs!BM:BM)</f>
        <v>2</v>
      </c>
      <c r="BH28">
        <f>SUMIF(Playoffs!$A:$A,$A28,Playoffs!BN:BN)</f>
        <v>4</v>
      </c>
      <c r="BI28">
        <f>SUMIF(Playoffs!$A:$A,$A28,Playoffs!BO:BO)</f>
        <v>32</v>
      </c>
      <c r="BJ28">
        <f>SUMIF(Playoffs!$A:$A,$A28,Playoffs!BP:BP)</f>
        <v>43</v>
      </c>
      <c r="BK28">
        <f>SUMIF(Playoffs!$A:$A,$A28,Playoffs!BQ:BQ)</f>
        <v>345</v>
      </c>
      <c r="BL28">
        <f>SUMIF(Playoffs!$A:$A,$A28,Playoffs!BR:BR)</f>
        <v>33</v>
      </c>
      <c r="BM28">
        <f>SUMIF(Playoffs!$A:$A,$A28,Playoffs!BS:BS)</f>
        <v>1314</v>
      </c>
      <c r="BN28">
        <f>SUMIF(Playoffs!$A:$A,$A28,Playoffs!BT:BT)</f>
        <v>113</v>
      </c>
      <c r="BO28">
        <f>SUMIF(Playoffs!$A:$A,$A28,Playoffs!BU:BU)</f>
        <v>13</v>
      </c>
      <c r="BP28">
        <f>SUMIF(Playoffs!$A:$A,$A28,Playoffs!BV:BV)</f>
        <v>8</v>
      </c>
      <c r="BQ28">
        <f>SUMIF(Playoffs!$A:$A,$A28,Playoffs!BW:BW)</f>
        <v>5</v>
      </c>
      <c r="BR28">
        <f>SUMIF(Playoffs!$A:$A,$A28,Playoffs!BX:BX)</f>
        <v>28</v>
      </c>
      <c r="BS28">
        <f>SUMIF(Playoffs!$A:$A,$A28,Playoffs!BY:BY)</f>
        <v>83</v>
      </c>
      <c r="BT28">
        <f>SUMIF(Playoffs!$A:$A,$A28,Playoffs!BZ:BZ)</f>
        <v>14</v>
      </c>
      <c r="BU28">
        <f>SUMIF(Playoffs!$A:$A,$A28,Playoffs!CA:CA)</f>
        <v>44</v>
      </c>
      <c r="BV28">
        <f>SUMIF(Playoffs!$A:$A,$A28,Playoffs!CB:CB)</f>
        <v>5</v>
      </c>
      <c r="BW28">
        <f>SUMIF(Playoffs!$A:$A,$A28,Playoffs!CC:CC)</f>
        <v>12</v>
      </c>
      <c r="BX28">
        <f>SUMIF(Playoffs!$A:$A,$A28,Playoffs!CD:CD)</f>
        <v>1</v>
      </c>
      <c r="BY28">
        <f>SUMIF(Playoffs!$A:$A,$A28,Playoffs!CE:CE)</f>
        <v>1</v>
      </c>
      <c r="BZ28">
        <f>SUMIF(Playoffs!$A:$A,$A28,Playoffs!CF:CF)</f>
        <v>20</v>
      </c>
      <c r="CA28">
        <f>SUMIF(Playoffs!$A:$A,$A28,Playoffs!CG:CG)</f>
        <v>50</v>
      </c>
      <c r="CB28">
        <f>SUMIF(Playoffs!$A:$A,$A28,Playoffs!CH:CH)</f>
        <v>48</v>
      </c>
      <c r="CC28">
        <f>SUMIF(Playoffs!$A:$A,$A28,Playoffs!CI:CI)</f>
        <v>140</v>
      </c>
      <c r="CD28">
        <f>SUMIF(Playoffs!$A:$A,$A28,Playoffs!CJ:CJ)</f>
        <v>72</v>
      </c>
      <c r="CE28">
        <f>SUMIF(Playoffs!$A:$A,$A28,Playoffs!CK:CK)</f>
        <v>2307</v>
      </c>
      <c r="CF28">
        <f>SUMIF(Playoffs!$A:$A,$A28,Playoffs!CL:CL)</f>
        <v>22</v>
      </c>
      <c r="CG28">
        <f>SUMIF(Playoffs!$A:$A,$A28,Playoffs!CM:CM)</f>
        <v>159</v>
      </c>
      <c r="CH28">
        <f>SUMIF(Playoffs!$A:$A,$A28,Playoffs!CN:CN)</f>
        <v>194</v>
      </c>
      <c r="CJ28" s="1">
        <f t="shared" si="0"/>
        <v>0.70618556701030932</v>
      </c>
      <c r="CK28" s="1">
        <f t="shared" si="1"/>
        <v>0.67836257309941517</v>
      </c>
      <c r="CL28" s="1">
        <f t="shared" si="2"/>
        <v>4.7075471698113205</v>
      </c>
      <c r="CM28" s="1">
        <f t="shared" si="3"/>
        <v>6.3963133640552998</v>
      </c>
      <c r="CN28" s="1">
        <f t="shared" si="60"/>
        <v>2.5</v>
      </c>
      <c r="CO28" s="1">
        <f t="shared" si="61"/>
        <v>1</v>
      </c>
      <c r="CP28" s="1">
        <f t="shared" si="4"/>
        <v>28.826086956521738</v>
      </c>
      <c r="CQ28" s="1">
        <f t="shared" si="5"/>
        <v>26.260869565217391</v>
      </c>
      <c r="CR28" s="2">
        <f t="shared" si="64"/>
        <v>2.8987922705314011</v>
      </c>
      <c r="CS28" s="2">
        <f t="shared" si="65"/>
        <v>2.3512077294685989</v>
      </c>
      <c r="CT28" s="1">
        <f t="shared" si="8"/>
        <v>4.9600997506234412</v>
      </c>
      <c r="CU28" s="1">
        <f t="shared" si="9"/>
        <v>5.0473537604456826</v>
      </c>
      <c r="CV28" s="1">
        <f t="shared" si="10"/>
        <v>1.8115942028985508</v>
      </c>
      <c r="CW28" s="1">
        <f t="shared" si="11"/>
        <v>1.4782608695652173</v>
      </c>
      <c r="CX28" s="1">
        <f t="shared" si="12"/>
        <v>0.47872340425531917</v>
      </c>
      <c r="CY28" s="1">
        <f t="shared" si="13"/>
        <v>0.38554216867469882</v>
      </c>
      <c r="CZ28" s="1">
        <f t="shared" si="14"/>
        <v>30.242857142857144</v>
      </c>
      <c r="DA28" s="1">
        <f t="shared" si="15"/>
        <v>32.041666666666664</v>
      </c>
      <c r="DB28" s="1">
        <f t="shared" si="62"/>
        <v>4.166666666666667</v>
      </c>
      <c r="DC28" s="1">
        <f t="shared" si="63"/>
        <v>3.6666666666666665</v>
      </c>
      <c r="DD28" s="1">
        <f t="shared" si="16"/>
        <v>0.55782312925170063</v>
      </c>
      <c r="DE28" s="1">
        <f t="shared" si="17"/>
        <v>0.78021978021978022</v>
      </c>
      <c r="DF28" s="1">
        <f t="shared" si="18"/>
        <v>5.8115942028985508</v>
      </c>
      <c r="DG28" s="1">
        <f t="shared" si="19"/>
        <v>5.2028985507246377</v>
      </c>
      <c r="DH28" s="1">
        <f t="shared" si="20"/>
        <v>0.97007481296758102</v>
      </c>
      <c r="DI28" s="1">
        <f t="shared" si="21"/>
        <v>0.96100278551532037</v>
      </c>
      <c r="DJ28" s="1">
        <f t="shared" si="22"/>
        <v>0.44324324324324327</v>
      </c>
      <c r="DK28" s="1">
        <f t="shared" si="23"/>
        <v>0.34285714285714286</v>
      </c>
      <c r="DL28" s="2">
        <f t="shared" si="24"/>
        <v>3.8677248677248679</v>
      </c>
      <c r="DM28" s="2">
        <f t="shared" si="25"/>
        <v>2.9859154929577465</v>
      </c>
      <c r="DN28" s="1">
        <f t="shared" si="26"/>
        <v>36.92307692307692</v>
      </c>
      <c r="DO28" s="1">
        <f t="shared" si="27"/>
        <v>36.393939393939391</v>
      </c>
      <c r="DQ28">
        <f t="shared" si="28"/>
        <v>15</v>
      </c>
      <c r="DR28">
        <f t="shared" si="29"/>
        <v>8</v>
      </c>
      <c r="DS28">
        <f t="shared" si="30"/>
        <v>19</v>
      </c>
      <c r="DT28">
        <f t="shared" si="31"/>
        <v>20</v>
      </c>
      <c r="DU28">
        <f t="shared" si="32"/>
        <v>26</v>
      </c>
      <c r="DV28">
        <f t="shared" si="33"/>
        <v>26</v>
      </c>
      <c r="DW28">
        <f t="shared" si="34"/>
        <v>17</v>
      </c>
      <c r="DX28">
        <f t="shared" si="35"/>
        <v>6</v>
      </c>
      <c r="DY28">
        <f t="shared" si="36"/>
        <v>3</v>
      </c>
      <c r="DZ28">
        <f t="shared" si="37"/>
        <v>4</v>
      </c>
      <c r="EA28">
        <f t="shared" si="38"/>
        <v>21</v>
      </c>
      <c r="EB28">
        <f t="shared" si="39"/>
        <v>8</v>
      </c>
      <c r="EC28">
        <f t="shared" si="40"/>
        <v>4</v>
      </c>
      <c r="ED28">
        <f t="shared" si="41"/>
        <v>8</v>
      </c>
      <c r="EE28">
        <f t="shared" si="42"/>
        <v>1</v>
      </c>
      <c r="EF28">
        <f t="shared" si="43"/>
        <v>12</v>
      </c>
      <c r="EG28">
        <f t="shared" si="44"/>
        <v>22</v>
      </c>
      <c r="EH28">
        <f t="shared" si="45"/>
        <v>18</v>
      </c>
      <c r="EI28">
        <f t="shared" si="46"/>
        <v>22</v>
      </c>
      <c r="EJ28">
        <f t="shared" si="47"/>
        <v>15</v>
      </c>
      <c r="EK28">
        <f t="shared" si="48"/>
        <v>26</v>
      </c>
      <c r="EL28">
        <f t="shared" si="49"/>
        <v>23</v>
      </c>
      <c r="EM28">
        <f t="shared" si="50"/>
        <v>7</v>
      </c>
      <c r="EN28">
        <f t="shared" si="51"/>
        <v>7</v>
      </c>
      <c r="EO28">
        <f t="shared" si="52"/>
        <v>25</v>
      </c>
      <c r="EP28">
        <f t="shared" si="53"/>
        <v>3</v>
      </c>
      <c r="EQ28">
        <f t="shared" si="54"/>
        <v>18</v>
      </c>
      <c r="ER28">
        <f t="shared" si="55"/>
        <v>1</v>
      </c>
      <c r="ES28">
        <f t="shared" si="56"/>
        <v>20</v>
      </c>
      <c r="ET28">
        <f t="shared" si="57"/>
        <v>1</v>
      </c>
      <c r="EU28">
        <f t="shared" si="58"/>
        <v>17</v>
      </c>
      <c r="EV28">
        <f t="shared" si="59"/>
        <v>14</v>
      </c>
      <c r="EW28" t="s">
        <v>16</v>
      </c>
    </row>
    <row r="29" spans="1:153">
      <c r="A29" t="s">
        <v>23</v>
      </c>
      <c r="B29">
        <f>COUNTIF(Playoffs!A:A,A29)</f>
        <v>5</v>
      </c>
      <c r="C29">
        <f>SUMIF(Playoffs!$A:$A,$A29,Playoffs!I:I)</f>
        <v>102</v>
      </c>
      <c r="D29">
        <f>SUMIF(Playoffs!$A:$A,$A29,Playoffs!J:J)</f>
        <v>59</v>
      </c>
      <c r="E29">
        <f>SUMIF(Playoffs!$A:$A,$A29,Playoffs!K:K)</f>
        <v>1233</v>
      </c>
      <c r="F29">
        <f>SUMIF(Playoffs!$A:$A,$A29,Playoffs!L:L)</f>
        <v>101</v>
      </c>
      <c r="G29">
        <f>SUMIF(Playoffs!$A:$A,$A29,Playoffs!M:M)</f>
        <v>181</v>
      </c>
      <c r="H29">
        <f>SUMIF(Playoffs!$A:$A,$A29,Playoffs!N:N)</f>
        <v>10</v>
      </c>
      <c r="I29">
        <f>SUMIF(Playoffs!$A:$A,$A29,Playoffs!O:O)</f>
        <v>635</v>
      </c>
      <c r="J29">
        <f>SUMIF(Playoffs!$A:$A,$A29,Playoffs!P:P)</f>
        <v>151</v>
      </c>
      <c r="K29">
        <f>SUMIF(Playoffs!$A:$A,$A29,Playoffs!Q:Q)</f>
        <v>6</v>
      </c>
      <c r="L29">
        <f>SUMIF(Playoffs!$A:$A,$A29,Playoffs!R:R)</f>
        <v>31</v>
      </c>
      <c r="M29">
        <f>SUMIF(Playoffs!$A:$A,$A29,Playoffs!S:S)</f>
        <v>73</v>
      </c>
      <c r="N29">
        <f>SUMIF(Playoffs!$A:$A,$A29,Playoffs!T:T)</f>
        <v>5</v>
      </c>
      <c r="O29">
        <f>SUMIF(Playoffs!$A:$A,$A29,Playoffs!U:U)</f>
        <v>9</v>
      </c>
      <c r="P29">
        <f>SUMIF(Playoffs!$A:$A,$A29,Playoffs!V:V)</f>
        <v>5</v>
      </c>
      <c r="Q29">
        <f>SUMIF(Playoffs!$A:$A,$A29,Playoffs!W:W)</f>
        <v>4</v>
      </c>
      <c r="R29">
        <f>SUMIF(Playoffs!$A:$A,$A29,Playoffs!X:X)</f>
        <v>10</v>
      </c>
      <c r="S29">
        <f>SUMIF(Playoffs!$A:$A,$A29,Playoffs!Y:Y)</f>
        <v>75</v>
      </c>
      <c r="T29">
        <f>SUMIF(Playoffs!$A:$A,$A29,Playoffs!Z:Z)</f>
        <v>31</v>
      </c>
      <c r="U29">
        <f>SUMIF(Playoffs!$A:$A,$A29,Playoffs!AA:AA)</f>
        <v>271</v>
      </c>
      <c r="V29">
        <f>SUMIF(Playoffs!$A:$A,$A29,Playoffs!AB:AB)</f>
        <v>25</v>
      </c>
      <c r="W29">
        <f>SUMIF(Playoffs!$A:$A,$A29,Playoffs!AC:AC)</f>
        <v>1014</v>
      </c>
      <c r="X29">
        <f>SUMIF(Playoffs!$A:$A,$A29,Playoffs!AD:AD)</f>
        <v>112</v>
      </c>
      <c r="Y29">
        <f>SUMIF(Playoffs!$A:$A,$A29,Playoffs!AE:AE)</f>
        <v>18</v>
      </c>
      <c r="Z29">
        <f>SUMIF(Playoffs!$A:$A,$A29,Playoffs!AF:AF)</f>
        <v>9</v>
      </c>
      <c r="AA29">
        <f>SUMIF(Playoffs!$A:$A,$A29,Playoffs!AG:AG)</f>
        <v>3</v>
      </c>
      <c r="AB29">
        <f>SUMIF(Playoffs!$A:$A,$A29,Playoffs!AH:AH)</f>
        <v>31</v>
      </c>
      <c r="AC29">
        <f>SUMIF(Playoffs!$A:$A,$A29,Playoffs!AI:AI)</f>
        <v>76</v>
      </c>
      <c r="AD29">
        <f>SUMIF(Playoffs!$A:$A,$A29,Playoffs!AJ:AJ)</f>
        <v>23</v>
      </c>
      <c r="AE29">
        <f>SUMIF(Playoffs!$A:$A,$A29,Playoffs!AK:AK)</f>
        <v>54</v>
      </c>
      <c r="AF29">
        <f>SUMIF(Playoffs!$A:$A,$A29,Playoffs!AL:AL)</f>
        <v>7</v>
      </c>
      <c r="AG29">
        <f>SUMIF(Playoffs!$A:$A,$A29,Playoffs!AM:AM)</f>
        <v>15</v>
      </c>
      <c r="AH29">
        <f>SUMIF(Playoffs!$A:$A,$A29,Playoffs!AN:AN)</f>
        <v>2</v>
      </c>
      <c r="AI29">
        <f>SUMIF(Playoffs!$A:$A,$A29,Playoffs!AO:AO)</f>
        <v>3</v>
      </c>
      <c r="AJ29">
        <f>SUMIF(Playoffs!$A:$A,$A29,Playoffs!AP:AP)</f>
        <v>16</v>
      </c>
      <c r="AK29">
        <f>SUMIF(Playoffs!$A:$A,$A29,Playoffs!AQ:AQ)</f>
        <v>40</v>
      </c>
      <c r="AL29">
        <f>SUMIF(Playoffs!$A:$A,$A29,Playoffs!AR:AR)</f>
        <v>63</v>
      </c>
      <c r="AM29">
        <f>SUMIF(Playoffs!$A:$A,$A29,Playoffs!AS:AS)</f>
        <v>148</v>
      </c>
      <c r="AN29">
        <f>SUMIF(Playoffs!$A:$A,$A29,Playoffs!AT:AT)</f>
        <v>60</v>
      </c>
      <c r="AO29">
        <f>SUMIF(Playoffs!$A:$A,$A29,Playoffs!AU:AU)</f>
        <v>1872</v>
      </c>
      <c r="AP29">
        <f>SUMIF(Playoffs!$A:$A,$A29,Playoffs!AV:AV)</f>
        <v>18</v>
      </c>
      <c r="AQ29">
        <f>SUMIF(Playoffs!$A:$A,$A29,Playoffs!AW:AW)</f>
        <v>158</v>
      </c>
      <c r="AR29">
        <f>SUMIF(Playoffs!$A:$A,$A29,Playoffs!AX:AX)</f>
        <v>154</v>
      </c>
      <c r="AS29">
        <f>SUMIF(Playoffs!$A:$A,$A29,Playoffs!AY:AY)</f>
        <v>93</v>
      </c>
      <c r="AT29">
        <f>SUMIF(Playoffs!$A:$A,$A29,Playoffs!AZ:AZ)</f>
        <v>62</v>
      </c>
      <c r="AU29">
        <f>SUMIF(Playoffs!$A:$A,$A29,Playoffs!BA:BA)</f>
        <v>1115</v>
      </c>
      <c r="AV29">
        <f>SUMIF(Playoffs!$A:$A,$A29,Playoffs!BB:BB)</f>
        <v>105</v>
      </c>
      <c r="AW29">
        <f>SUMIF(Playoffs!$A:$A,$A29,Playoffs!BC:BC)</f>
        <v>166</v>
      </c>
      <c r="AX29">
        <f>SUMIF(Playoffs!$A:$A,$A29,Playoffs!BD:BD)</f>
        <v>7</v>
      </c>
      <c r="AY29">
        <f>SUMIF(Playoffs!$A:$A,$A29,Playoffs!BE:BE)</f>
        <v>441</v>
      </c>
      <c r="AZ29">
        <f>SUMIF(Playoffs!$A:$A,$A29,Playoffs!BF:BF)</f>
        <v>125</v>
      </c>
      <c r="BA29">
        <f>SUMIF(Playoffs!$A:$A,$A29,Playoffs!BG:BG)</f>
        <v>2</v>
      </c>
      <c r="BB29">
        <f>SUMIF(Playoffs!$A:$A,$A29,Playoffs!BH:BH)</f>
        <v>19</v>
      </c>
      <c r="BC29">
        <f>SUMIF(Playoffs!$A:$A,$A29,Playoffs!BI:BI)</f>
        <v>60</v>
      </c>
      <c r="BD29">
        <f>SUMIF(Playoffs!$A:$A,$A29,Playoffs!BJ:BJ)</f>
        <v>1</v>
      </c>
      <c r="BE29">
        <f>SUMIF(Playoffs!$A:$A,$A29,Playoffs!BK:BK)</f>
        <v>3</v>
      </c>
      <c r="BF29">
        <f>SUMIF(Playoffs!$A:$A,$A29,Playoffs!BL:BL)</f>
        <v>6</v>
      </c>
      <c r="BG29">
        <f>SUMIF(Playoffs!$A:$A,$A29,Playoffs!BM:BM)</f>
        <v>5</v>
      </c>
      <c r="BH29">
        <f>SUMIF(Playoffs!$A:$A,$A29,Playoffs!BN:BN)</f>
        <v>13</v>
      </c>
      <c r="BI29">
        <f>SUMIF(Playoffs!$A:$A,$A29,Playoffs!BO:BO)</f>
        <v>82</v>
      </c>
      <c r="BJ29">
        <f>SUMIF(Playoffs!$A:$A,$A29,Playoffs!BP:BP)</f>
        <v>30</v>
      </c>
      <c r="BK29">
        <f>SUMIF(Playoffs!$A:$A,$A29,Playoffs!BQ:BQ)</f>
        <v>228</v>
      </c>
      <c r="BL29">
        <f>SUMIF(Playoffs!$A:$A,$A29,Playoffs!BR:BR)</f>
        <v>20</v>
      </c>
      <c r="BM29">
        <f>SUMIF(Playoffs!$A:$A,$A29,Playoffs!BS:BS)</f>
        <v>909</v>
      </c>
      <c r="BN29">
        <f>SUMIF(Playoffs!$A:$A,$A29,Playoffs!BT:BT)</f>
        <v>30</v>
      </c>
      <c r="BO29">
        <f>SUMIF(Playoffs!$A:$A,$A29,Playoffs!BU:BU)</f>
        <v>14</v>
      </c>
      <c r="BP29">
        <f>SUMIF(Playoffs!$A:$A,$A29,Playoffs!BV:BV)</f>
        <v>8</v>
      </c>
      <c r="BQ29">
        <f>SUMIF(Playoffs!$A:$A,$A29,Playoffs!BW:BW)</f>
        <v>4</v>
      </c>
      <c r="BR29">
        <f>SUMIF(Playoffs!$A:$A,$A29,Playoffs!BX:BX)</f>
        <v>38</v>
      </c>
      <c r="BS29">
        <f>SUMIF(Playoffs!$A:$A,$A29,Playoffs!BY:BY)</f>
        <v>70</v>
      </c>
      <c r="BT29">
        <f>SUMIF(Playoffs!$A:$A,$A29,Playoffs!BZ:BZ)</f>
        <v>17</v>
      </c>
      <c r="BU29">
        <f>SUMIF(Playoffs!$A:$A,$A29,Playoffs!CA:CA)</f>
        <v>40</v>
      </c>
      <c r="BV29">
        <f>SUMIF(Playoffs!$A:$A,$A29,Playoffs!CB:CB)</f>
        <v>3</v>
      </c>
      <c r="BW29">
        <f>SUMIF(Playoffs!$A:$A,$A29,Playoffs!CC:CC)</f>
        <v>10</v>
      </c>
      <c r="BX29">
        <f>SUMIF(Playoffs!$A:$A,$A29,Playoffs!CD:CD)</f>
        <v>1</v>
      </c>
      <c r="BY29">
        <f>SUMIF(Playoffs!$A:$A,$A29,Playoffs!CE:CE)</f>
        <v>1</v>
      </c>
      <c r="BZ29">
        <f>SUMIF(Playoffs!$A:$A,$A29,Playoffs!CF:CF)</f>
        <v>18</v>
      </c>
      <c r="CA29">
        <f>SUMIF(Playoffs!$A:$A,$A29,Playoffs!CG:CG)</f>
        <v>36</v>
      </c>
      <c r="CB29">
        <f>SUMIF(Playoffs!$A:$A,$A29,Playoffs!CH:CH)</f>
        <v>59</v>
      </c>
      <c r="CC29">
        <f>SUMIF(Playoffs!$A:$A,$A29,Playoffs!CI:CI)</f>
        <v>121</v>
      </c>
      <c r="CD29">
        <f>SUMIF(Playoffs!$A:$A,$A29,Playoffs!CJ:CJ)</f>
        <v>62</v>
      </c>
      <c r="CE29">
        <f>SUMIF(Playoffs!$A:$A,$A29,Playoffs!CK:CK)</f>
        <v>1889</v>
      </c>
      <c r="CF29">
        <f>SUMIF(Playoffs!$A:$A,$A29,Playoffs!CL:CL)</f>
        <v>23</v>
      </c>
      <c r="CG29">
        <f>SUMIF(Playoffs!$A:$A,$A29,Playoffs!CM:CM)</f>
        <v>141</v>
      </c>
      <c r="CH29">
        <f>SUMIF(Playoffs!$A:$A,$A29,Playoffs!CN:CN)</f>
        <v>191</v>
      </c>
      <c r="CJ29" s="1">
        <f t="shared" si="0"/>
        <v>0.73291925465838514</v>
      </c>
      <c r="CK29" s="1">
        <f t="shared" si="1"/>
        <v>0.65806451612903227</v>
      </c>
      <c r="CL29" s="1">
        <f t="shared" si="2"/>
        <v>6.3246073298429319</v>
      </c>
      <c r="CM29" s="1">
        <f t="shared" si="3"/>
        <v>5.5027932960893855</v>
      </c>
      <c r="CN29" s="1">
        <f t="shared" si="60"/>
        <v>1.8</v>
      </c>
      <c r="CO29" s="1">
        <f t="shared" si="61"/>
        <v>2.2000000000000002</v>
      </c>
      <c r="CP29" s="1">
        <f t="shared" si="4"/>
        <v>31.661016949152543</v>
      </c>
      <c r="CQ29" s="1">
        <f t="shared" si="5"/>
        <v>25.096774193548388</v>
      </c>
      <c r="CR29" s="2">
        <f t="shared" si="64"/>
        <v>2.7214689265536722</v>
      </c>
      <c r="CS29" s="2">
        <f t="shared" si="65"/>
        <v>2.3255376344086023</v>
      </c>
      <c r="CT29" s="1">
        <f t="shared" si="8"/>
        <v>5.4619883040935671</v>
      </c>
      <c r="CU29" s="1">
        <f t="shared" si="9"/>
        <v>5.1184210526315788</v>
      </c>
      <c r="CV29" s="1">
        <f t="shared" si="10"/>
        <v>1.728813559322034</v>
      </c>
      <c r="CW29" s="1">
        <f t="shared" si="11"/>
        <v>1.5</v>
      </c>
      <c r="CX29" s="1">
        <f t="shared" si="12"/>
        <v>0.43902439024390244</v>
      </c>
      <c r="CY29" s="1">
        <f t="shared" si="13"/>
        <v>0.31746031746031744</v>
      </c>
      <c r="CZ29" s="1">
        <f t="shared" si="14"/>
        <v>31.2</v>
      </c>
      <c r="DA29" s="1">
        <f t="shared" si="15"/>
        <v>30.467741935483872</v>
      </c>
      <c r="DB29" s="1">
        <f t="shared" si="62"/>
        <v>3.6</v>
      </c>
      <c r="DC29" s="1">
        <f t="shared" si="63"/>
        <v>4.5999999999999996</v>
      </c>
      <c r="DD29" s="1">
        <f t="shared" si="16"/>
        <v>0.5714285714285714</v>
      </c>
      <c r="DE29" s="1">
        <f t="shared" si="17"/>
        <v>0.69387755102040816</v>
      </c>
      <c r="DF29" s="1">
        <f t="shared" si="18"/>
        <v>5.7966101694915251</v>
      </c>
      <c r="DG29" s="1">
        <f t="shared" si="19"/>
        <v>4.903225806451613</v>
      </c>
      <c r="DH29" s="1">
        <f t="shared" si="20"/>
        <v>0.79239766081871343</v>
      </c>
      <c r="DI29" s="1">
        <f t="shared" si="21"/>
        <v>0.75</v>
      </c>
      <c r="DJ29" s="1">
        <f t="shared" si="22"/>
        <v>0.42567567567567566</v>
      </c>
      <c r="DK29" s="1">
        <f t="shared" si="23"/>
        <v>0.48760330578512395</v>
      </c>
      <c r="DL29" s="2">
        <f t="shared" si="24"/>
        <v>4.2052980132450335</v>
      </c>
      <c r="DM29" s="2">
        <f t="shared" si="25"/>
        <v>3.528</v>
      </c>
      <c r="DN29" s="1">
        <f t="shared" si="26"/>
        <v>36.08</v>
      </c>
      <c r="DO29" s="1">
        <f t="shared" si="27"/>
        <v>43.95</v>
      </c>
      <c r="DQ29">
        <f t="shared" si="28"/>
        <v>4</v>
      </c>
      <c r="DR29">
        <f t="shared" si="29"/>
        <v>4</v>
      </c>
      <c r="DS29">
        <f t="shared" si="30"/>
        <v>7</v>
      </c>
      <c r="DT29">
        <f t="shared" si="31"/>
        <v>12</v>
      </c>
      <c r="DU29">
        <f t="shared" si="32"/>
        <v>16</v>
      </c>
      <c r="DV29">
        <f t="shared" si="33"/>
        <v>7</v>
      </c>
      <c r="DW29">
        <f t="shared" si="34"/>
        <v>7</v>
      </c>
      <c r="DX29">
        <f t="shared" si="35"/>
        <v>3</v>
      </c>
      <c r="DY29">
        <f t="shared" si="36"/>
        <v>14</v>
      </c>
      <c r="DZ29">
        <f t="shared" si="37"/>
        <v>3</v>
      </c>
      <c r="EA29">
        <f t="shared" si="38"/>
        <v>10</v>
      </c>
      <c r="EB29">
        <f t="shared" si="39"/>
        <v>10</v>
      </c>
      <c r="EC29">
        <f t="shared" si="40"/>
        <v>12</v>
      </c>
      <c r="ED29">
        <f t="shared" si="41"/>
        <v>9</v>
      </c>
      <c r="EE29">
        <f t="shared" si="42"/>
        <v>9</v>
      </c>
      <c r="EF29">
        <f t="shared" si="43"/>
        <v>2</v>
      </c>
      <c r="EG29">
        <f t="shared" si="44"/>
        <v>16</v>
      </c>
      <c r="EH29">
        <f t="shared" si="45"/>
        <v>11</v>
      </c>
      <c r="EI29">
        <f t="shared" si="46"/>
        <v>12</v>
      </c>
      <c r="EJ29">
        <f t="shared" si="47"/>
        <v>4</v>
      </c>
      <c r="EK29">
        <f t="shared" si="48"/>
        <v>25</v>
      </c>
      <c r="EL29">
        <f t="shared" si="49"/>
        <v>18</v>
      </c>
      <c r="EM29">
        <f t="shared" si="50"/>
        <v>8</v>
      </c>
      <c r="EN29">
        <f t="shared" si="51"/>
        <v>1</v>
      </c>
      <c r="EO29">
        <f t="shared" si="52"/>
        <v>20</v>
      </c>
      <c r="EP29">
        <f t="shared" si="53"/>
        <v>12</v>
      </c>
      <c r="EQ29">
        <f t="shared" si="54"/>
        <v>22</v>
      </c>
      <c r="ER29">
        <f t="shared" si="55"/>
        <v>22</v>
      </c>
      <c r="ES29">
        <f t="shared" si="56"/>
        <v>13</v>
      </c>
      <c r="ET29">
        <f t="shared" si="57"/>
        <v>7</v>
      </c>
      <c r="EU29">
        <f t="shared" si="58"/>
        <v>20</v>
      </c>
      <c r="EV29">
        <f t="shared" si="59"/>
        <v>29</v>
      </c>
      <c r="EW29" t="s">
        <v>23</v>
      </c>
    </row>
    <row r="30" spans="1:153">
      <c r="B30">
        <f>SUM(B1:B29)</f>
        <v>198</v>
      </c>
      <c r="C30">
        <f t="shared" ref="C30:BN30" si="66">SUM(C1:C29)</f>
        <v>3782</v>
      </c>
      <c r="D30">
        <f t="shared" si="66"/>
        <v>2247</v>
      </c>
      <c r="E30">
        <f t="shared" si="66"/>
        <v>44356</v>
      </c>
      <c r="F30">
        <f t="shared" si="66"/>
        <v>4063</v>
      </c>
      <c r="G30">
        <f t="shared" si="66"/>
        <v>6728</v>
      </c>
      <c r="H30">
        <f t="shared" si="66"/>
        <v>284</v>
      </c>
      <c r="I30">
        <f t="shared" si="66"/>
        <v>21504</v>
      </c>
      <c r="J30">
        <f t="shared" si="66"/>
        <v>5390</v>
      </c>
      <c r="K30">
        <f t="shared" si="66"/>
        <v>181</v>
      </c>
      <c r="L30">
        <f t="shared" si="66"/>
        <v>1055</v>
      </c>
      <c r="M30">
        <f t="shared" si="66"/>
        <v>2646</v>
      </c>
      <c r="N30">
        <f t="shared" si="66"/>
        <v>93</v>
      </c>
      <c r="O30">
        <f t="shared" si="66"/>
        <v>198</v>
      </c>
      <c r="P30">
        <f t="shared" si="66"/>
        <v>228</v>
      </c>
      <c r="Q30">
        <f t="shared" si="66"/>
        <v>130</v>
      </c>
      <c r="R30">
        <f t="shared" si="66"/>
        <v>395</v>
      </c>
      <c r="S30">
        <f t="shared" si="66"/>
        <v>2645</v>
      </c>
      <c r="T30">
        <f t="shared" si="66"/>
        <v>1080</v>
      </c>
      <c r="U30">
        <f t="shared" si="66"/>
        <v>8755</v>
      </c>
      <c r="V30">
        <f t="shared" si="66"/>
        <v>905</v>
      </c>
      <c r="W30">
        <f t="shared" si="66"/>
        <v>37209</v>
      </c>
      <c r="X30">
        <f t="shared" si="66"/>
        <v>3705</v>
      </c>
      <c r="Y30">
        <f t="shared" si="66"/>
        <v>628</v>
      </c>
      <c r="Z30">
        <f t="shared" si="66"/>
        <v>345</v>
      </c>
      <c r="AA30">
        <f t="shared" si="66"/>
        <v>191</v>
      </c>
      <c r="AB30">
        <f t="shared" si="66"/>
        <v>1252</v>
      </c>
      <c r="AC30">
        <f t="shared" si="66"/>
        <v>2751</v>
      </c>
      <c r="AD30">
        <f t="shared" si="66"/>
        <v>773</v>
      </c>
      <c r="AE30">
        <f t="shared" si="66"/>
        <v>1794</v>
      </c>
      <c r="AF30">
        <f t="shared" si="66"/>
        <v>315</v>
      </c>
      <c r="AG30">
        <f t="shared" si="66"/>
        <v>644</v>
      </c>
      <c r="AH30">
        <f t="shared" si="66"/>
        <v>43</v>
      </c>
      <c r="AI30">
        <f t="shared" si="66"/>
        <v>59</v>
      </c>
      <c r="AJ30">
        <f t="shared" si="66"/>
        <v>607</v>
      </c>
      <c r="AK30">
        <f t="shared" si="66"/>
        <v>1396</v>
      </c>
      <c r="AL30">
        <f t="shared" si="66"/>
        <v>2383</v>
      </c>
      <c r="AM30">
        <f t="shared" si="66"/>
        <v>5248</v>
      </c>
      <c r="AN30">
        <f t="shared" si="66"/>
        <v>2306</v>
      </c>
      <c r="AO30">
        <f t="shared" si="66"/>
        <v>72291</v>
      </c>
      <c r="AP30">
        <f t="shared" si="66"/>
        <v>752</v>
      </c>
      <c r="AQ30">
        <f t="shared" si="66"/>
        <v>5924</v>
      </c>
      <c r="AR30">
        <f t="shared" si="66"/>
        <v>5822</v>
      </c>
      <c r="AS30">
        <f t="shared" si="66"/>
        <v>3782</v>
      </c>
      <c r="AT30">
        <f t="shared" si="66"/>
        <v>2247</v>
      </c>
      <c r="AU30">
        <f t="shared" si="66"/>
        <v>44356</v>
      </c>
      <c r="AV30">
        <f t="shared" si="66"/>
        <v>4063</v>
      </c>
      <c r="AW30">
        <f t="shared" si="66"/>
        <v>6728</v>
      </c>
      <c r="AX30">
        <f t="shared" si="66"/>
        <v>284</v>
      </c>
      <c r="AY30">
        <f t="shared" si="66"/>
        <v>21504</v>
      </c>
      <c r="AZ30">
        <f t="shared" si="66"/>
        <v>5390</v>
      </c>
      <c r="BA30">
        <f t="shared" si="66"/>
        <v>181</v>
      </c>
      <c r="BB30">
        <f t="shared" si="66"/>
        <v>1055</v>
      </c>
      <c r="BC30">
        <f t="shared" si="66"/>
        <v>2646</v>
      </c>
      <c r="BD30">
        <f t="shared" si="66"/>
        <v>93</v>
      </c>
      <c r="BE30">
        <f t="shared" si="66"/>
        <v>198</v>
      </c>
      <c r="BF30">
        <f t="shared" si="66"/>
        <v>228</v>
      </c>
      <c r="BG30">
        <f t="shared" si="66"/>
        <v>130</v>
      </c>
      <c r="BH30">
        <f t="shared" si="66"/>
        <v>395</v>
      </c>
      <c r="BI30">
        <f t="shared" si="66"/>
        <v>2645</v>
      </c>
      <c r="BJ30">
        <f t="shared" si="66"/>
        <v>1080</v>
      </c>
      <c r="BK30">
        <f t="shared" si="66"/>
        <v>8755</v>
      </c>
      <c r="BL30">
        <f t="shared" si="66"/>
        <v>905</v>
      </c>
      <c r="BM30">
        <f t="shared" si="66"/>
        <v>37209</v>
      </c>
      <c r="BN30">
        <f t="shared" si="66"/>
        <v>3705</v>
      </c>
      <c r="BO30">
        <f t="shared" ref="BO30:CH30" si="67">SUM(BO1:BO29)</f>
        <v>628</v>
      </c>
      <c r="BP30">
        <f t="shared" si="67"/>
        <v>345</v>
      </c>
      <c r="BQ30">
        <f t="shared" si="67"/>
        <v>191</v>
      </c>
      <c r="BR30">
        <f t="shared" si="67"/>
        <v>1252</v>
      </c>
      <c r="BS30">
        <f t="shared" si="67"/>
        <v>2751</v>
      </c>
      <c r="BT30">
        <f t="shared" si="67"/>
        <v>773</v>
      </c>
      <c r="BU30">
        <f t="shared" si="67"/>
        <v>1794</v>
      </c>
      <c r="BV30">
        <f t="shared" si="67"/>
        <v>315</v>
      </c>
      <c r="BW30">
        <f t="shared" si="67"/>
        <v>644</v>
      </c>
      <c r="BX30">
        <f t="shared" si="67"/>
        <v>43</v>
      </c>
      <c r="BY30">
        <f t="shared" si="67"/>
        <v>59</v>
      </c>
      <c r="BZ30">
        <f t="shared" si="67"/>
        <v>607</v>
      </c>
      <c r="CA30">
        <f t="shared" si="67"/>
        <v>1396</v>
      </c>
      <c r="CB30">
        <f t="shared" si="67"/>
        <v>2383</v>
      </c>
      <c r="CC30">
        <f t="shared" si="67"/>
        <v>5248</v>
      </c>
      <c r="CD30">
        <f t="shared" si="67"/>
        <v>2306</v>
      </c>
      <c r="CE30">
        <f t="shared" si="67"/>
        <v>72291</v>
      </c>
      <c r="CF30">
        <f t="shared" si="67"/>
        <v>752</v>
      </c>
      <c r="CG30">
        <f t="shared" si="67"/>
        <v>5924</v>
      </c>
      <c r="CH30">
        <f t="shared" si="67"/>
        <v>5822</v>
      </c>
      <c r="CJ30" s="1">
        <f t="shared" ref="CJ30" si="68">(C30+H30+K30)/(C30+D30)</f>
        <v>0.70442859512356937</v>
      </c>
      <c r="CK30" s="1">
        <f t="shared" ref="CK30" si="69">(AS30+AX30+BA30)/(AS30+AT30)</f>
        <v>0.70442859512356937</v>
      </c>
      <c r="CL30" s="1">
        <f t="shared" ref="CL30" si="70">(E30+20*H30-45*P30) / (G30+R30)</f>
        <v>5.5841639758528707</v>
      </c>
      <c r="CM30" s="1">
        <f t="shared" ref="CM30" si="71">(AU30+AX30*20-BF30*45)/(AW30+BH30)</f>
        <v>5.5841639758528707</v>
      </c>
      <c r="CN30" s="1">
        <f t="shared" ref="CN30" si="72">(P30+Q30)/B30</f>
        <v>1.8080808080808082</v>
      </c>
      <c r="CO30" s="1">
        <f t="shared" ref="CO30" si="73">(BF30+BG30)/B30</f>
        <v>1.8080808080808082</v>
      </c>
      <c r="CP30" s="1">
        <f t="shared" ref="CP30" si="74">(E30+I30)/D30</f>
        <v>29.310191366266132</v>
      </c>
      <c r="CQ30" s="1">
        <f t="shared" ref="CQ30" si="75">(AU30+AY30)/AT30</f>
        <v>29.310191366266132</v>
      </c>
      <c r="CR30" s="2">
        <f t="shared" ref="CR30" si="76">(AQ30+AR30/60)/D30</f>
        <v>2.6795875982791872</v>
      </c>
      <c r="CS30" s="2">
        <f t="shared" ref="CS30" si="77">(CG30+CH30/60)/AT30</f>
        <v>2.6795875982791872</v>
      </c>
      <c r="CT30" s="1">
        <f t="shared" ref="CT30" si="78">(E30+I30)/(G30+J30+R30)</f>
        <v>5.2633261408135539</v>
      </c>
      <c r="CU30" s="1">
        <f t="shared" ref="CU30" si="79">(AU30+AY30)/(AW30+AZ30+BH30)</f>
        <v>5.2633261408135539</v>
      </c>
      <c r="CV30" s="1">
        <f t="shared" ref="CV30" si="80">C30/D30</f>
        <v>1.6831330663106363</v>
      </c>
      <c r="CW30" s="1">
        <f t="shared" ref="CW30" si="81">AS30/AT30</f>
        <v>1.6831330663106363</v>
      </c>
      <c r="CX30" s="1">
        <f t="shared" ref="CX30" si="82">(L30+N30)/(M30+O30)</f>
        <v>0.40365682137834036</v>
      </c>
      <c r="CY30" s="1">
        <f t="shared" ref="CY30" si="83">(BB30+BD30)/(BC30+BE30)</f>
        <v>0.40365682137834036</v>
      </c>
      <c r="CZ30" s="1">
        <f t="shared" ref="CZ30" si="84">AO30/AN30</f>
        <v>31.349089332176931</v>
      </c>
      <c r="DA30" s="1">
        <f t="shared" ref="DA30" si="85">CE30/CD30</f>
        <v>31.349089332176931</v>
      </c>
      <c r="DB30" s="1">
        <f t="shared" ref="DB30" si="86">AP30/B30</f>
        <v>3.797979797979798</v>
      </c>
      <c r="DC30" s="1">
        <f t="shared" ref="DC30" si="87">CF30/B30</f>
        <v>3.797979797979798</v>
      </c>
      <c r="DD30" s="1">
        <f t="shared" ref="DD30" si="88">IF(Y30&lt;&gt;0,(Z30*7+AA30*3)/(Y30*7),0)</f>
        <v>0.67970882620564155</v>
      </c>
      <c r="DE30" s="1">
        <f t="shared" ref="DE30" si="89">IF(BO30&lt;&gt;0,(BP30*7+BQ30*3)/(BO30*7),0)</f>
        <v>0.67970882620564155</v>
      </c>
      <c r="DF30" s="1">
        <f t="shared" ref="DF30" si="90">(G30+J30+R30)/D30</f>
        <v>5.5687583444592788</v>
      </c>
      <c r="DG30" s="1">
        <f t="shared" ref="DG30" si="91">(AW30+AZ30+BH30)/AT30</f>
        <v>5.5687583444592788</v>
      </c>
      <c r="DH30" s="1">
        <f t="shared" ref="DH30" si="92">U30/(G30+J30+R30)</f>
        <v>0.69967234076560381</v>
      </c>
      <c r="DI30" s="1">
        <f t="shared" ref="DI30" si="93">BK30/(AW30+AZ30+BH30)</f>
        <v>0.69967234076560381</v>
      </c>
      <c r="DJ30" s="1">
        <f t="shared" ref="DJ30" si="94">AL30/AM30</f>
        <v>0.45407774390243905</v>
      </c>
      <c r="DK30" s="1">
        <f t="shared" ref="DK30" si="95">CB30/CC30</f>
        <v>0.45407774390243905</v>
      </c>
      <c r="DL30" s="2">
        <f t="shared" ref="DL30" si="96">I30/J30</f>
        <v>3.9896103896103896</v>
      </c>
      <c r="DM30" s="2">
        <f t="shared" ref="DM30" si="97">AY30/AZ30</f>
        <v>3.9896103896103896</v>
      </c>
      <c r="DN30" s="1">
        <f t="shared" ref="DN30" si="98">IF(V30&lt;&gt;0,(W30-X30)/V30,"NONE")</f>
        <v>37.020994475138124</v>
      </c>
      <c r="DO30" s="1">
        <f t="shared" ref="DO30" si="99">IF(BL30&lt;&gt;0,(BM30-BN30)/BL30,"NONE")</f>
        <v>37.020994475138124</v>
      </c>
    </row>
    <row r="31" spans="1:153">
      <c r="CJ31" s="1">
        <v>9.961150373715176E-2</v>
      </c>
      <c r="CK31" s="1">
        <v>9.9611503737151344E-2</v>
      </c>
      <c r="CL31" s="1">
        <v>3.0659325089955041</v>
      </c>
      <c r="CM31" s="1">
        <v>3.065932508995505</v>
      </c>
      <c r="CN31" s="1">
        <v>1.5058220346375597</v>
      </c>
      <c r="CO31" s="1">
        <v>1.5058220346375597</v>
      </c>
      <c r="CP31" s="1">
        <v>9.0708679256287059</v>
      </c>
      <c r="CQ31" s="1">
        <v>9.0708679256286953</v>
      </c>
      <c r="CR31" s="2">
        <v>0.64847090407063457</v>
      </c>
      <c r="CS31" s="2">
        <v>0.64847090407063457</v>
      </c>
      <c r="CT31" s="1">
        <v>1.0665082762024096</v>
      </c>
      <c r="CU31" s="1">
        <v>1.0665082762024123</v>
      </c>
      <c r="CV31" s="1">
        <v>0.55788512254242628</v>
      </c>
      <c r="CW31" s="1">
        <v>0.55788512254242628</v>
      </c>
      <c r="CX31" s="1">
        <v>0.12976056522341556</v>
      </c>
      <c r="CY31" s="1">
        <v>0.12976056522341534</v>
      </c>
      <c r="CZ31" s="1">
        <v>5.7846054906975617</v>
      </c>
      <c r="DA31" s="1">
        <v>5.7846054906975617</v>
      </c>
      <c r="DB31" s="1">
        <v>1.9254869513969706</v>
      </c>
      <c r="DC31" s="1">
        <v>1.9254869513969706</v>
      </c>
      <c r="DD31" s="1">
        <v>0.25632705463730537</v>
      </c>
      <c r="DE31" s="1">
        <v>0.25632705463730537</v>
      </c>
      <c r="DF31" s="1">
        <v>1.0270224477527685</v>
      </c>
      <c r="DG31" s="1">
        <v>1.0270224477527685</v>
      </c>
      <c r="DH31" s="1">
        <v>0.38584490797936405</v>
      </c>
      <c r="DI31" s="1">
        <v>0.38584490797936416</v>
      </c>
      <c r="DJ31" s="1">
        <v>0.11568858663852585</v>
      </c>
      <c r="DK31" s="1">
        <v>0.11568858663852585</v>
      </c>
      <c r="DL31" s="2">
        <v>1.1776219598376207</v>
      </c>
      <c r="DM31" s="2">
        <v>1.1776219598376174</v>
      </c>
      <c r="DN31" s="1">
        <v>6.4952032925930601</v>
      </c>
      <c r="DO31" s="1">
        <v>6.4952032925930725</v>
      </c>
    </row>
    <row r="32" spans="1:153">
      <c r="CJ32" t="s">
        <v>29</v>
      </c>
      <c r="CL32" t="s">
        <v>30</v>
      </c>
      <c r="CN32" t="s">
        <v>31</v>
      </c>
      <c r="CP32" t="s">
        <v>32</v>
      </c>
      <c r="CR32" t="s">
        <v>33</v>
      </c>
      <c r="CT32" t="s">
        <v>34</v>
      </c>
      <c r="CV32" t="s">
        <v>35</v>
      </c>
      <c r="CX32" t="s">
        <v>36</v>
      </c>
      <c r="CZ32" t="s">
        <v>37</v>
      </c>
      <c r="DB32" t="s">
        <v>38</v>
      </c>
      <c r="DD32" t="s">
        <v>39</v>
      </c>
      <c r="DF32" t="s">
        <v>40</v>
      </c>
      <c r="DH32" t="s">
        <v>41</v>
      </c>
      <c r="DJ32" t="s">
        <v>42</v>
      </c>
      <c r="DL32" t="s">
        <v>43</v>
      </c>
      <c r="DN32" t="s">
        <v>44</v>
      </c>
    </row>
    <row r="34" spans="87:127">
      <c r="CJ34" s="9">
        <v>3.913565426170468</v>
      </c>
      <c r="CK34" s="9">
        <v>3.913565426170468</v>
      </c>
      <c r="CL34" s="9">
        <v>3.9103690685413</v>
      </c>
      <c r="CM34" s="9">
        <v>3.9103690685413</v>
      </c>
      <c r="CN34" s="9">
        <v>3.2504520795660041</v>
      </c>
      <c r="CO34" s="9">
        <v>3.2504520795660041</v>
      </c>
      <c r="CP34" s="9">
        <v>3.1509216589861753</v>
      </c>
      <c r="CQ34" s="9">
        <v>3.1509216589861753</v>
      </c>
      <c r="CR34" s="9">
        <v>2.9603399433427757</v>
      </c>
      <c r="CS34" s="9">
        <v>2.9603399433427757</v>
      </c>
      <c r="CT34" s="9">
        <v>2.7398720682302766</v>
      </c>
      <c r="CU34" s="9">
        <v>2.7398720682302766</v>
      </c>
      <c r="CV34" s="9">
        <v>2.636469221835076</v>
      </c>
      <c r="CW34" s="9">
        <v>2.636469221835076</v>
      </c>
      <c r="CX34" s="9">
        <v>2.51008064516129</v>
      </c>
      <c r="CY34" s="9">
        <v>2.51008064516129</v>
      </c>
      <c r="CZ34" s="9">
        <v>2.2871046228710465</v>
      </c>
      <c r="DA34" s="9">
        <v>2.2871046228710465</v>
      </c>
      <c r="DB34" s="9">
        <v>1.9939393939393935</v>
      </c>
      <c r="DC34" s="9">
        <v>1.9939393939393935</v>
      </c>
      <c r="DD34" s="9">
        <v>1.97265625</v>
      </c>
      <c r="DE34" s="9">
        <v>1.97265625</v>
      </c>
      <c r="DF34" s="9">
        <v>1.6666666666666663</v>
      </c>
      <c r="DG34" s="9">
        <v>1.6666666666666663</v>
      </c>
      <c r="DH34" s="9">
        <v>1.084745762711864</v>
      </c>
      <c r="DI34" s="9">
        <v>1.084745762711864</v>
      </c>
      <c r="DJ34" s="9">
        <v>0.9029779058597498</v>
      </c>
      <c r="DK34" s="9">
        <v>0.9029779058597498</v>
      </c>
      <c r="DL34" s="9">
        <v>0.50200803212851364</v>
      </c>
      <c r="DM34" s="9">
        <v>0.50200803212851364</v>
      </c>
      <c r="DN34" s="9">
        <v>0.29692470837751839</v>
      </c>
      <c r="DO34" s="9">
        <v>0.29692470837751839</v>
      </c>
      <c r="DP34" s="5" t="s">
        <v>50</v>
      </c>
      <c r="DQ34" s="5" t="s">
        <v>65</v>
      </c>
      <c r="DR34" s="5" t="s">
        <v>66</v>
      </c>
      <c r="DT34" s="32" t="s">
        <v>80</v>
      </c>
      <c r="DU34" s="32"/>
      <c r="DV34" s="32"/>
    </row>
    <row r="35" spans="87:127">
      <c r="CI35" t="str">
        <f t="shared" ref="CI35:CI63" si="100">A1</f>
        <v>49ers</v>
      </c>
      <c r="CJ35" s="10">
        <f>NORMDIST(CJ1,CJ$30,CJ$31,TRUE)</f>
        <v>0.54587758990380963</v>
      </c>
      <c r="CK35" s="10">
        <f>1-NORMDIST(CK1,CK$30,CK$31,TRUE)</f>
        <v>0.25766879833233058</v>
      </c>
      <c r="CL35" s="10">
        <f>NORMDIST(CL1,CL$30,CL$31,TRUE)</f>
        <v>0.39987812115251542</v>
      </c>
      <c r="CM35" s="10">
        <f t="shared" ref="CM35:CN63" si="101">1-NORMDIST(CM1,CM$30,CM$31,TRUE)</f>
        <v>0.26162480233727692</v>
      </c>
      <c r="CN35" s="10">
        <f t="shared" si="101"/>
        <v>0.21431431340259643</v>
      </c>
      <c r="CO35" s="10">
        <f t="shared" ref="CO35:CP63" si="102">NORMDIST(CO1,CO$30,CO$31,TRUE)</f>
        <v>0.37627657544904491</v>
      </c>
      <c r="CP35" s="10">
        <f t="shared" si="102"/>
        <v>0.53578764437808402</v>
      </c>
      <c r="CQ35" s="10">
        <f>1-NORMDIST(CQ1,CQ$30,CQ$31,TRUE)</f>
        <v>0.39397565105472721</v>
      </c>
      <c r="CR35" s="10">
        <f>NORMDIST(CR1,CR$30,CR$31,TRUE)</f>
        <v>0.34938750820857178</v>
      </c>
      <c r="CS35" s="10">
        <f>1-NORMDIST(CS1,CS$30,CS$31,TRUE)</f>
        <v>0.40159280790252971</v>
      </c>
      <c r="CT35" s="10">
        <f>NORMDIST(CT1,CT$30,CT$31,TRUE)</f>
        <v>0.55681548128714975</v>
      </c>
      <c r="CU35" s="10">
        <f>1-NORMDIST(CU1,CU$30,CU$31,TRUE)</f>
        <v>0.3750769727069192</v>
      </c>
      <c r="CV35" s="10">
        <f>NORMDIST(CV1,CV$30,CV$31,TRUE)</f>
        <v>0.54770213860965167</v>
      </c>
      <c r="CW35" s="10">
        <f>1-NORMDIST(CW1,CW$30,CW$31,TRUE)</f>
        <v>0.35613319839580415</v>
      </c>
      <c r="CX35" s="10">
        <f>NORMDIST(CX1,CX$30,CX$31,TRUE)</f>
        <v>0.50339748177895938</v>
      </c>
      <c r="CY35" s="10">
        <f>1-NORMDIST(CY1,CY$30,CY$31,TRUE)</f>
        <v>0.1336191028465501</v>
      </c>
      <c r="CZ35" s="10">
        <f>NORMDIST(CZ1,CZ$30,CZ$31,TRUE)</f>
        <v>0.56826142854291695</v>
      </c>
      <c r="DA35" s="10">
        <f t="shared" ref="DA35:DB63" si="103">1-NORMDIST(DA1,DA$30,DA$31,TRUE)</f>
        <v>0.20655834868381007</v>
      </c>
      <c r="DB35" s="10">
        <f t="shared" si="103"/>
        <v>0.59534402015819421</v>
      </c>
      <c r="DC35" s="10">
        <f t="shared" ref="DC35:DD63" si="104">NORMDIST(DC1,DC$30,DC$31,TRUE)</f>
        <v>0.33927956525392688</v>
      </c>
      <c r="DD35" s="10">
        <f t="shared" si="104"/>
        <v>0.45509226469517217</v>
      </c>
      <c r="DE35" s="10">
        <f>1-NORMDIST(DE1,DE$30,DE$31,TRUE)</f>
        <v>0.31094512144273589</v>
      </c>
      <c r="DF35" s="10">
        <f>NORMDIST(DF1,DF$30,DF$31,TRUE)</f>
        <v>0.49756898910638847</v>
      </c>
      <c r="DG35" s="10">
        <f t="shared" ref="DG35:DH63" si="105">1-NORMDIST(DG1,DG$30,DG$31,TRUE)</f>
        <v>0.46202547865277155</v>
      </c>
      <c r="DH35" s="10">
        <f t="shared" si="105"/>
        <v>0.5205633446019845</v>
      </c>
      <c r="DI35" s="10">
        <f t="shared" ref="DI35:DJ63" si="106">NORMDIST(DI1,DI$30,DI$31,TRUE)</f>
        <v>0.65907267570013739</v>
      </c>
      <c r="DJ35" s="10">
        <f t="shared" si="106"/>
        <v>0.36807034011576745</v>
      </c>
      <c r="DK35" s="10">
        <f>1-NORMDIST(DK1,DK$30,DK$31,TRUE)</f>
        <v>0.50498684733340171</v>
      </c>
      <c r="DL35" s="10">
        <f>NORMDIST(DL1,DL$30,DL$31,TRUE)</f>
        <v>0.54732270541674499</v>
      </c>
      <c r="DM35" s="10">
        <f>1-NORMDIST(DM1,DM$30,DM$31,TRUE)</f>
        <v>0.61603765050538351</v>
      </c>
      <c r="DN35" s="10">
        <f t="shared" ref="DN35:DO63" si="107">NORMDIST(DN1,DN$30,DN$31,TRUE)</f>
        <v>0.19571989826608649</v>
      </c>
      <c r="DO35" s="10">
        <f t="shared" si="107"/>
        <v>0.78656502804548356</v>
      </c>
      <c r="DP35">
        <f t="shared" ref="DP35:DP63" si="108">CJ$34*CJ35+CL$34*CL35+CN$34*CN35+CP$34*CP35+CR$34*CR35+CT$34*CT35+CV$34*CV35+CX$34*CX35+CZ$34*CZ35+DB$34*DB35+DD$34*DD35+DF$34*DF35+DH$34*DH35+DJ$34*DJ35+DL$34*DL35+DN$34*DN35</f>
        <v>16.796007304440433</v>
      </c>
      <c r="DQ35">
        <f t="shared" ref="DQ35:DQ63" si="109">CK$34*CK35+CM$34*CM35+CO$34*CO35+CQ$34*CQ35+CS$34*CS35+CU$34*CU35+CW$34*CW35+CY$34*CY35+DA$34*DA35+DC$34*DC35+DE$34*DE35+DG$34*DG35+DI$34*DI35+DK$34*DK35+DM$34*DM35+DO$34*DO35</f>
        <v>12.232830160757786</v>
      </c>
      <c r="DR35">
        <f>SUMPRODUCT(CJ$34:DO$34,CJ35:DO35)</f>
        <v>29.028837465198222</v>
      </c>
      <c r="DT35">
        <f>RANK(DP35,DP$35:DP$63,0)</f>
        <v>20</v>
      </c>
      <c r="DU35">
        <f>RANK(DQ35,DQ$35:DQ$63,0)</f>
        <v>25</v>
      </c>
      <c r="DV35">
        <f>RANK(DR35,DR$35:DR$63,0)</f>
        <v>24</v>
      </c>
      <c r="DW35" t="str">
        <f>CI35</f>
        <v>49ers</v>
      </c>
    </row>
    <row r="36" spans="87:127">
      <c r="CI36" t="str">
        <f t="shared" si="100"/>
        <v>Bears</v>
      </c>
      <c r="CJ36" s="10">
        <f t="shared" ref="CJ36:CJ63" si="110">NORMDIST(CJ2,CJ$30,CJ$31,TRUE)</f>
        <v>0.26506550598532119</v>
      </c>
      <c r="CK36" s="10">
        <f t="shared" ref="CK36:CK63" si="111">1-NORMDIST(CK2,CK$30,CK$31,TRUE)</f>
        <v>0.63242506918441865</v>
      </c>
      <c r="CL36" s="10">
        <f t="shared" ref="CL36:CL63" si="112">NORMDIST(CL2,CL$30,CL$31,TRUE)</f>
        <v>0.2515198698705059</v>
      </c>
      <c r="CM36" s="10">
        <f t="shared" si="101"/>
        <v>0.42455277621656629</v>
      </c>
      <c r="CN36" s="10">
        <f t="shared" si="101"/>
        <v>0.34712758184293513</v>
      </c>
      <c r="CO36" s="10">
        <f t="shared" si="102"/>
        <v>0.55070844890929238</v>
      </c>
      <c r="CP36" s="10">
        <f t="shared" si="102"/>
        <v>0.21606701506016823</v>
      </c>
      <c r="CQ36" s="10">
        <f t="shared" ref="CQ36:CQ63" si="113">1-NORMDIST(CQ2,CQ$30,CQ$31,TRUE)</f>
        <v>0.55417330536136122</v>
      </c>
      <c r="CR36" s="10">
        <f t="shared" ref="CR36:CR63" si="114">NORMDIST(CR2,CR$30,CR$31,TRUE)</f>
        <v>0.23122395878967927</v>
      </c>
      <c r="CS36" s="10">
        <f t="shared" ref="CS36:CS63" si="115">1-NORMDIST(CS2,CS$30,CS$31,TRUE)</f>
        <v>0.65869346694659137</v>
      </c>
      <c r="CT36" s="10">
        <f t="shared" ref="CT36:CT63" si="116">NORMDIST(CT2,CT$30,CT$31,TRUE)</f>
        <v>0.27840357536215055</v>
      </c>
      <c r="CU36" s="10">
        <f t="shared" ref="CU36:CU63" si="117">1-NORMDIST(CU2,CU$30,CU$31,TRUE)</f>
        <v>0.45856878319257743</v>
      </c>
      <c r="CV36" s="10">
        <f t="shared" ref="CV36:CV63" si="118">NORMDIST(CV2,CV$30,CV$31,TRUE)</f>
        <v>0.23326859906085906</v>
      </c>
      <c r="CW36" s="10">
        <f t="shared" ref="CW36:CW63" si="119">1-NORMDIST(CW2,CW$30,CW$31,TRUE)</f>
        <v>0.66345108596720603</v>
      </c>
      <c r="CX36" s="10">
        <f t="shared" ref="CX36:CX63" si="120">NORMDIST(CX2,CX$30,CX$31,TRUE)</f>
        <v>0.28282660427052975</v>
      </c>
      <c r="CY36" s="10">
        <f t="shared" ref="CY36:CY63" si="121">1-NORMDIST(CY2,CY$30,CY$31,TRUE)</f>
        <v>0.63745489970347613</v>
      </c>
      <c r="CZ36" s="10">
        <f t="shared" ref="CZ36:CZ63" si="122">NORMDIST(CZ2,CZ$30,CZ$31,TRUE)</f>
        <v>0.55742332234759029</v>
      </c>
      <c r="DA36" s="10">
        <f t="shared" si="103"/>
        <v>0.29472895901954776</v>
      </c>
      <c r="DB36" s="10">
        <f t="shared" si="103"/>
        <v>0.14922861809175292</v>
      </c>
      <c r="DC36" s="10">
        <f t="shared" si="104"/>
        <v>0.66148834345904017</v>
      </c>
      <c r="DD36" s="10">
        <f t="shared" si="104"/>
        <v>0.70982940336516154</v>
      </c>
      <c r="DE36" s="10">
        <f t="shared" ref="DE36:DE63" si="123">1-NORMDIST(DE2,DE$30,DE$31,TRUE)</f>
        <v>0.52028980021587579</v>
      </c>
      <c r="DF36" s="10">
        <f t="shared" ref="DF36:DF63" si="124">NORMDIST(DF2,DF$30,DF$31,TRUE)</f>
        <v>0.22257934544844904</v>
      </c>
      <c r="DG36" s="10">
        <f t="shared" si="105"/>
        <v>0.63149048013875242</v>
      </c>
      <c r="DH36" s="10">
        <f t="shared" si="105"/>
        <v>0.82809612072363215</v>
      </c>
      <c r="DI36" s="10">
        <f t="shared" si="106"/>
        <v>0.40667459136275097</v>
      </c>
      <c r="DJ36" s="10">
        <f t="shared" si="106"/>
        <v>0.68621508775741968</v>
      </c>
      <c r="DK36" s="10">
        <f t="shared" ref="DK36:DK63" si="125">1-NORMDIST(DK2,DK$30,DK$31,TRUE)</f>
        <v>0.61722140036226059</v>
      </c>
      <c r="DL36" s="10">
        <f t="shared" ref="DL36:DL63" si="126">NORMDIST(DL2,DL$30,DL$31,TRUE)</f>
        <v>0.59137687144511364</v>
      </c>
      <c r="DM36" s="10">
        <f t="shared" ref="DM36:DM63" si="127">1-NORMDIST(DM2,DM$30,DM$31,TRUE)</f>
        <v>0.50569833904778261</v>
      </c>
      <c r="DN36" s="10">
        <f t="shared" si="107"/>
        <v>0.58406793809910507</v>
      </c>
      <c r="DO36" s="10">
        <f t="shared" si="107"/>
        <v>0.52939438078990553</v>
      </c>
      <c r="DP36">
        <f t="shared" si="108"/>
        <v>11.934097520177108</v>
      </c>
      <c r="DQ36">
        <f t="shared" si="109"/>
        <v>19.708422397075189</v>
      </c>
      <c r="DR36">
        <f t="shared" ref="DR36:DR63" si="128">SUMPRODUCT(CJ$34:DO$34,CJ36:DO36)</f>
        <v>31.642519917252301</v>
      </c>
      <c r="DT36">
        <f t="shared" ref="DT36:DT63" si="129">RANK(DP36,DP$35:DP$63,0)</f>
        <v>26</v>
      </c>
      <c r="DU36">
        <f t="shared" ref="DU36:DU63" si="130">RANK(DQ36,DQ$35:DQ$63,0)</f>
        <v>7</v>
      </c>
      <c r="DV36">
        <f t="shared" ref="DV36:DV63" si="131">RANK(DR36,DR$35:DR$63,0)</f>
        <v>23</v>
      </c>
      <c r="DW36" t="str">
        <f t="shared" ref="DW36:DW63" si="132">CI36</f>
        <v>Bears</v>
      </c>
    </row>
    <row r="37" spans="87:127">
      <c r="CI37" t="str">
        <f t="shared" si="100"/>
        <v>Bengals</v>
      </c>
      <c r="CJ37" s="10">
        <f t="shared" si="110"/>
        <v>0.50988311066492664</v>
      </c>
      <c r="CK37" s="10">
        <f t="shared" si="111"/>
        <v>0.34022118074663088</v>
      </c>
      <c r="CL37" s="10">
        <f t="shared" si="112"/>
        <v>0.20623165473026916</v>
      </c>
      <c r="CM37" s="10">
        <f t="shared" si="101"/>
        <v>1.163638756037666E-2</v>
      </c>
      <c r="CN37" s="10">
        <f t="shared" si="101"/>
        <v>0.44929155109070762</v>
      </c>
      <c r="CO37" s="10">
        <f t="shared" si="102"/>
        <v>0.11492860570440588</v>
      </c>
      <c r="CP37" s="10">
        <f t="shared" si="102"/>
        <v>0.48426736077852917</v>
      </c>
      <c r="CQ37" s="10">
        <f t="shared" si="113"/>
        <v>0.33059394142656306</v>
      </c>
      <c r="CR37" s="10">
        <f t="shared" si="114"/>
        <v>0.55099052115644953</v>
      </c>
      <c r="CS37" s="10">
        <f t="shared" si="115"/>
        <v>0.33744444307582699</v>
      </c>
      <c r="CT37" s="10">
        <f t="shared" si="116"/>
        <v>0.34067570565835104</v>
      </c>
      <c r="CU37" s="10">
        <f t="shared" si="117"/>
        <v>0.1796309749223125</v>
      </c>
      <c r="CV37" s="10">
        <f t="shared" si="118"/>
        <v>0.55614283488870797</v>
      </c>
      <c r="CW37" s="10">
        <f t="shared" si="119"/>
        <v>0.5457267584712352</v>
      </c>
      <c r="CX37" s="10">
        <f t="shared" si="120"/>
        <v>0.60288145138644789</v>
      </c>
      <c r="CY37" s="10">
        <f t="shared" si="121"/>
        <v>0.53791977389686085</v>
      </c>
      <c r="CZ37" s="10">
        <f t="shared" si="122"/>
        <v>0.34233703698145845</v>
      </c>
      <c r="DA37" s="10">
        <f t="shared" si="103"/>
        <v>0.22456444282127563</v>
      </c>
      <c r="DB37" s="10">
        <f t="shared" si="103"/>
        <v>0.66072043474607312</v>
      </c>
      <c r="DC37" s="10">
        <f t="shared" si="104"/>
        <v>0.17520888269044543</v>
      </c>
      <c r="DD37" s="10">
        <f t="shared" si="104"/>
        <v>0.14171609920695405</v>
      </c>
      <c r="DE37" s="10">
        <f t="shared" si="123"/>
        <v>0.47795930577299162</v>
      </c>
      <c r="DF37" s="10">
        <f t="shared" si="124"/>
        <v>0.66271894278756571</v>
      </c>
      <c r="DG37" s="10">
        <f t="shared" si="105"/>
        <v>0.59065516966397891</v>
      </c>
      <c r="DH37" s="10">
        <f t="shared" si="105"/>
        <v>0.12116599688221075</v>
      </c>
      <c r="DI37" s="10">
        <f t="shared" si="106"/>
        <v>0.8017210312908758</v>
      </c>
      <c r="DJ37" s="10">
        <f t="shared" si="106"/>
        <v>0.6146784542192133</v>
      </c>
      <c r="DK37" s="10">
        <f t="shared" si="125"/>
        <v>0.63765226512334772</v>
      </c>
      <c r="DL37" s="10">
        <f t="shared" si="126"/>
        <v>0.96145411138788883</v>
      </c>
      <c r="DM37" s="10">
        <f t="shared" si="127"/>
        <v>0.42910378286734163</v>
      </c>
      <c r="DN37" s="10">
        <f t="shared" si="107"/>
        <v>0.64455832829321225</v>
      </c>
      <c r="DO37" s="10">
        <f t="shared" si="107"/>
        <v>0.23366100173875082</v>
      </c>
      <c r="DP37">
        <f t="shared" si="108"/>
        <v>16.177257785701137</v>
      </c>
      <c r="DQ37">
        <f t="shared" si="109"/>
        <v>11.592831557854785</v>
      </c>
      <c r="DR37">
        <f t="shared" si="128"/>
        <v>27.770089343555913</v>
      </c>
      <c r="DT37">
        <f t="shared" si="129"/>
        <v>22</v>
      </c>
      <c r="DU37">
        <f t="shared" si="130"/>
        <v>26</v>
      </c>
      <c r="DV37">
        <f t="shared" si="131"/>
        <v>25</v>
      </c>
      <c r="DW37" t="str">
        <f t="shared" si="132"/>
        <v>Bengals</v>
      </c>
    </row>
    <row r="38" spans="87:127">
      <c r="CI38" t="str">
        <f t="shared" si="100"/>
        <v>Broncos</v>
      </c>
      <c r="CJ38" s="10">
        <f t="shared" si="110"/>
        <v>0.45425910034100214</v>
      </c>
      <c r="CK38" s="10">
        <f t="shared" si="111"/>
        <v>0.13134293378717998</v>
      </c>
      <c r="CL38" s="10">
        <f t="shared" si="112"/>
        <v>0.44121813824648448</v>
      </c>
      <c r="CM38" s="10">
        <f t="shared" si="101"/>
        <v>2.0761940230261011E-2</v>
      </c>
      <c r="CN38" s="10">
        <f t="shared" si="101"/>
        <v>0.38458004257824863</v>
      </c>
      <c r="CO38" s="10">
        <f t="shared" si="102"/>
        <v>0.48461627900561954</v>
      </c>
      <c r="CP38" s="10">
        <f t="shared" si="102"/>
        <v>0.464414612839809</v>
      </c>
      <c r="CQ38" s="10">
        <f t="shared" si="113"/>
        <v>4.5145648339646183E-2</v>
      </c>
      <c r="CR38" s="10">
        <f t="shared" si="114"/>
        <v>0.54346471782816497</v>
      </c>
      <c r="CS38" s="10">
        <f t="shared" si="115"/>
        <v>0.32458708510771483</v>
      </c>
      <c r="CT38" s="10">
        <f t="shared" si="116"/>
        <v>0.57027372109378516</v>
      </c>
      <c r="CU38" s="10">
        <f t="shared" si="117"/>
        <v>1.2030645494945369E-2</v>
      </c>
      <c r="CV38" s="10">
        <f t="shared" si="118"/>
        <v>0.43435000414410663</v>
      </c>
      <c r="CW38" s="10">
        <f t="shared" si="119"/>
        <v>0.21416888499755293</v>
      </c>
      <c r="CX38" s="10">
        <f t="shared" si="120"/>
        <v>0.46683522815569989</v>
      </c>
      <c r="CY38" s="10">
        <f t="shared" si="121"/>
        <v>0.12458059793092824</v>
      </c>
      <c r="CZ38" s="10">
        <f t="shared" si="122"/>
        <v>0.63026087602952918</v>
      </c>
      <c r="DA38" s="10">
        <f t="shared" si="103"/>
        <v>0.41373996121326639</v>
      </c>
      <c r="DB38" s="10">
        <f t="shared" si="103"/>
        <v>0.61202195093733702</v>
      </c>
      <c r="DC38" s="10">
        <f t="shared" si="104"/>
        <v>0.14375121984460049</v>
      </c>
      <c r="DD38" s="10">
        <f t="shared" si="104"/>
        <v>0.61290211204125544</v>
      </c>
      <c r="DE38" s="10">
        <f t="shared" si="123"/>
        <v>0.39510858243136382</v>
      </c>
      <c r="DF38" s="10">
        <f t="shared" si="124"/>
        <v>0.36975562972377141</v>
      </c>
      <c r="DG38" s="10">
        <f t="shared" si="105"/>
        <v>0.40148718807757278</v>
      </c>
      <c r="DH38" s="10">
        <f t="shared" si="105"/>
        <v>0.66543676209597535</v>
      </c>
      <c r="DI38" s="10">
        <f t="shared" si="106"/>
        <v>0.69546657228273256</v>
      </c>
      <c r="DJ38" s="10">
        <f t="shared" si="106"/>
        <v>0.73079770241932718</v>
      </c>
      <c r="DK38" s="10">
        <f t="shared" si="125"/>
        <v>0.58243450801924068</v>
      </c>
      <c r="DL38" s="10">
        <f t="shared" si="126"/>
        <v>0.56087233044760276</v>
      </c>
      <c r="DM38" s="10">
        <f t="shared" si="127"/>
        <v>0.73017450684728247</v>
      </c>
      <c r="DN38" s="10">
        <f t="shared" si="107"/>
        <v>0.57719234558890053</v>
      </c>
      <c r="DO38" s="10">
        <f t="shared" si="107"/>
        <v>0.68287505075950583</v>
      </c>
      <c r="DP38">
        <f t="shared" si="108"/>
        <v>18.026534147848661</v>
      </c>
      <c r="DQ38">
        <f t="shared" si="109"/>
        <v>8.7149883489579167</v>
      </c>
      <c r="DR38">
        <f t="shared" si="128"/>
        <v>26.741522496806585</v>
      </c>
      <c r="DT38">
        <f t="shared" si="129"/>
        <v>14</v>
      </c>
      <c r="DU38">
        <f t="shared" si="130"/>
        <v>28</v>
      </c>
      <c r="DV38">
        <f t="shared" si="131"/>
        <v>26</v>
      </c>
      <c r="DW38" t="str">
        <f t="shared" si="132"/>
        <v>Broncos</v>
      </c>
    </row>
    <row r="39" spans="87:127">
      <c r="CI39" t="str">
        <f t="shared" si="100"/>
        <v>Browns</v>
      </c>
      <c r="CJ39" s="10">
        <f t="shared" si="110"/>
        <v>0.46008050740208861</v>
      </c>
      <c r="CK39" s="10">
        <f t="shared" si="111"/>
        <v>0.19322989477236319</v>
      </c>
      <c r="CL39" s="10">
        <f t="shared" si="112"/>
        <v>0.89468599120113157</v>
      </c>
      <c r="CM39" s="10">
        <f t="shared" si="101"/>
        <v>0.42841969944097202</v>
      </c>
      <c r="CN39" s="10">
        <f t="shared" si="101"/>
        <v>0.70424103630093415</v>
      </c>
      <c r="CO39" s="10">
        <f t="shared" si="102"/>
        <v>0.78568568659740357</v>
      </c>
      <c r="CP39" s="10">
        <f t="shared" si="102"/>
        <v>0.5215316170933495</v>
      </c>
      <c r="CQ39" s="10">
        <f t="shared" si="113"/>
        <v>0.33279207106172026</v>
      </c>
      <c r="CR39" s="10">
        <f t="shared" si="114"/>
        <v>0.23082274879825959</v>
      </c>
      <c r="CS39" s="10">
        <f t="shared" si="115"/>
        <v>0.82467172249684839</v>
      </c>
      <c r="CT39" s="10">
        <f t="shared" si="116"/>
        <v>0.78997475875489886</v>
      </c>
      <c r="CU39" s="10">
        <f t="shared" si="117"/>
        <v>0.2206584204523746</v>
      </c>
      <c r="CV39" s="10">
        <f t="shared" si="118"/>
        <v>0.30589801556679086</v>
      </c>
      <c r="CW39" s="10">
        <f t="shared" si="119"/>
        <v>0.1314608290901691</v>
      </c>
      <c r="CX39" s="10">
        <f t="shared" si="120"/>
        <v>0.69700540975701752</v>
      </c>
      <c r="CY39" s="10">
        <f t="shared" si="121"/>
        <v>0.78780592617905598</v>
      </c>
      <c r="CZ39" s="10">
        <f t="shared" si="122"/>
        <v>0.81338825162591455</v>
      </c>
      <c r="DA39" s="10">
        <f t="shared" si="103"/>
        <v>0.62790353564580115</v>
      </c>
      <c r="DB39" s="10">
        <f t="shared" si="103"/>
        <v>0.45822003364433928</v>
      </c>
      <c r="DC39" s="10">
        <f t="shared" si="104"/>
        <v>0.54177996635566072</v>
      </c>
      <c r="DD39" s="10">
        <f t="shared" si="104"/>
        <v>0.55365201384958607</v>
      </c>
      <c r="DE39" s="10">
        <f t="shared" si="123"/>
        <v>0.10573362679334131</v>
      </c>
      <c r="DF39" s="10">
        <f t="shared" si="124"/>
        <v>0.24710800899384178</v>
      </c>
      <c r="DG39" s="10">
        <f t="shared" si="105"/>
        <v>0.54157355163577026</v>
      </c>
      <c r="DH39" s="10">
        <f t="shared" si="105"/>
        <v>0.19783784301938334</v>
      </c>
      <c r="DI39" s="10">
        <f t="shared" si="106"/>
        <v>0.29606729709532853</v>
      </c>
      <c r="DJ39" s="10">
        <f t="shared" si="106"/>
        <v>3.8863750613579051E-2</v>
      </c>
      <c r="DK39" s="10">
        <f t="shared" si="125"/>
        <v>0.67990828269470027</v>
      </c>
      <c r="DL39" s="10">
        <f t="shared" si="126"/>
        <v>1.2695232482384355E-2</v>
      </c>
      <c r="DM39" s="10">
        <f t="shared" si="127"/>
        <v>0.34791762918350044</v>
      </c>
      <c r="DN39" s="10">
        <f t="shared" si="107"/>
        <v>7.2854982867311957E-2</v>
      </c>
      <c r="DO39" s="10">
        <f t="shared" si="107"/>
        <v>1.9889849530591919E-2</v>
      </c>
      <c r="DP39">
        <f t="shared" si="108"/>
        <v>19.190969890104789</v>
      </c>
      <c r="DQ39">
        <f t="shared" si="109"/>
        <v>16.147085033424784</v>
      </c>
      <c r="DR39">
        <f t="shared" si="128"/>
        <v>35.338054923529555</v>
      </c>
      <c r="DT39">
        <f t="shared" si="129"/>
        <v>10</v>
      </c>
      <c r="DU39">
        <f t="shared" si="130"/>
        <v>17</v>
      </c>
      <c r="DV39">
        <f t="shared" si="131"/>
        <v>14</v>
      </c>
      <c r="DW39" t="str">
        <f t="shared" si="132"/>
        <v>Browns</v>
      </c>
    </row>
    <row r="40" spans="87:127">
      <c r="CI40" t="str">
        <f t="shared" si="100"/>
        <v>Buccaneers</v>
      </c>
      <c r="CJ40" s="10">
        <f t="shared" si="110"/>
        <v>0.41507146692279839</v>
      </c>
      <c r="CK40" s="10">
        <f t="shared" si="111"/>
        <v>0.82826655823819295</v>
      </c>
      <c r="CL40" s="10">
        <f t="shared" si="112"/>
        <v>0.30268317964472657</v>
      </c>
      <c r="CM40" s="10">
        <f t="shared" si="101"/>
        <v>0.79867746340272894</v>
      </c>
      <c r="CN40" s="10">
        <f t="shared" si="101"/>
        <v>0.36361429714096105</v>
      </c>
      <c r="CO40" s="10">
        <f t="shared" si="102"/>
        <v>0.67706098576687501</v>
      </c>
      <c r="CP40" s="10">
        <f t="shared" si="102"/>
        <v>0.33092117010207234</v>
      </c>
      <c r="CQ40" s="10">
        <f t="shared" si="113"/>
        <v>0.80874160460781808</v>
      </c>
      <c r="CR40" s="10">
        <f t="shared" si="114"/>
        <v>0.56904267687941013</v>
      </c>
      <c r="CS40" s="10">
        <f t="shared" si="115"/>
        <v>0.72847381458594984</v>
      </c>
      <c r="CT40" s="10">
        <f t="shared" si="116"/>
        <v>0.21562886388831037</v>
      </c>
      <c r="CU40" s="10">
        <f t="shared" si="117"/>
        <v>0.80403030062333269</v>
      </c>
      <c r="CV40" s="10">
        <f t="shared" si="118"/>
        <v>0.45089210713972516</v>
      </c>
      <c r="CW40" s="10">
        <f t="shared" si="119"/>
        <v>0.80263498533613786</v>
      </c>
      <c r="CX40" s="10">
        <f t="shared" si="120"/>
        <v>0.65540615502302557</v>
      </c>
      <c r="CY40" s="10">
        <f t="shared" si="121"/>
        <v>0.64236483817477774</v>
      </c>
      <c r="CZ40" s="10">
        <f t="shared" si="122"/>
        <v>0.49508203738379497</v>
      </c>
      <c r="DA40" s="10">
        <f t="shared" si="103"/>
        <v>0.32086609869189497</v>
      </c>
      <c r="DB40" s="10">
        <f t="shared" si="103"/>
        <v>0.39049259207599807</v>
      </c>
      <c r="DC40" s="10">
        <f t="shared" si="104"/>
        <v>0.73377425569967425</v>
      </c>
      <c r="DD40" s="10">
        <f t="shared" si="104"/>
        <v>0.53154782287780611</v>
      </c>
      <c r="DE40" s="10">
        <f t="shared" si="123"/>
        <v>0.69433369853334725</v>
      </c>
      <c r="DF40" s="10">
        <f t="shared" si="124"/>
        <v>0.56182905784611792</v>
      </c>
      <c r="DG40" s="10">
        <f t="shared" si="105"/>
        <v>0.73726433516025192</v>
      </c>
      <c r="DH40" s="10">
        <f t="shared" si="105"/>
        <v>0.60341643848437088</v>
      </c>
      <c r="DI40" s="10">
        <f t="shared" si="106"/>
        <v>0.64097032713786095</v>
      </c>
      <c r="DJ40" s="10">
        <f t="shared" si="106"/>
        <v>0.37620553665536149</v>
      </c>
      <c r="DK40" s="10">
        <f t="shared" si="125"/>
        <v>0.74522190244035325</v>
      </c>
      <c r="DL40" s="10">
        <f t="shared" si="126"/>
        <v>0.1729856791295995</v>
      </c>
      <c r="DM40" s="10">
        <f t="shared" si="127"/>
        <v>0.58613838097441118</v>
      </c>
      <c r="DN40" s="10">
        <f t="shared" si="107"/>
        <v>0.32270601258449261</v>
      </c>
      <c r="DO40" s="10">
        <f t="shared" si="107"/>
        <v>0.46083707265020024</v>
      </c>
      <c r="DP40">
        <f t="shared" si="108"/>
        <v>15.214654728909062</v>
      </c>
      <c r="DQ40">
        <f t="shared" si="109"/>
        <v>25.796315200711945</v>
      </c>
      <c r="DR40">
        <f t="shared" si="128"/>
        <v>41.010969929621012</v>
      </c>
      <c r="DT40">
        <f t="shared" si="129"/>
        <v>24</v>
      </c>
      <c r="DU40">
        <f t="shared" si="130"/>
        <v>1</v>
      </c>
      <c r="DV40">
        <f t="shared" si="131"/>
        <v>2</v>
      </c>
      <c r="DW40" t="str">
        <f t="shared" si="132"/>
        <v>Buccaneers</v>
      </c>
    </row>
    <row r="41" spans="87:127">
      <c r="CI41" t="str">
        <f t="shared" si="100"/>
        <v>Cardinals</v>
      </c>
      <c r="CJ41" s="10">
        <f t="shared" si="110"/>
        <v>0.68558173801328848</v>
      </c>
      <c r="CK41" s="10">
        <f t="shared" si="111"/>
        <v>0.25282796262731544</v>
      </c>
      <c r="CL41" s="10">
        <f t="shared" si="112"/>
        <v>0.86771874133627391</v>
      </c>
      <c r="CM41" s="10">
        <f t="shared" si="101"/>
        <v>0.43747445674557206</v>
      </c>
      <c r="CN41" s="10">
        <f t="shared" si="101"/>
        <v>0.62372342455095509</v>
      </c>
      <c r="CO41" s="10">
        <f t="shared" si="102"/>
        <v>0.71572134594887615</v>
      </c>
      <c r="CP41" s="10">
        <f t="shared" si="102"/>
        <v>0.71773788401319605</v>
      </c>
      <c r="CQ41" s="10">
        <f t="shared" si="113"/>
        <v>0.38341166275652994</v>
      </c>
      <c r="CR41" s="10">
        <f t="shared" si="114"/>
        <v>0.47216119612914631</v>
      </c>
      <c r="CS41" s="10">
        <f t="shared" si="115"/>
        <v>0.52421894854039064</v>
      </c>
      <c r="CT41" s="10">
        <f t="shared" si="116"/>
        <v>0.89514382368039769</v>
      </c>
      <c r="CU41" s="10">
        <f t="shared" si="117"/>
        <v>0.31162955692884964</v>
      </c>
      <c r="CV41" s="10">
        <f t="shared" si="118"/>
        <v>0.59105687628556591</v>
      </c>
      <c r="CW41" s="10">
        <f t="shared" si="119"/>
        <v>0.27614274123828886</v>
      </c>
      <c r="CX41" s="10">
        <f t="shared" si="120"/>
        <v>0.56978009442088551</v>
      </c>
      <c r="CY41" s="10">
        <f t="shared" si="121"/>
        <v>0.36810989638813685</v>
      </c>
      <c r="CZ41" s="10">
        <f t="shared" si="122"/>
        <v>0.57595348012134207</v>
      </c>
      <c r="DA41" s="10">
        <f t="shared" si="103"/>
        <v>0.73965150118261813</v>
      </c>
      <c r="DB41" s="10">
        <f t="shared" si="103"/>
        <v>0.62849575253424839</v>
      </c>
      <c r="DC41" s="10">
        <f t="shared" si="104"/>
        <v>0.54177996635566072</v>
      </c>
      <c r="DD41" s="10">
        <f t="shared" si="104"/>
        <v>0.60549244075938424</v>
      </c>
      <c r="DE41" s="10">
        <f t="shared" si="123"/>
        <v>0.33517371875322111</v>
      </c>
      <c r="DF41" s="10">
        <f t="shared" si="124"/>
        <v>0.37145181030685659</v>
      </c>
      <c r="DG41" s="10">
        <f t="shared" si="105"/>
        <v>0.51528026503462498</v>
      </c>
      <c r="DH41" s="10">
        <f t="shared" si="105"/>
        <v>0.33746177030163171</v>
      </c>
      <c r="DI41" s="10">
        <f t="shared" si="106"/>
        <v>0.68263426951839179</v>
      </c>
      <c r="DJ41" s="10">
        <f t="shared" si="106"/>
        <v>0.56360992458328629</v>
      </c>
      <c r="DK41" s="10">
        <f t="shared" si="125"/>
        <v>0.38286254788523055</v>
      </c>
      <c r="DL41" s="10">
        <f t="shared" si="126"/>
        <v>0.55528616220448801</v>
      </c>
      <c r="DM41" s="10">
        <f t="shared" si="127"/>
        <v>0.48154120050156335</v>
      </c>
      <c r="DN41" s="10">
        <f t="shared" si="107"/>
        <v>0.28316877928539097</v>
      </c>
      <c r="DO41" s="10">
        <f t="shared" si="107"/>
        <v>0.77577846602868528</v>
      </c>
      <c r="DP41">
        <f t="shared" si="108"/>
        <v>22.825711478019013</v>
      </c>
      <c r="DQ41">
        <f t="shared" si="109"/>
        <v>16.142588339066521</v>
      </c>
      <c r="DR41">
        <f t="shared" si="128"/>
        <v>38.968299817085551</v>
      </c>
      <c r="DT41">
        <f t="shared" si="129"/>
        <v>1</v>
      </c>
      <c r="DU41">
        <f t="shared" si="130"/>
        <v>18</v>
      </c>
      <c r="DV41">
        <f t="shared" si="131"/>
        <v>4</v>
      </c>
      <c r="DW41" t="str">
        <f t="shared" si="132"/>
        <v>Cardinals</v>
      </c>
    </row>
    <row r="42" spans="87:127">
      <c r="CI42" t="str">
        <f t="shared" si="100"/>
        <v>Chargers</v>
      </c>
      <c r="CJ42" s="10">
        <f t="shared" si="110"/>
        <v>0.54862201227287077</v>
      </c>
      <c r="CK42" s="10">
        <f t="shared" si="111"/>
        <v>0.46970583284327938</v>
      </c>
      <c r="CL42" s="10">
        <f t="shared" si="112"/>
        <v>0.57985962668447966</v>
      </c>
      <c r="CM42" s="10">
        <f t="shared" si="101"/>
        <v>0.51182306704705494</v>
      </c>
      <c r="CN42" s="10">
        <f t="shared" si="101"/>
        <v>0.48227671693529195</v>
      </c>
      <c r="CO42" s="10">
        <f t="shared" si="102"/>
        <v>0.41894502080175167</v>
      </c>
      <c r="CP42" s="10">
        <f t="shared" si="102"/>
        <v>0.60471307832682941</v>
      </c>
      <c r="CQ42" s="10">
        <f t="shared" si="113"/>
        <v>0.45315507441730196</v>
      </c>
      <c r="CR42" s="10">
        <f t="shared" si="114"/>
        <v>0.56503182312504852</v>
      </c>
      <c r="CS42" s="10">
        <f t="shared" si="115"/>
        <v>0.41751810969619241</v>
      </c>
      <c r="CT42" s="10">
        <f t="shared" si="116"/>
        <v>0.62430036602918615</v>
      </c>
      <c r="CU42" s="10">
        <f t="shared" si="117"/>
        <v>0.53552049810024405</v>
      </c>
      <c r="CV42" s="10">
        <f t="shared" si="118"/>
        <v>0.56559628461770284</v>
      </c>
      <c r="CW42" s="10">
        <f t="shared" si="119"/>
        <v>0.43264305121050117</v>
      </c>
      <c r="CX42" s="10">
        <f t="shared" si="120"/>
        <v>0.55626375962571695</v>
      </c>
      <c r="CY42" s="10">
        <f t="shared" si="121"/>
        <v>0.52610043200041301</v>
      </c>
      <c r="CZ42" s="10">
        <f t="shared" si="122"/>
        <v>0.40779504385050824</v>
      </c>
      <c r="DA42" s="10">
        <f t="shared" si="103"/>
        <v>0.65149642312200695</v>
      </c>
      <c r="DB42" s="10">
        <f t="shared" si="103"/>
        <v>0.63664732385173661</v>
      </c>
      <c r="DC42" s="10">
        <f t="shared" si="104"/>
        <v>0.46420840840802124</v>
      </c>
      <c r="DD42" s="10">
        <f t="shared" si="104"/>
        <v>0.57559069257922479</v>
      </c>
      <c r="DE42" s="10">
        <f t="shared" si="123"/>
        <v>0.59040167118883635</v>
      </c>
      <c r="DF42" s="10">
        <f t="shared" si="124"/>
        <v>0.53652601662318788</v>
      </c>
      <c r="DG42" s="10">
        <f t="shared" si="105"/>
        <v>0.38174968956919031</v>
      </c>
      <c r="DH42" s="10">
        <f t="shared" si="105"/>
        <v>0.21365868864299919</v>
      </c>
      <c r="DI42" s="10">
        <f t="shared" si="106"/>
        <v>0.48021527284998133</v>
      </c>
      <c r="DJ42" s="10">
        <f t="shared" si="106"/>
        <v>0.44195632497590553</v>
      </c>
      <c r="DK42" s="10">
        <f t="shared" si="125"/>
        <v>0.45050248818560112</v>
      </c>
      <c r="DL42" s="10">
        <f t="shared" si="126"/>
        <v>0.36856678091208828</v>
      </c>
      <c r="DM42" s="10">
        <f t="shared" si="127"/>
        <v>0.5506055991718164</v>
      </c>
      <c r="DN42" s="10">
        <f t="shared" si="107"/>
        <v>0.68980725822095001</v>
      </c>
      <c r="DO42" s="10">
        <f t="shared" si="107"/>
        <v>0.57908137680038518</v>
      </c>
      <c r="DP42">
        <f t="shared" si="108"/>
        <v>19.410632855626915</v>
      </c>
      <c r="DQ42">
        <f t="shared" si="109"/>
        <v>17.386326463985256</v>
      </c>
      <c r="DR42">
        <f t="shared" si="128"/>
        <v>36.796959319612199</v>
      </c>
      <c r="DT42">
        <f t="shared" si="129"/>
        <v>6</v>
      </c>
      <c r="DU42">
        <f t="shared" si="130"/>
        <v>13</v>
      </c>
      <c r="DV42">
        <f t="shared" si="131"/>
        <v>11</v>
      </c>
      <c r="DW42" t="str">
        <f t="shared" si="132"/>
        <v>Chargers</v>
      </c>
    </row>
    <row r="43" spans="87:127">
      <c r="CI43" t="str">
        <f t="shared" si="100"/>
        <v>Chiefs</v>
      </c>
      <c r="CJ43" s="10">
        <f t="shared" si="110"/>
        <v>0.53941325058920964</v>
      </c>
      <c r="CK43" s="10">
        <f t="shared" si="111"/>
        <v>9.0237240012090325E-2</v>
      </c>
      <c r="CL43" s="10">
        <f t="shared" si="112"/>
        <v>0.32663774844141913</v>
      </c>
      <c r="CM43" s="10">
        <f t="shared" si="101"/>
        <v>0.34381410110596888</v>
      </c>
      <c r="CN43" s="10">
        <f t="shared" si="101"/>
        <v>0.44929155109070762</v>
      </c>
      <c r="CO43" s="10">
        <f t="shared" si="102"/>
        <v>0.41894502080175167</v>
      </c>
      <c r="CP43" s="10">
        <f t="shared" si="102"/>
        <v>0.51567396561499801</v>
      </c>
      <c r="CQ43" s="10">
        <f t="shared" si="113"/>
        <v>3.5076322867581111E-2</v>
      </c>
      <c r="CR43" s="10">
        <f t="shared" si="114"/>
        <v>0.50572200052753202</v>
      </c>
      <c r="CS43" s="10">
        <f t="shared" si="115"/>
        <v>4.6568387696005908E-2</v>
      </c>
      <c r="CT43" s="10">
        <f t="shared" si="116"/>
        <v>0.43386763908213533</v>
      </c>
      <c r="CU43" s="10">
        <f t="shared" si="117"/>
        <v>0.22277332587237297</v>
      </c>
      <c r="CV43" s="10">
        <f t="shared" si="118"/>
        <v>0.52792970475090251</v>
      </c>
      <c r="CW43" s="10">
        <f t="shared" si="119"/>
        <v>1.4936128818474614E-2</v>
      </c>
      <c r="CX43" s="10">
        <f t="shared" si="120"/>
        <v>0.39877386393246272</v>
      </c>
      <c r="CY43" s="10">
        <f t="shared" si="121"/>
        <v>0.11412887863735932</v>
      </c>
      <c r="CZ43" s="10">
        <f t="shared" si="122"/>
        <v>0.45304484058052241</v>
      </c>
      <c r="DA43" s="10">
        <f t="shared" si="103"/>
        <v>0.598902699161182</v>
      </c>
      <c r="DB43" s="10">
        <f t="shared" si="103"/>
        <v>0.26622574430032575</v>
      </c>
      <c r="DC43" s="10">
        <f t="shared" si="104"/>
        <v>0.11634583975547186</v>
      </c>
      <c r="DD43" s="10">
        <f t="shared" si="104"/>
        <v>0.42717263358572066</v>
      </c>
      <c r="DE43" s="10">
        <f t="shared" si="123"/>
        <v>0.31446943144930872</v>
      </c>
      <c r="DF43" s="10">
        <f t="shared" si="124"/>
        <v>0.60164744827870842</v>
      </c>
      <c r="DG43" s="10">
        <f t="shared" si="105"/>
        <v>2.8321776797331055E-2</v>
      </c>
      <c r="DH43" s="10">
        <f t="shared" si="105"/>
        <v>0.7739691405639596</v>
      </c>
      <c r="DI43" s="10">
        <f t="shared" si="106"/>
        <v>0.15919384616866505</v>
      </c>
      <c r="DJ43" s="10">
        <f t="shared" si="106"/>
        <v>0.58279008838704094</v>
      </c>
      <c r="DK43" s="10">
        <f t="shared" si="125"/>
        <v>0.26204439310564775</v>
      </c>
      <c r="DL43" s="10">
        <f t="shared" si="126"/>
        <v>0.82851890327677191</v>
      </c>
      <c r="DM43" s="10">
        <f t="shared" si="127"/>
        <v>0.3070705780643731</v>
      </c>
      <c r="DN43" s="10">
        <f t="shared" si="107"/>
        <v>0.94939391516123017</v>
      </c>
      <c r="DO43" s="10">
        <f t="shared" si="107"/>
        <v>0.32092576531456429</v>
      </c>
      <c r="DP43">
        <f t="shared" si="108"/>
        <v>17.028265395371381</v>
      </c>
      <c r="DQ43">
        <f t="shared" si="109"/>
        <v>7.171983402158113</v>
      </c>
      <c r="DR43">
        <f t="shared" si="128"/>
        <v>24.20024879752949</v>
      </c>
      <c r="DT43">
        <f t="shared" si="129"/>
        <v>18</v>
      </c>
      <c r="DU43">
        <f t="shared" si="130"/>
        <v>29</v>
      </c>
      <c r="DV43">
        <f t="shared" si="131"/>
        <v>28</v>
      </c>
      <c r="DW43" t="str">
        <f t="shared" si="132"/>
        <v>Chiefs</v>
      </c>
    </row>
    <row r="44" spans="87:127">
      <c r="CI44" t="str">
        <f t="shared" si="100"/>
        <v>Colts</v>
      </c>
      <c r="CJ44" s="10">
        <f t="shared" si="110"/>
        <v>0.6999618605922302</v>
      </c>
      <c r="CK44" s="10">
        <f t="shared" si="111"/>
        <v>0.47054294988789547</v>
      </c>
      <c r="CL44" s="10">
        <f t="shared" si="112"/>
        <v>0.62297764580753434</v>
      </c>
      <c r="CM44" s="10">
        <f t="shared" si="101"/>
        <v>0.47817799744623746</v>
      </c>
      <c r="CN44" s="10">
        <f t="shared" si="101"/>
        <v>0.51538372099438046</v>
      </c>
      <c r="CO44" s="10">
        <f t="shared" si="102"/>
        <v>0.51772328306470805</v>
      </c>
      <c r="CP44" s="10">
        <f t="shared" si="102"/>
        <v>0.77336444515492431</v>
      </c>
      <c r="CQ44" s="10">
        <f t="shared" si="113"/>
        <v>0.41826508177792776</v>
      </c>
      <c r="CR44" s="10">
        <f t="shared" si="114"/>
        <v>0.59584123772006969</v>
      </c>
      <c r="CS44" s="10">
        <f t="shared" si="115"/>
        <v>0.32820241699517372</v>
      </c>
      <c r="CT44" s="10">
        <f t="shared" si="116"/>
        <v>0.68533414969124407</v>
      </c>
      <c r="CU44" s="10">
        <f t="shared" si="117"/>
        <v>0.4494820262314303</v>
      </c>
      <c r="CV44" s="10">
        <f t="shared" si="118"/>
        <v>0.78892847630384699</v>
      </c>
      <c r="CW44" s="10">
        <f t="shared" si="119"/>
        <v>0.43406748697427011</v>
      </c>
      <c r="CX44" s="10">
        <f t="shared" si="120"/>
        <v>0.62757988220626892</v>
      </c>
      <c r="CY44" s="10">
        <f t="shared" si="121"/>
        <v>0.46837660950361792</v>
      </c>
      <c r="CZ44" s="10">
        <f t="shared" si="122"/>
        <v>0.31544707654355109</v>
      </c>
      <c r="DA44" s="10">
        <f t="shared" si="103"/>
        <v>0.48959344461234333</v>
      </c>
      <c r="DB44" s="10">
        <f t="shared" si="103"/>
        <v>0.63664732385173661</v>
      </c>
      <c r="DC44" s="10">
        <f t="shared" si="104"/>
        <v>0.41306245119400276</v>
      </c>
      <c r="DD44" s="10">
        <f t="shared" si="104"/>
        <v>0.45687800374397503</v>
      </c>
      <c r="DE44" s="10">
        <f t="shared" si="123"/>
        <v>0.49156136295693309</v>
      </c>
      <c r="DF44" s="10">
        <f t="shared" si="124"/>
        <v>0.74643628886158453</v>
      </c>
      <c r="DG44" s="10">
        <f t="shared" si="105"/>
        <v>0.42013318110898135</v>
      </c>
      <c r="DH44" s="10">
        <f t="shared" si="105"/>
        <v>0.67927037120280731</v>
      </c>
      <c r="DI44" s="10">
        <f t="shared" si="106"/>
        <v>0.42260678891641601</v>
      </c>
      <c r="DJ44" s="10">
        <f t="shared" si="106"/>
        <v>0.55421869317674188</v>
      </c>
      <c r="DK44" s="10">
        <f t="shared" si="125"/>
        <v>0.41041564530980246</v>
      </c>
      <c r="DL44" s="10">
        <f t="shared" si="126"/>
        <v>0.42227516810344479</v>
      </c>
      <c r="DM44" s="10">
        <f t="shared" si="127"/>
        <v>0.42698794961517406</v>
      </c>
      <c r="DN44" s="10">
        <f t="shared" si="107"/>
        <v>0.61193003443052152</v>
      </c>
      <c r="DO44" s="10">
        <f t="shared" si="107"/>
        <v>0.76536266626796157</v>
      </c>
      <c r="DP44">
        <f t="shared" si="108"/>
        <v>22.351528135844219</v>
      </c>
      <c r="DQ44">
        <f t="shared" si="109"/>
        <v>16.119191041094645</v>
      </c>
      <c r="DR44">
        <f t="shared" si="128"/>
        <v>38.470719176938857</v>
      </c>
      <c r="DT44">
        <f t="shared" si="129"/>
        <v>2</v>
      </c>
      <c r="DU44">
        <f t="shared" si="130"/>
        <v>19</v>
      </c>
      <c r="DV44">
        <f t="shared" si="131"/>
        <v>6</v>
      </c>
      <c r="DW44" t="str">
        <f t="shared" si="132"/>
        <v>Colts</v>
      </c>
    </row>
    <row r="45" spans="87:127">
      <c r="CI45" t="str">
        <f t="shared" si="100"/>
        <v>Cowboys</v>
      </c>
      <c r="CJ45" s="10">
        <f t="shared" si="110"/>
        <v>0.35230975743827786</v>
      </c>
      <c r="CK45" s="10">
        <f t="shared" si="111"/>
        <v>0.56572330882779365</v>
      </c>
      <c r="CL45" s="10">
        <f t="shared" si="112"/>
        <v>0.34486947743053897</v>
      </c>
      <c r="CM45" s="10">
        <f t="shared" si="101"/>
        <v>0.22770941692093505</v>
      </c>
      <c r="CN45" s="10">
        <f t="shared" si="101"/>
        <v>0.55495257772082951</v>
      </c>
      <c r="CO45" s="10">
        <f t="shared" si="102"/>
        <v>0.34317260417046347</v>
      </c>
      <c r="CP45" s="10">
        <f t="shared" si="102"/>
        <v>0.36919727784054135</v>
      </c>
      <c r="CQ45" s="10">
        <f t="shared" si="113"/>
        <v>0.55054273197063164</v>
      </c>
      <c r="CR45" s="10">
        <f t="shared" si="114"/>
        <v>0.58458713995386968</v>
      </c>
      <c r="CS45" s="10">
        <f t="shared" si="115"/>
        <v>0.64121559319958732</v>
      </c>
      <c r="CT45" s="10">
        <f t="shared" si="116"/>
        <v>0.27875461926086598</v>
      </c>
      <c r="CU45" s="10">
        <f t="shared" si="117"/>
        <v>0.4134404714302512</v>
      </c>
      <c r="CV45" s="10">
        <f t="shared" si="118"/>
        <v>0.4259278680025097</v>
      </c>
      <c r="CW45" s="10">
        <f t="shared" si="119"/>
        <v>0.64633101381480917</v>
      </c>
      <c r="CX45" s="10">
        <f t="shared" si="120"/>
        <v>0.450454724455018</v>
      </c>
      <c r="CY45" s="10">
        <f t="shared" si="121"/>
        <v>0.71858586829909732</v>
      </c>
      <c r="CZ45" s="10">
        <f t="shared" si="122"/>
        <v>0.34881821880550146</v>
      </c>
      <c r="DA45" s="10">
        <f t="shared" si="103"/>
        <v>0.45977530922982213</v>
      </c>
      <c r="DB45" s="10">
        <f t="shared" si="103"/>
        <v>0.41730653882524116</v>
      </c>
      <c r="DC45" s="10">
        <f t="shared" si="104"/>
        <v>0.54177996635566072</v>
      </c>
      <c r="DD45" s="10">
        <f t="shared" si="104"/>
        <v>0.39211516047622774</v>
      </c>
      <c r="DE45" s="10">
        <f t="shared" si="123"/>
        <v>0.57906440753806632</v>
      </c>
      <c r="DF45" s="10">
        <f t="shared" si="124"/>
        <v>0.53797452134722845</v>
      </c>
      <c r="DG45" s="10">
        <f t="shared" si="105"/>
        <v>0.66793482012186445</v>
      </c>
      <c r="DH45" s="10">
        <f t="shared" si="105"/>
        <v>0.30097465925042999</v>
      </c>
      <c r="DI45" s="10">
        <f t="shared" si="106"/>
        <v>0.50600400501461495</v>
      </c>
      <c r="DJ45" s="10">
        <f t="shared" si="106"/>
        <v>0.39824460029970754</v>
      </c>
      <c r="DK45" s="10">
        <f t="shared" si="125"/>
        <v>0.67990828269470027</v>
      </c>
      <c r="DL45" s="10">
        <f t="shared" si="126"/>
        <v>0.70176404326581854</v>
      </c>
      <c r="DM45" s="10">
        <f t="shared" si="127"/>
        <v>0.70268185886256629</v>
      </c>
      <c r="DN45" s="10">
        <f t="shared" si="107"/>
        <v>0.65206616184907185</v>
      </c>
      <c r="DO45" s="10">
        <f t="shared" si="107"/>
        <v>0.69639935540624665</v>
      </c>
      <c r="DP45">
        <f t="shared" si="108"/>
        <v>14.974457873795291</v>
      </c>
      <c r="DQ45">
        <f t="shared" si="109"/>
        <v>18.603044949533238</v>
      </c>
      <c r="DR45">
        <f t="shared" si="128"/>
        <v>33.577502823328537</v>
      </c>
      <c r="DT45">
        <f t="shared" si="129"/>
        <v>25</v>
      </c>
      <c r="DU45">
        <f t="shared" si="130"/>
        <v>11</v>
      </c>
      <c r="DV45">
        <f t="shared" si="131"/>
        <v>20</v>
      </c>
      <c r="DW45" t="str">
        <f t="shared" si="132"/>
        <v>Cowboys</v>
      </c>
    </row>
    <row r="46" spans="87:127">
      <c r="CI46" t="str">
        <f t="shared" si="100"/>
        <v>Dolphins</v>
      </c>
      <c r="CJ46" s="10">
        <f t="shared" si="110"/>
        <v>9.0907511466951196E-2</v>
      </c>
      <c r="CK46" s="10">
        <f t="shared" si="111"/>
        <v>0.5107088731892937</v>
      </c>
      <c r="CL46" s="10">
        <f t="shared" si="112"/>
        <v>0.10390136412529016</v>
      </c>
      <c r="CM46" s="10">
        <f t="shared" si="101"/>
        <v>0.37372210617753865</v>
      </c>
      <c r="CN46" s="10">
        <f t="shared" si="101"/>
        <v>7.2747514349943088E-2</v>
      </c>
      <c r="CO46" s="10">
        <f t="shared" si="102"/>
        <v>0.29575896369906585</v>
      </c>
      <c r="CP46" s="10">
        <f t="shared" si="102"/>
        <v>0.13752045133864677</v>
      </c>
      <c r="CQ46" s="10">
        <f t="shared" si="113"/>
        <v>0.46343021943507878</v>
      </c>
      <c r="CR46" s="10">
        <f t="shared" si="114"/>
        <v>0.40533719253051514</v>
      </c>
      <c r="CS46" s="10">
        <f t="shared" si="115"/>
        <v>0.27365164517429585</v>
      </c>
      <c r="CT46" s="10">
        <f t="shared" si="116"/>
        <v>0.10973223559607725</v>
      </c>
      <c r="CU46" s="10">
        <f t="shared" si="117"/>
        <v>0.57412891594542215</v>
      </c>
      <c r="CV46" s="10">
        <f t="shared" si="118"/>
        <v>0.20692928826344326</v>
      </c>
      <c r="CW46" s="10">
        <f t="shared" si="119"/>
        <v>0.4777343899180736</v>
      </c>
      <c r="CX46" s="10">
        <f t="shared" si="120"/>
        <v>7.557867020075304E-2</v>
      </c>
      <c r="CY46" s="10">
        <f t="shared" si="121"/>
        <v>0.15441002249262725</v>
      </c>
      <c r="CZ46" s="10">
        <f t="shared" si="122"/>
        <v>0.22137603115149718</v>
      </c>
      <c r="DA46" s="10">
        <f t="shared" si="103"/>
        <v>0.18771838495951165</v>
      </c>
      <c r="DB46" s="10">
        <f t="shared" si="103"/>
        <v>0.45822003364433928</v>
      </c>
      <c r="DC46" s="10">
        <f t="shared" si="104"/>
        <v>0.33927956525392688</v>
      </c>
      <c r="DD46" s="10">
        <f t="shared" si="104"/>
        <v>0.20033567297901445</v>
      </c>
      <c r="DE46" s="10">
        <f t="shared" si="123"/>
        <v>0.44634798615041393</v>
      </c>
      <c r="DF46" s="10">
        <f t="shared" si="124"/>
        <v>0.2603357568537864</v>
      </c>
      <c r="DG46" s="10">
        <f t="shared" si="105"/>
        <v>0.35437740459340683</v>
      </c>
      <c r="DH46" s="10">
        <f t="shared" si="105"/>
        <v>0.55311525949862494</v>
      </c>
      <c r="DI46" s="10">
        <f t="shared" si="106"/>
        <v>0.55393851055038368</v>
      </c>
      <c r="DJ46" s="10">
        <f t="shared" si="106"/>
        <v>7.2790891157701543E-2</v>
      </c>
      <c r="DK46" s="10">
        <f t="shared" si="125"/>
        <v>0.14143852533981383</v>
      </c>
      <c r="DL46" s="10">
        <f t="shared" si="126"/>
        <v>0.14091294608622928</v>
      </c>
      <c r="DM46" s="10">
        <f t="shared" si="127"/>
        <v>0.31945786183735614</v>
      </c>
      <c r="DN46" s="10">
        <f t="shared" si="107"/>
        <v>0.82633255374353731</v>
      </c>
      <c r="DO46" s="10">
        <f t="shared" si="107"/>
        <v>0.7883704392591846</v>
      </c>
      <c r="DP46">
        <f t="shared" si="108"/>
        <v>6.8985785277247196</v>
      </c>
      <c r="DQ46">
        <f t="shared" si="109"/>
        <v>13.611931927721976</v>
      </c>
      <c r="DR46">
        <f t="shared" si="128"/>
        <v>20.510510455446692</v>
      </c>
      <c r="DT46">
        <f t="shared" si="129"/>
        <v>29</v>
      </c>
      <c r="DU46">
        <f t="shared" si="130"/>
        <v>24</v>
      </c>
      <c r="DV46">
        <f t="shared" si="131"/>
        <v>29</v>
      </c>
      <c r="DW46" t="str">
        <f t="shared" si="132"/>
        <v>Dolphins</v>
      </c>
    </row>
    <row r="47" spans="87:127">
      <c r="CI47" t="str">
        <f t="shared" si="100"/>
        <v>Eagles</v>
      </c>
      <c r="CJ47" s="10">
        <f t="shared" si="110"/>
        <v>0.44274272780125501</v>
      </c>
      <c r="CK47" s="10">
        <f t="shared" si="111"/>
        <v>0.57998292255279049</v>
      </c>
      <c r="CL47" s="10">
        <f t="shared" si="112"/>
        <v>0.48998642028168538</v>
      </c>
      <c r="CM47" s="10">
        <f t="shared" si="101"/>
        <v>0.57481868520329005</v>
      </c>
      <c r="CN47" s="10">
        <f t="shared" si="101"/>
        <v>0.51538372099438046</v>
      </c>
      <c r="CO47" s="10">
        <f t="shared" si="102"/>
        <v>0.43522475588955978</v>
      </c>
      <c r="CP47" s="10">
        <f t="shared" si="102"/>
        <v>0.50069909735554763</v>
      </c>
      <c r="CQ47" s="10">
        <f t="shared" si="113"/>
        <v>0.52510962823781604</v>
      </c>
      <c r="CR47" s="10">
        <f t="shared" si="114"/>
        <v>0.40454484522937151</v>
      </c>
      <c r="CS47" s="10">
        <f t="shared" si="115"/>
        <v>0.43785274828005194</v>
      </c>
      <c r="CT47" s="10">
        <f t="shared" si="116"/>
        <v>0.5237114312399086</v>
      </c>
      <c r="CU47" s="10">
        <f t="shared" si="117"/>
        <v>0.54712866583627484</v>
      </c>
      <c r="CV47" s="10">
        <f t="shared" si="118"/>
        <v>0.46237155391030416</v>
      </c>
      <c r="CW47" s="10">
        <f t="shared" si="119"/>
        <v>0.54347081117464757</v>
      </c>
      <c r="CX47" s="10">
        <f t="shared" si="120"/>
        <v>0.39830507334420451</v>
      </c>
      <c r="CY47" s="10">
        <f t="shared" si="121"/>
        <v>0.46629098268263702</v>
      </c>
      <c r="CZ47" s="10">
        <f t="shared" si="122"/>
        <v>0.45866511837503732</v>
      </c>
      <c r="DA47" s="10">
        <f t="shared" si="103"/>
        <v>0.62467329097213131</v>
      </c>
      <c r="DB47" s="10">
        <f t="shared" si="103"/>
        <v>0.4453658752495544</v>
      </c>
      <c r="DC47" s="10">
        <f t="shared" si="104"/>
        <v>0.50300841696130461</v>
      </c>
      <c r="DD47" s="10">
        <f t="shared" si="104"/>
        <v>0.4265082238790221</v>
      </c>
      <c r="DE47" s="10">
        <f t="shared" si="123"/>
        <v>0.5504139606662275</v>
      </c>
      <c r="DF47" s="10">
        <f t="shared" si="124"/>
        <v>0.475417821782534</v>
      </c>
      <c r="DG47" s="10">
        <f t="shared" si="105"/>
        <v>0.49002338933797884</v>
      </c>
      <c r="DH47" s="10">
        <f t="shared" si="105"/>
        <v>0.41369039128208041</v>
      </c>
      <c r="DI47" s="10">
        <f t="shared" si="106"/>
        <v>0.52814052913303722</v>
      </c>
      <c r="DJ47" s="10">
        <f t="shared" si="106"/>
        <v>0.46269268674192909</v>
      </c>
      <c r="DK47" s="10">
        <f t="shared" si="125"/>
        <v>0.38650253203662588</v>
      </c>
      <c r="DL47" s="10">
        <f t="shared" si="126"/>
        <v>0.64183666266231643</v>
      </c>
      <c r="DM47" s="10">
        <f t="shared" si="127"/>
        <v>0.39255768589746232</v>
      </c>
      <c r="DN47" s="10">
        <f t="shared" si="107"/>
        <v>0.56564261801311222</v>
      </c>
      <c r="DO47" s="10">
        <f t="shared" si="107"/>
        <v>0.42348078751331641</v>
      </c>
      <c r="DP47">
        <f t="shared" si="108"/>
        <v>16.680398332636099</v>
      </c>
      <c r="DQ47">
        <f t="shared" si="109"/>
        <v>18.564193527420699</v>
      </c>
      <c r="DR47">
        <f t="shared" si="128"/>
        <v>35.244591860056808</v>
      </c>
      <c r="DT47">
        <f t="shared" si="129"/>
        <v>21</v>
      </c>
      <c r="DU47">
        <f t="shared" si="130"/>
        <v>12</v>
      </c>
      <c r="DV47">
        <f t="shared" si="131"/>
        <v>15</v>
      </c>
      <c r="DW47" t="str">
        <f t="shared" si="132"/>
        <v>Eagles</v>
      </c>
    </row>
    <row r="48" spans="87:127">
      <c r="CI48" t="str">
        <f t="shared" si="100"/>
        <v>Falcons</v>
      </c>
      <c r="CJ48" s="10">
        <f t="shared" si="110"/>
        <v>0.50420858503951227</v>
      </c>
      <c r="CK48" s="10">
        <f t="shared" si="111"/>
        <v>0.51773060263157311</v>
      </c>
      <c r="CL48" s="10">
        <f t="shared" si="112"/>
        <v>0.29686959733116414</v>
      </c>
      <c r="CM48" s="10">
        <f t="shared" si="101"/>
        <v>0.38328651336395314</v>
      </c>
      <c r="CN48" s="10">
        <f t="shared" si="101"/>
        <v>0.60680525938477992</v>
      </c>
      <c r="CO48" s="10">
        <f t="shared" si="102"/>
        <v>0.44504742227917049</v>
      </c>
      <c r="CP48" s="10">
        <f t="shared" si="102"/>
        <v>0.44257672504642642</v>
      </c>
      <c r="CQ48" s="10">
        <f t="shared" si="113"/>
        <v>0.41202825771936502</v>
      </c>
      <c r="CR48" s="10">
        <f t="shared" si="114"/>
        <v>0.65764821624224024</v>
      </c>
      <c r="CS48" s="10">
        <f t="shared" si="115"/>
        <v>0.47936698439933034</v>
      </c>
      <c r="CT48" s="10">
        <f t="shared" si="116"/>
        <v>0.3372064103312884</v>
      </c>
      <c r="CU48" s="10">
        <f t="shared" si="117"/>
        <v>0.43790618019495475</v>
      </c>
      <c r="CV48" s="10">
        <f t="shared" si="118"/>
        <v>0.51470667968848371</v>
      </c>
      <c r="CW48" s="10">
        <f t="shared" si="119"/>
        <v>0.49343954320569627</v>
      </c>
      <c r="CX48" s="10">
        <f t="shared" si="120"/>
        <v>0.66940284771043723</v>
      </c>
      <c r="CY48" s="10">
        <f t="shared" si="121"/>
        <v>0.39457654198901537</v>
      </c>
      <c r="CZ48" s="10">
        <f t="shared" si="122"/>
        <v>0.52826417619235611</v>
      </c>
      <c r="DA48" s="10">
        <f t="shared" si="103"/>
        <v>0.68492957004757438</v>
      </c>
      <c r="DB48" s="10">
        <f t="shared" si="103"/>
        <v>0.37726999693072061</v>
      </c>
      <c r="DC48" s="10">
        <f t="shared" si="104"/>
        <v>0.41812580127747512</v>
      </c>
      <c r="DD48" s="10">
        <f t="shared" si="104"/>
        <v>0.59221436973542374</v>
      </c>
      <c r="DE48" s="10">
        <f t="shared" si="123"/>
        <v>0.57906440753806632</v>
      </c>
      <c r="DF48" s="10">
        <f t="shared" si="124"/>
        <v>0.59467298261319956</v>
      </c>
      <c r="DG48" s="10">
        <f t="shared" si="105"/>
        <v>0.42261908782973334</v>
      </c>
      <c r="DH48" s="10">
        <f t="shared" si="105"/>
        <v>0.48912554987712298</v>
      </c>
      <c r="DI48" s="10">
        <f t="shared" si="106"/>
        <v>0.38811344610681997</v>
      </c>
      <c r="DJ48" s="10">
        <f t="shared" si="106"/>
        <v>0.49150084896967527</v>
      </c>
      <c r="DK48" s="10">
        <f t="shared" si="125"/>
        <v>0.35896428673437986</v>
      </c>
      <c r="DL48" s="10">
        <f t="shared" si="126"/>
        <v>0.77513829625507569</v>
      </c>
      <c r="DM48" s="10">
        <f t="shared" si="127"/>
        <v>0.57793815345239596</v>
      </c>
      <c r="DN48" s="10">
        <f t="shared" si="107"/>
        <v>0.42379945811617914</v>
      </c>
      <c r="DO48" s="10">
        <f t="shared" si="107"/>
        <v>9.7697427912710744E-2</v>
      </c>
      <c r="DP48">
        <f t="shared" si="108"/>
        <v>18.018226562205946</v>
      </c>
      <c r="DQ48">
        <f t="shared" si="109"/>
        <v>16.491254519310516</v>
      </c>
      <c r="DR48">
        <f t="shared" si="128"/>
        <v>34.509481081516455</v>
      </c>
      <c r="DT48">
        <f t="shared" si="129"/>
        <v>15</v>
      </c>
      <c r="DU48">
        <f t="shared" si="130"/>
        <v>16</v>
      </c>
      <c r="DV48">
        <f t="shared" si="131"/>
        <v>16</v>
      </c>
      <c r="DW48" t="str">
        <f t="shared" si="132"/>
        <v>Falcons</v>
      </c>
    </row>
    <row r="49" spans="87:127">
      <c r="CI49" t="str">
        <f t="shared" si="100"/>
        <v>Giants</v>
      </c>
      <c r="CJ49" s="10">
        <f t="shared" si="110"/>
        <v>0.4787294122070882</v>
      </c>
      <c r="CK49" s="10">
        <f t="shared" si="111"/>
        <v>0.36111912630645582</v>
      </c>
      <c r="CL49" s="10">
        <f t="shared" si="112"/>
        <v>0.50936297536934205</v>
      </c>
      <c r="CM49" s="10">
        <f t="shared" si="101"/>
        <v>0.58296029243338554</v>
      </c>
      <c r="CN49" s="10">
        <f t="shared" si="101"/>
        <v>0.58105497919824833</v>
      </c>
      <c r="CO49" s="10">
        <f t="shared" si="102"/>
        <v>0.38682484786933358</v>
      </c>
      <c r="CP49" s="10">
        <f t="shared" si="102"/>
        <v>0.46055115899336085</v>
      </c>
      <c r="CQ49" s="10">
        <f t="shared" si="113"/>
        <v>0.45123781373269678</v>
      </c>
      <c r="CR49" s="10">
        <f t="shared" si="114"/>
        <v>0.58240975282543228</v>
      </c>
      <c r="CS49" s="10">
        <f t="shared" si="115"/>
        <v>0.34858963195889181</v>
      </c>
      <c r="CT49" s="10">
        <f t="shared" si="116"/>
        <v>0.42937685746836673</v>
      </c>
      <c r="CU49" s="10">
        <f t="shared" si="117"/>
        <v>0.64556300601411276</v>
      </c>
      <c r="CV49" s="10">
        <f t="shared" si="118"/>
        <v>0.48262180948916944</v>
      </c>
      <c r="CW49" s="10">
        <f t="shared" si="119"/>
        <v>0.30741525885901577</v>
      </c>
      <c r="CX49" s="10">
        <f t="shared" si="120"/>
        <v>0.44829694701715161</v>
      </c>
      <c r="CY49" s="10">
        <f t="shared" si="121"/>
        <v>0.34293562477544381</v>
      </c>
      <c r="CZ49" s="10">
        <f t="shared" si="122"/>
        <v>0.54794569146214378</v>
      </c>
      <c r="DA49" s="10">
        <f t="shared" si="103"/>
        <v>0.52010327545600288</v>
      </c>
      <c r="DB49" s="10">
        <f t="shared" si="103"/>
        <v>0.61202195093733702</v>
      </c>
      <c r="DC49" s="10">
        <f t="shared" si="104"/>
        <v>0.38797804906266298</v>
      </c>
      <c r="DD49" s="10">
        <f t="shared" si="104"/>
        <v>0.51410826292446477</v>
      </c>
      <c r="DE49" s="10">
        <f t="shared" si="123"/>
        <v>0.42878059419022252</v>
      </c>
      <c r="DF49" s="10">
        <f t="shared" si="124"/>
        <v>0.51213381011092818</v>
      </c>
      <c r="DG49" s="10">
        <f t="shared" si="105"/>
        <v>0.25262566001469711</v>
      </c>
      <c r="DH49" s="10">
        <f t="shared" si="105"/>
        <v>0.52614274213220158</v>
      </c>
      <c r="DI49" s="10">
        <f t="shared" si="106"/>
        <v>0.55534362100384282</v>
      </c>
      <c r="DJ49" s="10">
        <f t="shared" si="106"/>
        <v>0.55489111126041768</v>
      </c>
      <c r="DK49" s="10">
        <f t="shared" si="125"/>
        <v>0.46120189297632985</v>
      </c>
      <c r="DL49" s="10">
        <f t="shared" si="126"/>
        <v>0.46104572225047757</v>
      </c>
      <c r="DM49" s="10">
        <f t="shared" si="127"/>
        <v>0.46895630824716006</v>
      </c>
      <c r="DN49" s="10">
        <f t="shared" si="107"/>
        <v>0.63468096840641142</v>
      </c>
      <c r="DO49" s="10">
        <f t="shared" si="107"/>
        <v>0.45953887951771655</v>
      </c>
      <c r="DP49">
        <f t="shared" si="108"/>
        <v>18.336381307885393</v>
      </c>
      <c r="DQ49">
        <f t="shared" si="109"/>
        <v>15.464759505215486</v>
      </c>
      <c r="DR49">
        <f t="shared" si="128"/>
        <v>33.801140813100879</v>
      </c>
      <c r="DT49">
        <f t="shared" si="129"/>
        <v>13</v>
      </c>
      <c r="DU49">
        <f t="shared" si="130"/>
        <v>21</v>
      </c>
      <c r="DV49">
        <f t="shared" si="131"/>
        <v>19</v>
      </c>
      <c r="DW49" t="str">
        <f t="shared" si="132"/>
        <v>Giants</v>
      </c>
    </row>
    <row r="50" spans="87:127">
      <c r="CI50" t="str">
        <f t="shared" si="100"/>
        <v>Jaguars</v>
      </c>
      <c r="CJ50" s="10">
        <f t="shared" si="110"/>
        <v>0.41454989948618148</v>
      </c>
      <c r="CK50" s="10">
        <f t="shared" si="111"/>
        <v>0.19057397956704092</v>
      </c>
      <c r="CL50" s="10">
        <f t="shared" si="112"/>
        <v>0.35128920475610614</v>
      </c>
      <c r="CM50" s="10">
        <f t="shared" si="101"/>
        <v>0.30816556726128241</v>
      </c>
      <c r="CN50" s="10">
        <f t="shared" si="101"/>
        <v>0.44929155109070762</v>
      </c>
      <c r="CO50" s="10">
        <f t="shared" si="102"/>
        <v>0.37627657544904491</v>
      </c>
      <c r="CP50" s="10">
        <f t="shared" si="102"/>
        <v>0.46088335800573088</v>
      </c>
      <c r="CQ50" s="10">
        <f t="shared" si="113"/>
        <v>0.30755461796391492</v>
      </c>
      <c r="CR50" s="10">
        <f t="shared" si="114"/>
        <v>0.52345918749547382</v>
      </c>
      <c r="CS50" s="10">
        <f t="shared" si="115"/>
        <v>0.26405205557986888</v>
      </c>
      <c r="CT50" s="10">
        <f t="shared" si="116"/>
        <v>0.44732378936657546</v>
      </c>
      <c r="CU50" s="10">
        <f t="shared" si="117"/>
        <v>0.41314581241446935</v>
      </c>
      <c r="CV50" s="10">
        <f t="shared" si="118"/>
        <v>0.47286742732259168</v>
      </c>
      <c r="CW50" s="10">
        <f t="shared" si="119"/>
        <v>0.22921183815271584</v>
      </c>
      <c r="CX50" s="10">
        <f t="shared" si="120"/>
        <v>0.2523039811148643</v>
      </c>
      <c r="CY50" s="10">
        <f t="shared" si="121"/>
        <v>0.15281987730581903</v>
      </c>
      <c r="CZ50" s="10">
        <f t="shared" si="122"/>
        <v>0.45233150056173688</v>
      </c>
      <c r="DA50" s="10">
        <f t="shared" si="103"/>
        <v>0.42961600052175497</v>
      </c>
      <c r="DB50" s="10">
        <f t="shared" si="103"/>
        <v>0.45822003364433928</v>
      </c>
      <c r="DC50" s="10">
        <f t="shared" si="104"/>
        <v>0.27841836294021194</v>
      </c>
      <c r="DD50" s="10">
        <f t="shared" si="104"/>
        <v>0.35923468023560168</v>
      </c>
      <c r="DE50" s="10">
        <f t="shared" si="123"/>
        <v>0.29017059663483846</v>
      </c>
      <c r="DF50" s="10">
        <f t="shared" si="124"/>
        <v>0.49208739872449525</v>
      </c>
      <c r="DG50" s="10">
        <f t="shared" si="105"/>
        <v>0.28198945233028194</v>
      </c>
      <c r="DH50" s="10">
        <f t="shared" si="105"/>
        <v>0.49004416227861047</v>
      </c>
      <c r="DI50" s="10">
        <f t="shared" si="106"/>
        <v>0.61922351385092567</v>
      </c>
      <c r="DJ50" s="10">
        <f t="shared" si="106"/>
        <v>0.3510747717840963</v>
      </c>
      <c r="DK50" s="10">
        <f t="shared" si="125"/>
        <v>0.62333798132375651</v>
      </c>
      <c r="DL50" s="10">
        <f t="shared" si="126"/>
        <v>0.64930911634721478</v>
      </c>
      <c r="DM50" s="10">
        <f t="shared" si="127"/>
        <v>0.60148093628977473</v>
      </c>
      <c r="DN50" s="10">
        <f t="shared" si="107"/>
        <v>0.70919099964858623</v>
      </c>
      <c r="DO50" s="10">
        <f t="shared" si="107"/>
        <v>0.43754673742934802</v>
      </c>
      <c r="DP50">
        <f t="shared" si="108"/>
        <v>15.425982918453347</v>
      </c>
      <c r="DQ50">
        <f t="shared" si="109"/>
        <v>11.291107566306025</v>
      </c>
      <c r="DR50">
        <f t="shared" si="128"/>
        <v>26.717090484759375</v>
      </c>
      <c r="DT50">
        <f t="shared" si="129"/>
        <v>23</v>
      </c>
      <c r="DU50">
        <f t="shared" si="130"/>
        <v>27</v>
      </c>
      <c r="DV50">
        <f t="shared" si="131"/>
        <v>27</v>
      </c>
      <c r="DW50" t="str">
        <f t="shared" si="132"/>
        <v>Jaguars</v>
      </c>
    </row>
    <row r="51" spans="87:127">
      <c r="CI51" t="str">
        <f t="shared" si="100"/>
        <v>Jets</v>
      </c>
      <c r="CJ51" s="10">
        <f t="shared" si="110"/>
        <v>0.51376068491152616</v>
      </c>
      <c r="CK51" s="10">
        <f t="shared" si="111"/>
        <v>0.3724394557146542</v>
      </c>
      <c r="CL51" s="10">
        <f t="shared" si="112"/>
        <v>0.60549610178029256</v>
      </c>
      <c r="CM51" s="10">
        <f t="shared" si="101"/>
        <v>0.43264333364464536</v>
      </c>
      <c r="CN51" s="10">
        <f t="shared" si="101"/>
        <v>0.65138496994686446</v>
      </c>
      <c r="CO51" s="10">
        <f t="shared" si="102"/>
        <v>0.43340993615328516</v>
      </c>
      <c r="CP51" s="10">
        <f t="shared" si="102"/>
        <v>0.62091999783134677</v>
      </c>
      <c r="CQ51" s="10">
        <f t="shared" si="113"/>
        <v>0.29104950344446578</v>
      </c>
      <c r="CR51" s="10">
        <f t="shared" si="114"/>
        <v>0.65407026222761289</v>
      </c>
      <c r="CS51" s="10">
        <f t="shared" si="115"/>
        <v>0.35056249191566724</v>
      </c>
      <c r="CT51" s="10">
        <f t="shared" si="116"/>
        <v>0.56377642410098461</v>
      </c>
      <c r="CU51" s="10">
        <f t="shared" si="117"/>
        <v>0.34545484895237166</v>
      </c>
      <c r="CV51" s="10">
        <f t="shared" si="118"/>
        <v>0.54953146948271536</v>
      </c>
      <c r="CW51" s="10">
        <f t="shared" si="119"/>
        <v>0.30433820614191687</v>
      </c>
      <c r="CX51" s="10">
        <f t="shared" si="120"/>
        <v>0.41260701380051812</v>
      </c>
      <c r="CY51" s="10">
        <f t="shared" si="121"/>
        <v>0.3687315634008077</v>
      </c>
      <c r="CZ51" s="10">
        <f t="shared" si="122"/>
        <v>0.53370458858477643</v>
      </c>
      <c r="DA51" s="10">
        <f t="shared" si="103"/>
        <v>0.53894413428429699</v>
      </c>
      <c r="DB51" s="10">
        <f t="shared" si="103"/>
        <v>0.68158499311255261</v>
      </c>
      <c r="DC51" s="10">
        <f t="shared" si="104"/>
        <v>0.29811107197023223</v>
      </c>
      <c r="DD51" s="10">
        <f t="shared" si="104"/>
        <v>0.50328292166354516</v>
      </c>
      <c r="DE51" s="10">
        <f t="shared" si="123"/>
        <v>0.58038492432184663</v>
      </c>
      <c r="DF51" s="10">
        <f t="shared" si="124"/>
        <v>0.62913106397454754</v>
      </c>
      <c r="DG51" s="10">
        <f t="shared" si="105"/>
        <v>0.3262388396856537</v>
      </c>
      <c r="DH51" s="10">
        <f t="shared" si="105"/>
        <v>0.59106262881623506</v>
      </c>
      <c r="DI51" s="10">
        <f t="shared" si="106"/>
        <v>0.63464194119264472</v>
      </c>
      <c r="DJ51" s="10">
        <f t="shared" si="106"/>
        <v>0.49796761008643875</v>
      </c>
      <c r="DK51" s="10">
        <f t="shared" si="125"/>
        <v>0.22589564761557046</v>
      </c>
      <c r="DL51" s="10">
        <f t="shared" si="126"/>
        <v>0.62841391766183541</v>
      </c>
      <c r="DM51" s="10">
        <f t="shared" si="127"/>
        <v>0.28570206731987469</v>
      </c>
      <c r="DN51" s="10">
        <f t="shared" si="107"/>
        <v>0.42798697361404581</v>
      </c>
      <c r="DO51" s="10">
        <f t="shared" si="107"/>
        <v>0.49188649406559937</v>
      </c>
      <c r="DP51">
        <f t="shared" si="108"/>
        <v>20.571949013869673</v>
      </c>
      <c r="DQ51">
        <f t="shared" si="109"/>
        <v>13.884974513122135</v>
      </c>
      <c r="DR51">
        <f t="shared" si="128"/>
        <v>34.456923526991801</v>
      </c>
      <c r="DT51">
        <f t="shared" si="129"/>
        <v>5</v>
      </c>
      <c r="DU51">
        <f t="shared" si="130"/>
        <v>23</v>
      </c>
      <c r="DV51">
        <f t="shared" si="131"/>
        <v>17</v>
      </c>
      <c r="DW51" t="str">
        <f t="shared" si="132"/>
        <v>Jets</v>
      </c>
    </row>
    <row r="52" spans="87:127">
      <c r="CI52" t="str">
        <f t="shared" si="100"/>
        <v>Packers</v>
      </c>
      <c r="CJ52" s="10">
        <f t="shared" si="110"/>
        <v>0.60025149446158221</v>
      </c>
      <c r="CK52" s="10">
        <f t="shared" si="111"/>
        <v>0.35326082700022288</v>
      </c>
      <c r="CL52" s="10">
        <f t="shared" si="112"/>
        <v>0.5108662275676138</v>
      </c>
      <c r="CM52" s="10">
        <f t="shared" si="101"/>
        <v>0.33035798245044712</v>
      </c>
      <c r="CN52" s="10">
        <f t="shared" si="101"/>
        <v>0.23645484021206098</v>
      </c>
      <c r="CO52" s="10">
        <f t="shared" si="102"/>
        <v>0.27079004503065851</v>
      </c>
      <c r="CP52" s="10">
        <f t="shared" si="102"/>
        <v>0.56255134299935716</v>
      </c>
      <c r="CQ52" s="10">
        <f t="shared" si="113"/>
        <v>0.40374668826037374</v>
      </c>
      <c r="CR52" s="10">
        <f t="shared" si="114"/>
        <v>0.41096757258132632</v>
      </c>
      <c r="CS52" s="10">
        <f t="shared" si="115"/>
        <v>0.38007749606641261</v>
      </c>
      <c r="CT52" s="10">
        <f t="shared" si="116"/>
        <v>0.70291350704060318</v>
      </c>
      <c r="CU52" s="10">
        <f t="shared" si="117"/>
        <v>0.43481139951317826</v>
      </c>
      <c r="CV52" s="10">
        <f t="shared" si="118"/>
        <v>0.55929191616984786</v>
      </c>
      <c r="CW52" s="10">
        <f t="shared" si="119"/>
        <v>0.38452450214530876</v>
      </c>
      <c r="CX52" s="10">
        <f t="shared" si="120"/>
        <v>0.62872684122346345</v>
      </c>
      <c r="CY52" s="10">
        <f t="shared" si="121"/>
        <v>0.58739298619948199</v>
      </c>
      <c r="CZ52" s="10">
        <f t="shared" si="122"/>
        <v>0.39988258401317001</v>
      </c>
      <c r="DA52" s="10">
        <f t="shared" si="103"/>
        <v>0.30195870894927512</v>
      </c>
      <c r="DB52" s="10">
        <f t="shared" si="103"/>
        <v>0.52718573668520263</v>
      </c>
      <c r="DC52" s="10">
        <f t="shared" si="104"/>
        <v>0.47281426331479737</v>
      </c>
      <c r="DD52" s="10">
        <f t="shared" si="104"/>
        <v>0.60489141756863618</v>
      </c>
      <c r="DE52" s="10">
        <f t="shared" si="123"/>
        <v>0.50177021702808844</v>
      </c>
      <c r="DF52" s="10">
        <f t="shared" si="124"/>
        <v>0.38594767462286883</v>
      </c>
      <c r="DG52" s="10">
        <f t="shared" si="105"/>
        <v>0.41247492846951517</v>
      </c>
      <c r="DH52" s="10">
        <f t="shared" si="105"/>
        <v>0.58122078033481106</v>
      </c>
      <c r="DI52" s="10">
        <f t="shared" si="106"/>
        <v>0.34499857074566287</v>
      </c>
      <c r="DJ52" s="10">
        <f t="shared" si="106"/>
        <v>0.63337969043058095</v>
      </c>
      <c r="DK52" s="10">
        <f t="shared" si="125"/>
        <v>0.49157271655558621</v>
      </c>
      <c r="DL52" s="10">
        <f t="shared" si="126"/>
        <v>0.61801614257402437</v>
      </c>
      <c r="DM52" s="10">
        <f t="shared" si="127"/>
        <v>0.43884866961929136</v>
      </c>
      <c r="DN52" s="10">
        <f t="shared" si="107"/>
        <v>0.4749510837534221</v>
      </c>
      <c r="DO52" s="10">
        <f t="shared" si="107"/>
        <v>0.36930956276287885</v>
      </c>
      <c r="DP52">
        <f t="shared" si="108"/>
        <v>18.53906423067178</v>
      </c>
      <c r="DQ52">
        <f t="shared" si="109"/>
        <v>14.090102472010772</v>
      </c>
      <c r="DR52">
        <f t="shared" si="128"/>
        <v>32.629166702682554</v>
      </c>
      <c r="DT52">
        <f t="shared" si="129"/>
        <v>12</v>
      </c>
      <c r="DU52">
        <f t="shared" si="130"/>
        <v>22</v>
      </c>
      <c r="DV52">
        <f t="shared" si="131"/>
        <v>21</v>
      </c>
      <c r="DW52" t="str">
        <f t="shared" si="132"/>
        <v>Packers</v>
      </c>
    </row>
    <row r="53" spans="87:127">
      <c r="CI53" t="str">
        <f t="shared" si="100"/>
        <v>Panthers</v>
      </c>
      <c r="CJ53" s="10">
        <f t="shared" si="110"/>
        <v>0.44104890110293804</v>
      </c>
      <c r="CK53" s="10">
        <f t="shared" si="111"/>
        <v>0.53510398591304009</v>
      </c>
      <c r="CL53" s="10">
        <f t="shared" si="112"/>
        <v>0.5838783997234086</v>
      </c>
      <c r="CM53" s="10">
        <f t="shared" si="101"/>
        <v>0.70997041214946588</v>
      </c>
      <c r="CN53" s="10">
        <f t="shared" si="101"/>
        <v>0.54838495294355938</v>
      </c>
      <c r="CO53" s="10">
        <f t="shared" si="102"/>
        <v>0.5833466731818101</v>
      </c>
      <c r="CP53" s="10">
        <f t="shared" si="102"/>
        <v>0.55847034020846331</v>
      </c>
      <c r="CQ53" s="10">
        <f t="shared" si="113"/>
        <v>0.59593083900973254</v>
      </c>
      <c r="CR53" s="10">
        <f t="shared" si="114"/>
        <v>0.50025371141684138</v>
      </c>
      <c r="CS53" s="10">
        <f t="shared" si="115"/>
        <v>0.46851166706945124</v>
      </c>
      <c r="CT53" s="10">
        <f t="shared" si="116"/>
        <v>0.68259211266989861</v>
      </c>
      <c r="CU53" s="10">
        <f t="shared" si="117"/>
        <v>0.70870094293582342</v>
      </c>
      <c r="CV53" s="10">
        <f t="shared" si="118"/>
        <v>0.42510611630147688</v>
      </c>
      <c r="CW53" s="10">
        <f t="shared" si="119"/>
        <v>0.47334883185376431</v>
      </c>
      <c r="CX53" s="10">
        <f t="shared" si="120"/>
        <v>0.40526888757986312</v>
      </c>
      <c r="CY53" s="10">
        <f t="shared" si="121"/>
        <v>0.59043948891937137</v>
      </c>
      <c r="CZ53" s="10">
        <f t="shared" si="122"/>
        <v>0.48180041543277441</v>
      </c>
      <c r="DA53" s="10">
        <f t="shared" si="103"/>
        <v>0.35738231156097</v>
      </c>
      <c r="DB53" s="10">
        <f t="shared" si="103"/>
        <v>0.50993992160470092</v>
      </c>
      <c r="DC53" s="10">
        <f t="shared" si="104"/>
        <v>0.49006007839529908</v>
      </c>
      <c r="DD53" s="10">
        <f t="shared" si="104"/>
        <v>0.39927158918714045</v>
      </c>
      <c r="DE53" s="10">
        <f t="shared" si="123"/>
        <v>0.56500556900229837</v>
      </c>
      <c r="DF53" s="10">
        <f t="shared" si="124"/>
        <v>0.40095802039046213</v>
      </c>
      <c r="DG53" s="10">
        <f t="shared" si="105"/>
        <v>0.41255811214186144</v>
      </c>
      <c r="DH53" s="10">
        <f t="shared" si="105"/>
        <v>0.36315964810438517</v>
      </c>
      <c r="DI53" s="10">
        <f t="shared" si="106"/>
        <v>0.35537898625972342</v>
      </c>
      <c r="DJ53" s="10">
        <f t="shared" si="106"/>
        <v>0.49051668154774108</v>
      </c>
      <c r="DK53" s="10">
        <f t="shared" si="125"/>
        <v>0.55789522953978721</v>
      </c>
      <c r="DL53" s="10">
        <f t="shared" si="126"/>
        <v>0.63271581473825356</v>
      </c>
      <c r="DM53" s="10">
        <f t="shared" si="127"/>
        <v>0.59740958992089699</v>
      </c>
      <c r="DN53" s="10">
        <f t="shared" si="107"/>
        <v>0.59006312069147371</v>
      </c>
      <c r="DO53" s="10">
        <f t="shared" si="107"/>
        <v>0.39375666152053213</v>
      </c>
      <c r="DP53">
        <f t="shared" si="108"/>
        <v>17.94492253118506</v>
      </c>
      <c r="DQ53">
        <f t="shared" si="109"/>
        <v>19.605769535870412</v>
      </c>
      <c r="DR53">
        <f t="shared" si="128"/>
        <v>37.550692067055493</v>
      </c>
      <c r="DT53">
        <f t="shared" si="129"/>
        <v>16</v>
      </c>
      <c r="DU53">
        <f t="shared" si="130"/>
        <v>8</v>
      </c>
      <c r="DV53">
        <f t="shared" si="131"/>
        <v>9</v>
      </c>
      <c r="DW53" t="str">
        <f t="shared" si="132"/>
        <v>Panthers</v>
      </c>
    </row>
    <row r="54" spans="87:127">
      <c r="CI54" t="str">
        <f t="shared" si="100"/>
        <v>Patriots</v>
      </c>
      <c r="CJ54" s="10">
        <f t="shared" si="110"/>
        <v>0.53229049265652617</v>
      </c>
      <c r="CK54" s="10">
        <f t="shared" si="111"/>
        <v>0.53417300465292095</v>
      </c>
      <c r="CL54" s="10">
        <f t="shared" si="112"/>
        <v>0.50653556801527666</v>
      </c>
      <c r="CM54" s="10">
        <f t="shared" si="101"/>
        <v>0.59243013052413851</v>
      </c>
      <c r="CN54" s="10">
        <f t="shared" si="101"/>
        <v>0.62372342455095509</v>
      </c>
      <c r="CO54" s="10">
        <f t="shared" si="102"/>
        <v>0.63638570285903895</v>
      </c>
      <c r="CP54" s="10">
        <f t="shared" si="102"/>
        <v>0.50573499210050243</v>
      </c>
      <c r="CQ54" s="10">
        <f t="shared" si="113"/>
        <v>0.52022020729071294</v>
      </c>
      <c r="CR54" s="10">
        <f t="shared" si="114"/>
        <v>0.57853837942004038</v>
      </c>
      <c r="CS54" s="10">
        <f t="shared" si="115"/>
        <v>0.59832104139155184</v>
      </c>
      <c r="CT54" s="10">
        <f t="shared" si="116"/>
        <v>0.40005564149070205</v>
      </c>
      <c r="CU54" s="10">
        <f t="shared" si="117"/>
        <v>0.51780163257272771</v>
      </c>
      <c r="CV54" s="10">
        <f t="shared" si="118"/>
        <v>0.56347653570140188</v>
      </c>
      <c r="CW54" s="10">
        <f t="shared" si="119"/>
        <v>0.48759503909677704</v>
      </c>
      <c r="CX54" s="10">
        <f t="shared" si="120"/>
        <v>0.53618066180068635</v>
      </c>
      <c r="CY54" s="10">
        <f t="shared" si="121"/>
        <v>0.52984783712846284</v>
      </c>
      <c r="CZ54" s="10">
        <f t="shared" si="122"/>
        <v>0.54905631596201432</v>
      </c>
      <c r="DA54" s="10">
        <f t="shared" si="103"/>
        <v>0.51633627029582418</v>
      </c>
      <c r="DB54" s="10">
        <f t="shared" si="103"/>
        <v>0.55009557590165781</v>
      </c>
      <c r="DC54" s="10">
        <f t="shared" si="104"/>
        <v>0.49581441352233657</v>
      </c>
      <c r="DD54" s="10">
        <f t="shared" si="104"/>
        <v>0.53325248554426463</v>
      </c>
      <c r="DE54" s="10">
        <f t="shared" si="123"/>
        <v>0.54575410714577122</v>
      </c>
      <c r="DF54" s="10">
        <f t="shared" si="124"/>
        <v>0.62501162291764523</v>
      </c>
      <c r="DG54" s="10">
        <f t="shared" si="105"/>
        <v>0.51450810730152319</v>
      </c>
      <c r="DH54" s="10">
        <f t="shared" si="105"/>
        <v>0.56423060317643514</v>
      </c>
      <c r="DI54" s="10">
        <f t="shared" si="106"/>
        <v>0.3542910235667569</v>
      </c>
      <c r="DJ54" s="10">
        <f t="shared" si="106"/>
        <v>0.52517177486319566</v>
      </c>
      <c r="DK54" s="10">
        <f t="shared" si="125"/>
        <v>0.46896286384581165</v>
      </c>
      <c r="DL54" s="10">
        <f t="shared" si="126"/>
        <v>0.47434483736931921</v>
      </c>
      <c r="DM54" s="10">
        <f t="shared" si="127"/>
        <v>0.52451114441238045</v>
      </c>
      <c r="DN54" s="10">
        <f t="shared" si="107"/>
        <v>0.50942259663853728</v>
      </c>
      <c r="DO54" s="10">
        <f t="shared" si="107"/>
        <v>0.43321721847719152</v>
      </c>
      <c r="DP54">
        <f t="shared" si="108"/>
        <v>19.246892629140945</v>
      </c>
      <c r="DQ54">
        <f t="shared" si="109"/>
        <v>19.223648051581286</v>
      </c>
      <c r="DR54">
        <f t="shared" si="128"/>
        <v>38.470540680722237</v>
      </c>
      <c r="DT54">
        <f t="shared" si="129"/>
        <v>9</v>
      </c>
      <c r="DU54">
        <f t="shared" si="130"/>
        <v>10</v>
      </c>
      <c r="DV54">
        <f t="shared" si="131"/>
        <v>7</v>
      </c>
      <c r="DW54" t="str">
        <f t="shared" si="132"/>
        <v>Patriots</v>
      </c>
    </row>
    <row r="55" spans="87:127">
      <c r="CI55" t="str">
        <f t="shared" si="100"/>
        <v>Raiders</v>
      </c>
      <c r="CJ55" s="10">
        <f t="shared" si="110"/>
        <v>0.54318192512326713</v>
      </c>
      <c r="CK55" s="10">
        <f t="shared" si="111"/>
        <v>0.39317521426316637</v>
      </c>
      <c r="CL55" s="10">
        <f t="shared" si="112"/>
        <v>0.60519082678216296</v>
      </c>
      <c r="CM55" s="10">
        <f t="shared" si="101"/>
        <v>0.58257598743977212</v>
      </c>
      <c r="CN55" s="10">
        <f t="shared" si="101"/>
        <v>0.60680525938477992</v>
      </c>
      <c r="CO55" s="10">
        <f t="shared" si="102"/>
        <v>0.55070844890929238</v>
      </c>
      <c r="CP55" s="10">
        <f t="shared" si="102"/>
        <v>0.55668611709060101</v>
      </c>
      <c r="CQ55" s="10">
        <f t="shared" si="113"/>
        <v>0.47044716447237667</v>
      </c>
      <c r="CR55" s="10">
        <f t="shared" si="114"/>
        <v>0.33948575973921491</v>
      </c>
      <c r="CS55" s="10">
        <f t="shared" si="115"/>
        <v>0.36263778469830543</v>
      </c>
      <c r="CT55" s="10">
        <f t="shared" si="116"/>
        <v>0.71146512569693299</v>
      </c>
      <c r="CU55" s="10">
        <f t="shared" si="117"/>
        <v>0.68870145668338867</v>
      </c>
      <c r="CV55" s="10">
        <f t="shared" si="118"/>
        <v>0.44321076468974907</v>
      </c>
      <c r="CW55" s="10">
        <f t="shared" si="119"/>
        <v>0.27462521693006492</v>
      </c>
      <c r="CX55" s="10">
        <f t="shared" si="120"/>
        <v>0.53600747981259445</v>
      </c>
      <c r="CY55" s="10">
        <f t="shared" si="121"/>
        <v>0.60515603388025907</v>
      </c>
      <c r="CZ55" s="10">
        <f t="shared" si="122"/>
        <v>0.69541094877654952</v>
      </c>
      <c r="DA55" s="10">
        <f t="shared" si="103"/>
        <v>0.56656999482125026</v>
      </c>
      <c r="DB55" s="10">
        <f t="shared" si="103"/>
        <v>0.54094733758190605</v>
      </c>
      <c r="DC55" s="10">
        <f t="shared" si="104"/>
        <v>0.41812580127747512</v>
      </c>
      <c r="DD55" s="10">
        <f t="shared" si="104"/>
        <v>0.59221436973542374</v>
      </c>
      <c r="DE55" s="10">
        <f t="shared" si="123"/>
        <v>0.56294283587786531</v>
      </c>
      <c r="DF55" s="10">
        <f t="shared" si="124"/>
        <v>0.36860400406516036</v>
      </c>
      <c r="DG55" s="10">
        <f t="shared" si="105"/>
        <v>0.22999539872763308</v>
      </c>
      <c r="DH55" s="10">
        <f t="shared" si="105"/>
        <v>0.12943673260376964</v>
      </c>
      <c r="DI55" s="10">
        <f t="shared" si="106"/>
        <v>0.21701479916855715</v>
      </c>
      <c r="DJ55" s="10">
        <f t="shared" si="106"/>
        <v>0.58404343385921476</v>
      </c>
      <c r="DK55" s="10">
        <f t="shared" si="125"/>
        <v>0.53056528702859485</v>
      </c>
      <c r="DL55" s="10">
        <f t="shared" si="126"/>
        <v>0.64533351571314745</v>
      </c>
      <c r="DM55" s="10">
        <f t="shared" si="127"/>
        <v>0.43986931936984797</v>
      </c>
      <c r="DN55" s="10">
        <f t="shared" si="107"/>
        <v>0.4020020956969611</v>
      </c>
      <c r="DO55" s="10">
        <f t="shared" si="107"/>
        <v>0.21736175614897157</v>
      </c>
      <c r="DP55">
        <f t="shared" si="108"/>
        <v>19.24979388770949</v>
      </c>
      <c r="DQ55">
        <f t="shared" si="109"/>
        <v>16.915907365081587</v>
      </c>
      <c r="DR55">
        <f t="shared" si="128"/>
        <v>36.165701252791074</v>
      </c>
      <c r="DT55">
        <f t="shared" si="129"/>
        <v>8</v>
      </c>
      <c r="DU55">
        <f t="shared" si="130"/>
        <v>14</v>
      </c>
      <c r="DV55">
        <f t="shared" si="131"/>
        <v>13</v>
      </c>
      <c r="DW55" t="str">
        <f t="shared" si="132"/>
        <v>Raiders</v>
      </c>
    </row>
    <row r="56" spans="87:127">
      <c r="CI56" t="str">
        <f t="shared" si="100"/>
        <v>Rams</v>
      </c>
      <c r="CJ56" s="10">
        <f t="shared" si="110"/>
        <v>0.59255039112740027</v>
      </c>
      <c r="CK56" s="10">
        <f t="shared" si="111"/>
        <v>0.43875953951703472</v>
      </c>
      <c r="CL56" s="10">
        <f t="shared" si="112"/>
        <v>0.55285535403141062</v>
      </c>
      <c r="CM56" s="10">
        <f t="shared" si="101"/>
        <v>0.58753661150771697</v>
      </c>
      <c r="CN56" s="10">
        <f t="shared" si="101"/>
        <v>0.53741030644920729</v>
      </c>
      <c r="CO56" s="10">
        <f t="shared" si="102"/>
        <v>0.59411101429173518</v>
      </c>
      <c r="CP56" s="10">
        <f t="shared" si="102"/>
        <v>0.67432052590934299</v>
      </c>
      <c r="CQ56" s="10">
        <f t="shared" si="113"/>
        <v>0.32808988048875176</v>
      </c>
      <c r="CR56" s="10">
        <f t="shared" si="114"/>
        <v>0.58659203970085738</v>
      </c>
      <c r="CS56" s="10">
        <f t="shared" si="115"/>
        <v>0.38872204876559679</v>
      </c>
      <c r="CT56" s="10">
        <f t="shared" si="116"/>
        <v>0.68338594467673197</v>
      </c>
      <c r="CU56" s="10">
        <f t="shared" si="117"/>
        <v>0.27007118697065724</v>
      </c>
      <c r="CV56" s="10">
        <f t="shared" si="118"/>
        <v>0.64723526760092298</v>
      </c>
      <c r="CW56" s="10">
        <f t="shared" si="119"/>
        <v>0.44692376918872367</v>
      </c>
      <c r="CX56" s="10">
        <f t="shared" si="120"/>
        <v>0.62336474725883351</v>
      </c>
      <c r="CY56" s="10">
        <f t="shared" si="121"/>
        <v>0.40834781775964546</v>
      </c>
      <c r="CZ56" s="10">
        <f t="shared" si="122"/>
        <v>0.47491184678496179</v>
      </c>
      <c r="DA56" s="10">
        <f t="shared" si="103"/>
        <v>0.60738499635744547</v>
      </c>
      <c r="DB56" s="10">
        <f t="shared" si="103"/>
        <v>0.66072043474607312</v>
      </c>
      <c r="DC56" s="10">
        <f t="shared" si="104"/>
        <v>0.47281426331479737</v>
      </c>
      <c r="DD56" s="10">
        <f t="shared" si="104"/>
        <v>0.54314271849303164</v>
      </c>
      <c r="DE56" s="10">
        <f t="shared" si="123"/>
        <v>0.33959983971513663</v>
      </c>
      <c r="DF56" s="10">
        <f t="shared" si="124"/>
        <v>0.58447498764469075</v>
      </c>
      <c r="DG56" s="10">
        <f t="shared" si="105"/>
        <v>0.47375797950489351</v>
      </c>
      <c r="DH56" s="10">
        <f t="shared" si="105"/>
        <v>0.68565475330727399</v>
      </c>
      <c r="DI56" s="10">
        <f t="shared" si="106"/>
        <v>0.47423017028003056</v>
      </c>
      <c r="DJ56" s="10">
        <f t="shared" si="106"/>
        <v>0.5481854405279416</v>
      </c>
      <c r="DK56" s="10">
        <f t="shared" si="125"/>
        <v>0.25343027255942729</v>
      </c>
      <c r="DL56" s="10">
        <f t="shared" si="126"/>
        <v>0.51519770759872385</v>
      </c>
      <c r="DM56" s="10">
        <f t="shared" si="127"/>
        <v>6.2720322344872237E-2</v>
      </c>
      <c r="DN56" s="10">
        <f t="shared" si="107"/>
        <v>0.19552657800503903</v>
      </c>
      <c r="DO56" s="10">
        <f t="shared" si="107"/>
        <v>0.71823827042126709</v>
      </c>
      <c r="DP56">
        <f t="shared" si="108"/>
        <v>21.237043284718315</v>
      </c>
      <c r="DQ56">
        <f t="shared" si="109"/>
        <v>15.852946970850425</v>
      </c>
      <c r="DR56">
        <f t="shared" si="128"/>
        <v>37.089990255568743</v>
      </c>
      <c r="DT56">
        <f t="shared" si="129"/>
        <v>4</v>
      </c>
      <c r="DU56">
        <f t="shared" si="130"/>
        <v>20</v>
      </c>
      <c r="DV56">
        <f t="shared" si="131"/>
        <v>10</v>
      </c>
      <c r="DW56" t="str">
        <f t="shared" si="132"/>
        <v>Rams</v>
      </c>
    </row>
    <row r="57" spans="87:127">
      <c r="CI57" t="str">
        <f t="shared" si="100"/>
        <v>Ravens</v>
      </c>
      <c r="CJ57" s="10">
        <f t="shared" si="110"/>
        <v>0.10646419028755316</v>
      </c>
      <c r="CK57" s="10">
        <f t="shared" si="111"/>
        <v>0.80122985595569451</v>
      </c>
      <c r="CL57" s="10">
        <f t="shared" si="112"/>
        <v>0.18727425054386382</v>
      </c>
      <c r="CM57" s="10">
        <f t="shared" si="101"/>
        <v>0.76075708288845512</v>
      </c>
      <c r="CN57" s="10">
        <f t="shared" si="101"/>
        <v>0.33629277715393546</v>
      </c>
      <c r="CO57" s="10">
        <f t="shared" si="102"/>
        <v>0.6901903013861993</v>
      </c>
      <c r="CP57" s="10">
        <f t="shared" si="102"/>
        <v>0.18061584778162287</v>
      </c>
      <c r="CQ57" s="10">
        <f t="shared" si="113"/>
        <v>0.78225753838543077</v>
      </c>
      <c r="CR57" s="10">
        <f t="shared" si="114"/>
        <v>0.30156946189400746</v>
      </c>
      <c r="CS57" s="10">
        <f t="shared" si="115"/>
        <v>0.51707865265680253</v>
      </c>
      <c r="CT57" s="10">
        <f t="shared" si="116"/>
        <v>0.20354797838897465</v>
      </c>
      <c r="CU57" s="10">
        <f t="shared" si="117"/>
        <v>0.83666666882886109</v>
      </c>
      <c r="CV57" s="10">
        <f t="shared" si="118"/>
        <v>0.15348933941591558</v>
      </c>
      <c r="CW57" s="10">
        <f t="shared" si="119"/>
        <v>0.72750459599676465</v>
      </c>
      <c r="CX57" s="10">
        <f t="shared" si="120"/>
        <v>0.34658530864162795</v>
      </c>
      <c r="CY57" s="10">
        <f t="shared" si="121"/>
        <v>0.65935145819779528</v>
      </c>
      <c r="CZ57" s="10">
        <f t="shared" si="122"/>
        <v>0.55484044977956148</v>
      </c>
      <c r="DA57" s="10">
        <f t="shared" si="103"/>
        <v>0.44551453424217868</v>
      </c>
      <c r="DB57" s="10">
        <f t="shared" si="103"/>
        <v>0.19625066128660418</v>
      </c>
      <c r="DC57" s="10">
        <f t="shared" si="104"/>
        <v>0.71449433944329976</v>
      </c>
      <c r="DD57" s="10">
        <f t="shared" si="104"/>
        <v>0.35503418210461857</v>
      </c>
      <c r="DE57" s="10">
        <f t="shared" si="123"/>
        <v>0.6341301997440183</v>
      </c>
      <c r="DF57" s="10">
        <f t="shared" si="124"/>
        <v>0.22762413077366817</v>
      </c>
      <c r="DG57" s="10">
        <f t="shared" si="105"/>
        <v>0.61341927458018641</v>
      </c>
      <c r="DH57" s="10">
        <f t="shared" si="105"/>
        <v>0.33467837342762163</v>
      </c>
      <c r="DI57" s="10">
        <f t="shared" si="106"/>
        <v>0.51815913827623816</v>
      </c>
      <c r="DJ57" s="10">
        <f t="shared" si="106"/>
        <v>0.50161285609607487</v>
      </c>
      <c r="DK57" s="10">
        <f t="shared" si="125"/>
        <v>0.75286706924249491</v>
      </c>
      <c r="DL57" s="10">
        <f t="shared" si="126"/>
        <v>0.44546466085177971</v>
      </c>
      <c r="DM57" s="10">
        <f t="shared" si="127"/>
        <v>0.78653190520445582</v>
      </c>
      <c r="DN57" s="10">
        <f t="shared" si="107"/>
        <v>0.50098535017795875</v>
      </c>
      <c r="DO57" s="10">
        <f t="shared" si="107"/>
        <v>0.52673051439769858</v>
      </c>
      <c r="DP57">
        <f t="shared" si="108"/>
        <v>9.4646385655395857</v>
      </c>
      <c r="DQ57">
        <f t="shared" si="109"/>
        <v>24.7249472026555</v>
      </c>
      <c r="DR57">
        <f t="shared" si="128"/>
        <v>34.189585768195087</v>
      </c>
      <c r="DT57">
        <f t="shared" si="129"/>
        <v>27</v>
      </c>
      <c r="DU57">
        <f t="shared" si="130"/>
        <v>2</v>
      </c>
      <c r="DV57">
        <f t="shared" si="131"/>
        <v>18</v>
      </c>
      <c r="DW57" t="str">
        <f t="shared" si="132"/>
        <v>Ravens</v>
      </c>
    </row>
    <row r="58" spans="87:127">
      <c r="CI58" t="str">
        <f t="shared" si="100"/>
        <v>Redskins</v>
      </c>
      <c r="CJ58" s="10">
        <f t="shared" si="110"/>
        <v>6.751770964537962E-2</v>
      </c>
      <c r="CK58" s="10">
        <f t="shared" si="111"/>
        <v>0.77364565632096838</v>
      </c>
      <c r="CL58" s="10">
        <f t="shared" si="112"/>
        <v>0.28248762201108235</v>
      </c>
      <c r="CM58" s="10">
        <f t="shared" si="101"/>
        <v>0.61347335529369784</v>
      </c>
      <c r="CN58" s="10">
        <f t="shared" si="101"/>
        <v>0.62372342455095509</v>
      </c>
      <c r="CO58" s="10">
        <f t="shared" si="102"/>
        <v>0.71572134594887615</v>
      </c>
      <c r="CP58" s="10">
        <f t="shared" si="102"/>
        <v>0.11032129714256023</v>
      </c>
      <c r="CQ58" s="10">
        <f t="shared" si="113"/>
        <v>0.67590199921049277</v>
      </c>
      <c r="CR58" s="10">
        <f t="shared" si="114"/>
        <v>0.27936954476206255</v>
      </c>
      <c r="CS58" s="10">
        <f t="shared" si="115"/>
        <v>0.60088735550242334</v>
      </c>
      <c r="CT58" s="10">
        <f t="shared" si="116"/>
        <v>7.3189501215118247E-2</v>
      </c>
      <c r="CU58" s="10">
        <f t="shared" si="117"/>
        <v>0.62560673492560326</v>
      </c>
      <c r="CV58" s="10">
        <f t="shared" si="118"/>
        <v>0.1190612078448674</v>
      </c>
      <c r="CW58" s="10">
        <f t="shared" si="119"/>
        <v>0.74574286002475232</v>
      </c>
      <c r="CX58" s="10">
        <f t="shared" si="120"/>
        <v>0.17167842512139864</v>
      </c>
      <c r="CY58" s="10">
        <f t="shared" si="121"/>
        <v>0.68413510808426026</v>
      </c>
      <c r="CZ58" s="10">
        <f t="shared" si="122"/>
        <v>0.49398743880642115</v>
      </c>
      <c r="DA58" s="10">
        <f t="shared" si="103"/>
        <v>0.42302571474781392</v>
      </c>
      <c r="DB58" s="10">
        <f t="shared" si="103"/>
        <v>9.39639535896728E-2</v>
      </c>
      <c r="DC58" s="10">
        <f t="shared" si="104"/>
        <v>0.78738613364791865</v>
      </c>
      <c r="DD58" s="10">
        <f t="shared" si="104"/>
        <v>0.22457756998380818</v>
      </c>
      <c r="DE58" s="10">
        <f t="shared" si="123"/>
        <v>0.72847411914936999</v>
      </c>
      <c r="DF58" s="10">
        <f t="shared" si="124"/>
        <v>0.25747084767131789</v>
      </c>
      <c r="DG58" s="10">
        <f t="shared" si="105"/>
        <v>0.67094163750226199</v>
      </c>
      <c r="DH58" s="10">
        <f t="shared" si="105"/>
        <v>0.59476123917771473</v>
      </c>
      <c r="DI58" s="10">
        <f t="shared" si="106"/>
        <v>0.21190423236951461</v>
      </c>
      <c r="DJ58" s="10">
        <f t="shared" si="106"/>
        <v>5.114544249295605E-2</v>
      </c>
      <c r="DK58" s="10">
        <f t="shared" si="125"/>
        <v>0.56243616116165396</v>
      </c>
      <c r="DL58" s="10">
        <f t="shared" si="126"/>
        <v>0.13564597414715307</v>
      </c>
      <c r="DM58" s="10">
        <f t="shared" si="127"/>
        <v>0.68256420824007702</v>
      </c>
      <c r="DN58" s="10">
        <f t="shared" si="107"/>
        <v>0.44583255210048067</v>
      </c>
      <c r="DO58" s="10">
        <f t="shared" si="107"/>
        <v>0.67022483590047366</v>
      </c>
      <c r="DP58">
        <f t="shared" si="108"/>
        <v>8.5973631127090009</v>
      </c>
      <c r="DQ58">
        <f t="shared" si="109"/>
        <v>23.43118602019057</v>
      </c>
      <c r="DR58">
        <f t="shared" si="128"/>
        <v>32.028549132899563</v>
      </c>
      <c r="DT58">
        <f t="shared" si="129"/>
        <v>28</v>
      </c>
      <c r="DU58">
        <f t="shared" si="130"/>
        <v>3</v>
      </c>
      <c r="DV58">
        <f t="shared" si="131"/>
        <v>22</v>
      </c>
      <c r="DW58" t="str">
        <f t="shared" si="132"/>
        <v>Redskins</v>
      </c>
    </row>
    <row r="59" spans="87:127">
      <c r="CI59" t="str">
        <f t="shared" si="100"/>
        <v>Saints</v>
      </c>
      <c r="CJ59" s="10">
        <f t="shared" si="110"/>
        <v>0.65936321595060365</v>
      </c>
      <c r="CK59" s="10">
        <f t="shared" si="111"/>
        <v>0.43592475178293866</v>
      </c>
      <c r="CL59" s="10">
        <f t="shared" si="112"/>
        <v>0.73704798471986455</v>
      </c>
      <c r="CM59" s="10">
        <f t="shared" si="101"/>
        <v>0.39984210744907778</v>
      </c>
      <c r="CN59" s="10">
        <f t="shared" si="101"/>
        <v>0.65682739582953653</v>
      </c>
      <c r="CO59" s="10">
        <f t="shared" si="102"/>
        <v>0.44504742227917049</v>
      </c>
      <c r="CP59" s="10">
        <f t="shared" si="102"/>
        <v>0.61140929948278866</v>
      </c>
      <c r="CQ59" s="10">
        <f t="shared" si="113"/>
        <v>0.35499653219792493</v>
      </c>
      <c r="CR59" s="10">
        <f t="shared" si="114"/>
        <v>0.52136191973711044</v>
      </c>
      <c r="CS59" s="10">
        <f t="shared" si="115"/>
        <v>0.60875798938366021</v>
      </c>
      <c r="CT59" s="10">
        <f t="shared" si="116"/>
        <v>0.68205040092250124</v>
      </c>
      <c r="CU59" s="10">
        <f t="shared" si="117"/>
        <v>0.21389790778007411</v>
      </c>
      <c r="CV59" s="10">
        <f t="shared" si="118"/>
        <v>0.60006215695524223</v>
      </c>
      <c r="CW59" s="10">
        <f t="shared" si="119"/>
        <v>0.49985678954720292</v>
      </c>
      <c r="CX59" s="10">
        <f t="shared" si="120"/>
        <v>0.47015216287153716</v>
      </c>
      <c r="CY59" s="10">
        <f t="shared" si="121"/>
        <v>0.59298164475812709</v>
      </c>
      <c r="CZ59" s="10">
        <f t="shared" si="122"/>
        <v>0.39307584267707418</v>
      </c>
      <c r="DA59" s="10">
        <f t="shared" si="103"/>
        <v>0.60001622640434971</v>
      </c>
      <c r="DB59" s="10">
        <f t="shared" si="103"/>
        <v>0.62193254269693354</v>
      </c>
      <c r="DC59" s="10">
        <f t="shared" si="104"/>
        <v>0.66148834345904017</v>
      </c>
      <c r="DD59" s="10">
        <f t="shared" si="104"/>
        <v>0.75559957335294436</v>
      </c>
      <c r="DE59" s="10">
        <f t="shared" si="123"/>
        <v>0.4955942016110173</v>
      </c>
      <c r="DF59" s="10">
        <f t="shared" si="124"/>
        <v>0.48351807068425223</v>
      </c>
      <c r="DG59" s="10">
        <f t="shared" si="105"/>
        <v>0.58433749194764784</v>
      </c>
      <c r="DH59" s="10">
        <f t="shared" si="105"/>
        <v>0.45870568584181404</v>
      </c>
      <c r="DI59" s="10">
        <f t="shared" si="106"/>
        <v>0.25501639028773437</v>
      </c>
      <c r="DJ59" s="10">
        <f t="shared" si="106"/>
        <v>0.88284000973025401</v>
      </c>
      <c r="DK59" s="10">
        <f t="shared" si="125"/>
        <v>0.38286254788523055</v>
      </c>
      <c r="DL59" s="10">
        <f t="shared" si="126"/>
        <v>0.6576340126540664</v>
      </c>
      <c r="DM59" s="10">
        <f t="shared" si="127"/>
        <v>0.18862704021816823</v>
      </c>
      <c r="DN59" s="10">
        <f t="shared" si="107"/>
        <v>0.77614404079758159</v>
      </c>
      <c r="DO59" s="10">
        <f t="shared" si="107"/>
        <v>0.4888845657782237</v>
      </c>
      <c r="DP59">
        <f t="shared" si="108"/>
        <v>21.989245134466135</v>
      </c>
      <c r="DQ59">
        <f t="shared" si="109"/>
        <v>16.534193050814469</v>
      </c>
      <c r="DR59">
        <f t="shared" si="128"/>
        <v>38.523438185280597</v>
      </c>
      <c r="DT59">
        <f t="shared" si="129"/>
        <v>3</v>
      </c>
      <c r="DU59">
        <f t="shared" si="130"/>
        <v>15</v>
      </c>
      <c r="DV59">
        <f t="shared" si="131"/>
        <v>5</v>
      </c>
      <c r="DW59" t="str">
        <f t="shared" si="132"/>
        <v>Saints</v>
      </c>
    </row>
    <row r="60" spans="87:127">
      <c r="CI60" t="str">
        <f t="shared" si="100"/>
        <v>Seahawks</v>
      </c>
      <c r="CJ60" s="10">
        <f t="shared" si="110"/>
        <v>0.47796833468146993</v>
      </c>
      <c r="CK60" s="10">
        <f t="shared" si="111"/>
        <v>0.61051841727688427</v>
      </c>
      <c r="CL60" s="10">
        <f t="shared" si="112"/>
        <v>0.52813775224951476</v>
      </c>
      <c r="CM60" s="10">
        <f t="shared" si="101"/>
        <v>0.47642694039782174</v>
      </c>
      <c r="CN60" s="10">
        <f t="shared" si="101"/>
        <v>0.62372342455095509</v>
      </c>
      <c r="CO60" s="10">
        <f t="shared" si="102"/>
        <v>0.46258969355079271</v>
      </c>
      <c r="CP60" s="10">
        <f t="shared" si="102"/>
        <v>0.4750645545681611</v>
      </c>
      <c r="CQ60" s="10">
        <f t="shared" si="113"/>
        <v>0.59359606320990466</v>
      </c>
      <c r="CR60" s="10">
        <f t="shared" si="114"/>
        <v>0.45552419503660491</v>
      </c>
      <c r="CS60" s="10">
        <f t="shared" si="115"/>
        <v>0.61900672691259029</v>
      </c>
      <c r="CT60" s="10">
        <f t="shared" si="116"/>
        <v>0.43521889498058974</v>
      </c>
      <c r="CU60" s="10">
        <f t="shared" si="117"/>
        <v>0.51421996360551714</v>
      </c>
      <c r="CV60" s="10">
        <f t="shared" si="118"/>
        <v>0.48142118595007011</v>
      </c>
      <c r="CW60" s="10">
        <f t="shared" si="119"/>
        <v>0.66168998058214967</v>
      </c>
      <c r="CX60" s="10">
        <f t="shared" si="120"/>
        <v>0.34560076046723565</v>
      </c>
      <c r="CY60" s="10">
        <f t="shared" si="121"/>
        <v>0.5369891295976803</v>
      </c>
      <c r="CZ60" s="10">
        <f t="shared" si="122"/>
        <v>0.52589111163522217</v>
      </c>
      <c r="DA60" s="10">
        <f t="shared" si="103"/>
        <v>0.56611741539272231</v>
      </c>
      <c r="DB60" s="10">
        <f t="shared" si="103"/>
        <v>0.43540705588297413</v>
      </c>
      <c r="DC60" s="10">
        <f t="shared" si="104"/>
        <v>0.63146685494957311</v>
      </c>
      <c r="DD60" s="10">
        <f t="shared" si="104"/>
        <v>0.47046431223904861</v>
      </c>
      <c r="DE60" s="10">
        <f t="shared" si="123"/>
        <v>0.48736141250274623</v>
      </c>
      <c r="DF60" s="10">
        <f t="shared" si="124"/>
        <v>0.53060301195625392</v>
      </c>
      <c r="DG60" s="10">
        <f t="shared" si="105"/>
        <v>0.64087932100246525</v>
      </c>
      <c r="DH60" s="10">
        <f t="shared" si="105"/>
        <v>0.67983336018760476</v>
      </c>
      <c r="DI60" s="10">
        <f t="shared" si="106"/>
        <v>0.47008322888145493</v>
      </c>
      <c r="DJ60" s="10">
        <f t="shared" si="106"/>
        <v>0.50416150282673544</v>
      </c>
      <c r="DK60" s="10">
        <f t="shared" si="125"/>
        <v>0.66744421592222558</v>
      </c>
      <c r="DL60" s="10">
        <f t="shared" si="126"/>
        <v>0.36125471099167916</v>
      </c>
      <c r="DM60" s="10">
        <f t="shared" si="127"/>
        <v>0.50986940575655626</v>
      </c>
      <c r="DN60" s="10">
        <f t="shared" si="107"/>
        <v>0.49871049929836453</v>
      </c>
      <c r="DO60" s="10">
        <f t="shared" si="107"/>
        <v>0.55138965833289078</v>
      </c>
      <c r="DP60">
        <f t="shared" si="108"/>
        <v>17.54320794335305</v>
      </c>
      <c r="DQ60">
        <f t="shared" si="109"/>
        <v>20.075780863333122</v>
      </c>
      <c r="DR60">
        <f t="shared" si="128"/>
        <v>37.618988806686176</v>
      </c>
      <c r="DT60">
        <f t="shared" si="129"/>
        <v>17</v>
      </c>
      <c r="DU60">
        <f t="shared" si="130"/>
        <v>6</v>
      </c>
      <c r="DV60">
        <f t="shared" si="131"/>
        <v>8</v>
      </c>
      <c r="DW60" t="str">
        <f t="shared" si="132"/>
        <v>Seahawks</v>
      </c>
    </row>
    <row r="61" spans="87:127">
      <c r="CI61" t="str">
        <f t="shared" si="100"/>
        <v>Steelers</v>
      </c>
      <c r="CJ61" s="10">
        <f t="shared" si="110"/>
        <v>0.58288295293574754</v>
      </c>
      <c r="CK61" s="10">
        <f t="shared" si="111"/>
        <v>0.64464782762585138</v>
      </c>
      <c r="CL61" s="10">
        <f t="shared" si="112"/>
        <v>0.52956230922003467</v>
      </c>
      <c r="CM61" s="10">
        <f t="shared" si="101"/>
        <v>0.56527039114657474</v>
      </c>
      <c r="CN61" s="10">
        <f t="shared" si="101"/>
        <v>0.48700413271523368</v>
      </c>
      <c r="CO61" s="10">
        <f t="shared" si="102"/>
        <v>0.53188793660500067</v>
      </c>
      <c r="CP61" s="10">
        <f t="shared" si="102"/>
        <v>0.4483162699199742</v>
      </c>
      <c r="CQ61" s="10">
        <f t="shared" si="113"/>
        <v>0.63970261959437269</v>
      </c>
      <c r="CR61" s="10">
        <f t="shared" si="114"/>
        <v>0.52868063867414405</v>
      </c>
      <c r="CS61" s="10">
        <f t="shared" si="115"/>
        <v>0.67605543663291667</v>
      </c>
      <c r="CT61" s="10">
        <f t="shared" si="116"/>
        <v>0.43950484191101369</v>
      </c>
      <c r="CU61" s="10">
        <f t="shared" si="117"/>
        <v>0.58359237987754031</v>
      </c>
      <c r="CV61" s="10">
        <f t="shared" si="118"/>
        <v>0.52959060493198562</v>
      </c>
      <c r="CW61" s="10">
        <f t="shared" si="119"/>
        <v>0.66257361480584864</v>
      </c>
      <c r="CX61" s="10">
        <f t="shared" si="120"/>
        <v>0.61029146128689338</v>
      </c>
      <c r="CY61" s="10">
        <f t="shared" si="121"/>
        <v>0.52939016108155823</v>
      </c>
      <c r="CZ61" s="10">
        <f t="shared" si="122"/>
        <v>0.69295224477441097</v>
      </c>
      <c r="DA61" s="10">
        <f t="shared" si="103"/>
        <v>0.520415295478041</v>
      </c>
      <c r="DB61" s="10">
        <f t="shared" si="103"/>
        <v>0.50254127836974127</v>
      </c>
      <c r="DC61" s="10">
        <f t="shared" si="104"/>
        <v>0.65604389223388693</v>
      </c>
      <c r="DD61" s="10">
        <f t="shared" si="104"/>
        <v>0.60489141756863618</v>
      </c>
      <c r="DE61" s="10">
        <f t="shared" si="123"/>
        <v>0.50335832594613916</v>
      </c>
      <c r="DF61" s="10">
        <f t="shared" si="124"/>
        <v>0.4791157290200031</v>
      </c>
      <c r="DG61" s="10">
        <f t="shared" si="105"/>
        <v>0.64977380098358617</v>
      </c>
      <c r="DH61" s="10">
        <f t="shared" si="105"/>
        <v>0.59277319078924962</v>
      </c>
      <c r="DI61" s="10">
        <f t="shared" si="106"/>
        <v>0.81947044390255175</v>
      </c>
      <c r="DJ61" s="10">
        <f t="shared" si="106"/>
        <v>0.44254220770877351</v>
      </c>
      <c r="DK61" s="10">
        <f t="shared" si="125"/>
        <v>0.68191312289314088</v>
      </c>
      <c r="DL61" s="10">
        <f t="shared" si="126"/>
        <v>0.32521307187440385</v>
      </c>
      <c r="DM61" s="10">
        <f t="shared" si="127"/>
        <v>0.67292659926299958</v>
      </c>
      <c r="DN61" s="10">
        <f t="shared" si="107"/>
        <v>0.28132563830224566</v>
      </c>
      <c r="DO61" s="10">
        <f t="shared" si="107"/>
        <v>0.36619659448174857</v>
      </c>
      <c r="DP61">
        <f t="shared" si="108"/>
        <v>18.912985589185027</v>
      </c>
      <c r="DQ61">
        <f t="shared" si="109"/>
        <v>21.679287927606833</v>
      </c>
      <c r="DR61">
        <f t="shared" si="128"/>
        <v>40.592273516791863</v>
      </c>
      <c r="DT61">
        <f t="shared" si="129"/>
        <v>11</v>
      </c>
      <c r="DU61">
        <f t="shared" si="130"/>
        <v>5</v>
      </c>
      <c r="DV61">
        <f t="shared" si="131"/>
        <v>3</v>
      </c>
      <c r="DW61" t="str">
        <f t="shared" si="132"/>
        <v>Steelers</v>
      </c>
    </row>
    <row r="62" spans="87:127">
      <c r="CI62" t="str">
        <f t="shared" si="100"/>
        <v>Titans</v>
      </c>
      <c r="CJ62" s="10">
        <f t="shared" si="110"/>
        <v>0.50703627595577838</v>
      </c>
      <c r="CK62" s="10">
        <f t="shared" si="111"/>
        <v>0.603214695429245</v>
      </c>
      <c r="CL62" s="10">
        <f t="shared" si="112"/>
        <v>0.38746902516946846</v>
      </c>
      <c r="CM62" s="10">
        <f t="shared" si="101"/>
        <v>0.39554527608802004</v>
      </c>
      <c r="CN62" s="10">
        <f t="shared" si="101"/>
        <v>0.32293901423312499</v>
      </c>
      <c r="CO62" s="10">
        <f t="shared" si="102"/>
        <v>0.29575896369906585</v>
      </c>
      <c r="CP62" s="10">
        <f t="shared" si="102"/>
        <v>0.47871889689646596</v>
      </c>
      <c r="CQ62" s="10">
        <f t="shared" si="113"/>
        <v>0.63162733821473405</v>
      </c>
      <c r="CR62" s="10">
        <f t="shared" si="114"/>
        <v>0.6323309024465682</v>
      </c>
      <c r="CS62" s="10">
        <f t="shared" si="115"/>
        <v>0.69370892553537788</v>
      </c>
      <c r="CT62" s="10">
        <f t="shared" si="116"/>
        <v>0.3880837452696223</v>
      </c>
      <c r="CU62" s="10">
        <f t="shared" si="117"/>
        <v>0.58023870322325055</v>
      </c>
      <c r="CV62" s="10">
        <f t="shared" si="118"/>
        <v>0.59105687628556591</v>
      </c>
      <c r="CW62" s="10">
        <f t="shared" si="119"/>
        <v>0.64327629714259016</v>
      </c>
      <c r="CX62" s="10">
        <f t="shared" si="120"/>
        <v>0.71853695069993861</v>
      </c>
      <c r="CY62" s="10">
        <f t="shared" si="121"/>
        <v>0.55551221655717131</v>
      </c>
      <c r="CZ62" s="10">
        <f t="shared" si="122"/>
        <v>0.42416985074519531</v>
      </c>
      <c r="DA62" s="10">
        <f t="shared" si="103"/>
        <v>0.45234944045506875</v>
      </c>
      <c r="DB62" s="10">
        <f t="shared" si="103"/>
        <v>0.42407586712624978</v>
      </c>
      <c r="DC62" s="10">
        <f t="shared" si="104"/>
        <v>0.47281426331479737</v>
      </c>
      <c r="DD62" s="10">
        <f t="shared" si="104"/>
        <v>0.31721228296001347</v>
      </c>
      <c r="DE62" s="10">
        <f t="shared" si="123"/>
        <v>0.34748479065272975</v>
      </c>
      <c r="DF62" s="10">
        <f t="shared" si="124"/>
        <v>0.59345688964505316</v>
      </c>
      <c r="DG62" s="10">
        <f t="shared" si="105"/>
        <v>0.63916714431573973</v>
      </c>
      <c r="DH62" s="10">
        <f t="shared" si="105"/>
        <v>0.24171200966597284</v>
      </c>
      <c r="DI62" s="10">
        <f t="shared" si="106"/>
        <v>0.75089028449888806</v>
      </c>
      <c r="DJ62" s="10">
        <f t="shared" si="106"/>
        <v>0.46269268674192909</v>
      </c>
      <c r="DK62" s="10">
        <f t="shared" si="125"/>
        <v>0.83181923101252231</v>
      </c>
      <c r="DL62" s="10">
        <f t="shared" si="126"/>
        <v>0.45878251908682099</v>
      </c>
      <c r="DM62" s="10">
        <f t="shared" si="127"/>
        <v>0.80297801111914247</v>
      </c>
      <c r="DN62" s="10">
        <f t="shared" si="107"/>
        <v>0.4939860278169641</v>
      </c>
      <c r="DO62" s="10">
        <f t="shared" si="107"/>
        <v>0.46154535485108095</v>
      </c>
      <c r="DP62">
        <f t="shared" si="108"/>
        <v>16.842207789889663</v>
      </c>
      <c r="DQ62">
        <f t="shared" si="109"/>
        <v>19.426624639793282</v>
      </c>
      <c r="DR62">
        <f t="shared" si="128"/>
        <v>36.268832429682931</v>
      </c>
      <c r="DT62">
        <f t="shared" si="129"/>
        <v>19</v>
      </c>
      <c r="DU62">
        <f t="shared" si="130"/>
        <v>9</v>
      </c>
      <c r="DV62">
        <f t="shared" si="131"/>
        <v>12</v>
      </c>
      <c r="DW62" t="str">
        <f t="shared" si="132"/>
        <v>Titans</v>
      </c>
    </row>
    <row r="63" spans="87:127">
      <c r="CI63" t="str">
        <f t="shared" si="100"/>
        <v>Vikings</v>
      </c>
      <c r="CJ63" s="10">
        <f t="shared" si="110"/>
        <v>0.6125677419008152</v>
      </c>
      <c r="CK63" s="10">
        <f t="shared" si="111"/>
        <v>0.67919503951027116</v>
      </c>
      <c r="CL63" s="10">
        <f t="shared" si="112"/>
        <v>0.59541880191884433</v>
      </c>
      <c r="CM63" s="10">
        <f t="shared" si="101"/>
        <v>0.51058679336973578</v>
      </c>
      <c r="CN63" s="10">
        <f t="shared" si="101"/>
        <v>0.50214086422970816</v>
      </c>
      <c r="CO63" s="10">
        <f t="shared" si="102"/>
        <v>0.60267196001977608</v>
      </c>
      <c r="CP63" s="10">
        <f t="shared" si="102"/>
        <v>0.60224493105647181</v>
      </c>
      <c r="CQ63" s="10">
        <f t="shared" si="113"/>
        <v>0.67885518159495195</v>
      </c>
      <c r="CR63" s="10">
        <f t="shared" si="114"/>
        <v>0.52574768464336064</v>
      </c>
      <c r="CS63" s="10">
        <f t="shared" si="115"/>
        <v>0.7074590018161373</v>
      </c>
      <c r="CT63" s="10">
        <f t="shared" si="116"/>
        <v>0.57388483185068673</v>
      </c>
      <c r="CU63" s="10">
        <f t="shared" si="117"/>
        <v>0.55403745832490725</v>
      </c>
      <c r="CV63" s="10">
        <f t="shared" si="118"/>
        <v>0.53262954298181253</v>
      </c>
      <c r="CW63" s="10">
        <f t="shared" si="119"/>
        <v>0.62864360650833029</v>
      </c>
      <c r="CX63" s="10">
        <f t="shared" si="120"/>
        <v>0.60740435481439681</v>
      </c>
      <c r="CY63" s="10">
        <f t="shared" si="121"/>
        <v>0.74674235845688031</v>
      </c>
      <c r="CZ63" s="10">
        <f t="shared" si="122"/>
        <v>0.48971901299304244</v>
      </c>
      <c r="DA63" s="10">
        <f t="shared" si="103"/>
        <v>0.56054883228105101</v>
      </c>
      <c r="DB63" s="10">
        <f t="shared" si="103"/>
        <v>0.54094733758190605</v>
      </c>
      <c r="DC63" s="10">
        <f t="shared" si="104"/>
        <v>0.66148834345904017</v>
      </c>
      <c r="DD63" s="10">
        <f t="shared" si="104"/>
        <v>0.33635556788556786</v>
      </c>
      <c r="DE63" s="10">
        <f t="shared" si="123"/>
        <v>0.47795930577299162</v>
      </c>
      <c r="DF63" s="10">
        <f t="shared" si="124"/>
        <v>0.58778728583378381</v>
      </c>
      <c r="DG63" s="10">
        <f t="shared" si="105"/>
        <v>0.74151444967453595</v>
      </c>
      <c r="DH63" s="10">
        <f t="shared" si="105"/>
        <v>0.40504202817371271</v>
      </c>
      <c r="DI63" s="10">
        <f t="shared" si="106"/>
        <v>0.55188883956641788</v>
      </c>
      <c r="DJ63" s="10">
        <f t="shared" si="106"/>
        <v>0.40303291344992553</v>
      </c>
      <c r="DK63" s="10">
        <f t="shared" si="125"/>
        <v>0.38598789921536936</v>
      </c>
      <c r="DL63" s="10">
        <f t="shared" si="126"/>
        <v>0.57266189022804215</v>
      </c>
      <c r="DM63" s="10">
        <f t="shared" si="127"/>
        <v>0.65246542857779166</v>
      </c>
      <c r="DN63" s="10">
        <f t="shared" si="107"/>
        <v>0.44240466727030903</v>
      </c>
      <c r="DO63" s="10">
        <f t="shared" si="107"/>
        <v>0.85696623140033368</v>
      </c>
      <c r="DP63">
        <f t="shared" si="108"/>
        <v>19.377054218989603</v>
      </c>
      <c r="DQ63">
        <f t="shared" si="109"/>
        <v>22.205630087237385</v>
      </c>
      <c r="DR63">
        <f t="shared" si="128"/>
        <v>41.582684306227002</v>
      </c>
      <c r="DT63">
        <f t="shared" si="129"/>
        <v>7</v>
      </c>
      <c r="DU63">
        <f t="shared" si="130"/>
        <v>4</v>
      </c>
      <c r="DV63">
        <f t="shared" si="131"/>
        <v>1</v>
      </c>
      <c r="DW63" t="str">
        <f t="shared" si="132"/>
        <v>Vikings</v>
      </c>
    </row>
  </sheetData>
  <sheetProtection password="A41D" sheet="1" objects="1" scenarios="1" selectLockedCells="1"/>
  <sortState ref="A1:A176">
    <sortCondition ref="A1:A176"/>
  </sortState>
  <mergeCells count="1">
    <mergeCell ref="DT34:DV34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autoPageBreaks="0"/>
  </sheetPr>
  <dimension ref="A1:AI108"/>
  <sheetViews>
    <sheetView topLeftCell="AJ1" workbookViewId="0">
      <selection activeCell="AJ1" sqref="AJ1"/>
    </sheetView>
  </sheetViews>
  <sheetFormatPr defaultRowHeight="15"/>
  <cols>
    <col min="1" max="1" width="0" hidden="1" customWidth="1"/>
    <col min="2" max="2" width="5" hidden="1" customWidth="1"/>
    <col min="3" max="3" width="14" hidden="1" customWidth="1"/>
    <col min="4" max="35" width="0" hidden="1" customWidth="1"/>
  </cols>
  <sheetData>
    <row r="1" spans="1:35">
      <c r="A1" t="s">
        <v>5</v>
      </c>
      <c r="B1">
        <v>2001</v>
      </c>
      <c r="C1" t="str">
        <f>A1&amp;"-"&amp;B1</f>
        <v>49ers-2001</v>
      </c>
      <c r="D1">
        <v>5.4174433560517155E-2</v>
      </c>
      <c r="E1">
        <v>-9.3639201855956304E-3</v>
      </c>
      <c r="F1">
        <v>1.373814135527448</v>
      </c>
      <c r="G1">
        <v>-0.77018470913637538</v>
      </c>
      <c r="H1">
        <v>-0.66044164674236661</v>
      </c>
      <c r="I1">
        <v>0.10857795892765221</v>
      </c>
      <c r="J1">
        <v>3.4205901964883858</v>
      </c>
      <c r="K1">
        <v>0.59910135439876711</v>
      </c>
      <c r="L1">
        <v>0.28905440724636605</v>
      </c>
      <c r="M1">
        <v>4.5538811357151376E-2</v>
      </c>
      <c r="N1">
        <v>0.21198601655743882</v>
      </c>
      <c r="O1">
        <v>-0.22786921791095777</v>
      </c>
      <c r="P1">
        <v>0.26707742681314584</v>
      </c>
      <c r="Q1">
        <v>8.3526440768788429E-2</v>
      </c>
      <c r="R1">
        <v>5.1953839996460721E-2</v>
      </c>
      <c r="S1">
        <v>3.8023631325946796E-3</v>
      </c>
      <c r="T1">
        <v>-0.50948785300175137</v>
      </c>
      <c r="U1">
        <v>-0.78960054276393676</v>
      </c>
      <c r="V1">
        <v>-0.4074381220357659</v>
      </c>
      <c r="W1">
        <v>-0.82749757057027018</v>
      </c>
      <c r="X1">
        <v>0.11771986776989454</v>
      </c>
      <c r="Y1">
        <v>-0.11618820951399732</v>
      </c>
      <c r="Z1">
        <v>0.46203940867363236</v>
      </c>
      <c r="AA1">
        <v>0.31609121531254525</v>
      </c>
      <c r="AB1">
        <v>-0.19847755939159373</v>
      </c>
      <c r="AC1">
        <v>-6.0790144619065831E-3</v>
      </c>
      <c r="AD1">
        <v>5.0934113901174902E-2</v>
      </c>
      <c r="AE1">
        <v>1.4005623586422669E-2</v>
      </c>
      <c r="AF1">
        <v>0.21758202107906097</v>
      </c>
      <c r="AG1">
        <v>-5.3745484417346945E-2</v>
      </c>
      <c r="AH1">
        <v>-0.56328555675420955</v>
      </c>
      <c r="AI1">
        <v>0.41002620607818807</v>
      </c>
    </row>
    <row r="2" spans="1:35">
      <c r="A2" t="s">
        <v>8</v>
      </c>
      <c r="B2">
        <v>2001</v>
      </c>
      <c r="C2" t="str">
        <f t="shared" ref="C2:C12" si="0">A2&amp;"-"&amp;B2</f>
        <v>Bears-2001</v>
      </c>
      <c r="D2">
        <v>-3.6538679872706099E-2</v>
      </c>
      <c r="E2">
        <v>-5.6266419272159418E-2</v>
      </c>
      <c r="F2">
        <v>-0.37783783085234379</v>
      </c>
      <c r="G2">
        <v>-0.29894590076807731</v>
      </c>
      <c r="H2">
        <v>-0.30829438498987927</v>
      </c>
      <c r="I2">
        <v>0.48675703416455307</v>
      </c>
      <c r="J2">
        <v>-4.5130123312913568</v>
      </c>
      <c r="K2">
        <v>-1.7321619296453385</v>
      </c>
      <c r="L2">
        <v>-0.11937523073280959</v>
      </c>
      <c r="M2">
        <v>-0.16018541466204653</v>
      </c>
      <c r="N2">
        <v>-0.54470936141382276</v>
      </c>
      <c r="O2">
        <v>-0.14392967968645465</v>
      </c>
      <c r="P2">
        <v>-0.200573464202948</v>
      </c>
      <c r="Q2">
        <v>-0.15780773401752538</v>
      </c>
      <c r="R2">
        <v>-5.6209343329346344E-2</v>
      </c>
      <c r="S2">
        <v>-3.2832796653966406E-2</v>
      </c>
      <c r="T2">
        <v>2.4770331527295415</v>
      </c>
      <c r="U2">
        <v>-1.7863806734769758</v>
      </c>
      <c r="V2">
        <v>0.71052828155593961</v>
      </c>
      <c r="W2">
        <v>0.65635698007230503</v>
      </c>
      <c r="X2">
        <v>-5.2465833058842039E-2</v>
      </c>
      <c r="Y2">
        <v>-3.4539326946296252E-2</v>
      </c>
      <c r="Z2">
        <v>-0.21224337838233895</v>
      </c>
      <c r="AA2">
        <v>-0.14435825982661976</v>
      </c>
      <c r="AB2">
        <v>-0.24876449824320976</v>
      </c>
      <c r="AC2">
        <v>3.4895979283537867E-2</v>
      </c>
      <c r="AD2">
        <v>-2.5501807376312968E-2</v>
      </c>
      <c r="AE2">
        <v>-1.6568213996803399E-2</v>
      </c>
      <c r="AF2">
        <v>-0.68947797825884771</v>
      </c>
      <c r="AG2">
        <v>-0.47444695306791412</v>
      </c>
      <c r="AH2">
        <v>1.0488270451449255</v>
      </c>
      <c r="AI2">
        <v>-1.3257778997770251</v>
      </c>
    </row>
    <row r="3" spans="1:35">
      <c r="A3" t="s">
        <v>1</v>
      </c>
      <c r="B3">
        <v>2001</v>
      </c>
      <c r="C3" t="str">
        <f t="shared" si="0"/>
        <v>Buccaneers-2001</v>
      </c>
      <c r="D3">
        <v>3.0147460143154295E-3</v>
      </c>
      <c r="E3">
        <v>-4.2398189064044127E-2</v>
      </c>
      <c r="F3">
        <v>-0.63767526181698808</v>
      </c>
      <c r="G3">
        <v>-1.5183813132815158</v>
      </c>
      <c r="H3">
        <v>-0.3949090661465402</v>
      </c>
      <c r="I3">
        <v>0.4990130114878677</v>
      </c>
      <c r="J3">
        <v>-0.86829556827851628</v>
      </c>
      <c r="K3">
        <v>-2.5158001516987056</v>
      </c>
      <c r="L3">
        <v>0.27011871902510964</v>
      </c>
      <c r="M3">
        <v>-9.9053540090826814E-2</v>
      </c>
      <c r="N3">
        <v>-0.59842088314450748</v>
      </c>
      <c r="O3">
        <v>-0.30374280177602597</v>
      </c>
      <c r="P3">
        <v>0.12385214829672744</v>
      </c>
      <c r="Q3">
        <v>-0.14141475261152545</v>
      </c>
      <c r="R3">
        <v>-1.5890248359042076E-2</v>
      </c>
      <c r="S3">
        <v>-2.7348860296554249E-2</v>
      </c>
      <c r="T3">
        <v>1.9651642995072067</v>
      </c>
      <c r="U3">
        <v>-1.6987686535461812</v>
      </c>
      <c r="V3">
        <v>-0.17913742392189794</v>
      </c>
      <c r="W3">
        <v>0.84432505918736034</v>
      </c>
      <c r="X3">
        <v>-5.8435338488857944E-2</v>
      </c>
      <c r="Y3">
        <v>-7.1713461765822578E-2</v>
      </c>
      <c r="Z3">
        <v>0.49704069458452371</v>
      </c>
      <c r="AA3">
        <v>-0.24186308516916402</v>
      </c>
      <c r="AB3">
        <v>-0.23847037723984194</v>
      </c>
      <c r="AC3">
        <v>-3.0352717672661598E-2</v>
      </c>
      <c r="AD3">
        <v>-1.402060395443786E-2</v>
      </c>
      <c r="AE3">
        <v>-1.7426856126339808E-2</v>
      </c>
      <c r="AF3">
        <v>-0.65584638137423179</v>
      </c>
      <c r="AG3">
        <v>-0.10509569080737996</v>
      </c>
      <c r="AH3">
        <v>-1.2800810454143892</v>
      </c>
      <c r="AI3">
        <v>-3.2701255376099553E-2</v>
      </c>
    </row>
    <row r="4" spans="1:35">
      <c r="A4" t="s">
        <v>6</v>
      </c>
      <c r="B4">
        <v>2001</v>
      </c>
      <c r="C4" t="str">
        <f t="shared" si="0"/>
        <v>Dolphins-2001</v>
      </c>
      <c r="D4">
        <v>-2.8885101356709412E-2</v>
      </c>
      <c r="E4">
        <v>-3.0238495496413293E-2</v>
      </c>
      <c r="F4">
        <v>0.39339557162615441</v>
      </c>
      <c r="G4">
        <v>-0.6210250001499128</v>
      </c>
      <c r="H4">
        <v>0.61589919274963478</v>
      </c>
      <c r="I4">
        <v>-2.6976627805168907E-2</v>
      </c>
      <c r="J4">
        <v>-2.3023752116105096</v>
      </c>
      <c r="K4">
        <v>-3.7528201118305429</v>
      </c>
      <c r="L4">
        <v>5.8409732227042946E-2</v>
      </c>
      <c r="M4">
        <v>-4.1587886008714166E-2</v>
      </c>
      <c r="N4">
        <v>-0.26126844272252392</v>
      </c>
      <c r="O4">
        <v>-0.44233710710951435</v>
      </c>
      <c r="P4">
        <v>-0.15712145395435334</v>
      </c>
      <c r="Q4">
        <v>-9.9304163347771382E-2</v>
      </c>
      <c r="R4">
        <v>2.2676708770684478E-2</v>
      </c>
      <c r="S4">
        <v>-5.5545565037771395E-2</v>
      </c>
      <c r="T4">
        <v>0.56717736882854786</v>
      </c>
      <c r="U4">
        <v>-1.9208441626498503</v>
      </c>
      <c r="V4">
        <v>0.44345729358720348</v>
      </c>
      <c r="W4">
        <v>0.60378080573026627</v>
      </c>
      <c r="X4">
        <v>-2.129175405396944E-2</v>
      </c>
      <c r="Y4">
        <v>-7.1348429532686053E-6</v>
      </c>
      <c r="Z4">
        <v>-0.16680988149506687</v>
      </c>
      <c r="AA4">
        <v>-0.25204161227013272</v>
      </c>
      <c r="AB4">
        <v>0.16772263713106639</v>
      </c>
      <c r="AC4">
        <v>-0.16515048295877693</v>
      </c>
      <c r="AD4">
        <v>-7.1268949639402376E-2</v>
      </c>
      <c r="AE4">
        <v>-1.3151055452853611E-2</v>
      </c>
      <c r="AF4">
        <v>-0.94807043277689695</v>
      </c>
      <c r="AG4">
        <v>-0.15614392241293115</v>
      </c>
      <c r="AH4">
        <v>1.7152777929893497</v>
      </c>
      <c r="AI4">
        <v>0.67540998544005204</v>
      </c>
    </row>
    <row r="5" spans="1:35">
      <c r="A5" t="s">
        <v>0</v>
      </c>
      <c r="B5">
        <v>2001</v>
      </c>
      <c r="C5" t="str">
        <f t="shared" si="0"/>
        <v>Eagles-2001</v>
      </c>
      <c r="D5">
        <v>-6.6560770610950365E-2</v>
      </c>
      <c r="E5">
        <v>-7.4827738204484157E-2</v>
      </c>
      <c r="F5">
        <v>9.2545592032320836E-2</v>
      </c>
      <c r="G5">
        <v>-1.1314488848551563</v>
      </c>
      <c r="H5">
        <v>-0.28979246261352481</v>
      </c>
      <c r="I5">
        <v>0.33600667032033832</v>
      </c>
      <c r="J5">
        <v>-3.3628622660146097</v>
      </c>
      <c r="K5">
        <v>-4.4496818232114119</v>
      </c>
      <c r="L5">
        <v>-0.34329677913125223</v>
      </c>
      <c r="M5">
        <v>-4.091586191866034E-2</v>
      </c>
      <c r="N5">
        <v>-3.6475536707878065E-2</v>
      </c>
      <c r="O5">
        <v>-0.59468173807304481</v>
      </c>
      <c r="P5">
        <v>-0.32434921374024794</v>
      </c>
      <c r="Q5">
        <v>-0.25613216353786189</v>
      </c>
      <c r="R5">
        <v>-6.3739997934736448E-2</v>
      </c>
      <c r="S5">
        <v>-5.8514905955690685E-2</v>
      </c>
      <c r="T5">
        <v>1.1871335159514738</v>
      </c>
      <c r="U5">
        <v>-1.5870467906577312</v>
      </c>
      <c r="V5">
        <v>1.1493403790141941</v>
      </c>
      <c r="W5">
        <v>1.4394578729309606</v>
      </c>
      <c r="X5">
        <v>4.2955960127860654E-2</v>
      </c>
      <c r="Y5">
        <v>-0.17804697666170885</v>
      </c>
      <c r="Z5">
        <v>-0.62143975997811651</v>
      </c>
      <c r="AA5">
        <v>-0.24630903281035393</v>
      </c>
      <c r="AB5">
        <v>7.8134355548348328E-2</v>
      </c>
      <c r="AC5">
        <v>-7.7734071994382328E-2</v>
      </c>
      <c r="AD5">
        <v>-4.9898556080474532E-3</v>
      </c>
      <c r="AE5">
        <v>-2.1320422126380925E-2</v>
      </c>
      <c r="AF5">
        <v>0.29181587517602936</v>
      </c>
      <c r="AG5">
        <v>-0.13675584017544343</v>
      </c>
      <c r="AH5">
        <v>0.62287372326541801</v>
      </c>
      <c r="AI5">
        <v>-1.1324435536469402</v>
      </c>
    </row>
    <row r="6" spans="1:35">
      <c r="A6" t="s">
        <v>3</v>
      </c>
      <c r="B6">
        <v>2001</v>
      </c>
      <c r="C6" t="str">
        <f t="shared" si="0"/>
        <v>Jets-2001</v>
      </c>
      <c r="D6">
        <v>-1.3680513189493884E-2</v>
      </c>
      <c r="E6">
        <v>-3.299732662389377E-2</v>
      </c>
      <c r="F6">
        <v>-0.17594778415257364</v>
      </c>
      <c r="G6">
        <v>-1.3537679147577839</v>
      </c>
      <c r="H6">
        <v>-0.38271294553040758</v>
      </c>
      <c r="I6">
        <v>0.44718152437647429</v>
      </c>
      <c r="J6">
        <v>0.26199520559788209</v>
      </c>
      <c r="K6">
        <v>-2.3920147898787714E-2</v>
      </c>
      <c r="L6">
        <v>0.12325660211057451</v>
      </c>
      <c r="M6">
        <v>0.10232770559429016</v>
      </c>
      <c r="N6">
        <v>-2.7173089307827546E-2</v>
      </c>
      <c r="O6">
        <v>-0.23606211254397702</v>
      </c>
      <c r="P6">
        <v>2.0529501374155035E-2</v>
      </c>
      <c r="Q6">
        <v>-5.3396068412334796E-2</v>
      </c>
      <c r="R6">
        <v>4.2483688650028911E-3</v>
      </c>
      <c r="S6">
        <v>4.3870970570658058E-2</v>
      </c>
      <c r="T6">
        <v>2.2785183007771703</v>
      </c>
      <c r="U6">
        <v>-1.1735629062038351</v>
      </c>
      <c r="V6">
        <v>-0.73965915639101998</v>
      </c>
      <c r="W6">
        <v>0.67018684511139592</v>
      </c>
      <c r="X6">
        <v>-0.12018599636604196</v>
      </c>
      <c r="Y6">
        <v>-0.12965994422110999</v>
      </c>
      <c r="Z6">
        <v>5.6979883949459589E-2</v>
      </c>
      <c r="AA6">
        <v>0.22156768522591047</v>
      </c>
      <c r="AB6">
        <v>-0.22993050913688201</v>
      </c>
      <c r="AC6">
        <v>-0.15486209517202695</v>
      </c>
      <c r="AD6">
        <v>6.702936645035208E-3</v>
      </c>
      <c r="AE6">
        <v>3.3501231341897621E-2</v>
      </c>
      <c r="AF6">
        <v>0.36716345150537366</v>
      </c>
      <c r="AG6">
        <v>0.48987204825364755</v>
      </c>
      <c r="AH6">
        <v>-5.3202397557788776</v>
      </c>
      <c r="AI6">
        <v>-1.1061078976221086</v>
      </c>
    </row>
    <row r="7" spans="1:35">
      <c r="A7" t="s">
        <v>4</v>
      </c>
      <c r="B7">
        <v>2001</v>
      </c>
      <c r="C7" t="str">
        <f t="shared" si="0"/>
        <v>Packers-2001</v>
      </c>
      <c r="D7">
        <v>2.4786559882576213E-3</v>
      </c>
      <c r="E7">
        <v>-4.130535926073612E-2</v>
      </c>
      <c r="F7">
        <v>1.4231363887062678</v>
      </c>
      <c r="G7">
        <v>-1.0908835343843648</v>
      </c>
      <c r="H7">
        <v>-0.1145744367630961</v>
      </c>
      <c r="I7">
        <v>0.59283753695146679</v>
      </c>
      <c r="J7">
        <v>-0.10703962410136891</v>
      </c>
      <c r="K7">
        <v>-1.037191012004409</v>
      </c>
      <c r="L7">
        <v>-0.15558805428605271</v>
      </c>
      <c r="M7">
        <v>-3.7003019769856482E-2</v>
      </c>
      <c r="N7">
        <v>0.55065189775566359</v>
      </c>
      <c r="O7">
        <v>-0.25370279128664841</v>
      </c>
      <c r="P7">
        <v>-0.12646393143405693</v>
      </c>
      <c r="Q7">
        <v>-0.10538081877625355</v>
      </c>
      <c r="R7">
        <v>-2.171231521668808E-2</v>
      </c>
      <c r="S7">
        <v>1.8480386874620627E-2</v>
      </c>
      <c r="T7">
        <v>-0.31383552077454219</v>
      </c>
      <c r="U7">
        <v>-4.6820890930670572E-2</v>
      </c>
      <c r="V7">
        <v>0.35900466758212179</v>
      </c>
      <c r="W7">
        <v>7.6539152545871958E-2</v>
      </c>
      <c r="X7">
        <v>3.2523686216572381E-2</v>
      </c>
      <c r="Y7">
        <v>-0.14459796572921052</v>
      </c>
      <c r="Z7">
        <v>-0.50231985734673956</v>
      </c>
      <c r="AA7">
        <v>-3.1218425453296422E-2</v>
      </c>
      <c r="AB7">
        <v>-0.16721230326011888</v>
      </c>
      <c r="AC7">
        <v>0.10515030794397158</v>
      </c>
      <c r="AD7">
        <v>-3.7408880406499131E-2</v>
      </c>
      <c r="AE7">
        <v>-1.0002739024540587E-2</v>
      </c>
      <c r="AF7">
        <v>-0.12909270401220296</v>
      </c>
      <c r="AG7">
        <v>0.30913176789370034</v>
      </c>
      <c r="AH7">
        <v>1.605449046491366</v>
      </c>
      <c r="AI7">
        <v>2.2836859535461338</v>
      </c>
    </row>
    <row r="8" spans="1:35">
      <c r="A8" t="s">
        <v>9</v>
      </c>
      <c r="B8">
        <v>2001</v>
      </c>
      <c r="C8" t="str">
        <f t="shared" si="0"/>
        <v>Patriots-2001</v>
      </c>
      <c r="D8">
        <v>4.5461546475338921E-3</v>
      </c>
      <c r="E8">
        <v>-1.9235509928649544E-2</v>
      </c>
      <c r="F8">
        <v>0.24200400616788881</v>
      </c>
      <c r="G8">
        <v>-0.47906802635337409</v>
      </c>
      <c r="H8">
        <v>-9.7426950252276531E-2</v>
      </c>
      <c r="I8">
        <v>0.15447528735612254</v>
      </c>
      <c r="J8">
        <v>-0.52772973800044776</v>
      </c>
      <c r="K8">
        <v>1.1504306076602195</v>
      </c>
      <c r="L8">
        <v>0.1724039881362518</v>
      </c>
      <c r="M8">
        <v>-7.3022828268792403E-2</v>
      </c>
      <c r="N8">
        <v>-0.31776835499179557</v>
      </c>
      <c r="O8">
        <v>0.13261051162333026</v>
      </c>
      <c r="P8">
        <v>4.8002563711497956E-2</v>
      </c>
      <c r="Q8">
        <v>4.9484737398718087E-2</v>
      </c>
      <c r="R8">
        <v>2.255020792028907E-2</v>
      </c>
      <c r="S8">
        <v>-1.9363363828619317E-2</v>
      </c>
      <c r="T8">
        <v>0.27150559679870734</v>
      </c>
      <c r="U8">
        <v>-1.1635565015470672</v>
      </c>
      <c r="V8">
        <v>-0.22828543277120647</v>
      </c>
      <c r="W8">
        <v>0.12768817478193903</v>
      </c>
      <c r="X8">
        <v>-3.2985761503873848E-2</v>
      </c>
      <c r="Y8">
        <v>-6.5920596088903188E-2</v>
      </c>
      <c r="Z8">
        <v>0.22700770956384519</v>
      </c>
      <c r="AA8">
        <v>5.7762351650541319E-2</v>
      </c>
      <c r="AB8">
        <v>-1.7493572525559598E-2</v>
      </c>
      <c r="AC8">
        <v>-7.252052622854839E-3</v>
      </c>
      <c r="AD8">
        <v>-9.0840055126172777E-3</v>
      </c>
      <c r="AE8">
        <v>2.8041053185891045E-2</v>
      </c>
      <c r="AF8">
        <v>-0.54790314018728525</v>
      </c>
      <c r="AG8">
        <v>0.30395567645585275</v>
      </c>
      <c r="AH8">
        <v>1.4488283559496948</v>
      </c>
      <c r="AI8">
        <v>-3.5611119145764265</v>
      </c>
    </row>
    <row r="9" spans="1:35">
      <c r="A9" t="s">
        <v>2</v>
      </c>
      <c r="B9">
        <v>2001</v>
      </c>
      <c r="C9" t="str">
        <f t="shared" si="0"/>
        <v>Raiders-2001</v>
      </c>
      <c r="D9">
        <v>2.4173523056983892E-2</v>
      </c>
      <c r="E9">
        <v>-7.9491361788582848E-3</v>
      </c>
      <c r="F9">
        <v>1.3462156491195174</v>
      </c>
      <c r="G9">
        <v>-0.7812410855687294</v>
      </c>
      <c r="H9">
        <v>-0.26631668959778804</v>
      </c>
      <c r="I9">
        <v>-0.24189430187804753</v>
      </c>
      <c r="J9">
        <v>1.4324829925554221</v>
      </c>
      <c r="K9">
        <v>-1.0959216577100861</v>
      </c>
      <c r="L9">
        <v>8.7560397455001798E-2</v>
      </c>
      <c r="M9">
        <v>-0.10972702318056711</v>
      </c>
      <c r="N9">
        <v>0.13534764622300949</v>
      </c>
      <c r="O9">
        <v>-0.17149392000006686</v>
      </c>
      <c r="P9">
        <v>0.12476963256538313</v>
      </c>
      <c r="Q9">
        <v>-8.2048526838245997E-3</v>
      </c>
      <c r="R9">
        <v>8.8154438855086829E-3</v>
      </c>
      <c r="S9">
        <v>-4.7208320483225916E-2</v>
      </c>
      <c r="T9">
        <v>2.3066734398433053</v>
      </c>
      <c r="U9">
        <v>-1.003170726623964</v>
      </c>
      <c r="V9">
        <v>-0.19371265568201734</v>
      </c>
      <c r="W9">
        <v>0.2883796560650298</v>
      </c>
      <c r="X9">
        <v>3.9332386844520548E-2</v>
      </c>
      <c r="Y9">
        <v>-2.7231150553237334E-2</v>
      </c>
      <c r="Z9">
        <v>0.14857555433032171</v>
      </c>
      <c r="AA9">
        <v>-5.0240154582029267E-2</v>
      </c>
      <c r="AB9">
        <v>0.1136486807859611</v>
      </c>
      <c r="AC9">
        <v>-0.19699780091808045</v>
      </c>
      <c r="AD9">
        <v>4.6012077372619954E-2</v>
      </c>
      <c r="AE9">
        <v>3.448666047992802E-3</v>
      </c>
      <c r="AF9">
        <v>-0.28285325746907364</v>
      </c>
      <c r="AG9">
        <v>0.21960278722874776</v>
      </c>
      <c r="AH9">
        <v>0.73618986563015443</v>
      </c>
      <c r="AI9">
        <v>-0.45721139046706738</v>
      </c>
    </row>
    <row r="10" spans="1:35">
      <c r="A10" t="s">
        <v>11</v>
      </c>
      <c r="B10">
        <v>2001</v>
      </c>
      <c r="C10" t="str">
        <f t="shared" si="0"/>
        <v>Rams-2001</v>
      </c>
      <c r="D10">
        <v>9.0593216091430992E-2</v>
      </c>
      <c r="E10">
        <v>-3.85341411371386E-2</v>
      </c>
      <c r="F10">
        <v>2.3025690480240373</v>
      </c>
      <c r="G10">
        <v>-1.2590551241244865</v>
      </c>
      <c r="H10">
        <v>0.88623972315595467</v>
      </c>
      <c r="I10">
        <v>0.35005366048980441</v>
      </c>
      <c r="J10">
        <v>9.2293444554094197</v>
      </c>
      <c r="K10">
        <v>-3.1742790687771052</v>
      </c>
      <c r="L10">
        <v>0.2335190951730291</v>
      </c>
      <c r="M10">
        <v>-0.13016827424522145</v>
      </c>
      <c r="N10">
        <v>1.4782842665510223</v>
      </c>
      <c r="O10">
        <v>-0.30679330341833233</v>
      </c>
      <c r="P10">
        <v>0.42363186306791578</v>
      </c>
      <c r="Q10">
        <v>-0.18376225483484926</v>
      </c>
      <c r="R10">
        <v>0.1329889805482623</v>
      </c>
      <c r="S10">
        <v>-4.5540090379587915E-2</v>
      </c>
      <c r="T10">
        <v>1.7525116908975229</v>
      </c>
      <c r="U10">
        <v>1.5400660242749844</v>
      </c>
      <c r="V10">
        <v>-1.2034027415865916</v>
      </c>
      <c r="W10">
        <v>0.69326870015846154</v>
      </c>
      <c r="X10">
        <v>0.14036784062377744</v>
      </c>
      <c r="Y10">
        <v>-3.6801402477456896E-3</v>
      </c>
      <c r="Z10">
        <v>0.20156589743424314</v>
      </c>
      <c r="AA10">
        <v>-0.28482311003241495</v>
      </c>
      <c r="AB10">
        <v>5.3355360927220888E-2</v>
      </c>
      <c r="AC10">
        <v>8.3652704680968359E-2</v>
      </c>
      <c r="AD10">
        <v>5.6748214114436354E-2</v>
      </c>
      <c r="AE10">
        <v>-2.2070710192291291E-2</v>
      </c>
      <c r="AF10">
        <v>0.30335322179045832</v>
      </c>
      <c r="AG10">
        <v>-0.22007995445804815</v>
      </c>
      <c r="AH10">
        <v>1.2579325301971602</v>
      </c>
      <c r="AI10">
        <v>-1.3926717235388462</v>
      </c>
    </row>
    <row r="11" spans="1:35">
      <c r="A11" t="s">
        <v>7</v>
      </c>
      <c r="B11">
        <v>2001</v>
      </c>
      <c r="C11" t="str">
        <f t="shared" si="0"/>
        <v>Ravens-2001</v>
      </c>
      <c r="D11">
        <v>-2.4271908473915357E-2</v>
      </c>
      <c r="E11">
        <v>-7.3331836292695338E-2</v>
      </c>
      <c r="F11">
        <v>-0.57462704384250307</v>
      </c>
      <c r="G11">
        <v>-0.72854330649623067</v>
      </c>
      <c r="H11">
        <v>0.43277869209513331</v>
      </c>
      <c r="I11">
        <v>-6.9237886400707244E-2</v>
      </c>
      <c r="J11">
        <v>-1.8904024936945663</v>
      </c>
      <c r="K11">
        <v>-5.4530721615383371</v>
      </c>
      <c r="L11">
        <v>-0.20477577152768089</v>
      </c>
      <c r="M11">
        <v>-0.21035660431883588</v>
      </c>
      <c r="N11">
        <v>-0.35764727017194298</v>
      </c>
      <c r="O11">
        <v>-0.70970588741472374</v>
      </c>
      <c r="P11">
        <v>-6.7659930843362248E-2</v>
      </c>
      <c r="Q11">
        <v>-0.27627485235439764</v>
      </c>
      <c r="R11">
        <v>-2.3705360937926197E-2</v>
      </c>
      <c r="S11">
        <v>-9.2133431026638027E-2</v>
      </c>
      <c r="T11">
        <v>1.8752327568085541</v>
      </c>
      <c r="U11">
        <v>1.4300050730136331</v>
      </c>
      <c r="V11">
        <v>0.25040418909934553</v>
      </c>
      <c r="W11">
        <v>1.3267949974802065</v>
      </c>
      <c r="X11">
        <v>-8.0748133908895445E-2</v>
      </c>
      <c r="Y11">
        <v>-0.15630832392076127</v>
      </c>
      <c r="Z11">
        <v>2.7309448108481627E-2</v>
      </c>
      <c r="AA11">
        <v>-0.40838537309238537</v>
      </c>
      <c r="AB11">
        <v>-0.14393873755633707</v>
      </c>
      <c r="AC11">
        <v>0.13231271301924635</v>
      </c>
      <c r="AD11">
        <v>-5.0546485497262317E-3</v>
      </c>
      <c r="AE11">
        <v>-5.6044962845671106E-2</v>
      </c>
      <c r="AF11">
        <v>-0.21909495613007229</v>
      </c>
      <c r="AG11">
        <v>-0.6618986281799174</v>
      </c>
      <c r="AH11">
        <v>-1.818069727711396</v>
      </c>
      <c r="AI11">
        <v>-3.1266150502137338</v>
      </c>
    </row>
    <row r="12" spans="1:35">
      <c r="A12" t="s">
        <v>10</v>
      </c>
      <c r="B12">
        <v>2001</v>
      </c>
      <c r="C12" t="str">
        <f t="shared" si="0"/>
        <v>Steelers-2001</v>
      </c>
      <c r="D12">
        <v>2.4764769657167333E-2</v>
      </c>
      <c r="E12">
        <v>-3.7720805315508005E-2</v>
      </c>
      <c r="F12">
        <v>0.37832828273783103</v>
      </c>
      <c r="G12">
        <v>-0.4130361145643302</v>
      </c>
      <c r="H12">
        <v>-0.40816221497541083</v>
      </c>
      <c r="I12">
        <v>-0.20596532047627888</v>
      </c>
      <c r="J12">
        <v>5.5538378883507171</v>
      </c>
      <c r="K12">
        <v>-4.0263868808552523</v>
      </c>
      <c r="L12">
        <v>0.51716203231236257</v>
      </c>
      <c r="M12">
        <v>-0.19072587332224103</v>
      </c>
      <c r="N12">
        <v>0.45561299312386433</v>
      </c>
      <c r="O12">
        <v>-0.52254962131881866</v>
      </c>
      <c r="P12">
        <v>0.19509309187979124</v>
      </c>
      <c r="Q12">
        <v>-0.14488659986322847</v>
      </c>
      <c r="R12">
        <v>8.7252974367495684E-2</v>
      </c>
      <c r="S12">
        <v>-5.8135524369813035E-2</v>
      </c>
      <c r="T12">
        <v>-0.17612471959624654</v>
      </c>
      <c r="U12">
        <v>-1.1631498262283273</v>
      </c>
      <c r="V12">
        <v>-0.85661536357285661</v>
      </c>
      <c r="W12">
        <v>7.9758200621153713E-2</v>
      </c>
      <c r="X12">
        <v>-0.12979298736457823</v>
      </c>
      <c r="Y12">
        <v>5.5397157915772786E-2</v>
      </c>
      <c r="Z12">
        <v>0.5876657858724631</v>
      </c>
      <c r="AA12">
        <v>-0.26049610290481623</v>
      </c>
      <c r="AB12">
        <v>-0.15391616163741598</v>
      </c>
      <c r="AC12">
        <v>-0.162636416188115</v>
      </c>
      <c r="AD12">
        <v>4.1906256743938525E-2</v>
      </c>
      <c r="AE12">
        <v>-5.6609940045905971E-2</v>
      </c>
      <c r="AF12">
        <v>0.76807024138026292</v>
      </c>
      <c r="AG12">
        <v>-0.54672846053020741</v>
      </c>
      <c r="AH12">
        <v>-2.8390129817494061</v>
      </c>
      <c r="AI12">
        <v>0.22336576252131968</v>
      </c>
    </row>
    <row r="13" spans="1:35">
      <c r="A13" t="s">
        <v>5</v>
      </c>
      <c r="B13">
        <v>2002</v>
      </c>
      <c r="C13" t="str">
        <f>A13&amp;"-"&amp;B13</f>
        <v>49ers-2002</v>
      </c>
      <c r="D13">
        <v>5.9185488303543352E-2</v>
      </c>
      <c r="E13">
        <v>2.5665151548769517E-2</v>
      </c>
      <c r="F13">
        <v>0.38963658811964452</v>
      </c>
      <c r="G13">
        <v>-0.21936876802746794</v>
      </c>
      <c r="H13">
        <v>-0.78592693430631844</v>
      </c>
      <c r="I13">
        <v>-0.22032700466082192</v>
      </c>
      <c r="J13">
        <v>6.0235028173505611</v>
      </c>
      <c r="K13">
        <v>2.5460529258294198</v>
      </c>
      <c r="L13">
        <v>0.53934623639420676</v>
      </c>
      <c r="M13">
        <v>0.26914977552691444</v>
      </c>
      <c r="N13">
        <v>0.12261893243212318</v>
      </c>
      <c r="O13">
        <v>-8.3770498966111856E-2</v>
      </c>
      <c r="P13">
        <v>0.45533300003580723</v>
      </c>
      <c r="Q13">
        <v>0.24296903122664032</v>
      </c>
      <c r="R13">
        <v>0.1445430388109179</v>
      </c>
      <c r="S13">
        <v>8.1512164490330496E-2</v>
      </c>
      <c r="T13">
        <v>-0.39658905606591194</v>
      </c>
      <c r="U13">
        <v>0.92856336957670038</v>
      </c>
      <c r="V13">
        <v>-1.0455630527516637</v>
      </c>
      <c r="W13">
        <v>-0.54143315452273333</v>
      </c>
      <c r="X13">
        <v>-2.4691997253210661E-2</v>
      </c>
      <c r="Y13">
        <v>8.1986969404116011E-2</v>
      </c>
      <c r="Z13">
        <v>1.0637250079424736</v>
      </c>
      <c r="AA13">
        <v>0.57197681721437499</v>
      </c>
      <c r="AB13">
        <v>-0.19499172603354847</v>
      </c>
      <c r="AC13">
        <v>-0.13386516665475379</v>
      </c>
      <c r="AD13">
        <v>5.7568477781821725E-2</v>
      </c>
      <c r="AE13">
        <v>-6.2128886784421689E-2</v>
      </c>
      <c r="AF13">
        <v>0.5185939757765281</v>
      </c>
      <c r="AG13">
        <v>-0.18276451368002772</v>
      </c>
      <c r="AH13">
        <v>-3.4988420237512785</v>
      </c>
      <c r="AI13">
        <v>-1.1387459653933338</v>
      </c>
    </row>
    <row r="14" spans="1:35">
      <c r="A14" t="s">
        <v>14</v>
      </c>
      <c r="B14">
        <v>2002</v>
      </c>
      <c r="C14" t="str">
        <f t="shared" ref="C14:C24" si="1">A14&amp;"-"&amp;B14</f>
        <v>Browns-2002</v>
      </c>
      <c r="D14">
        <v>-2.3528612213424328E-2</v>
      </c>
      <c r="E14">
        <v>-1.0963940295699724E-2</v>
      </c>
      <c r="F14">
        <v>-0.61129259154720528</v>
      </c>
      <c r="G14">
        <v>-0.2566031547705101</v>
      </c>
      <c r="H14">
        <v>9.9835046795376553E-2</v>
      </c>
      <c r="I14">
        <v>7.6546087551984721E-2</v>
      </c>
      <c r="J14">
        <v>-2.010848363252645</v>
      </c>
      <c r="K14">
        <v>0.86005613725133156</v>
      </c>
      <c r="L14">
        <v>-7.1800675862397315E-2</v>
      </c>
      <c r="M14">
        <v>-1.1056549062054291E-2</v>
      </c>
      <c r="N14">
        <v>-0.12792552848402394</v>
      </c>
      <c r="O14">
        <v>0.13150120071661237</v>
      </c>
      <c r="P14">
        <v>-0.18356302841797761</v>
      </c>
      <c r="Q14">
        <v>-3.0972171718933527E-2</v>
      </c>
      <c r="R14">
        <v>1.063017905522474E-2</v>
      </c>
      <c r="S14">
        <v>7.4777482698388277E-3</v>
      </c>
      <c r="T14">
        <v>-0.99857829968481848</v>
      </c>
      <c r="U14">
        <v>0.11122270118771183</v>
      </c>
      <c r="V14">
        <v>8.9664740315262906E-2</v>
      </c>
      <c r="W14">
        <v>-0.28068452812247341</v>
      </c>
      <c r="X14">
        <v>1.9318016409794966E-2</v>
      </c>
      <c r="Y14">
        <v>-0.1202776413659849</v>
      </c>
      <c r="Z14">
        <v>-0.23080602173460696</v>
      </c>
      <c r="AA14">
        <v>8.4342880407886345E-2</v>
      </c>
      <c r="AB14">
        <v>4.9733441972385717E-2</v>
      </c>
      <c r="AC14">
        <v>-6.6257971417657713E-2</v>
      </c>
      <c r="AD14">
        <v>-2.9778183674863731E-2</v>
      </c>
      <c r="AE14">
        <v>-1.2212513162862286E-3</v>
      </c>
      <c r="AF14">
        <v>-0.33432994244468173</v>
      </c>
      <c r="AG14">
        <v>0.29612004090878558</v>
      </c>
      <c r="AH14">
        <v>-0.49460333594722217</v>
      </c>
      <c r="AI14">
        <v>-3.958193116100575</v>
      </c>
    </row>
    <row r="15" spans="1:35">
      <c r="A15" t="s">
        <v>1</v>
      </c>
      <c r="B15">
        <v>2002</v>
      </c>
      <c r="C15" t="str">
        <f t="shared" si="1"/>
        <v>Buccaneers-2002</v>
      </c>
      <c r="D15">
        <v>-2.7730359128242364E-2</v>
      </c>
      <c r="E15">
        <v>-9.5352894300757329E-2</v>
      </c>
      <c r="F15">
        <v>0.33491909907725215</v>
      </c>
      <c r="G15">
        <v>-2.8572604491291091</v>
      </c>
      <c r="H15">
        <v>-0.6645422415335196</v>
      </c>
      <c r="I15">
        <v>0.3923771325564222</v>
      </c>
      <c r="J15">
        <v>-1.1756559072573465</v>
      </c>
      <c r="K15">
        <v>-6.4015702913058643</v>
      </c>
      <c r="L15">
        <v>0.22290950726593861</v>
      </c>
      <c r="M15">
        <v>-0.23514489662609728</v>
      </c>
      <c r="N15">
        <v>-0.33748377034148691</v>
      </c>
      <c r="O15">
        <v>-0.85521622321377788</v>
      </c>
      <c r="P15">
        <v>-6.1082340043772068E-2</v>
      </c>
      <c r="Q15">
        <v>-0.32369509564507726</v>
      </c>
      <c r="R15">
        <v>-3.2129073368469818E-2</v>
      </c>
      <c r="S15">
        <v>-2.8586786118193416E-2</v>
      </c>
      <c r="T15">
        <v>1.6889655783348692</v>
      </c>
      <c r="U15">
        <v>-3.3711788490679151</v>
      </c>
      <c r="V15">
        <v>-0.28374795707142297</v>
      </c>
      <c r="W15">
        <v>1.0934722189352848</v>
      </c>
      <c r="X15">
        <v>-5.0677402613308997E-2</v>
      </c>
      <c r="Y15">
        <v>-0.23338182125454618</v>
      </c>
      <c r="Z15">
        <v>0.14308265548694143</v>
      </c>
      <c r="AA15">
        <v>-0.43683466831339973</v>
      </c>
      <c r="AB15">
        <v>-7.3154374031825203E-2</v>
      </c>
      <c r="AC15">
        <v>-7.9798062251664886E-2</v>
      </c>
      <c r="AD15">
        <v>-1.1356497667928922E-2</v>
      </c>
      <c r="AE15">
        <v>-7.4508035353259131E-2</v>
      </c>
      <c r="AF15">
        <v>-0.50973102015394978</v>
      </c>
      <c r="AG15">
        <v>-0.27795696982598278</v>
      </c>
      <c r="AH15">
        <v>1.3663283816533114</v>
      </c>
      <c r="AI15">
        <v>2.3446210962981948</v>
      </c>
    </row>
    <row r="16" spans="1:35">
      <c r="A16" t="s">
        <v>12</v>
      </c>
      <c r="B16">
        <v>2002</v>
      </c>
      <c r="C16" t="str">
        <f t="shared" si="1"/>
        <v>Colts-2002</v>
      </c>
      <c r="D16">
        <v>4.289594522263869E-2</v>
      </c>
      <c r="E16">
        <v>1.4687812091092416E-2</v>
      </c>
      <c r="F16">
        <v>1.2165496688786526</v>
      </c>
      <c r="G16">
        <v>0.63788990131978429</v>
      </c>
      <c r="H16">
        <v>0.31455643586005777</v>
      </c>
      <c r="I16">
        <v>-0.10005196782777868</v>
      </c>
      <c r="J16">
        <v>4.7266886560507357</v>
      </c>
      <c r="K16">
        <v>2.2669227360053092</v>
      </c>
      <c r="L16">
        <v>0.26442159700869899</v>
      </c>
      <c r="M16">
        <v>0.2051725042112984</v>
      </c>
      <c r="N16">
        <v>0.36966964003056491</v>
      </c>
      <c r="O16">
        <v>8.576839722608981E-2</v>
      </c>
      <c r="P16">
        <v>0.28921975224921864</v>
      </c>
      <c r="Q16">
        <v>0.12349180912517374</v>
      </c>
      <c r="R16">
        <v>8.4593053941566035E-2</v>
      </c>
      <c r="S16">
        <v>7.7868722990866064E-3</v>
      </c>
      <c r="T16">
        <v>0.63186765647679166</v>
      </c>
      <c r="U16">
        <v>1.9027747489984592</v>
      </c>
      <c r="V16">
        <v>-0.68358804920521543</v>
      </c>
      <c r="W16">
        <v>-0.21018731764295151</v>
      </c>
      <c r="X16">
        <v>4.1710684968952888E-2</v>
      </c>
      <c r="Y16">
        <v>-6.5952902671444769E-3</v>
      </c>
      <c r="Z16">
        <v>0.61169756961395372</v>
      </c>
      <c r="AA16">
        <v>0.31458039091576434</v>
      </c>
      <c r="AB16">
        <v>-0.14401616781691859</v>
      </c>
      <c r="AC16">
        <v>-6.0017246670619223E-2</v>
      </c>
      <c r="AD16">
        <v>-1.6074826605454277E-3</v>
      </c>
      <c r="AE16">
        <v>3.4998371340677611E-2</v>
      </c>
      <c r="AF16">
        <v>-0.52591896614018141</v>
      </c>
      <c r="AG16">
        <v>0.36243107615852471</v>
      </c>
      <c r="AH16">
        <v>-1.4567407213979382</v>
      </c>
      <c r="AI16">
        <v>1.9868968817493102</v>
      </c>
    </row>
    <row r="17" spans="1:35">
      <c r="A17" t="s">
        <v>0</v>
      </c>
      <c r="B17">
        <v>2002</v>
      </c>
      <c r="C17" t="str">
        <f t="shared" si="1"/>
        <v>Eagles-2002</v>
      </c>
      <c r="D17">
        <v>6.8847574361238784E-3</v>
      </c>
      <c r="E17">
        <v>-4.5973475285614282E-2</v>
      </c>
      <c r="F17">
        <v>0.57359573164773847</v>
      </c>
      <c r="G17">
        <v>-0.24633556789920188</v>
      </c>
      <c r="H17">
        <v>-0.13458313953059586</v>
      </c>
      <c r="I17">
        <v>0.48587790122601227</v>
      </c>
      <c r="J17">
        <v>1.3869967305763029</v>
      </c>
      <c r="K17">
        <v>-2.5646542959402456</v>
      </c>
      <c r="L17">
        <v>-5.2342765708026831E-2</v>
      </c>
      <c r="M17">
        <v>-0.21310697344091101</v>
      </c>
      <c r="N17">
        <v>0.14889814693433973</v>
      </c>
      <c r="O17">
        <v>-0.28064853255929129</v>
      </c>
      <c r="P17">
        <v>2.2869814569727701E-2</v>
      </c>
      <c r="Q17">
        <v>-0.16132136340350489</v>
      </c>
      <c r="R17">
        <v>1.3246948868715386E-2</v>
      </c>
      <c r="S17">
        <v>-6.925746212701793E-2</v>
      </c>
      <c r="T17">
        <v>2.4511308951197543</v>
      </c>
      <c r="U17">
        <v>-1.6854513913698623</v>
      </c>
      <c r="V17">
        <v>0.6959391946893021</v>
      </c>
      <c r="W17">
        <v>0.1865274262515659</v>
      </c>
      <c r="X17">
        <v>-1.6351822732355626E-2</v>
      </c>
      <c r="Y17">
        <v>-0.17592462761697908</v>
      </c>
      <c r="Z17">
        <v>7.2834974592143067E-2</v>
      </c>
      <c r="AA17">
        <v>-0.24965356862569521</v>
      </c>
      <c r="AB17">
        <v>1.5678731858390936E-2</v>
      </c>
      <c r="AC17">
        <v>0.12850454751629559</v>
      </c>
      <c r="AD17">
        <v>1.4956300991869086E-2</v>
      </c>
      <c r="AE17">
        <v>-4.3385376442621124E-3</v>
      </c>
      <c r="AF17">
        <v>0.35809703206170623</v>
      </c>
      <c r="AG17">
        <v>0.35509471408282339</v>
      </c>
      <c r="AH17">
        <v>-2.3988077392456315</v>
      </c>
      <c r="AI17">
        <v>-1.0573867570144961</v>
      </c>
    </row>
    <row r="18" spans="1:35">
      <c r="A18" t="s">
        <v>13</v>
      </c>
      <c r="B18">
        <v>2002</v>
      </c>
      <c r="C18" t="str">
        <f t="shared" si="1"/>
        <v>Falcons-2002</v>
      </c>
      <c r="D18">
        <v>1.9499744833887861E-2</v>
      </c>
      <c r="E18">
        <v>-9.4213175929372776E-3</v>
      </c>
      <c r="F18">
        <v>0.78780262766742626</v>
      </c>
      <c r="G18">
        <v>-0.54396848911091289</v>
      </c>
      <c r="H18">
        <v>-0.21781605141192961</v>
      </c>
      <c r="I18">
        <v>0.57139498934467881</v>
      </c>
      <c r="J18">
        <v>2.38843315618543</v>
      </c>
      <c r="K18">
        <v>1.142022638227022</v>
      </c>
      <c r="L18">
        <v>0.36562941589980685</v>
      </c>
      <c r="M18">
        <v>-8.8198113590645666E-2</v>
      </c>
      <c r="N18">
        <v>0.15698309842575675</v>
      </c>
      <c r="O18">
        <v>0.20594557461805066</v>
      </c>
      <c r="P18">
        <v>0.12953193356064202</v>
      </c>
      <c r="Q18">
        <v>-1.1340458560869661E-2</v>
      </c>
      <c r="R18">
        <v>3.5572226945528487E-2</v>
      </c>
      <c r="S18">
        <v>2.4689595719028842E-2</v>
      </c>
      <c r="T18">
        <v>1.9758893374667128</v>
      </c>
      <c r="U18">
        <v>-3.3555365581614733</v>
      </c>
      <c r="V18">
        <v>-0.22238883043432667</v>
      </c>
      <c r="W18">
        <v>-0.57502976553872953</v>
      </c>
      <c r="X18">
        <v>-4.3014371989788143E-3</v>
      </c>
      <c r="Y18">
        <v>4.1226381499164161E-2</v>
      </c>
      <c r="Z18">
        <v>0.26261103512191558</v>
      </c>
      <c r="AA18">
        <v>-3.4972027249495011E-2</v>
      </c>
      <c r="AB18">
        <v>6.9713361158518394E-2</v>
      </c>
      <c r="AC18">
        <v>0.10399050497358453</v>
      </c>
      <c r="AD18">
        <v>2.9403344839668215E-2</v>
      </c>
      <c r="AE18">
        <v>3.401841171367849E-2</v>
      </c>
      <c r="AF18">
        <v>0.3370383683931894</v>
      </c>
      <c r="AG18">
        <v>0.67730346374809591</v>
      </c>
      <c r="AH18">
        <v>3.1978904661572507</v>
      </c>
      <c r="AI18">
        <v>-1.6322819140952549</v>
      </c>
    </row>
    <row r="19" spans="1:35">
      <c r="A19" t="s">
        <v>15</v>
      </c>
      <c r="B19">
        <v>2002</v>
      </c>
      <c r="C19" t="str">
        <f t="shared" si="1"/>
        <v>Giants-2002</v>
      </c>
      <c r="D19">
        <v>6.7283062747157283E-3</v>
      </c>
      <c r="E19">
        <v>-4.1024605311804442E-2</v>
      </c>
      <c r="F19">
        <v>1.2619434215458749</v>
      </c>
      <c r="G19">
        <v>-0.16737272905822712</v>
      </c>
      <c r="H19">
        <v>-5.2539494428702323E-2</v>
      </c>
      <c r="I19">
        <v>-0.36923123144987197</v>
      </c>
      <c r="J19">
        <v>3.0168246318377152</v>
      </c>
      <c r="K19">
        <v>-0.20571993641872852</v>
      </c>
      <c r="L19">
        <v>0.10693641845875565</v>
      </c>
      <c r="M19">
        <v>-3.9088850615995784E-2</v>
      </c>
      <c r="N19">
        <v>0.37746431591530971</v>
      </c>
      <c r="O19">
        <v>-7.5858379136546028E-2</v>
      </c>
      <c r="P19">
        <v>0.12105149045895171</v>
      </c>
      <c r="Q19">
        <v>-0.12411394624053106</v>
      </c>
      <c r="R19">
        <v>3.8626871990276642E-3</v>
      </c>
      <c r="S19">
        <v>-3.9170458143809449E-2</v>
      </c>
      <c r="T19">
        <v>-1.9732136067333639</v>
      </c>
      <c r="U19">
        <v>0.78852478885229682</v>
      </c>
      <c r="V19">
        <v>-9.7066763261901001E-2</v>
      </c>
      <c r="W19">
        <v>-9.1895198366303998E-2</v>
      </c>
      <c r="X19">
        <v>-5.0618871226289067E-2</v>
      </c>
      <c r="Y19">
        <v>1.5893140629347664E-3</v>
      </c>
      <c r="Z19">
        <v>0.2259863729316022</v>
      </c>
      <c r="AA19">
        <v>-5.3318600667311047E-2</v>
      </c>
      <c r="AB19">
        <v>5.8490434213838184E-2</v>
      </c>
      <c r="AC19">
        <v>4.8639825214381413E-2</v>
      </c>
      <c r="AD19">
        <v>-5.7043345608094362E-2</v>
      </c>
      <c r="AE19">
        <v>-1.8678172089497975E-2</v>
      </c>
      <c r="AF19">
        <v>-0.35245713442546911</v>
      </c>
      <c r="AG19">
        <v>0.23980142318687583</v>
      </c>
      <c r="AH19">
        <v>-2.96651672950094</v>
      </c>
      <c r="AI19">
        <v>1.6571729841916361</v>
      </c>
    </row>
    <row r="20" spans="1:35">
      <c r="A20" t="s">
        <v>3</v>
      </c>
      <c r="B20">
        <v>2002</v>
      </c>
      <c r="C20" t="str">
        <f t="shared" si="1"/>
        <v>Jets-2002</v>
      </c>
      <c r="D20">
        <v>2.410933446041396E-2</v>
      </c>
      <c r="E20">
        <v>2.0238407246493752E-2</v>
      </c>
      <c r="F20">
        <v>1.3525326523242376</v>
      </c>
      <c r="G20">
        <v>0.15728271716008874</v>
      </c>
      <c r="H20">
        <v>-0.58324576557679475</v>
      </c>
      <c r="I20">
        <v>-0.25410416926463125</v>
      </c>
      <c r="J20">
        <v>2.7414509503198548</v>
      </c>
      <c r="K20">
        <v>4.7176603998944806</v>
      </c>
      <c r="L20">
        <v>0.20631709542678112</v>
      </c>
      <c r="M20">
        <v>0.42114206503537838</v>
      </c>
      <c r="N20">
        <v>0.30011695877923256</v>
      </c>
      <c r="O20">
        <v>0.18185958851238004</v>
      </c>
      <c r="P20">
        <v>0.21212570749767257</v>
      </c>
      <c r="Q20">
        <v>0.24160422936946135</v>
      </c>
      <c r="R20">
        <v>5.7363715058541811E-3</v>
      </c>
      <c r="S20">
        <v>4.9630988706746176E-2</v>
      </c>
      <c r="T20">
        <v>0.8209361013219586</v>
      </c>
      <c r="U20">
        <v>-0.91644049418845497</v>
      </c>
      <c r="V20">
        <v>-0.47199235679158258</v>
      </c>
      <c r="W20">
        <v>-0.69390412522931877</v>
      </c>
      <c r="X20">
        <v>3.806994528044419E-2</v>
      </c>
      <c r="Y20">
        <v>-3.0221930319948229E-3</v>
      </c>
      <c r="Z20">
        <v>0.13456243955661717</v>
      </c>
      <c r="AA20">
        <v>0.68416061138084028</v>
      </c>
      <c r="AB20">
        <v>-7.9696084715452142E-2</v>
      </c>
      <c r="AC20">
        <v>-6.7175528083316421E-2</v>
      </c>
      <c r="AD20">
        <v>-5.1438343570042892E-2</v>
      </c>
      <c r="AE20">
        <v>3.668694337334031E-2</v>
      </c>
      <c r="AF20">
        <v>-0.17280387404223307</v>
      </c>
      <c r="AG20">
        <v>0.20877700813370542</v>
      </c>
      <c r="AH20">
        <v>1.2862464455732086</v>
      </c>
      <c r="AI20">
        <v>-5.4922272239767524</v>
      </c>
    </row>
    <row r="21" spans="1:35">
      <c r="A21" t="s">
        <v>4</v>
      </c>
      <c r="B21">
        <v>2002</v>
      </c>
      <c r="C21" t="str">
        <f t="shared" si="1"/>
        <v>Packers-2002</v>
      </c>
      <c r="D21">
        <v>4.5172057271585676E-3</v>
      </c>
      <c r="E21">
        <v>-4.8410667105466265E-3</v>
      </c>
      <c r="F21">
        <v>0.10572815201309399</v>
      </c>
      <c r="G21">
        <v>-0.67759258579400639</v>
      </c>
      <c r="H21">
        <v>3.5412659001576238E-2</v>
      </c>
      <c r="I21">
        <v>0.98747092198040709</v>
      </c>
      <c r="J21">
        <v>9.3870622410244908E-2</v>
      </c>
      <c r="K21">
        <v>-1.9868683635239957</v>
      </c>
      <c r="L21">
        <v>5.9075781773801198E-2</v>
      </c>
      <c r="M21">
        <v>-0.25423319125439092</v>
      </c>
      <c r="N21">
        <v>-8.9630204011005021E-3</v>
      </c>
      <c r="O21">
        <v>8.0340782122368032E-2</v>
      </c>
      <c r="P21">
        <v>1.6014638535011269E-2</v>
      </c>
      <c r="Q21">
        <v>-6.7791628331036857E-2</v>
      </c>
      <c r="R21">
        <v>-2.0050521870476144E-2</v>
      </c>
      <c r="S21">
        <v>-4.0397299157242231E-2</v>
      </c>
      <c r="T21">
        <v>0.14997399861335264</v>
      </c>
      <c r="U21">
        <v>1.1006423843449191</v>
      </c>
      <c r="V21">
        <v>0.46378297866074547</v>
      </c>
      <c r="W21">
        <v>0.19898926577856466</v>
      </c>
      <c r="X21">
        <v>1.2154278396745388E-2</v>
      </c>
      <c r="Y21">
        <v>-7.0826146480319499E-2</v>
      </c>
      <c r="Z21">
        <v>5.1793495879053936E-2</v>
      </c>
      <c r="AA21">
        <v>-0.38063535132435478</v>
      </c>
      <c r="AB21">
        <v>5.9664862087727269E-2</v>
      </c>
      <c r="AC21">
        <v>7.0816118270261089E-2</v>
      </c>
      <c r="AD21">
        <v>-8.5955005145480629E-3</v>
      </c>
      <c r="AE21">
        <v>5.1434042046430352E-2</v>
      </c>
      <c r="AF21">
        <v>0.14080400661100589</v>
      </c>
      <c r="AG21">
        <v>0.66067078784241617</v>
      </c>
      <c r="AH21">
        <v>1.5210261483930676E-2</v>
      </c>
      <c r="AI21">
        <v>-0.93150076132464277</v>
      </c>
    </row>
    <row r="22" spans="1:35">
      <c r="A22" t="s">
        <v>2</v>
      </c>
      <c r="B22">
        <v>2002</v>
      </c>
      <c r="C22" t="str">
        <f t="shared" si="1"/>
        <v>Raiders-2002</v>
      </c>
      <c r="D22">
        <v>7.9059228146964547E-2</v>
      </c>
      <c r="E22">
        <v>-1.7847161780398711E-2</v>
      </c>
      <c r="F22">
        <v>1.5788576493661499</v>
      </c>
      <c r="G22">
        <v>-0.64662502754969253</v>
      </c>
      <c r="H22">
        <v>-0.56937664350942163</v>
      </c>
      <c r="I22">
        <v>0.27677884169163058</v>
      </c>
      <c r="J22">
        <v>8.3609923737170853</v>
      </c>
      <c r="K22">
        <v>-2.436095493384892</v>
      </c>
      <c r="L22">
        <v>0.41043746999734876</v>
      </c>
      <c r="M22">
        <v>-5.2062887354580631E-2</v>
      </c>
      <c r="N22">
        <v>0.67485033369285463</v>
      </c>
      <c r="O22">
        <v>-0.47154518683434465</v>
      </c>
      <c r="P22">
        <v>0.53508767814064206</v>
      </c>
      <c r="Q22">
        <v>3.0341725860720203E-2</v>
      </c>
      <c r="R22">
        <v>4.1735176237486099E-2</v>
      </c>
      <c r="S22">
        <v>-3.4106181432474313E-2</v>
      </c>
      <c r="T22">
        <v>0.39619329456077446</v>
      </c>
      <c r="U22">
        <v>-0.91565612617384129</v>
      </c>
      <c r="V22">
        <v>-1.8329390440233215</v>
      </c>
      <c r="W22">
        <v>0.14028807642783148</v>
      </c>
      <c r="X22">
        <v>7.6363577125420912E-3</v>
      </c>
      <c r="Y22">
        <v>-4.3431215218188643E-2</v>
      </c>
      <c r="Z22">
        <v>0.86669429993107161</v>
      </c>
      <c r="AA22">
        <v>9.0894162587837141E-2</v>
      </c>
      <c r="AB22">
        <v>0.19320166097310004</v>
      </c>
      <c r="AC22">
        <v>3.8026594910600398E-2</v>
      </c>
      <c r="AD22">
        <v>5.6142901218006448E-2</v>
      </c>
      <c r="AE22">
        <v>-8.6775514338769399E-3</v>
      </c>
      <c r="AF22">
        <v>6.1521678686818945E-2</v>
      </c>
      <c r="AG22">
        <v>-0.72685230440522797</v>
      </c>
      <c r="AH22">
        <v>-2.5209042994186248E-2</v>
      </c>
      <c r="AI22">
        <v>-0.504637260159851</v>
      </c>
    </row>
    <row r="23" spans="1:35">
      <c r="A23" t="s">
        <v>10</v>
      </c>
      <c r="B23">
        <v>2002</v>
      </c>
      <c r="C23" t="str">
        <f t="shared" si="1"/>
        <v>Steelers-2002</v>
      </c>
      <c r="D23">
        <v>2.7869026484546693E-2</v>
      </c>
      <c r="E23">
        <v>-1.9363566204090184E-2</v>
      </c>
      <c r="F23">
        <v>0.67794736018837298</v>
      </c>
      <c r="G23">
        <v>-0.5588018230796401</v>
      </c>
      <c r="H23">
        <v>0.44844615307452884</v>
      </c>
      <c r="I23">
        <v>0.52480997160891452</v>
      </c>
      <c r="J23">
        <v>2.708700393895159</v>
      </c>
      <c r="K23">
        <v>-0.94041471304158053</v>
      </c>
      <c r="L23">
        <v>0.16134442317224171</v>
      </c>
      <c r="M23">
        <v>-0.20736802821589201</v>
      </c>
      <c r="N23">
        <v>0.35187338199495849</v>
      </c>
      <c r="O23">
        <v>-0.15687650237829168</v>
      </c>
      <c r="P23">
        <v>0.15197356537646661</v>
      </c>
      <c r="Q23">
        <v>-4.5826091918710413E-2</v>
      </c>
      <c r="R23">
        <v>3.6023534695414243E-2</v>
      </c>
      <c r="S23">
        <v>3.3748445868704138E-2</v>
      </c>
      <c r="T23">
        <v>2.5986307304410374</v>
      </c>
      <c r="U23">
        <v>3.035842068854115</v>
      </c>
      <c r="V23">
        <v>-0.42992851838179863</v>
      </c>
      <c r="W23">
        <v>0.65631943540268733</v>
      </c>
      <c r="X23">
        <v>-4.249688142698968E-2</v>
      </c>
      <c r="Y23">
        <v>1.5321481961251594E-2</v>
      </c>
      <c r="Z23">
        <v>0.17309580633170352</v>
      </c>
      <c r="AA23">
        <v>-0.11710802617541283</v>
      </c>
      <c r="AB23">
        <v>-0.14534134174369956</v>
      </c>
      <c r="AC23">
        <v>8.7933346393261932E-2</v>
      </c>
      <c r="AD23">
        <v>-1.1343584278439699E-2</v>
      </c>
      <c r="AE23">
        <v>-3.0480646753726037E-2</v>
      </c>
      <c r="AF23">
        <v>-8.9221053272911882E-2</v>
      </c>
      <c r="AG23">
        <v>-4.4066904275872898E-2</v>
      </c>
      <c r="AH23">
        <v>-1.3060098071951969</v>
      </c>
      <c r="AI23">
        <v>-1.6584023596148627</v>
      </c>
    </row>
    <row r="24" spans="1:35">
      <c r="A24" t="s">
        <v>16</v>
      </c>
      <c r="B24">
        <v>2002</v>
      </c>
      <c r="C24" t="str">
        <f t="shared" si="1"/>
        <v>Titans-2002</v>
      </c>
      <c r="D24">
        <v>3.0031841514195426E-2</v>
      </c>
      <c r="E24">
        <v>1.2779320217513445E-2</v>
      </c>
      <c r="F24">
        <v>0.53642366191418034</v>
      </c>
      <c r="G24">
        <v>-4.0485062841392291E-2</v>
      </c>
      <c r="H24">
        <v>-0.1330130139149846</v>
      </c>
      <c r="I24">
        <v>2.4600804619401194E-2</v>
      </c>
      <c r="J24">
        <v>2.5744468318047957</v>
      </c>
      <c r="K24">
        <v>0.92755216150408559</v>
      </c>
      <c r="L24">
        <v>0.43984956688442484</v>
      </c>
      <c r="M24">
        <v>-8.9971814156666718E-2</v>
      </c>
      <c r="N24">
        <v>3.5373828768007126E-2</v>
      </c>
      <c r="O24">
        <v>4.5920973523971148E-2</v>
      </c>
      <c r="P24">
        <v>0.19731526040201089</v>
      </c>
      <c r="Q24">
        <v>0.12309836225944604</v>
      </c>
      <c r="R24">
        <v>4.9406298326781652E-2</v>
      </c>
      <c r="S24">
        <v>-1.2310603163566414E-3</v>
      </c>
      <c r="T24">
        <v>-0.41034783874024838</v>
      </c>
      <c r="U24">
        <v>-2.8785980559227657</v>
      </c>
      <c r="V24">
        <v>-6.3201149660112005E-2</v>
      </c>
      <c r="W24">
        <v>0.19769958190215184</v>
      </c>
      <c r="X24">
        <v>0.14551088385528724</v>
      </c>
      <c r="Y24">
        <v>0.13629882396310519</v>
      </c>
      <c r="Z24">
        <v>0.46722019044582364</v>
      </c>
      <c r="AA24">
        <v>8.5675638387969391E-2</v>
      </c>
      <c r="AB24">
        <v>-1.7741200743214246E-3</v>
      </c>
      <c r="AC24">
        <v>8.5679572898080744E-3</v>
      </c>
      <c r="AD24">
        <v>2.0827069494606734E-3</v>
      </c>
      <c r="AE24">
        <v>-3.4554074000804715E-2</v>
      </c>
      <c r="AF24">
        <v>-0.4554173256686021</v>
      </c>
      <c r="AG24">
        <v>-0.15190016529054096</v>
      </c>
      <c r="AH24">
        <v>-2.3721226388464318</v>
      </c>
      <c r="AI24">
        <v>2.4338997120761912</v>
      </c>
    </row>
    <row r="25" spans="1:35">
      <c r="A25" t="s">
        <v>20</v>
      </c>
      <c r="B25">
        <v>2003</v>
      </c>
      <c r="C25" t="str">
        <f>A25&amp;"-"&amp;B25</f>
        <v>Broncos-2003</v>
      </c>
      <c r="D25">
        <v>3.1500970096798038E-2</v>
      </c>
      <c r="E25">
        <v>-6.6523956063655701E-2</v>
      </c>
      <c r="F25">
        <v>-0.2809632217880953</v>
      </c>
      <c r="G25">
        <v>-5.5347224221337643E-3</v>
      </c>
      <c r="H25">
        <v>-0.32597203517545925</v>
      </c>
      <c r="I25">
        <v>-0.43793650090126091</v>
      </c>
      <c r="J25">
        <v>3.741805335341295</v>
      </c>
      <c r="K25">
        <v>-3.920987047258218</v>
      </c>
      <c r="L25">
        <v>0.51573463995978042</v>
      </c>
      <c r="M25">
        <v>-0.35319789618524133</v>
      </c>
      <c r="N25">
        <v>9.4751379738434532E-2</v>
      </c>
      <c r="O25">
        <v>-0.21882527469444152</v>
      </c>
      <c r="P25">
        <v>0.31017830125132245</v>
      </c>
      <c r="Q25">
        <v>-0.30760788561691427</v>
      </c>
      <c r="R25">
        <v>-3.5992799318772112E-3</v>
      </c>
      <c r="S25">
        <v>-8.1364731133693857E-2</v>
      </c>
      <c r="T25">
        <v>-0.67996131416767169</v>
      </c>
      <c r="U25">
        <v>-0.32154305980484366</v>
      </c>
      <c r="V25">
        <v>-0.60621756068914701</v>
      </c>
      <c r="W25">
        <v>0.98039779629664148</v>
      </c>
      <c r="X25">
        <v>2.1867927448939919E-2</v>
      </c>
      <c r="Y25">
        <v>-7.7024968652425918E-2</v>
      </c>
      <c r="Z25">
        <v>0.5100895838378795</v>
      </c>
      <c r="AA25">
        <v>-0.51271397215224379</v>
      </c>
      <c r="AB25">
        <v>1.750936380696172E-2</v>
      </c>
      <c r="AC25">
        <v>0.31025882418514761</v>
      </c>
      <c r="AD25">
        <v>5.6073087156203592E-2</v>
      </c>
      <c r="AE25">
        <v>-3.7459797217984293E-2</v>
      </c>
      <c r="AF25">
        <v>0.7036803622243335</v>
      </c>
      <c r="AG25">
        <v>-6.7607713688987034E-2</v>
      </c>
      <c r="AH25">
        <v>-2.1784265761902235</v>
      </c>
      <c r="AI25">
        <v>-2.7999996115991688E-2</v>
      </c>
    </row>
    <row r="26" spans="1:35">
      <c r="A26" t="s">
        <v>21</v>
      </c>
      <c r="B26">
        <v>2003</v>
      </c>
      <c r="C26" t="str">
        <f t="shared" ref="C26:C36" si="2">A26&amp;"-"&amp;B26</f>
        <v>Chiefs-2003</v>
      </c>
      <c r="D26">
        <v>8.0357686525041105E-2</v>
      </c>
      <c r="E26">
        <v>2.5165539597775483E-2</v>
      </c>
      <c r="F26">
        <v>1.087194708157323</v>
      </c>
      <c r="G26">
        <v>-0.21912495203541238</v>
      </c>
      <c r="H26">
        <v>-0.4660513998407122</v>
      </c>
      <c r="I26">
        <v>0.56226191221126398</v>
      </c>
      <c r="J26">
        <v>5.1632354284820678</v>
      </c>
      <c r="K26">
        <v>3.7319070072683931</v>
      </c>
      <c r="L26">
        <v>4.3881201647357829E-2</v>
      </c>
      <c r="M26">
        <v>-3.553532882605917E-2</v>
      </c>
      <c r="N26">
        <v>0.71660559074286634</v>
      </c>
      <c r="O26">
        <v>0.48065589565349193</v>
      </c>
      <c r="P26">
        <v>0.39151846449500083</v>
      </c>
      <c r="Q26">
        <v>0.16918998976416388</v>
      </c>
      <c r="R26">
        <v>4.0481138032520306E-2</v>
      </c>
      <c r="S26">
        <v>8.3759009662761862E-3</v>
      </c>
      <c r="T26">
        <v>1.0114188756350182</v>
      </c>
      <c r="U26">
        <v>-0.76090571752885561</v>
      </c>
      <c r="V26">
        <v>-0.84505684599317221</v>
      </c>
      <c r="W26">
        <v>-0.65427482234071688</v>
      </c>
      <c r="X26">
        <v>0.17924195352846475</v>
      </c>
      <c r="Y26">
        <v>-2.1997822297012956E-2</v>
      </c>
      <c r="Z26">
        <v>0.19449541237984233</v>
      </c>
      <c r="AA26">
        <v>0.18143698972860234</v>
      </c>
      <c r="AB26">
        <v>-0.21653648364819852</v>
      </c>
      <c r="AC26">
        <v>-0.17802455691217409</v>
      </c>
      <c r="AD26">
        <v>0.10163128384073922</v>
      </c>
      <c r="AE26">
        <v>3.3096742889001059E-2</v>
      </c>
      <c r="AF26">
        <v>0.14648699478577459</v>
      </c>
      <c r="AG26">
        <v>0.68754004799652657</v>
      </c>
      <c r="AH26">
        <v>-0.56105393771540002</v>
      </c>
      <c r="AI26">
        <v>-4.5132141024778551</v>
      </c>
    </row>
    <row r="27" spans="1:35">
      <c r="A27" t="s">
        <v>12</v>
      </c>
      <c r="B27">
        <v>2003</v>
      </c>
      <c r="C27" t="str">
        <f t="shared" si="2"/>
        <v>Colts-2003</v>
      </c>
      <c r="D27">
        <v>7.1574344445730936E-2</v>
      </c>
      <c r="E27">
        <v>2.2916756183164834E-2</v>
      </c>
      <c r="F27">
        <v>2.5946678541337636</v>
      </c>
      <c r="G27">
        <v>-0.10919385121859254</v>
      </c>
      <c r="H27">
        <v>-0.50352434416048542</v>
      </c>
      <c r="I27">
        <v>0.15395563455815714</v>
      </c>
      <c r="J27">
        <v>5.7115782331272014</v>
      </c>
      <c r="K27">
        <v>1.4753877438017298</v>
      </c>
      <c r="L27">
        <v>0.19848401006029531</v>
      </c>
      <c r="M27">
        <v>0.24072530523137467</v>
      </c>
      <c r="N27">
        <v>0.67339547321782756</v>
      </c>
      <c r="O27">
        <v>0.15489850622856424</v>
      </c>
      <c r="P27">
        <v>0.37365529903386141</v>
      </c>
      <c r="Q27">
        <v>0.14364089346262535</v>
      </c>
      <c r="R27">
        <v>5.4600802767858884E-2</v>
      </c>
      <c r="S27">
        <v>8.0737019735200935E-3</v>
      </c>
      <c r="T27">
        <v>0.39486910087133043</v>
      </c>
      <c r="U27">
        <v>-0.30172719334672765</v>
      </c>
      <c r="V27">
        <v>-1.0252291048817093</v>
      </c>
      <c r="W27">
        <v>-0.39139152567369806</v>
      </c>
      <c r="X27">
        <v>0.10713309704200248</v>
      </c>
      <c r="Y27">
        <v>6.4292654329399554E-2</v>
      </c>
      <c r="Z27">
        <v>0.45154366611225227</v>
      </c>
      <c r="AA27">
        <v>0.13826181100896165</v>
      </c>
      <c r="AB27">
        <v>-0.21176908614438034</v>
      </c>
      <c r="AC27">
        <v>0.21773145612144618</v>
      </c>
      <c r="AD27">
        <v>9.3780893573488858E-3</v>
      </c>
      <c r="AE27">
        <v>1.8507746652165525E-2</v>
      </c>
      <c r="AF27">
        <v>-0.31012021506998932</v>
      </c>
      <c r="AG27">
        <v>0.5481556331580667</v>
      </c>
      <c r="AH27">
        <v>-0.96205713552631344</v>
      </c>
      <c r="AI27">
        <v>0.91855646529063484</v>
      </c>
    </row>
    <row r="28" spans="1:35">
      <c r="A28" t="s">
        <v>18</v>
      </c>
      <c r="B28">
        <v>2003</v>
      </c>
      <c r="C28" t="str">
        <f t="shared" si="2"/>
        <v>Cowboys-2003</v>
      </c>
      <c r="D28">
        <v>-5.8092948912904736E-2</v>
      </c>
      <c r="E28">
        <v>-8.1941646675412261E-2</v>
      </c>
      <c r="F28">
        <v>-0.62117365038640304</v>
      </c>
      <c r="G28">
        <v>-0.38499081551026282</v>
      </c>
      <c r="H28">
        <v>0.13446831181604441</v>
      </c>
      <c r="I28">
        <v>-0.29468365390975731</v>
      </c>
      <c r="J28">
        <v>-2.9701497273524513</v>
      </c>
      <c r="K28">
        <v>-6.1460026324683525</v>
      </c>
      <c r="L28">
        <v>-0.17225186483744945</v>
      </c>
      <c r="M28">
        <v>-0.26189770135566526</v>
      </c>
      <c r="N28">
        <v>-0.17411409606904921</v>
      </c>
      <c r="O28">
        <v>-0.72715443236930644</v>
      </c>
      <c r="P28">
        <v>-0.28082663024472293</v>
      </c>
      <c r="Q28">
        <v>-0.37833367743106505</v>
      </c>
      <c r="R28">
        <v>-3.6541248955666475E-2</v>
      </c>
      <c r="S28">
        <v>-5.4359723693250921E-2</v>
      </c>
      <c r="T28">
        <v>-1.1783933268729929</v>
      </c>
      <c r="U28">
        <v>-0.77026034825376977</v>
      </c>
      <c r="V28">
        <v>0.69210721084896121</v>
      </c>
      <c r="W28">
        <v>0.98479895672363904</v>
      </c>
      <c r="X28">
        <v>-9.2303075571936927E-2</v>
      </c>
      <c r="Y28">
        <v>-0.13213700491530325</v>
      </c>
      <c r="Z28">
        <v>-0.38151902259613885</v>
      </c>
      <c r="AA28">
        <v>-0.52846542338563129</v>
      </c>
      <c r="AB28">
        <v>-8.7504599868245131E-2</v>
      </c>
      <c r="AC28">
        <v>-9.8139053237324567E-2</v>
      </c>
      <c r="AD28">
        <v>-4.7298816996697968E-2</v>
      </c>
      <c r="AE28">
        <v>-5.2544100991072665E-2</v>
      </c>
      <c r="AF28">
        <v>-0.17256093942910269</v>
      </c>
      <c r="AG28">
        <v>-0.57940646993292855</v>
      </c>
      <c r="AH28">
        <v>-0.66565703591073999</v>
      </c>
      <c r="AI28">
        <v>2.6248014335860637</v>
      </c>
    </row>
    <row r="29" spans="1:35">
      <c r="A29" t="s">
        <v>0</v>
      </c>
      <c r="B29">
        <v>2003</v>
      </c>
      <c r="C29" t="str">
        <f t="shared" si="2"/>
        <v>Eagles-2003</v>
      </c>
      <c r="D29">
        <v>2.7057012460485634E-2</v>
      </c>
      <c r="E29">
        <v>1.6105473838874527E-2</v>
      </c>
      <c r="F29">
        <v>0.47929525475559448</v>
      </c>
      <c r="G29">
        <v>-0.42712283423417163</v>
      </c>
      <c r="H29">
        <v>-0.37198010579868657</v>
      </c>
      <c r="I29">
        <v>-0.27335429374671061</v>
      </c>
      <c r="J29">
        <v>1.7875462902335215</v>
      </c>
      <c r="K29">
        <v>2.250986900244468</v>
      </c>
      <c r="L29">
        <v>-7.178335028341945E-2</v>
      </c>
      <c r="M29">
        <v>0.25352021269290342</v>
      </c>
      <c r="N29">
        <v>0.45129111717174608</v>
      </c>
      <c r="O29">
        <v>-5.7220305815001302E-2</v>
      </c>
      <c r="P29">
        <v>0.13351210058175392</v>
      </c>
      <c r="Q29">
        <v>0.16932929714934314</v>
      </c>
      <c r="R29">
        <v>-1.6340088618589384E-2</v>
      </c>
      <c r="S29">
        <v>-9.857724434269393E-3</v>
      </c>
      <c r="T29">
        <v>1.3782693622674294</v>
      </c>
      <c r="U29">
        <v>-0.95178813087152769</v>
      </c>
      <c r="V29">
        <v>-8.8597159100997427E-2</v>
      </c>
      <c r="W29">
        <v>-0.25458596878187523</v>
      </c>
      <c r="X29">
        <v>0.18629800174012001</v>
      </c>
      <c r="Y29">
        <v>-9.3051901693839145E-3</v>
      </c>
      <c r="Z29">
        <v>-0.15038353794858889</v>
      </c>
      <c r="AA29">
        <v>0.47375673404129981</v>
      </c>
      <c r="AB29">
        <v>5.2658711328981228E-2</v>
      </c>
      <c r="AC29">
        <v>0.16881889645615089</v>
      </c>
      <c r="AD29">
        <v>4.0380300867414599E-2</v>
      </c>
      <c r="AE29">
        <v>5.6366107139483326E-2</v>
      </c>
      <c r="AF29">
        <v>0.94175025976544524</v>
      </c>
      <c r="AG29">
        <v>0.30603352363292885</v>
      </c>
      <c r="AH29">
        <v>-0.98615172445495114</v>
      </c>
      <c r="AI29">
        <v>-1.9399315706547962</v>
      </c>
    </row>
    <row r="30" spans="1:35">
      <c r="A30" t="s">
        <v>4</v>
      </c>
      <c r="B30">
        <v>2003</v>
      </c>
      <c r="C30" t="str">
        <f t="shared" si="2"/>
        <v>Packers-2003</v>
      </c>
      <c r="D30">
        <v>3.5353073020965554E-2</v>
      </c>
      <c r="E30">
        <v>-3.9114613033032923E-2</v>
      </c>
      <c r="F30">
        <v>0.12767443674809159</v>
      </c>
      <c r="G30">
        <v>-0.49020163343817719</v>
      </c>
      <c r="H30">
        <v>0.22709096544798515</v>
      </c>
      <c r="I30">
        <v>0.29516122194440564</v>
      </c>
      <c r="J30">
        <v>2.9965241498887814</v>
      </c>
      <c r="K30">
        <v>-1.32082569598941</v>
      </c>
      <c r="L30">
        <v>9.4979041493654076E-2</v>
      </c>
      <c r="M30">
        <v>-0.22901234112887958</v>
      </c>
      <c r="N30">
        <v>0.53684792345681775</v>
      </c>
      <c r="O30">
        <v>-0.13225439803717004</v>
      </c>
      <c r="P30">
        <v>0.12343791070719176</v>
      </c>
      <c r="Q30">
        <v>-0.11456866864877557</v>
      </c>
      <c r="R30">
        <v>3.0304546704003125E-2</v>
      </c>
      <c r="S30">
        <v>-2.7636061862423386E-2</v>
      </c>
      <c r="T30">
        <v>0.83401182515883376</v>
      </c>
      <c r="U30">
        <v>0.81836961286881926</v>
      </c>
      <c r="V30">
        <v>0.15223978512968711</v>
      </c>
      <c r="W30">
        <v>0.55847319767103165</v>
      </c>
      <c r="X30">
        <v>3.4470768579497463E-2</v>
      </c>
      <c r="Y30">
        <v>-9.4826915015569557E-2</v>
      </c>
      <c r="Z30">
        <v>-7.3196132275530346E-3</v>
      </c>
      <c r="AA30">
        <v>-0.10981139015041488</v>
      </c>
      <c r="AB30">
        <v>-0.14946774943889907</v>
      </c>
      <c r="AC30">
        <v>-0.12290316792408221</v>
      </c>
      <c r="AD30">
        <v>2.1161992190084442E-2</v>
      </c>
      <c r="AE30">
        <v>1.4262801806583533E-2</v>
      </c>
      <c r="AF30">
        <v>0.72754976429113205</v>
      </c>
      <c r="AG30">
        <v>5.2574338231887591E-2</v>
      </c>
      <c r="AH30">
        <v>-0.10576633357993326</v>
      </c>
      <c r="AI30">
        <v>0.20661232992039746</v>
      </c>
    </row>
    <row r="31" spans="1:35">
      <c r="A31" t="s">
        <v>17</v>
      </c>
      <c r="B31">
        <v>2003</v>
      </c>
      <c r="C31" t="str">
        <f t="shared" si="2"/>
        <v>Panthers-2003</v>
      </c>
      <c r="D31">
        <v>-2.8157180300353711E-2</v>
      </c>
      <c r="E31">
        <v>-2.1155969269495294E-2</v>
      </c>
      <c r="F31">
        <v>-0.14142891666392984</v>
      </c>
      <c r="G31">
        <v>-0.60108810926336254</v>
      </c>
      <c r="H31">
        <v>0.20618547705614992</v>
      </c>
      <c r="I31">
        <v>-0.16185537755854051</v>
      </c>
      <c r="J31">
        <v>-0.15232463397186036</v>
      </c>
      <c r="K31">
        <v>-1.4796959897728796</v>
      </c>
      <c r="L31">
        <v>2.716220443949724E-2</v>
      </c>
      <c r="M31">
        <v>0.10298481279944863</v>
      </c>
      <c r="N31">
        <v>-5.4942280325142909E-2</v>
      </c>
      <c r="O31">
        <v>-0.3895173048474499</v>
      </c>
      <c r="P31">
        <v>-6.4452531078786957E-2</v>
      </c>
      <c r="Q31">
        <v>-5.3400536997754426E-2</v>
      </c>
      <c r="R31">
        <v>-2.1620732000411688E-2</v>
      </c>
      <c r="S31">
        <v>-3.3331274023156943E-2</v>
      </c>
      <c r="T31">
        <v>-1.5928674551628053E-2</v>
      </c>
      <c r="U31">
        <v>-0.65243665954395647</v>
      </c>
      <c r="V31">
        <v>0.72544053776546891</v>
      </c>
      <c r="W31">
        <v>0.20146561697348003</v>
      </c>
      <c r="X31">
        <v>-6.4246398645995129E-4</v>
      </c>
      <c r="Y31">
        <v>-3.536112500027222E-2</v>
      </c>
      <c r="Z31">
        <v>1.3473791146061578E-2</v>
      </c>
      <c r="AA31">
        <v>8.2483517562696451E-2</v>
      </c>
      <c r="AB31">
        <v>8.3449531093419904E-2</v>
      </c>
      <c r="AC31">
        <v>0.12766049397206508</v>
      </c>
      <c r="AD31">
        <v>-1.2546454432858123E-2</v>
      </c>
      <c r="AE31">
        <v>-2.5302013199101372E-2</v>
      </c>
      <c r="AF31">
        <v>-0.27211811026878513</v>
      </c>
      <c r="AG31">
        <v>-0.18742634048112983</v>
      </c>
      <c r="AH31">
        <v>-0.16874557716240968</v>
      </c>
      <c r="AI31">
        <v>0.27020054665538085</v>
      </c>
    </row>
    <row r="32" spans="1:35">
      <c r="A32" t="s">
        <v>9</v>
      </c>
      <c r="B32">
        <v>2003</v>
      </c>
      <c r="C32" t="str">
        <f t="shared" si="2"/>
        <v>Patriots-2003</v>
      </c>
      <c r="D32">
        <v>-1.4452309426471474E-2</v>
      </c>
      <c r="E32">
        <v>-4.1765847014189707E-2</v>
      </c>
      <c r="F32">
        <v>0.67165722014809726</v>
      </c>
      <c r="G32">
        <v>-2.2891504096546278</v>
      </c>
      <c r="H32">
        <v>-9.9051038471658831E-2</v>
      </c>
      <c r="I32">
        <v>0.83065116246920634</v>
      </c>
      <c r="J32">
        <v>-1.1999205314577059</v>
      </c>
      <c r="K32">
        <v>-3.3224941746663315</v>
      </c>
      <c r="L32">
        <v>-9.3959088179619538E-2</v>
      </c>
      <c r="M32">
        <v>-0.10442547627177907</v>
      </c>
      <c r="N32">
        <v>-8.0386989121462832E-2</v>
      </c>
      <c r="O32">
        <v>-0.76177850526920132</v>
      </c>
      <c r="P32">
        <v>-8.3208585298002902E-2</v>
      </c>
      <c r="Q32">
        <v>-4.9444107715355831E-2</v>
      </c>
      <c r="R32">
        <v>-1.6369373842332207E-2</v>
      </c>
      <c r="S32">
        <v>-2.3923690393690019E-2</v>
      </c>
      <c r="T32">
        <v>2.2296049942894145</v>
      </c>
      <c r="U32">
        <v>-0.54364131385806991</v>
      </c>
      <c r="V32">
        <v>0.39381851537012713</v>
      </c>
      <c r="W32">
        <v>0.51098942791147162</v>
      </c>
      <c r="X32">
        <v>7.7006518476954305E-3</v>
      </c>
      <c r="Y32">
        <v>-0.13445384982182362</v>
      </c>
      <c r="Z32">
        <v>-0.11611863501292499</v>
      </c>
      <c r="AA32">
        <v>0.14149064035824799</v>
      </c>
      <c r="AB32">
        <v>0.13727739275942497</v>
      </c>
      <c r="AC32">
        <v>-4.097603832998585E-2</v>
      </c>
      <c r="AD32">
        <v>-8.0238907858444473E-3</v>
      </c>
      <c r="AE32">
        <v>4.7805949404039934E-2</v>
      </c>
      <c r="AF32">
        <v>-0.5357333146120109</v>
      </c>
      <c r="AG32">
        <v>-0.38993218608766333</v>
      </c>
      <c r="AH32">
        <v>-3.33261176705075</v>
      </c>
      <c r="AI32">
        <v>-1.3794260161616521</v>
      </c>
    </row>
    <row r="33" spans="1:35">
      <c r="A33" t="s">
        <v>11</v>
      </c>
      <c r="B33">
        <v>2003</v>
      </c>
      <c r="C33" t="str">
        <f t="shared" si="2"/>
        <v>Rams-2003</v>
      </c>
      <c r="D33">
        <v>1.8406683300576487E-2</v>
      </c>
      <c r="E33">
        <v>-4.1693927549306606E-2</v>
      </c>
      <c r="F33">
        <v>-0.31526125572471125</v>
      </c>
      <c r="G33">
        <v>-0.51289688354896201</v>
      </c>
      <c r="H33">
        <v>0.71286837827858041</v>
      </c>
      <c r="I33">
        <v>1.0531608569972231</v>
      </c>
      <c r="J33">
        <v>0.84006178873140203</v>
      </c>
      <c r="K33">
        <v>-1.2570324501552996</v>
      </c>
      <c r="L33">
        <v>0.11832367260384494</v>
      </c>
      <c r="M33">
        <v>-0.31931886936349296</v>
      </c>
      <c r="N33">
        <v>-1.6942871035449544E-2</v>
      </c>
      <c r="O33">
        <v>0.25508641779604102</v>
      </c>
      <c r="P33">
        <v>0.17144392166323316</v>
      </c>
      <c r="Q33">
        <v>-0.19588649553151177</v>
      </c>
      <c r="R33">
        <v>4.1191935776451964E-2</v>
      </c>
      <c r="S33">
        <v>-3.4093373054548938E-2</v>
      </c>
      <c r="T33">
        <v>2.4443615330409623</v>
      </c>
      <c r="U33">
        <v>0.92811390756499124</v>
      </c>
      <c r="V33">
        <v>7.2004391361508407E-2</v>
      </c>
      <c r="W33">
        <v>0.58865447056951936</v>
      </c>
      <c r="X33">
        <v>-2.7967858741876787E-2</v>
      </c>
      <c r="Y33">
        <v>6.5632739661040565E-2</v>
      </c>
      <c r="Z33">
        <v>0.15003433806518107</v>
      </c>
      <c r="AA33">
        <v>-0.53440087670435321</v>
      </c>
      <c r="AB33">
        <v>-0.18494742787738566</v>
      </c>
      <c r="AC33">
        <v>0.13394740596868018</v>
      </c>
      <c r="AD33">
        <v>-1.3687709241531898E-2</v>
      </c>
      <c r="AE33">
        <v>-1.1890882421666752E-3</v>
      </c>
      <c r="AF33">
        <v>-0.53188851772515955</v>
      </c>
      <c r="AG33">
        <v>0.63918749642832873</v>
      </c>
      <c r="AH33">
        <v>-1.6308045441714603</v>
      </c>
      <c r="AI33">
        <v>-0.74510384583867761</v>
      </c>
    </row>
    <row r="34" spans="1:35">
      <c r="A34" t="s">
        <v>7</v>
      </c>
      <c r="B34">
        <v>2003</v>
      </c>
      <c r="C34" t="str">
        <f t="shared" si="2"/>
        <v>Ravens-2003</v>
      </c>
      <c r="D34">
        <v>-6.1872105838981936E-2</v>
      </c>
      <c r="E34">
        <v>-0.11177267918280392</v>
      </c>
      <c r="F34">
        <v>-1.9297980726453394</v>
      </c>
      <c r="G34">
        <v>-1.6486724672101911</v>
      </c>
      <c r="H34">
        <v>0.66759308755807167</v>
      </c>
      <c r="I34">
        <v>0.80632306627671424</v>
      </c>
      <c r="J34">
        <v>-4.4731219065622794</v>
      </c>
      <c r="K34">
        <v>-7.7500829145584849</v>
      </c>
      <c r="L34">
        <v>-0.19908701247626784</v>
      </c>
      <c r="M34">
        <v>-0.4053923146341778</v>
      </c>
      <c r="N34">
        <v>-0.31529928614857144</v>
      </c>
      <c r="O34">
        <v>-0.85793374935147382</v>
      </c>
      <c r="P34">
        <v>-0.34438947394999631</v>
      </c>
      <c r="Q34">
        <v>-0.49280928064524637</v>
      </c>
      <c r="R34">
        <v>-5.8927501725074986E-2</v>
      </c>
      <c r="S34">
        <v>-0.10444896223244846</v>
      </c>
      <c r="T34">
        <v>3.463888553906739</v>
      </c>
      <c r="U34">
        <v>-0.36841373965444491</v>
      </c>
      <c r="V34">
        <v>1.1906303902593789</v>
      </c>
      <c r="W34">
        <v>2.4772457472451674</v>
      </c>
      <c r="X34">
        <v>-3.4137452430084175E-2</v>
      </c>
      <c r="Y34">
        <v>-5.9269345287559852E-2</v>
      </c>
      <c r="Z34">
        <v>-0.53519897507848302</v>
      </c>
      <c r="AA34">
        <v>-0.72119085382244441</v>
      </c>
      <c r="AB34">
        <v>6.186070904024342E-2</v>
      </c>
      <c r="AC34">
        <v>8.9185477079639627E-2</v>
      </c>
      <c r="AD34">
        <v>-6.3771319984839781E-3</v>
      </c>
      <c r="AE34">
        <v>-5.8369810633416071E-2</v>
      </c>
      <c r="AF34">
        <v>0.56428878058782195</v>
      </c>
      <c r="AG34">
        <v>-0.62460751858892571</v>
      </c>
      <c r="AH34">
        <v>0.29476257623923829</v>
      </c>
      <c r="AI34">
        <v>-1.277074298671883</v>
      </c>
    </row>
    <row r="35" spans="1:35">
      <c r="A35" t="s">
        <v>19</v>
      </c>
      <c r="B35">
        <v>2003</v>
      </c>
      <c r="C35" t="str">
        <f t="shared" si="2"/>
        <v>Seahawks-2003</v>
      </c>
      <c r="D35">
        <v>5.5941546278710258E-2</v>
      </c>
      <c r="E35">
        <v>7.2577020691246916E-3</v>
      </c>
      <c r="F35">
        <v>0.59786929651044041</v>
      </c>
      <c r="G35">
        <v>0.43656210504824738</v>
      </c>
      <c r="H35">
        <v>-7.7310193015850681E-2</v>
      </c>
      <c r="I35">
        <v>-0.13805938096387452</v>
      </c>
      <c r="J35">
        <v>3.9393728330725919</v>
      </c>
      <c r="K35">
        <v>1.06316462478135</v>
      </c>
      <c r="L35">
        <v>7.6442666255290809E-2</v>
      </c>
      <c r="M35">
        <v>0.12772570839459513</v>
      </c>
      <c r="N35">
        <v>0.25881284768160689</v>
      </c>
      <c r="O35">
        <v>-0.11056764488266863</v>
      </c>
      <c r="P35">
        <v>0.3453950130015534</v>
      </c>
      <c r="Q35">
        <v>9.9607420773427185E-2</v>
      </c>
      <c r="R35">
        <v>6.9526730980790347E-2</v>
      </c>
      <c r="S35">
        <v>1.6810813134803163E-2</v>
      </c>
      <c r="T35">
        <v>0.40670885703304582</v>
      </c>
      <c r="U35">
        <v>-1.2619498818098009</v>
      </c>
      <c r="V35">
        <v>-1.0200591005690907</v>
      </c>
      <c r="W35">
        <v>-0.29993679913885729</v>
      </c>
      <c r="X35">
        <v>5.7336570765600121E-2</v>
      </c>
      <c r="Y35">
        <v>-5.7347663282981631E-2</v>
      </c>
      <c r="Z35">
        <v>0.47516918515182693</v>
      </c>
      <c r="AA35">
        <v>0.37224527188537038</v>
      </c>
      <c r="AB35">
        <v>-9.5949879668866603E-2</v>
      </c>
      <c r="AC35">
        <v>-4.5645928161877916E-2</v>
      </c>
      <c r="AD35">
        <v>3.4058845543820777E-2</v>
      </c>
      <c r="AE35">
        <v>-5.866954199222914E-3</v>
      </c>
      <c r="AF35">
        <v>0.23990430633775156</v>
      </c>
      <c r="AG35">
        <v>-0.26090929567695209</v>
      </c>
      <c r="AH35">
        <v>0.27856029885969291</v>
      </c>
      <c r="AI35">
        <v>-1.2427818268815991</v>
      </c>
    </row>
    <row r="36" spans="1:35">
      <c r="A36" t="s">
        <v>16</v>
      </c>
      <c r="B36">
        <v>2003</v>
      </c>
      <c r="C36" t="str">
        <f t="shared" si="2"/>
        <v>Titans-2003</v>
      </c>
      <c r="D36">
        <v>2.1817472399638223E-2</v>
      </c>
      <c r="E36">
        <v>-1.1716501466270294E-2</v>
      </c>
      <c r="F36">
        <v>2.9006572429415276</v>
      </c>
      <c r="G36">
        <v>-0.31819380212647042</v>
      </c>
      <c r="H36">
        <v>-0.44350450275710296</v>
      </c>
      <c r="I36">
        <v>0.41015603151709518</v>
      </c>
      <c r="J36">
        <v>2.6123880660742107</v>
      </c>
      <c r="K36">
        <v>-0.57920015245107348</v>
      </c>
      <c r="L36">
        <v>0.18139345403881507</v>
      </c>
      <c r="M36">
        <v>-0.17274634918791429</v>
      </c>
      <c r="N36">
        <v>0.40012564279661678</v>
      </c>
      <c r="O36">
        <v>0.16445589694000326</v>
      </c>
      <c r="P36">
        <v>0.11769002616646612</v>
      </c>
      <c r="Q36">
        <v>-2.8192780390358496E-2</v>
      </c>
      <c r="R36">
        <v>1.3361424752579613E-2</v>
      </c>
      <c r="S36">
        <v>-6.9212161410670464E-2</v>
      </c>
      <c r="T36">
        <v>2.7323372471744229</v>
      </c>
      <c r="U36">
        <v>-1.4102315246046544</v>
      </c>
      <c r="V36">
        <v>-0.22646918411448941</v>
      </c>
      <c r="W36">
        <v>0.45493783953796607</v>
      </c>
      <c r="X36">
        <v>9.3560765693622761E-2</v>
      </c>
      <c r="Y36">
        <v>-0.10537761966826209</v>
      </c>
      <c r="Z36">
        <v>6.5235104462937676E-2</v>
      </c>
      <c r="AA36">
        <v>-0.27262347985249896</v>
      </c>
      <c r="AB36">
        <v>5.1329698173570554E-2</v>
      </c>
      <c r="AC36">
        <v>-2.0381285941940809E-2</v>
      </c>
      <c r="AD36">
        <v>-9.7678062693838094E-2</v>
      </c>
      <c r="AE36">
        <v>-9.2666085379190452E-2</v>
      </c>
      <c r="AF36">
        <v>-0.78775650652170959</v>
      </c>
      <c r="AG36">
        <v>-0.21205507338764099</v>
      </c>
      <c r="AH36">
        <v>2.9457267217745375</v>
      </c>
      <c r="AI36">
        <v>-0.98175694460984642</v>
      </c>
    </row>
    <row r="37" spans="1:35">
      <c r="A37" t="s">
        <v>20</v>
      </c>
      <c r="B37">
        <v>2004</v>
      </c>
      <c r="C37" t="str">
        <f>A37&amp;"-"&amp;B37</f>
        <v>Broncos-2004</v>
      </c>
      <c r="D37">
        <v>2.7512737239580715E-2</v>
      </c>
      <c r="E37">
        <v>-9.8278982706931584E-2</v>
      </c>
      <c r="F37">
        <v>1.5482723472458322</v>
      </c>
      <c r="G37">
        <v>-0.34799143214307598</v>
      </c>
      <c r="H37">
        <v>-2.2682966971638879E-2</v>
      </c>
      <c r="I37">
        <v>-0.48586880305264751</v>
      </c>
      <c r="J37">
        <v>4.1567081313391387</v>
      </c>
      <c r="K37">
        <v>-6.7017748576766039</v>
      </c>
      <c r="L37">
        <v>0.1464499487563958</v>
      </c>
      <c r="M37">
        <v>-0.38227905031268777</v>
      </c>
      <c r="N37">
        <v>0.5806611915625387</v>
      </c>
      <c r="O37">
        <v>-0.55762909109651038</v>
      </c>
      <c r="P37">
        <v>0.17123523224653026</v>
      </c>
      <c r="Q37">
        <v>-0.50065748224218387</v>
      </c>
      <c r="R37">
        <v>-1.5497937517267519E-2</v>
      </c>
      <c r="S37">
        <v>-9.8511777963512709E-2</v>
      </c>
      <c r="T37">
        <v>-2.1619600935803751</v>
      </c>
      <c r="U37">
        <v>1.3509126536277978</v>
      </c>
      <c r="V37">
        <v>-0.59916593982562616</v>
      </c>
      <c r="W37">
        <v>1.2363446480174431</v>
      </c>
      <c r="X37">
        <v>-1.9313638790284103E-2</v>
      </c>
      <c r="Y37">
        <v>-1.9260368777989999E-2</v>
      </c>
      <c r="Z37">
        <v>0.20667727758373164</v>
      </c>
      <c r="AA37">
        <v>-0.79121504171062762</v>
      </c>
      <c r="AB37">
        <v>-5.6948787513839E-2</v>
      </c>
      <c r="AC37">
        <v>0.30301306110057535</v>
      </c>
      <c r="AD37">
        <v>1.9273071808965991E-2</v>
      </c>
      <c r="AE37">
        <v>-3.9871320802457949E-2</v>
      </c>
      <c r="AF37">
        <v>0.16189918224992872</v>
      </c>
      <c r="AG37">
        <v>-0.50413244630450704</v>
      </c>
      <c r="AH37">
        <v>-1.8354297068021053</v>
      </c>
      <c r="AI37">
        <v>1.6279843591336864</v>
      </c>
    </row>
    <row r="38" spans="1:35">
      <c r="A38" t="s">
        <v>22</v>
      </c>
      <c r="B38">
        <v>2004</v>
      </c>
      <c r="C38" t="str">
        <f t="shared" ref="C38:C48" si="3">A38&amp;"-"&amp;B38</f>
        <v>Chargers-2004</v>
      </c>
      <c r="D38">
        <v>7.1940484163860799E-2</v>
      </c>
      <c r="E38">
        <v>-7.0495213411403239E-3</v>
      </c>
      <c r="F38">
        <v>2.3841105290157443</v>
      </c>
      <c r="G38">
        <v>-0.62292297891642856</v>
      </c>
      <c r="H38">
        <v>-0.60586749109747928</v>
      </c>
      <c r="I38">
        <v>0.33094667282151152</v>
      </c>
      <c r="J38">
        <v>4.0683791050145972</v>
      </c>
      <c r="K38">
        <v>-0.68865004378045414</v>
      </c>
      <c r="L38">
        <v>0.34871733668868221</v>
      </c>
      <c r="M38">
        <v>-0.16761066977411343</v>
      </c>
      <c r="N38">
        <v>0.34735220287499197</v>
      </c>
      <c r="O38">
        <v>-3.1082337291099882E-2</v>
      </c>
      <c r="P38">
        <v>0.30918195531022891</v>
      </c>
      <c r="Q38">
        <v>6.5900119803870505E-2</v>
      </c>
      <c r="R38">
        <v>6.9923384101154396E-2</v>
      </c>
      <c r="S38">
        <v>-1.5144531924081727E-2</v>
      </c>
      <c r="T38">
        <v>1.7972109973355337</v>
      </c>
      <c r="U38">
        <v>-1.0086828060684561</v>
      </c>
      <c r="V38">
        <v>-1.4826976861687635</v>
      </c>
      <c r="W38">
        <v>0.6555906794520836</v>
      </c>
      <c r="X38">
        <v>0.13692895415511691</v>
      </c>
      <c r="Y38">
        <v>-4.5748017234705389E-2</v>
      </c>
      <c r="Z38">
        <v>0.43526204264047408</v>
      </c>
      <c r="AA38">
        <v>-8.204859344965304E-2</v>
      </c>
      <c r="AB38">
        <v>-1.5717388161424352E-2</v>
      </c>
      <c r="AC38">
        <v>0.12290023700943345</v>
      </c>
      <c r="AD38">
        <v>9.8707496353976042E-3</v>
      </c>
      <c r="AE38">
        <v>6.7933755715080639E-3</v>
      </c>
      <c r="AF38">
        <v>0.1392652023587094</v>
      </c>
      <c r="AG38">
        <v>-0.57779622367335315</v>
      </c>
      <c r="AH38">
        <v>1.6691829040477273</v>
      </c>
      <c r="AI38">
        <v>1.1914068068297139</v>
      </c>
    </row>
    <row r="39" spans="1:35">
      <c r="A39" t="s">
        <v>12</v>
      </c>
      <c r="B39">
        <v>2004</v>
      </c>
      <c r="C39" t="str">
        <f t="shared" si="3"/>
        <v>Colts-2004</v>
      </c>
      <c r="D39">
        <v>0.11026187894566913</v>
      </c>
      <c r="E39">
        <v>3.2548081660251374E-2</v>
      </c>
      <c r="F39">
        <v>3.8787115892283017</v>
      </c>
      <c r="G39">
        <v>0.42247487576152593</v>
      </c>
      <c r="H39">
        <v>-0.70029563407741158</v>
      </c>
      <c r="I39">
        <v>0.62367130761935707</v>
      </c>
      <c r="J39">
        <v>10.471186483228456</v>
      </c>
      <c r="K39">
        <v>5.2594891057394442</v>
      </c>
      <c r="L39">
        <v>0.17886117120414363</v>
      </c>
      <c r="M39">
        <v>0.21849842827711524</v>
      </c>
      <c r="N39">
        <v>1.4293803977746466</v>
      </c>
      <c r="O39">
        <v>0.52027739259702277</v>
      </c>
      <c r="P39">
        <v>0.68005769218979073</v>
      </c>
      <c r="Q39">
        <v>0.25186207632005042</v>
      </c>
      <c r="R39">
        <v>4.1654005226178015E-2</v>
      </c>
      <c r="S39">
        <v>2.2263723275100223E-2</v>
      </c>
      <c r="T39">
        <v>6.2366170702599644E-3</v>
      </c>
      <c r="U39">
        <v>2.6595526213285536E-2</v>
      </c>
      <c r="V39">
        <v>-1.2005232650200228</v>
      </c>
      <c r="W39">
        <v>-1.1334154549547313</v>
      </c>
      <c r="X39">
        <v>0.15115316774031146</v>
      </c>
      <c r="Y39">
        <v>-4.6905807145353598E-2</v>
      </c>
      <c r="Z39">
        <v>0.44058719030700599</v>
      </c>
      <c r="AA39">
        <v>0.41170896316935512</v>
      </c>
      <c r="AB39">
        <v>-6.662682010778323E-2</v>
      </c>
      <c r="AC39">
        <v>-1.8789421891466956E-2</v>
      </c>
      <c r="AD39">
        <v>5.0431384860638001E-2</v>
      </c>
      <c r="AE39">
        <v>1.5804894568365587E-2</v>
      </c>
      <c r="AF39">
        <v>9.3334499345837707E-2</v>
      </c>
      <c r="AG39">
        <v>0.49147924147071764</v>
      </c>
      <c r="AH39">
        <v>-0.88633711714778785</v>
      </c>
      <c r="AI39">
        <v>1.409654785969098</v>
      </c>
    </row>
    <row r="40" spans="1:35">
      <c r="A40" t="s">
        <v>0</v>
      </c>
      <c r="B40">
        <v>2004</v>
      </c>
      <c r="C40" t="str">
        <f t="shared" si="3"/>
        <v>Eagles-2004</v>
      </c>
      <c r="D40">
        <v>-2.9435176789595462E-3</v>
      </c>
      <c r="E40">
        <v>6.4775048840989037E-3</v>
      </c>
      <c r="F40">
        <v>1.3100773817887008</v>
      </c>
      <c r="G40">
        <v>-0.28974331882480775</v>
      </c>
      <c r="H40">
        <v>-0.29473921088881511</v>
      </c>
      <c r="I40">
        <v>-7.4418102525380031E-2</v>
      </c>
      <c r="J40">
        <v>1.6466985081845067</v>
      </c>
      <c r="K40">
        <v>1.8161941145481728</v>
      </c>
      <c r="L40">
        <v>-0.17997625072024553</v>
      </c>
      <c r="M40">
        <v>0.28514047736684922</v>
      </c>
      <c r="N40">
        <v>0.59898986640566676</v>
      </c>
      <c r="O40">
        <v>-0.1324749047387607</v>
      </c>
      <c r="P40">
        <v>-3.0079378128067422E-2</v>
      </c>
      <c r="Q40">
        <v>0.14215837532610989</v>
      </c>
      <c r="R40">
        <v>-3.9212944842972844E-2</v>
      </c>
      <c r="S40">
        <v>-1.3205606154630373E-2</v>
      </c>
      <c r="T40">
        <v>0.85162130329842523</v>
      </c>
      <c r="U40">
        <v>-1.7450719803977568</v>
      </c>
      <c r="V40">
        <v>-0.23068494318145172</v>
      </c>
      <c r="W40">
        <v>0.20534647799495109</v>
      </c>
      <c r="X40">
        <v>5.5492214858323841E-2</v>
      </c>
      <c r="Y40">
        <v>1.2639683661245304E-2</v>
      </c>
      <c r="Z40">
        <v>-0.30569754598265242</v>
      </c>
      <c r="AA40">
        <v>0.48011868005837183</v>
      </c>
      <c r="AB40">
        <v>0.13326559685058353</v>
      </c>
      <c r="AC40">
        <v>4.9268289739076876E-2</v>
      </c>
      <c r="AD40">
        <v>-3.0246718935085234E-2</v>
      </c>
      <c r="AE40">
        <v>-1.9844530047769218E-2</v>
      </c>
      <c r="AF40">
        <v>0.31127064813006711</v>
      </c>
      <c r="AG40">
        <v>7.0440470114110643E-2</v>
      </c>
      <c r="AH40">
        <v>2.4258432564846051</v>
      </c>
      <c r="AI40">
        <v>0.66597221552980401</v>
      </c>
    </row>
    <row r="41" spans="1:35">
      <c r="A41" t="s">
        <v>13</v>
      </c>
      <c r="B41">
        <v>2004</v>
      </c>
      <c r="C41" t="str">
        <f t="shared" si="3"/>
        <v>Falcons-2004</v>
      </c>
      <c r="D41">
        <v>-1.3642472157839539E-2</v>
      </c>
      <c r="E41">
        <v>1.2572022816476503E-2</v>
      </c>
      <c r="F41">
        <v>-0.83930993992092762</v>
      </c>
      <c r="G41">
        <v>-0.26954172315890979</v>
      </c>
      <c r="H41">
        <v>0.24941142596728677</v>
      </c>
      <c r="I41">
        <v>0.12442003433072234</v>
      </c>
      <c r="J41">
        <v>1.8835953597357014E-3</v>
      </c>
      <c r="K41">
        <v>0.42128348202405008</v>
      </c>
      <c r="L41">
        <v>1.083519820010756E-2</v>
      </c>
      <c r="M41">
        <v>0.15460617125748344</v>
      </c>
      <c r="N41">
        <v>2.8890695435217412E-2</v>
      </c>
      <c r="O41">
        <v>-5.3989463892853168E-2</v>
      </c>
      <c r="P41">
        <v>-3.2346440526211544E-2</v>
      </c>
      <c r="Q41">
        <v>9.2214538478060215E-2</v>
      </c>
      <c r="R41">
        <v>-3.055003828103672E-2</v>
      </c>
      <c r="S41">
        <v>-6.3719724099861232E-3</v>
      </c>
      <c r="T41">
        <v>-0.92511704144154638</v>
      </c>
      <c r="U41">
        <v>-0.54801236454750857</v>
      </c>
      <c r="V41">
        <v>0.37738129203017257</v>
      </c>
      <c r="W41">
        <v>-0.65412200901564721</v>
      </c>
      <c r="X41">
        <v>-3.4556401237345212E-3</v>
      </c>
      <c r="Y41">
        <v>3.7591464922573148E-2</v>
      </c>
      <c r="Z41">
        <v>-5.0289451762828702E-3</v>
      </c>
      <c r="AA41">
        <v>0.11676791499833232</v>
      </c>
      <c r="AB41">
        <v>3.2922727542943259E-2</v>
      </c>
      <c r="AC41">
        <v>2.338574887061487E-2</v>
      </c>
      <c r="AD41">
        <v>2.0626696905400511E-2</v>
      </c>
      <c r="AE41">
        <v>3.3001208398773435E-2</v>
      </c>
      <c r="AF41">
        <v>0.88603815536908737</v>
      </c>
      <c r="AG41">
        <v>-0.23213138001244144</v>
      </c>
      <c r="AH41">
        <v>-0.4795311651853702</v>
      </c>
      <c r="AI41">
        <v>-0.56756090536094983</v>
      </c>
    </row>
    <row r="42" spans="1:35">
      <c r="A42" t="s">
        <v>3</v>
      </c>
      <c r="B42">
        <v>2004</v>
      </c>
      <c r="C42" t="str">
        <f t="shared" si="3"/>
        <v>Jets-2004</v>
      </c>
      <c r="D42">
        <v>4.7282176409907395E-2</v>
      </c>
      <c r="E42">
        <v>-5.9644508217414609E-3</v>
      </c>
      <c r="F42">
        <v>1.5292207260447785</v>
      </c>
      <c r="G42">
        <v>5.4294734203850448E-2</v>
      </c>
      <c r="H42">
        <v>-0.92492933787583942</v>
      </c>
      <c r="I42">
        <v>0.21726677048759568</v>
      </c>
      <c r="J42">
        <v>6.4870724516256155</v>
      </c>
      <c r="K42">
        <v>1.0454352376109026</v>
      </c>
      <c r="L42">
        <v>0.61282688433234456</v>
      </c>
      <c r="M42">
        <v>2.639190326395266E-2</v>
      </c>
      <c r="N42">
        <v>0.48191709230576107</v>
      </c>
      <c r="O42">
        <v>7.6034300778135638E-2</v>
      </c>
      <c r="P42">
        <v>0.37690628139913618</v>
      </c>
      <c r="Q42">
        <v>5.3008314594201744E-2</v>
      </c>
      <c r="R42">
        <v>5.0248293931460311E-2</v>
      </c>
      <c r="S42">
        <v>-1.4403848725386949E-2</v>
      </c>
      <c r="T42">
        <v>1.4245350209669605E-2</v>
      </c>
      <c r="U42">
        <v>-2.6465799761802375</v>
      </c>
      <c r="V42">
        <v>-1.341358128704762</v>
      </c>
      <c r="W42">
        <v>-0.33241004086169262</v>
      </c>
      <c r="X42">
        <v>6.2227632569431271E-2</v>
      </c>
      <c r="Y42">
        <v>-2.9436698861507091E-3</v>
      </c>
      <c r="Z42">
        <v>0.74682357319828141</v>
      </c>
      <c r="AA42">
        <v>0.1622320127657258</v>
      </c>
      <c r="AB42">
        <v>-0.2093597076670537</v>
      </c>
      <c r="AC42">
        <v>-8.7035681656009431E-2</v>
      </c>
      <c r="AD42">
        <v>7.3979985134962373E-2</v>
      </c>
      <c r="AE42">
        <v>-2.2200126990254407E-2</v>
      </c>
      <c r="AF42">
        <v>0.31353540540329738</v>
      </c>
      <c r="AG42">
        <v>-0.23037426263009061</v>
      </c>
      <c r="AH42">
        <v>-1.2466190907793055</v>
      </c>
      <c r="AI42">
        <v>-1.931409775306113</v>
      </c>
    </row>
    <row r="43" spans="1:35">
      <c r="A43" t="s">
        <v>4</v>
      </c>
      <c r="B43">
        <v>2004</v>
      </c>
      <c r="C43" t="str">
        <f t="shared" si="3"/>
        <v>Packers-2004</v>
      </c>
      <c r="D43">
        <v>4.0583747667838441E-2</v>
      </c>
      <c r="E43">
        <v>3.9357980204222119E-2</v>
      </c>
      <c r="F43">
        <v>1.5456135953024415</v>
      </c>
      <c r="G43">
        <v>1.6430313617784353</v>
      </c>
      <c r="H43">
        <v>0.10506723207895262</v>
      </c>
      <c r="I43">
        <v>-0.7902366595576118</v>
      </c>
      <c r="J43">
        <v>6.061909190061832</v>
      </c>
      <c r="K43">
        <v>3.6306682302898805</v>
      </c>
      <c r="L43">
        <v>6.8346030046970152E-4</v>
      </c>
      <c r="M43">
        <v>5.4015277065377745E-2</v>
      </c>
      <c r="N43">
        <v>0.81720648715520705</v>
      </c>
      <c r="O43">
        <v>0.57796593004495034</v>
      </c>
      <c r="P43">
        <v>0.25117721904088319</v>
      </c>
      <c r="Q43">
        <v>0.12905522169076328</v>
      </c>
      <c r="R43">
        <v>6.6555473891424563E-2</v>
      </c>
      <c r="S43">
        <v>-1.5588333994435509E-2</v>
      </c>
      <c r="T43">
        <v>-2.7501819460472952</v>
      </c>
      <c r="U43">
        <v>1.2197432325246156</v>
      </c>
      <c r="V43">
        <v>-0.75061293243894966</v>
      </c>
      <c r="W43">
        <v>-1.0385398445958802</v>
      </c>
      <c r="X43">
        <v>-8.3411811225945938E-3</v>
      </c>
      <c r="Y43">
        <v>7.5886786546540033E-2</v>
      </c>
      <c r="Z43">
        <v>0.2307893746185391</v>
      </c>
      <c r="AA43">
        <v>4.8295194681418616E-2</v>
      </c>
      <c r="AB43">
        <v>5.1631775708078559E-2</v>
      </c>
      <c r="AC43">
        <v>2.9011223459962376E-2</v>
      </c>
      <c r="AD43">
        <v>9.7731515905574474E-3</v>
      </c>
      <c r="AE43">
        <v>-1.2281332001153861E-2</v>
      </c>
      <c r="AF43">
        <v>0.13440286650214747</v>
      </c>
      <c r="AG43">
        <v>0.19039776177378082</v>
      </c>
      <c r="AH43">
        <v>-2.831621238551282</v>
      </c>
      <c r="AI43">
        <v>-1.2016489409544686</v>
      </c>
    </row>
    <row r="44" spans="1:35">
      <c r="A44" t="s">
        <v>9</v>
      </c>
      <c r="B44">
        <v>2004</v>
      </c>
      <c r="C44" t="str">
        <f t="shared" si="3"/>
        <v>Patriots-2004</v>
      </c>
      <c r="D44">
        <v>8.1192434874628711E-2</v>
      </c>
      <c r="E44">
        <v>-2.5037026066803306E-2</v>
      </c>
      <c r="F44">
        <v>1.6157525761937381</v>
      </c>
      <c r="G44">
        <v>-0.70718326357010697</v>
      </c>
      <c r="H44">
        <v>-0.18023687748743145</v>
      </c>
      <c r="I44">
        <v>0.50084811976489307</v>
      </c>
      <c r="J44">
        <v>6.8303044348657815</v>
      </c>
      <c r="K44">
        <v>1.243424412444198</v>
      </c>
      <c r="L44">
        <v>0.40322801320184176</v>
      </c>
      <c r="M44">
        <v>4.0903795863354409E-2</v>
      </c>
      <c r="N44">
        <v>0.44016990475293377</v>
      </c>
      <c r="O44">
        <v>-0.20607160223537377</v>
      </c>
      <c r="P44">
        <v>0.48502836035054087</v>
      </c>
      <c r="Q44">
        <v>6.5448232824383168E-2</v>
      </c>
      <c r="R44">
        <v>7.536537864545198E-2</v>
      </c>
      <c r="S44">
        <v>-1.7941174589370459E-2</v>
      </c>
      <c r="T44">
        <v>0.42617945965307047</v>
      </c>
      <c r="U44">
        <v>-1.4227615077339095</v>
      </c>
      <c r="V44">
        <v>-1.2959712238730139</v>
      </c>
      <c r="W44">
        <v>-0.30785646936327804</v>
      </c>
      <c r="X44">
        <v>9.8783215192148971E-2</v>
      </c>
      <c r="Y44">
        <v>-0.1310501361107497</v>
      </c>
      <c r="Z44">
        <v>0.79458280381109303</v>
      </c>
      <c r="AA44">
        <v>0.29825422461026863</v>
      </c>
      <c r="AB44">
        <v>-5.3276147124573028E-2</v>
      </c>
      <c r="AC44">
        <v>0.22869054122001825</v>
      </c>
      <c r="AD44">
        <v>2.1548942332551245E-2</v>
      </c>
      <c r="AE44">
        <v>-2.4711446020104361E-3</v>
      </c>
      <c r="AF44">
        <v>-0.23306709921222463</v>
      </c>
      <c r="AG44">
        <v>-0.33311732617884154</v>
      </c>
      <c r="AH44">
        <v>-9.8905270603618423E-2</v>
      </c>
      <c r="AI44">
        <v>-0.60089080491696467</v>
      </c>
    </row>
    <row r="45" spans="1:35">
      <c r="A45" t="s">
        <v>11</v>
      </c>
      <c r="B45">
        <v>2004</v>
      </c>
      <c r="C45" t="str">
        <f t="shared" si="3"/>
        <v>Rams-2004</v>
      </c>
      <c r="D45">
        <v>3.1023915501964733E-2</v>
      </c>
      <c r="E45">
        <v>2.1542504684893792E-2</v>
      </c>
      <c r="F45">
        <v>0.41798176279667298</v>
      </c>
      <c r="G45">
        <v>1.2974968927064783</v>
      </c>
      <c r="H45">
        <v>0.69197962171198535</v>
      </c>
      <c r="I45">
        <v>-0.96148399214680103</v>
      </c>
      <c r="J45">
        <v>6.8298685538072483</v>
      </c>
      <c r="K45">
        <v>3.1297296947333688</v>
      </c>
      <c r="L45">
        <v>0.42515776526637472</v>
      </c>
      <c r="M45">
        <v>0.11520851951164557</v>
      </c>
      <c r="N45">
        <v>0.60612800704893033</v>
      </c>
      <c r="O45">
        <v>0.27025541473744163</v>
      </c>
      <c r="P45">
        <v>0.33268792982900436</v>
      </c>
      <c r="Q45">
        <v>0.18911133695412941</v>
      </c>
      <c r="R45">
        <v>5.1198235551257444E-2</v>
      </c>
      <c r="S45">
        <v>4.227171282405514E-3</v>
      </c>
      <c r="T45">
        <v>-5.5166433135508957</v>
      </c>
      <c r="U45">
        <v>1.6300244028861466</v>
      </c>
      <c r="V45">
        <v>-1.1434510006264196</v>
      </c>
      <c r="W45">
        <v>-0.74995430167223898</v>
      </c>
      <c r="X45">
        <v>-2.6842643220735353E-2</v>
      </c>
      <c r="Y45">
        <v>5.1989207668353909E-2</v>
      </c>
      <c r="Z45">
        <v>0.61800076079102884</v>
      </c>
      <c r="AA45">
        <v>0.30731102324850051</v>
      </c>
      <c r="AB45">
        <v>0.12165611230878451</v>
      </c>
      <c r="AC45">
        <v>3.3351098269523857E-2</v>
      </c>
      <c r="AD45">
        <v>2.3311937919142402E-2</v>
      </c>
      <c r="AE45">
        <v>1.231514715868097E-4</v>
      </c>
      <c r="AF45">
        <v>-0.23112158872305577</v>
      </c>
      <c r="AG45">
        <v>0.55895763737264548</v>
      </c>
      <c r="AH45">
        <v>-2.770195010149588</v>
      </c>
      <c r="AI45">
        <v>3.227877032277866</v>
      </c>
    </row>
    <row r="46" spans="1:35">
      <c r="A46" t="s">
        <v>19</v>
      </c>
      <c r="B46">
        <v>2004</v>
      </c>
      <c r="C46" t="str">
        <f t="shared" si="3"/>
        <v>Seahawks-2004</v>
      </c>
      <c r="D46">
        <v>4.0221235495984387E-3</v>
      </c>
      <c r="E46">
        <v>6.9902491688166035E-3</v>
      </c>
      <c r="F46">
        <v>-0.12370538483159466</v>
      </c>
      <c r="G46">
        <v>0.10375191906788517</v>
      </c>
      <c r="H46">
        <v>7.3775256252988392E-2</v>
      </c>
      <c r="I46">
        <v>0.18871442017197995</v>
      </c>
      <c r="J46">
        <v>1.3022602342437248</v>
      </c>
      <c r="K46">
        <v>2.873004800675667</v>
      </c>
      <c r="L46">
        <v>-0.17509405429930253</v>
      </c>
      <c r="M46">
        <v>5.2346123520721557E-2</v>
      </c>
      <c r="N46">
        <v>0.1459596046142469</v>
      </c>
      <c r="O46">
        <v>0.27428765133387367</v>
      </c>
      <c r="P46">
        <v>8.4277604441015175E-2</v>
      </c>
      <c r="Q46">
        <v>8.1554978683128221E-2</v>
      </c>
      <c r="R46">
        <v>-2.4458458953054887E-2</v>
      </c>
      <c r="S46">
        <v>2.8214397985240041E-2</v>
      </c>
      <c r="T46">
        <v>-1.6218022076818623</v>
      </c>
      <c r="U46">
        <v>2.40234363103799</v>
      </c>
      <c r="V46">
        <v>8.0160110110971433E-2</v>
      </c>
      <c r="W46">
        <v>-0.33294041315707046</v>
      </c>
      <c r="X46">
        <v>4.3330495092658967E-2</v>
      </c>
      <c r="Y46">
        <v>-7.0517052166399918E-2</v>
      </c>
      <c r="Z46">
        <v>5.9530877051198285E-2</v>
      </c>
      <c r="AA46">
        <v>0.1558084820619503</v>
      </c>
      <c r="AB46">
        <v>-0.25151489544046979</v>
      </c>
      <c r="AC46">
        <v>-0.15232471158573208</v>
      </c>
      <c r="AD46">
        <v>-5.0232681567495326E-3</v>
      </c>
      <c r="AE46">
        <v>1.2564510428958509E-2</v>
      </c>
      <c r="AF46">
        <v>0.21858611375375481</v>
      </c>
      <c r="AG46">
        <v>0.5016695748401323</v>
      </c>
      <c r="AH46">
        <v>-2.1670955656137383</v>
      </c>
      <c r="AI46">
        <v>0.40662080366157521</v>
      </c>
    </row>
    <row r="47" spans="1:35">
      <c r="A47" t="s">
        <v>10</v>
      </c>
      <c r="B47">
        <v>2004</v>
      </c>
      <c r="C47" t="str">
        <f t="shared" si="3"/>
        <v>Steelers-2004</v>
      </c>
      <c r="D47">
        <v>3.1593022172418141E-2</v>
      </c>
      <c r="E47">
        <v>-3.793312709531127E-2</v>
      </c>
      <c r="F47">
        <v>1.3101040214477364</v>
      </c>
      <c r="G47">
        <v>-0.8563956633077191</v>
      </c>
      <c r="H47">
        <v>-0.61619640442377632</v>
      </c>
      <c r="I47">
        <v>0.25516637060632547</v>
      </c>
      <c r="J47">
        <v>2.4443655953009671</v>
      </c>
      <c r="K47">
        <v>-2.7216130278889485</v>
      </c>
      <c r="L47">
        <v>0.47656963604308772</v>
      </c>
      <c r="M47">
        <v>-0.1619140244218312</v>
      </c>
      <c r="N47">
        <v>0.13928000598484272</v>
      </c>
      <c r="O47">
        <v>-0.35588924912242603</v>
      </c>
      <c r="P47">
        <v>0.18595514619900336</v>
      </c>
      <c r="Q47">
        <v>-8.2777179182630431E-2</v>
      </c>
      <c r="R47">
        <v>5.51238712346378E-2</v>
      </c>
      <c r="S47">
        <v>-4.8758569928292708E-2</v>
      </c>
      <c r="T47">
        <v>3.1444443148681342</v>
      </c>
      <c r="U47">
        <v>-4.2686829449574049</v>
      </c>
      <c r="V47">
        <v>-0.98057620257433276</v>
      </c>
      <c r="W47">
        <v>0.68045521860206992</v>
      </c>
      <c r="X47">
        <v>-1.4808285490662413E-2</v>
      </c>
      <c r="Y47">
        <v>-3.7285072640121958E-2</v>
      </c>
      <c r="Z47">
        <v>0.31366453977152875</v>
      </c>
      <c r="AA47">
        <v>-0.22144198154210296</v>
      </c>
      <c r="AB47">
        <v>-1.4665402177663524E-3</v>
      </c>
      <c r="AC47">
        <v>0.13570069492964795</v>
      </c>
      <c r="AD47">
        <v>1.1207305409868189E-2</v>
      </c>
      <c r="AE47">
        <v>-6.1229185431937852E-2</v>
      </c>
      <c r="AF47">
        <v>3.4987143669620219E-2</v>
      </c>
      <c r="AG47">
        <v>-0.60144597797411448</v>
      </c>
      <c r="AH47">
        <v>2.9251112059457549</v>
      </c>
      <c r="AI47">
        <v>0.42980146674708153</v>
      </c>
    </row>
    <row r="48" spans="1:35">
      <c r="A48" t="s">
        <v>23</v>
      </c>
      <c r="B48">
        <v>2004</v>
      </c>
      <c r="C48" t="str">
        <f t="shared" si="3"/>
        <v>Vikings-2004</v>
      </c>
      <c r="D48">
        <v>7.8951660811627272E-2</v>
      </c>
      <c r="E48">
        <v>0.10205903774917907</v>
      </c>
      <c r="F48">
        <v>2.4058749124316279</v>
      </c>
      <c r="G48">
        <v>1.6827348729886262</v>
      </c>
      <c r="H48">
        <v>-0.39329586815240869</v>
      </c>
      <c r="I48">
        <v>-0.37297475978897321</v>
      </c>
      <c r="J48">
        <v>10.708920189552144</v>
      </c>
      <c r="K48">
        <v>9.4981598366540272</v>
      </c>
      <c r="L48">
        <v>0.38716828312815454</v>
      </c>
      <c r="M48">
        <v>0.48335360259856203</v>
      </c>
      <c r="N48">
        <v>1.2206802837224102</v>
      </c>
      <c r="O48">
        <v>0.74370021226387328</v>
      </c>
      <c r="P48">
        <v>0.55005264756085293</v>
      </c>
      <c r="Q48">
        <v>0.62954692986086669</v>
      </c>
      <c r="R48">
        <v>0.13892702603001181</v>
      </c>
      <c r="S48">
        <v>0.11450257615029058</v>
      </c>
      <c r="T48">
        <v>-3.8239839115024128</v>
      </c>
      <c r="U48">
        <v>1.6617392215263065</v>
      </c>
      <c r="V48">
        <v>-1.2718430960846248</v>
      </c>
      <c r="W48">
        <v>-1.6802561193526666</v>
      </c>
      <c r="X48">
        <v>3.8762764500672189E-2</v>
      </c>
      <c r="Y48">
        <v>7.6565113311152261E-2</v>
      </c>
      <c r="Z48">
        <v>0.66650821073994526</v>
      </c>
      <c r="AA48">
        <v>0.98759767757657568</v>
      </c>
      <c r="AB48">
        <v>7.6559046424506977E-2</v>
      </c>
      <c r="AC48">
        <v>6.3460922414403889E-2</v>
      </c>
      <c r="AD48">
        <v>7.1171102823692628E-2</v>
      </c>
      <c r="AE48">
        <v>8.4148874848507971E-2</v>
      </c>
      <c r="AF48">
        <v>0.5531027959141066</v>
      </c>
      <c r="AG48">
        <v>0.50448189846196334</v>
      </c>
      <c r="AH48">
        <v>-1.3670212372702868</v>
      </c>
      <c r="AI48">
        <v>-0.69165325329382066</v>
      </c>
    </row>
    <row r="49" spans="1:35">
      <c r="A49" t="s">
        <v>8</v>
      </c>
      <c r="B49">
        <v>2005</v>
      </c>
      <c r="C49" t="str">
        <f>A49&amp;"-"&amp;B49</f>
        <v>Bears-2005</v>
      </c>
      <c r="D49">
        <v>-8.4290242446365918E-2</v>
      </c>
      <c r="E49">
        <v>-6.9673205416031239E-2</v>
      </c>
      <c r="F49">
        <v>-1.8951850942052266</v>
      </c>
      <c r="G49">
        <v>-1.6653884680749189</v>
      </c>
      <c r="H49">
        <v>-2.5508406835743049E-2</v>
      </c>
      <c r="I49">
        <v>0.18515023469231393</v>
      </c>
      <c r="J49">
        <v>-6.353250542720323</v>
      </c>
      <c r="K49">
        <v>-3.1187348089597791</v>
      </c>
      <c r="L49">
        <v>-0.19497112852555587</v>
      </c>
      <c r="M49">
        <v>-1.3841691283301774E-3</v>
      </c>
      <c r="N49">
        <v>-0.75489733056600716</v>
      </c>
      <c r="O49">
        <v>-0.60630078537344712</v>
      </c>
      <c r="P49">
        <v>-0.40142346484612201</v>
      </c>
      <c r="Q49">
        <v>-0.20634608818107053</v>
      </c>
      <c r="R49">
        <v>-0.10441608609461389</v>
      </c>
      <c r="S49">
        <v>-6.3377351530233467E-2</v>
      </c>
      <c r="T49">
        <v>1.5434099406321475</v>
      </c>
      <c r="U49">
        <v>0.18255569544674188</v>
      </c>
      <c r="V49">
        <v>1.0709655877434558</v>
      </c>
      <c r="W49">
        <v>0.86920096653563128</v>
      </c>
      <c r="X49">
        <v>3.3340014268935396E-2</v>
      </c>
      <c r="Y49">
        <v>-0.16866065231022104</v>
      </c>
      <c r="Z49">
        <v>-0.51145646595553595</v>
      </c>
      <c r="AA49">
        <v>-2.0664647849772507E-2</v>
      </c>
      <c r="AB49">
        <v>2.2127421356740007E-2</v>
      </c>
      <c r="AC49">
        <v>0.11017655876353936</v>
      </c>
      <c r="AD49">
        <v>-5.5225860926011373E-2</v>
      </c>
      <c r="AE49">
        <v>-3.6775577470926253E-2</v>
      </c>
      <c r="AF49">
        <v>0.14221552751549749</v>
      </c>
      <c r="AG49">
        <v>-9.4895060418347055E-2</v>
      </c>
      <c r="AH49">
        <v>-0.93395159304520781</v>
      </c>
      <c r="AI49">
        <v>-1.4799554823060106</v>
      </c>
    </row>
    <row r="50" spans="1:35">
      <c r="A50" t="s">
        <v>26</v>
      </c>
      <c r="B50">
        <v>2005</v>
      </c>
      <c r="C50" t="str">
        <f t="shared" ref="C50:C60" si="4">A50&amp;"-"&amp;B50</f>
        <v>Bengals-2005</v>
      </c>
      <c r="D50">
        <v>5.6227135857069802E-2</v>
      </c>
      <c r="E50">
        <v>4.9707111624239145E-2</v>
      </c>
      <c r="F50">
        <v>1.6214501824447929</v>
      </c>
      <c r="G50">
        <v>-0.49023163849833251</v>
      </c>
      <c r="H50">
        <v>-0.49889630419563824</v>
      </c>
      <c r="I50">
        <v>1.0402345595546412</v>
      </c>
      <c r="J50">
        <v>4.6954438922401138</v>
      </c>
      <c r="K50">
        <v>4.6639097465358734</v>
      </c>
      <c r="L50">
        <v>0.15009989341464536</v>
      </c>
      <c r="M50">
        <v>0.10381848014428094</v>
      </c>
      <c r="N50">
        <v>0.52787146425969511</v>
      </c>
      <c r="O50">
        <v>0.61350824587881703</v>
      </c>
      <c r="P50">
        <v>0.3420549806054346</v>
      </c>
      <c r="Q50">
        <v>0.32923496081878523</v>
      </c>
      <c r="R50">
        <v>2.8207746009937116E-2</v>
      </c>
      <c r="S50">
        <v>6.0062920748398071E-2</v>
      </c>
      <c r="T50">
        <v>2.643726560140919</v>
      </c>
      <c r="U50">
        <v>-0.82798187730454387</v>
      </c>
      <c r="V50">
        <v>-0.74668360385170973</v>
      </c>
      <c r="W50">
        <v>-1.0086912806150901</v>
      </c>
      <c r="X50">
        <v>2.7447908772476839E-2</v>
      </c>
      <c r="Y50">
        <v>0.11938747627306343</v>
      </c>
      <c r="Z50">
        <v>0.29539069198816081</v>
      </c>
      <c r="AA50">
        <v>0.28157585204325575</v>
      </c>
      <c r="AB50">
        <v>5.8799950430154402E-2</v>
      </c>
      <c r="AC50">
        <v>0.13674714064583177</v>
      </c>
      <c r="AD50">
        <v>4.9596614960277202E-2</v>
      </c>
      <c r="AE50">
        <v>5.5974217451543642E-2</v>
      </c>
      <c r="AF50">
        <v>-8.2259236053525142E-6</v>
      </c>
      <c r="AG50">
        <v>0.49397363392176658</v>
      </c>
      <c r="AH50">
        <v>-0.26978474960442123</v>
      </c>
      <c r="AI50">
        <v>2.3588894440587023</v>
      </c>
    </row>
    <row r="51" spans="1:35">
      <c r="A51" t="s">
        <v>20</v>
      </c>
      <c r="B51">
        <v>2005</v>
      </c>
      <c r="C51" t="str">
        <f t="shared" si="4"/>
        <v>Broncos-2005</v>
      </c>
      <c r="D51">
        <v>4.5819918715979797E-2</v>
      </c>
      <c r="E51">
        <v>-1.799145577989212E-2</v>
      </c>
      <c r="F51">
        <v>1.4600394266052987</v>
      </c>
      <c r="G51">
        <v>-0.73817152555162935</v>
      </c>
      <c r="H51">
        <v>-0.72432556264180337</v>
      </c>
      <c r="I51">
        <v>0.58772196777514252</v>
      </c>
      <c r="J51">
        <v>4.9059896076419616</v>
      </c>
      <c r="K51">
        <v>-0.73638834436717393</v>
      </c>
      <c r="L51">
        <v>0.3124128573274958</v>
      </c>
      <c r="M51">
        <v>-0.17671804824271575</v>
      </c>
      <c r="N51">
        <v>0.69853636526299101</v>
      </c>
      <c r="O51">
        <v>-0.12483842846416557</v>
      </c>
      <c r="P51">
        <v>0.25950658312982222</v>
      </c>
      <c r="Q51">
        <v>1.2377682827049014E-3</v>
      </c>
      <c r="R51">
        <v>1.0865170828132618E-3</v>
      </c>
      <c r="S51">
        <v>-2.3971883260556673E-2</v>
      </c>
      <c r="T51">
        <v>0.80806966707827854</v>
      </c>
      <c r="U51">
        <v>-3.0539662255406879</v>
      </c>
      <c r="V51">
        <v>-0.71759706558462599</v>
      </c>
      <c r="W51">
        <v>-0.68741724234800605</v>
      </c>
      <c r="X51">
        <v>9.7571246254817903E-2</v>
      </c>
      <c r="Y51">
        <v>-4.4425818189039977E-2</v>
      </c>
      <c r="Z51">
        <v>0.25316018859493039</v>
      </c>
      <c r="AA51">
        <v>3.9037140268900317E-2</v>
      </c>
      <c r="AB51">
        <v>-0.11310439434074993</v>
      </c>
      <c r="AC51">
        <v>0.13072828932418951</v>
      </c>
      <c r="AD51">
        <v>6.5974778469575196E-2</v>
      </c>
      <c r="AE51">
        <v>-2.063931660501267E-2</v>
      </c>
      <c r="AF51">
        <v>0.95396978854350523</v>
      </c>
      <c r="AG51">
        <v>-0.32419972140008058</v>
      </c>
      <c r="AH51">
        <v>1.8686609944191617</v>
      </c>
      <c r="AI51">
        <v>2.2983386665560652</v>
      </c>
    </row>
    <row r="52" spans="1:35">
      <c r="A52" t="s">
        <v>1</v>
      </c>
      <c r="B52">
        <v>2005</v>
      </c>
      <c r="C52" t="str">
        <f t="shared" si="4"/>
        <v>Buccaneers-2005</v>
      </c>
      <c r="D52">
        <v>-2.7165050621959227E-2</v>
      </c>
      <c r="E52">
        <v>-3.8280425464843504E-2</v>
      </c>
      <c r="F52">
        <v>-0.18544148754196829</v>
      </c>
      <c r="G52">
        <v>-0.1309082492186206</v>
      </c>
      <c r="H52">
        <v>-0.30076197292865853</v>
      </c>
      <c r="I52">
        <v>-0.1019088869561571</v>
      </c>
      <c r="J52">
        <v>-1.8508099439734551</v>
      </c>
      <c r="K52">
        <v>-1.6303052972785315</v>
      </c>
      <c r="L52">
        <v>0.11903541255349279</v>
      </c>
      <c r="M52">
        <v>9.9642843565425146E-2</v>
      </c>
      <c r="N52">
        <v>-0.27371062033106097</v>
      </c>
      <c r="O52">
        <v>-0.31028877654123449</v>
      </c>
      <c r="P52">
        <v>-0.14829621831277623</v>
      </c>
      <c r="Q52">
        <v>-0.10705774528901807</v>
      </c>
      <c r="R52">
        <v>-5.4227147108121205E-3</v>
      </c>
      <c r="S52">
        <v>-3.2718567175379125E-2</v>
      </c>
      <c r="T52">
        <v>-1.8229988708411597</v>
      </c>
      <c r="U52">
        <v>0.55075000898250404</v>
      </c>
      <c r="V52">
        <v>0.31924300456695981</v>
      </c>
      <c r="W52">
        <v>-9.8841061085309323E-2</v>
      </c>
      <c r="X52">
        <v>-3.0639534115588778E-2</v>
      </c>
      <c r="Y52">
        <v>-7.2927958158841941E-2</v>
      </c>
      <c r="Z52">
        <v>1.4223103740081261E-2</v>
      </c>
      <c r="AA52">
        <v>-2.0107746766407322E-2</v>
      </c>
      <c r="AB52">
        <v>0.18264301579067554</v>
      </c>
      <c r="AC52">
        <v>-8.016725968583098E-3</v>
      </c>
      <c r="AD52">
        <v>-7.2576374951458439E-2</v>
      </c>
      <c r="AE52">
        <v>-7.7839739685066536E-2</v>
      </c>
      <c r="AF52">
        <v>-0.28008242607782524</v>
      </c>
      <c r="AG52">
        <v>-0.63034830264515351</v>
      </c>
      <c r="AH52">
        <v>2.3957343228386323</v>
      </c>
      <c r="AI52">
        <v>-0.61697508890894337</v>
      </c>
    </row>
    <row r="53" spans="1:35">
      <c r="A53" t="s">
        <v>12</v>
      </c>
      <c r="B53">
        <v>2005</v>
      </c>
      <c r="C53" t="str">
        <f t="shared" si="4"/>
        <v>Colts-2005</v>
      </c>
      <c r="D53">
        <v>9.0887648828295919E-2</v>
      </c>
      <c r="E53">
        <v>-9.6566895080592158E-3</v>
      </c>
      <c r="F53">
        <v>2.137911491146288</v>
      </c>
      <c r="G53">
        <v>-0.88002701967140806</v>
      </c>
      <c r="H53">
        <v>-0.42042963179893122</v>
      </c>
      <c r="I53">
        <v>0.29752067639579216</v>
      </c>
      <c r="J53">
        <v>8.787689347032158</v>
      </c>
      <c r="K53">
        <v>1.6570713059204882</v>
      </c>
      <c r="L53">
        <v>0.51283158195358114</v>
      </c>
      <c r="M53">
        <v>0.21835921653763318</v>
      </c>
      <c r="N53">
        <v>0.55198741229265624</v>
      </c>
      <c r="O53">
        <v>9.4541757826198863E-2</v>
      </c>
      <c r="P53">
        <v>0.69254944786297779</v>
      </c>
      <c r="Q53">
        <v>3.2669014418181819E-2</v>
      </c>
      <c r="R53">
        <v>0.10629612973902187</v>
      </c>
      <c r="S53">
        <v>9.8524213151878429E-3</v>
      </c>
      <c r="T53">
        <v>0.35983351915813888</v>
      </c>
      <c r="U53">
        <v>-1.3169778382431867</v>
      </c>
      <c r="V53">
        <v>-1.7747759973978343</v>
      </c>
      <c r="W53">
        <v>-0.82358922971677018</v>
      </c>
      <c r="X53">
        <v>1.3481765316480453E-2</v>
      </c>
      <c r="Y53">
        <v>-3.6322100667437872E-2</v>
      </c>
      <c r="Z53">
        <v>0.96583493089271288</v>
      </c>
      <c r="AA53">
        <v>0.25710281300969673</v>
      </c>
      <c r="AB53">
        <v>-0.16168557525835103</v>
      </c>
      <c r="AC53">
        <v>-7.8643947989335966E-3</v>
      </c>
      <c r="AD53">
        <v>8.2585666625151599E-2</v>
      </c>
      <c r="AE53">
        <v>3.9723225309818352E-2</v>
      </c>
      <c r="AF53">
        <v>-0.66716394187271399</v>
      </c>
      <c r="AG53">
        <v>0.39342537438549113</v>
      </c>
      <c r="AH53">
        <v>0.25251084600473117</v>
      </c>
      <c r="AI53">
        <v>-4.4098682126234717E-4</v>
      </c>
    </row>
    <row r="54" spans="1:35">
      <c r="A54" t="s">
        <v>15</v>
      </c>
      <c r="B54">
        <v>2005</v>
      </c>
      <c r="C54" t="str">
        <f t="shared" si="4"/>
        <v>Giants-2005</v>
      </c>
      <c r="D54">
        <v>2.5751532645543331E-2</v>
      </c>
      <c r="E54">
        <v>-3.0666342417344714E-2</v>
      </c>
      <c r="F54">
        <v>0.15474573788021564</v>
      </c>
      <c r="G54">
        <v>5.0192243511405735E-2</v>
      </c>
      <c r="H54">
        <v>-0.10569956363696158</v>
      </c>
      <c r="I54">
        <v>0.46016741122442895</v>
      </c>
      <c r="J54">
        <v>3.5524289547908747</v>
      </c>
      <c r="K54">
        <v>-0.80373448501761258</v>
      </c>
      <c r="L54">
        <v>0.10008207720627947</v>
      </c>
      <c r="M54">
        <v>-9.4177475463237695E-2</v>
      </c>
      <c r="N54">
        <v>0.41482596387655879</v>
      </c>
      <c r="O54">
        <v>-0.25128335570556959</v>
      </c>
      <c r="P54">
        <v>0.14967371290335513</v>
      </c>
      <c r="Q54">
        <v>-8.7788865993914139E-2</v>
      </c>
      <c r="R54">
        <v>2.2622076033937899E-2</v>
      </c>
      <c r="S54">
        <v>1.7583277974762036E-2</v>
      </c>
      <c r="T54">
        <v>1.6444874061308425</v>
      </c>
      <c r="U54">
        <v>-1.0268418904816663</v>
      </c>
      <c r="V54">
        <v>-0.38050914689332666</v>
      </c>
      <c r="W54">
        <v>0.3491498430099596</v>
      </c>
      <c r="X54">
        <v>-1.7716749698115493E-2</v>
      </c>
      <c r="Y54">
        <v>-9.6892604060718618E-2</v>
      </c>
      <c r="Z54">
        <v>0.24560048578597515</v>
      </c>
      <c r="AA54">
        <v>1.4905587425976946E-3</v>
      </c>
      <c r="AB54">
        <v>0.17218721616124824</v>
      </c>
      <c r="AC54">
        <v>0.29045968454168314</v>
      </c>
      <c r="AD54">
        <v>6.8295745177727185E-2</v>
      </c>
      <c r="AE54">
        <v>-9.6906079066851739E-2</v>
      </c>
      <c r="AF54">
        <v>0.84104583395646693</v>
      </c>
      <c r="AG54">
        <v>-0.58294276692640568</v>
      </c>
      <c r="AH54">
        <v>-1.0796313996206863</v>
      </c>
      <c r="AI54">
        <v>-1.6988761674088262</v>
      </c>
    </row>
    <row r="55" spans="1:35">
      <c r="A55" t="s">
        <v>25</v>
      </c>
      <c r="B55">
        <v>2005</v>
      </c>
      <c r="C55" t="str">
        <f t="shared" si="4"/>
        <v>Jaguars-2005</v>
      </c>
      <c r="D55">
        <v>-4.9611049070869117E-3</v>
      </c>
      <c r="E55">
        <v>-3.2407338628460618E-2</v>
      </c>
      <c r="F55">
        <v>0.71637505671875013</v>
      </c>
      <c r="G55">
        <v>-0.71415105391098499</v>
      </c>
      <c r="H55">
        <v>-0.67286018699563988</v>
      </c>
      <c r="I55">
        <v>7.0784565643527864E-2</v>
      </c>
      <c r="J55">
        <v>-1.4164600852325429</v>
      </c>
      <c r="K55">
        <v>-2.5024750808557448</v>
      </c>
      <c r="L55">
        <v>4.1272112588781634E-2</v>
      </c>
      <c r="M55">
        <v>-0.14788148898105857</v>
      </c>
      <c r="N55">
        <v>-0.19263316629006694</v>
      </c>
      <c r="O55">
        <v>-0.21961764084174457</v>
      </c>
      <c r="P55">
        <v>-6.6074624474685331E-2</v>
      </c>
      <c r="Q55">
        <v>-0.13255648600528441</v>
      </c>
      <c r="R55">
        <v>4.9363293418617574E-3</v>
      </c>
      <c r="S55">
        <v>-6.1388786996088081E-2</v>
      </c>
      <c r="T55">
        <v>3.3871879539475236</v>
      </c>
      <c r="U55">
        <v>-4.9855719389075448</v>
      </c>
      <c r="V55">
        <v>-0.21698829864376043</v>
      </c>
      <c r="W55">
        <v>0.38350402459285926</v>
      </c>
      <c r="X55">
        <v>-9.0341198625381765E-3</v>
      </c>
      <c r="Y55">
        <v>3.130875687841124E-2</v>
      </c>
      <c r="Z55">
        <v>-3.2003650772526371E-2</v>
      </c>
      <c r="AA55">
        <v>-0.21013229516144397</v>
      </c>
      <c r="AB55">
        <v>0.176410723624909</v>
      </c>
      <c r="AC55">
        <v>0.26954053156887164</v>
      </c>
      <c r="AD55">
        <v>-4.9663186206833153E-2</v>
      </c>
      <c r="AE55">
        <v>-1.1856281764967098E-2</v>
      </c>
      <c r="AF55">
        <v>-0.36840930460827581</v>
      </c>
      <c r="AG55">
        <v>3.1603319147815223E-2</v>
      </c>
      <c r="AH55">
        <v>0.64671133715444729</v>
      </c>
      <c r="AI55">
        <v>-0.21645063466808465</v>
      </c>
    </row>
    <row r="56" spans="1:35">
      <c r="A56" t="s">
        <v>17</v>
      </c>
      <c r="B56">
        <v>2005</v>
      </c>
      <c r="C56" t="str">
        <f t="shared" si="4"/>
        <v>Panthers-2005</v>
      </c>
      <c r="D56">
        <v>1.2460647662467985E-3</v>
      </c>
      <c r="E56">
        <v>-3.8093110495064947E-2</v>
      </c>
      <c r="F56">
        <v>1.2497813129473336</v>
      </c>
      <c r="G56">
        <v>-1.1113283551704798</v>
      </c>
      <c r="H56">
        <v>-8.4504649846843249E-3</v>
      </c>
      <c r="I56">
        <v>0.6667915098767061</v>
      </c>
      <c r="J56">
        <v>-1.1284869586378726E-2</v>
      </c>
      <c r="K56">
        <v>-2.5252449812234019</v>
      </c>
      <c r="L56">
        <v>9.901357466066639E-2</v>
      </c>
      <c r="M56">
        <v>-4.919966192497853E-2</v>
      </c>
      <c r="N56">
        <v>7.053116740365227E-2</v>
      </c>
      <c r="O56">
        <v>-0.38554522238681821</v>
      </c>
      <c r="P56">
        <v>-5.3415475150964037E-2</v>
      </c>
      <c r="Q56">
        <v>-0.13485192606515067</v>
      </c>
      <c r="R56">
        <v>4.1822433884047605E-2</v>
      </c>
      <c r="S56">
        <v>1.9404584837941323E-2</v>
      </c>
      <c r="T56">
        <v>1.6587343937513135</v>
      </c>
      <c r="U56">
        <v>0.51482321035501732</v>
      </c>
      <c r="V56">
        <v>-3.4427630346572195E-2</v>
      </c>
      <c r="W56">
        <v>0.22804385955671427</v>
      </c>
      <c r="X56">
        <v>7.2164901143239424E-2</v>
      </c>
      <c r="Y56">
        <v>-6.6319431819136992E-2</v>
      </c>
      <c r="Z56">
        <v>-6.6520635139778156E-2</v>
      </c>
      <c r="AA56">
        <v>-8.819893516819538E-2</v>
      </c>
      <c r="AB56">
        <v>-0.14711760637364787</v>
      </c>
      <c r="AC56">
        <v>0.15281178933550318</v>
      </c>
      <c r="AD56">
        <v>-8.0771178471277266E-2</v>
      </c>
      <c r="AE56">
        <v>-5.2185955366045388E-2</v>
      </c>
      <c r="AF56">
        <v>-0.66745791736587812</v>
      </c>
      <c r="AG56">
        <v>-0.52460434933005784</v>
      </c>
      <c r="AH56">
        <v>1.0297836740678168</v>
      </c>
      <c r="AI56">
        <v>0.90160895698514243</v>
      </c>
    </row>
    <row r="57" spans="1:35">
      <c r="A57" t="s">
        <v>9</v>
      </c>
      <c r="B57">
        <v>2005</v>
      </c>
      <c r="C57" t="str">
        <f t="shared" si="4"/>
        <v>Patriots-2005</v>
      </c>
      <c r="D57">
        <v>3.884417384451553E-2</v>
      </c>
      <c r="E57">
        <v>8.896322347369378E-4</v>
      </c>
      <c r="F57">
        <v>1.8816834444770796</v>
      </c>
      <c r="G57">
        <v>1.3146980502699463</v>
      </c>
      <c r="H57">
        <v>-0.36060248075780499</v>
      </c>
      <c r="I57">
        <v>-0.58327717256308098</v>
      </c>
      <c r="J57">
        <v>2.8156642855048464</v>
      </c>
      <c r="K57">
        <v>1.8522352627096517</v>
      </c>
      <c r="L57">
        <v>-7.5602912654612858E-2</v>
      </c>
      <c r="M57">
        <v>6.3202891094927091E-2</v>
      </c>
      <c r="N57">
        <v>0.52110259638420042</v>
      </c>
      <c r="O57">
        <v>7.5348017981716392E-2</v>
      </c>
      <c r="P57">
        <v>0.15493394101427288</v>
      </c>
      <c r="Q57">
        <v>0.13148528949375266</v>
      </c>
      <c r="R57">
        <v>2.7782904250323079E-2</v>
      </c>
      <c r="S57">
        <v>1.5620206910205527E-2</v>
      </c>
      <c r="T57">
        <v>-0.45934427281255374</v>
      </c>
      <c r="U57">
        <v>-2.4783681399547262</v>
      </c>
      <c r="V57">
        <v>-0.25678912408708621</v>
      </c>
      <c r="W57">
        <v>-0.51931763418379984</v>
      </c>
      <c r="X57">
        <v>0.12075380873316338</v>
      </c>
      <c r="Y57">
        <v>-1.3609563344859292E-2</v>
      </c>
      <c r="Z57">
        <v>5.8309285857573723E-2</v>
      </c>
      <c r="AA57">
        <v>0.20886293429157365</v>
      </c>
      <c r="AB57">
        <v>4.8651720558450774E-2</v>
      </c>
      <c r="AC57">
        <v>0.21007330663547455</v>
      </c>
      <c r="AD57">
        <v>-1.5997576760995939E-2</v>
      </c>
      <c r="AE57">
        <v>-4.1945316286899952E-2</v>
      </c>
      <c r="AF57">
        <v>-0.5751362159094483</v>
      </c>
      <c r="AG57">
        <v>-0.65409835634972391</v>
      </c>
      <c r="AH57">
        <v>1.162578897540228</v>
      </c>
      <c r="AI57">
        <v>-1.5465385405050485</v>
      </c>
    </row>
    <row r="58" spans="1:35">
      <c r="A58" t="s">
        <v>24</v>
      </c>
      <c r="B58">
        <v>2005</v>
      </c>
      <c r="C58" t="str">
        <f t="shared" si="4"/>
        <v>Redskins-2005</v>
      </c>
      <c r="D58">
        <v>2.1860425774382145E-2</v>
      </c>
      <c r="E58">
        <v>-4.9063319749757736E-2</v>
      </c>
      <c r="F58">
        <v>1.0043495472520816</v>
      </c>
      <c r="G58">
        <v>-0.58333010672889518</v>
      </c>
      <c r="H58">
        <v>-7.0878135679864979E-2</v>
      </c>
      <c r="I58">
        <v>-1.9594494151807786E-2</v>
      </c>
      <c r="J58">
        <v>2.7122507522973982</v>
      </c>
      <c r="K58">
        <v>-3.3061135094514942</v>
      </c>
      <c r="L58">
        <v>0.32212816046659115</v>
      </c>
      <c r="M58">
        <v>-0.21971579073263706</v>
      </c>
      <c r="N58">
        <v>4.8923783789675934E-2</v>
      </c>
      <c r="O58">
        <v>-0.37994270785380801</v>
      </c>
      <c r="P58">
        <v>0.20390821746687982</v>
      </c>
      <c r="Q58">
        <v>-0.26943790497018294</v>
      </c>
      <c r="R58">
        <v>5.5683299616368087E-2</v>
      </c>
      <c r="S58">
        <v>-2.0310687790831242E-2</v>
      </c>
      <c r="T58">
        <v>-1.6464192992083651</v>
      </c>
      <c r="U58">
        <v>0.70333171131412064</v>
      </c>
      <c r="V58">
        <v>-0.49529089350949412</v>
      </c>
      <c r="W58">
        <v>-5.24374591617629E-2</v>
      </c>
      <c r="X58">
        <v>2.2423084617239679E-2</v>
      </c>
      <c r="Y58">
        <v>9.1560903264430761E-3</v>
      </c>
      <c r="Z58">
        <v>0.49048581057521745</v>
      </c>
      <c r="AA58">
        <v>-0.25559489935040108</v>
      </c>
      <c r="AB58">
        <v>6.8827985015390558E-3</v>
      </c>
      <c r="AC58">
        <v>1.9610967938355414E-2</v>
      </c>
      <c r="AD58">
        <v>4.3036692622426168E-2</v>
      </c>
      <c r="AE58">
        <v>-6.5458231157344282E-2</v>
      </c>
      <c r="AF58">
        <v>0.32304035948308318</v>
      </c>
      <c r="AG58">
        <v>-0.27508198725246152</v>
      </c>
      <c r="AH58">
        <v>0.81624258016497975</v>
      </c>
      <c r="AI58">
        <v>1.3891556882586737</v>
      </c>
    </row>
    <row r="59" spans="1:35">
      <c r="A59" t="s">
        <v>19</v>
      </c>
      <c r="B59">
        <v>2005</v>
      </c>
      <c r="C59" t="str">
        <f t="shared" si="4"/>
        <v>Seahawks-2005</v>
      </c>
      <c r="D59">
        <v>7.6723776159708212E-2</v>
      </c>
      <c r="E59">
        <v>-1.280478643210976E-2</v>
      </c>
      <c r="F59">
        <v>1.2640215429773647</v>
      </c>
      <c r="G59">
        <v>0.11686782077280888</v>
      </c>
      <c r="H59">
        <v>-0.58557767142948058</v>
      </c>
      <c r="I59">
        <v>-0.28984958545697947</v>
      </c>
      <c r="J59">
        <v>6.0389844642146073</v>
      </c>
      <c r="K59">
        <v>2.1393349011260336</v>
      </c>
      <c r="L59">
        <v>0.13627382295945256</v>
      </c>
      <c r="M59">
        <v>0.27270489437475892</v>
      </c>
      <c r="N59">
        <v>0.52324284351322103</v>
      </c>
      <c r="O59">
        <v>-0.18719926627354283</v>
      </c>
      <c r="P59">
        <v>0.50226322829797132</v>
      </c>
      <c r="Q59">
        <v>0.15077356398498309</v>
      </c>
      <c r="R59">
        <v>3.6693025294879507E-2</v>
      </c>
      <c r="S59">
        <v>-5.0831418890648341E-3</v>
      </c>
      <c r="T59">
        <v>-0.29013166416715119</v>
      </c>
      <c r="U59">
        <v>-1.2700758802363379</v>
      </c>
      <c r="V59">
        <v>-0.66422577728462173</v>
      </c>
      <c r="W59">
        <v>-0.47901123182577959</v>
      </c>
      <c r="X59">
        <v>0.14031122451786923</v>
      </c>
      <c r="Y59">
        <v>-0.11213548679862653</v>
      </c>
      <c r="Z59">
        <v>0.47024158732350951</v>
      </c>
      <c r="AA59">
        <v>0.55257984895488321</v>
      </c>
      <c r="AB59">
        <v>-8.0195305289298802E-2</v>
      </c>
      <c r="AC59">
        <v>3.016988417120392E-3</v>
      </c>
      <c r="AD59">
        <v>6.4886533209383965E-2</v>
      </c>
      <c r="AE59">
        <v>-3.2415596621345563E-2</v>
      </c>
      <c r="AF59">
        <v>0.61656840027438087</v>
      </c>
      <c r="AG59">
        <v>-0.36019057698883039</v>
      </c>
      <c r="AH59">
        <v>-0.8730442287961091</v>
      </c>
      <c r="AI59">
        <v>0.40372387268382715</v>
      </c>
    </row>
    <row r="60" spans="1:35">
      <c r="A60" t="s">
        <v>10</v>
      </c>
      <c r="B60">
        <v>2005</v>
      </c>
      <c r="C60" t="str">
        <f t="shared" si="4"/>
        <v>Steelers-2005</v>
      </c>
      <c r="D60">
        <v>2.6179929564834576E-2</v>
      </c>
      <c r="E60">
        <v>-2.0251843702009838E-2</v>
      </c>
      <c r="F60">
        <v>1.8952490428654689</v>
      </c>
      <c r="G60">
        <v>-0.73621336313305863</v>
      </c>
      <c r="H60">
        <v>-0.32771574867814163</v>
      </c>
      <c r="I60">
        <v>0.18676233729435984</v>
      </c>
      <c r="J60">
        <v>1.8638379093144997</v>
      </c>
      <c r="K60">
        <v>-1.9340313335842125</v>
      </c>
      <c r="L60">
        <v>0.31339327206990025</v>
      </c>
      <c r="M60">
        <v>-7.4549014881446357E-3</v>
      </c>
      <c r="N60">
        <v>0.22826784689647389</v>
      </c>
      <c r="O60">
        <v>-0.39425981373604374</v>
      </c>
      <c r="P60">
        <v>7.5004775895457398E-2</v>
      </c>
      <c r="Q60">
        <v>-5.6697741601814768E-2</v>
      </c>
      <c r="R60">
        <v>-4.4529918226583497E-2</v>
      </c>
      <c r="S60">
        <v>3.984313021640447E-3</v>
      </c>
      <c r="T60">
        <v>2.4487822920341333</v>
      </c>
      <c r="U60">
        <v>-1.5115387789197983</v>
      </c>
      <c r="V60">
        <v>-0.87475900071331236</v>
      </c>
      <c r="W60">
        <v>2.1913878078863136E-2</v>
      </c>
      <c r="X60">
        <v>0.11450832176476575</v>
      </c>
      <c r="Y60">
        <v>-2.7576994993906961E-2</v>
      </c>
      <c r="Z60">
        <v>9.6463597983461741E-2</v>
      </c>
      <c r="AA60">
        <v>0.14204290459416163</v>
      </c>
      <c r="AB60">
        <v>6.1419796521369835E-2</v>
      </c>
      <c r="AC60">
        <v>0.17521650824255708</v>
      </c>
      <c r="AD60">
        <v>-2.3663596420076493E-2</v>
      </c>
      <c r="AE60">
        <v>-4.2148637643601911E-2</v>
      </c>
      <c r="AF60">
        <v>-0.22519076934168075</v>
      </c>
      <c r="AG60">
        <v>-0.29110461670691234</v>
      </c>
      <c r="AH60">
        <v>-0.87598075535734943</v>
      </c>
      <c r="AI60">
        <v>0.88147811791647401</v>
      </c>
    </row>
    <row r="61" spans="1:35">
      <c r="A61" t="s">
        <v>8</v>
      </c>
      <c r="B61">
        <v>2006</v>
      </c>
      <c r="C61" t="str">
        <f>A61&amp;"-"&amp;B61</f>
        <v>Bears-2006</v>
      </c>
      <c r="D61">
        <v>-2.348122909218036E-2</v>
      </c>
      <c r="E61">
        <v>-6.2109149184734855E-2</v>
      </c>
      <c r="F61">
        <v>-0.56821872361228598</v>
      </c>
      <c r="G61">
        <v>-1.3282932948742894</v>
      </c>
      <c r="H61">
        <v>0.40104405507484336</v>
      </c>
      <c r="I61">
        <v>0.93664842125427605</v>
      </c>
      <c r="J61">
        <v>-1.6249860505247078</v>
      </c>
      <c r="K61">
        <v>-3.6427213895678578</v>
      </c>
      <c r="L61">
        <v>-7.7818475272615512E-2</v>
      </c>
      <c r="M61">
        <v>-0.24534721928040437</v>
      </c>
      <c r="N61">
        <v>-0.30229548945453849</v>
      </c>
      <c r="O61">
        <v>-0.30682607943008838</v>
      </c>
      <c r="P61">
        <v>-9.1005658277064638E-2</v>
      </c>
      <c r="Q61">
        <v>-0.27530390180506004</v>
      </c>
      <c r="R61">
        <v>-9.9267083958974496E-3</v>
      </c>
      <c r="S61">
        <v>-6.2158026216800284E-2</v>
      </c>
      <c r="T61">
        <v>2.0796289501708465</v>
      </c>
      <c r="U61">
        <v>-1.766451359953926</v>
      </c>
      <c r="V61">
        <v>0.44167207348311321</v>
      </c>
      <c r="W61">
        <v>1.2796360449052182</v>
      </c>
      <c r="X61">
        <v>-0.1105704536443782</v>
      </c>
      <c r="Y61">
        <v>-7.0000185402799286E-4</v>
      </c>
      <c r="Z61">
        <v>-4.2899297281616691E-2</v>
      </c>
      <c r="AA61">
        <v>-0.42573733643542</v>
      </c>
      <c r="AB61">
        <v>8.9818449469844505E-2</v>
      </c>
      <c r="AC61">
        <v>0.29215505519032686</v>
      </c>
      <c r="AD61">
        <v>6.0666352295577607E-3</v>
      </c>
      <c r="AE61">
        <v>-4.232349108921242E-2</v>
      </c>
      <c r="AF61">
        <v>-0.33604362065640547</v>
      </c>
      <c r="AG61">
        <v>0.21503963112315125</v>
      </c>
      <c r="AH61">
        <v>1.2973960707102927</v>
      </c>
      <c r="AI61">
        <v>-0.77198071496106779</v>
      </c>
    </row>
    <row r="62" spans="1:35">
      <c r="A62" t="s">
        <v>22</v>
      </c>
      <c r="B62">
        <v>2006</v>
      </c>
      <c r="C62" t="str">
        <f t="shared" ref="C62:C72" si="5">A62&amp;"-"&amp;B62</f>
        <v>Chargers-2006</v>
      </c>
      <c r="D62">
        <v>5.8782851192577777E-2</v>
      </c>
      <c r="E62">
        <v>-1.2977124186622304E-2</v>
      </c>
      <c r="F62">
        <v>1.4735487418892776</v>
      </c>
      <c r="G62">
        <v>-0.31533537728239192</v>
      </c>
      <c r="H62">
        <v>-0.85923542335580216</v>
      </c>
      <c r="I62">
        <v>-0.19376994606525891</v>
      </c>
      <c r="J62">
        <v>4.1158367675640477</v>
      </c>
      <c r="K62">
        <v>-1.2646879086182858</v>
      </c>
      <c r="L62">
        <v>0.18329403541547221</v>
      </c>
      <c r="M62">
        <v>-0.25397049031260099</v>
      </c>
      <c r="N62">
        <v>0.57014021356539013</v>
      </c>
      <c r="O62">
        <v>-5.0092891591264482E-2</v>
      </c>
      <c r="P62">
        <v>0.1962150402797681</v>
      </c>
      <c r="Q62">
        <v>-6.5617596213315518E-2</v>
      </c>
      <c r="R62">
        <v>4.8385937888224345E-2</v>
      </c>
      <c r="S62">
        <v>-2.0040231347251476E-2</v>
      </c>
      <c r="T62">
        <v>0.48499799210600336</v>
      </c>
      <c r="U62">
        <v>-2.3451119017170674</v>
      </c>
      <c r="V62">
        <v>-0.39162449203407723</v>
      </c>
      <c r="W62">
        <v>0.75901309049913901</v>
      </c>
      <c r="X62">
        <v>0.15442169169628553</v>
      </c>
      <c r="Y62">
        <v>5.8097415595479249E-2</v>
      </c>
      <c r="Z62">
        <v>0.20213189411057125</v>
      </c>
      <c r="AA62">
        <v>-0.25564495940308291</v>
      </c>
      <c r="AB62">
        <v>-1.4726543716268581E-2</v>
      </c>
      <c r="AC62">
        <v>5.2492514014017742E-2</v>
      </c>
      <c r="AD62">
        <v>2.9460247419550958E-2</v>
      </c>
      <c r="AE62">
        <v>1.0612885857778403E-2</v>
      </c>
      <c r="AF62">
        <v>0.82207482357519246</v>
      </c>
      <c r="AG62">
        <v>0.14829283358438503</v>
      </c>
      <c r="AH62">
        <v>1.2761564765179445</v>
      </c>
      <c r="AI62">
        <v>1.7047115575359608</v>
      </c>
    </row>
    <row r="63" spans="1:35">
      <c r="A63" t="s">
        <v>21</v>
      </c>
      <c r="B63">
        <v>2006</v>
      </c>
      <c r="C63" t="str">
        <f t="shared" si="5"/>
        <v>Chiefs-2006</v>
      </c>
      <c r="D63">
        <v>2.7293834623321536E-2</v>
      </c>
      <c r="E63">
        <v>8.3851701253654185E-3</v>
      </c>
      <c r="F63">
        <v>0.94949250116888195</v>
      </c>
      <c r="G63">
        <v>0.54062347771354702</v>
      </c>
      <c r="H63">
        <v>-0.12163622220839126</v>
      </c>
      <c r="I63">
        <v>5.0773699526596772E-2</v>
      </c>
      <c r="J63">
        <v>2.0739418677493102</v>
      </c>
      <c r="K63">
        <v>3.0254896465040142</v>
      </c>
      <c r="L63">
        <v>0.22327076773338295</v>
      </c>
      <c r="M63">
        <v>0.14558676503808987</v>
      </c>
      <c r="N63">
        <v>4.9110297537192732E-2</v>
      </c>
      <c r="O63">
        <v>0.20336637963748361</v>
      </c>
      <c r="P63">
        <v>0.22999860671552047</v>
      </c>
      <c r="Q63">
        <v>0.14247712685130176</v>
      </c>
      <c r="R63">
        <v>4.0537234541221753E-2</v>
      </c>
      <c r="S63">
        <v>1.9539894206332127E-2</v>
      </c>
      <c r="T63">
        <v>-0.10755551410266784</v>
      </c>
      <c r="U63">
        <v>-0.39463319419039944</v>
      </c>
      <c r="V63">
        <v>-0.41518600520993654</v>
      </c>
      <c r="W63">
        <v>-0.40343731156560914</v>
      </c>
      <c r="X63">
        <v>0.10077382229884982</v>
      </c>
      <c r="Y63">
        <v>2.1884589659872729E-2</v>
      </c>
      <c r="Z63">
        <v>0.34546274792230736</v>
      </c>
      <c r="AA63">
        <v>0.29910135973036855</v>
      </c>
      <c r="AB63">
        <v>-0.23879330970369431</v>
      </c>
      <c r="AC63">
        <v>-4.7588787724281163E-2</v>
      </c>
      <c r="AD63">
        <v>-3.0395907142594072E-2</v>
      </c>
      <c r="AE63">
        <v>1.8275065239777417E-2</v>
      </c>
      <c r="AF63">
        <v>7.6249093657732123E-2</v>
      </c>
      <c r="AG63">
        <v>-8.3233472997702271E-2</v>
      </c>
      <c r="AH63">
        <v>1.8856771222014157</v>
      </c>
      <c r="AI63">
        <v>-7.5669279364340786E-2</v>
      </c>
    </row>
    <row r="64" spans="1:35">
      <c r="A64" t="s">
        <v>12</v>
      </c>
      <c r="B64">
        <v>2006</v>
      </c>
      <c r="C64" t="str">
        <f t="shared" si="5"/>
        <v>Colts-2006</v>
      </c>
      <c r="D64">
        <v>0.12431094237949331</v>
      </c>
      <c r="E64">
        <v>5.4904264174040852E-2</v>
      </c>
      <c r="F64">
        <v>2.6467984730733138</v>
      </c>
      <c r="G64">
        <v>-0.66114470688752014</v>
      </c>
      <c r="H64">
        <v>-0.53985584287870569</v>
      </c>
      <c r="I64">
        <v>2.1963801078504486E-2</v>
      </c>
      <c r="J64">
        <v>12.894358918398904</v>
      </c>
      <c r="K64">
        <v>6.2483922948551971</v>
      </c>
      <c r="L64">
        <v>0.52065798672114039</v>
      </c>
      <c r="M64">
        <v>0.54663677168243097</v>
      </c>
      <c r="N64">
        <v>0.9518920561056321</v>
      </c>
      <c r="O64">
        <v>0.32944756844388379</v>
      </c>
      <c r="P64">
        <v>0.93220169726641011</v>
      </c>
      <c r="Q64">
        <v>0.49874011294646198</v>
      </c>
      <c r="R64">
        <v>0.16330208841639268</v>
      </c>
      <c r="S64">
        <v>9.3622767784979757E-2</v>
      </c>
      <c r="T64">
        <v>-1.125237524626967</v>
      </c>
      <c r="U64">
        <v>-0.74327543173803889</v>
      </c>
      <c r="V64">
        <v>-1.9973441178937505</v>
      </c>
      <c r="W64">
        <v>-1.4546926464716454</v>
      </c>
      <c r="X64">
        <v>0.18259984589141168</v>
      </c>
      <c r="Y64">
        <v>4.5045588214641663E-2</v>
      </c>
      <c r="Z64">
        <v>1.2422155653945535</v>
      </c>
      <c r="AA64">
        <v>0.81813225488587038</v>
      </c>
      <c r="AB64">
        <v>-0.1024023605425817</v>
      </c>
      <c r="AC64">
        <v>-0.14231815750663221</v>
      </c>
      <c r="AD64">
        <v>8.9112514258789716E-2</v>
      </c>
      <c r="AE64">
        <v>7.343986705045856E-2</v>
      </c>
      <c r="AF64">
        <v>-0.16788949411170509</v>
      </c>
      <c r="AG64">
        <v>1.1070119645442211</v>
      </c>
      <c r="AH64">
        <v>-0.92392415220071955</v>
      </c>
      <c r="AI64">
        <v>0.44770813817420346</v>
      </c>
    </row>
    <row r="65" spans="1:35">
      <c r="A65" t="s">
        <v>18</v>
      </c>
      <c r="B65">
        <v>2006</v>
      </c>
      <c r="C65" t="str">
        <f t="shared" si="5"/>
        <v>Cowboys-2006</v>
      </c>
      <c r="D65">
        <v>5.3152497817859731E-2</v>
      </c>
      <c r="E65">
        <v>-2.9724638630966149E-3</v>
      </c>
      <c r="F65">
        <v>0.92695546876954149</v>
      </c>
      <c r="G65">
        <v>9.0247276104688801E-2</v>
      </c>
      <c r="H65">
        <v>0.3076868922538164</v>
      </c>
      <c r="I65">
        <v>0.30422875843324915</v>
      </c>
      <c r="J65">
        <v>4.6692194087907888</v>
      </c>
      <c r="K65">
        <v>-0.57423276053059946</v>
      </c>
      <c r="L65">
        <v>0.12908459240273881</v>
      </c>
      <c r="M65">
        <v>-1.8946908625002166E-2</v>
      </c>
      <c r="N65">
        <v>0.59910362795578154</v>
      </c>
      <c r="O65">
        <v>-0.10903774513001049</v>
      </c>
      <c r="P65">
        <v>0.2705952716470974</v>
      </c>
      <c r="Q65">
        <v>-8.8087417766012505E-3</v>
      </c>
      <c r="R65">
        <v>8.0603279463812447E-2</v>
      </c>
      <c r="S65">
        <v>4.8099154792001914E-2</v>
      </c>
      <c r="T65">
        <v>1.4890193494080546</v>
      </c>
      <c r="U65">
        <v>0.18666352875830328</v>
      </c>
      <c r="V65">
        <v>-0.77746850730270445</v>
      </c>
      <c r="W65">
        <v>-0.23915731365837697</v>
      </c>
      <c r="X65">
        <v>2.5956511571492976E-2</v>
      </c>
      <c r="Y65">
        <v>3.9498965629013744E-3</v>
      </c>
      <c r="Z65">
        <v>0.21219374980736155</v>
      </c>
      <c r="AA65">
        <v>-5.3896872463882889E-3</v>
      </c>
      <c r="AB65">
        <v>0.17596730498947211</v>
      </c>
      <c r="AC65">
        <v>3.5570508221686295E-2</v>
      </c>
      <c r="AD65">
        <v>1.3454571446713897E-2</v>
      </c>
      <c r="AE65">
        <v>-3.2017719034947649E-2</v>
      </c>
      <c r="AF65">
        <v>8.4517087562834922E-2</v>
      </c>
      <c r="AG65">
        <v>-0.51970430386925814</v>
      </c>
      <c r="AH65">
        <v>3.3734013888061778</v>
      </c>
      <c r="AI65">
        <v>3.7493426591269502E-2</v>
      </c>
    </row>
    <row r="66" spans="1:35">
      <c r="A66" t="s">
        <v>0</v>
      </c>
      <c r="B66">
        <v>2006</v>
      </c>
      <c r="C66" t="str">
        <f t="shared" si="5"/>
        <v>Eagles-2006</v>
      </c>
      <c r="D66">
        <v>2.9475781659019706E-2</v>
      </c>
      <c r="E66">
        <v>-2.8034419608389256E-3</v>
      </c>
      <c r="F66">
        <v>2.0976908740621738</v>
      </c>
      <c r="G66">
        <v>-0.97714729671383205</v>
      </c>
      <c r="H66">
        <v>-7.5894456997438464E-2</v>
      </c>
      <c r="I66">
        <v>0.14391129807088315</v>
      </c>
      <c r="J66">
        <v>5.4124811163448516</v>
      </c>
      <c r="K66">
        <v>-0.62757869732927829</v>
      </c>
      <c r="L66">
        <v>-0.11248754521756668</v>
      </c>
      <c r="M66">
        <v>0.15739013839192031</v>
      </c>
      <c r="N66">
        <v>1.1141641992353173</v>
      </c>
      <c r="O66">
        <v>-0.32064751776006062</v>
      </c>
      <c r="P66">
        <v>9.1309424092790942E-2</v>
      </c>
      <c r="Q66">
        <v>8.3313000956890954E-2</v>
      </c>
      <c r="R66">
        <v>1.2668547622904765E-2</v>
      </c>
      <c r="S66">
        <v>-4.793136900928331E-3</v>
      </c>
      <c r="T66">
        <v>-0.74823449934051356</v>
      </c>
      <c r="U66">
        <v>-1.4271267159200427</v>
      </c>
      <c r="V66">
        <v>-0.4025181105225375</v>
      </c>
      <c r="W66">
        <v>-3.2262472433765559E-2</v>
      </c>
      <c r="X66">
        <v>9.9821804176093328E-3</v>
      </c>
      <c r="Y66">
        <v>-5.899568837027179E-2</v>
      </c>
      <c r="Z66">
        <v>-7.9873004766817246E-2</v>
      </c>
      <c r="AA66">
        <v>0.30313592848840859</v>
      </c>
      <c r="AB66">
        <v>0.26198740599821302</v>
      </c>
      <c r="AC66">
        <v>-0.13988628565046937</v>
      </c>
      <c r="AD66">
        <v>3.6176219970975178E-2</v>
      </c>
      <c r="AE66">
        <v>7.9306526150249475E-3</v>
      </c>
      <c r="AF66">
        <v>0.728165602015451</v>
      </c>
      <c r="AG66">
        <v>9.3452627249529518E-3</v>
      </c>
      <c r="AH66">
        <v>-0.52164509941689619</v>
      </c>
      <c r="AI66">
        <v>1.3613023990794761</v>
      </c>
    </row>
    <row r="67" spans="1:35">
      <c r="A67" t="s">
        <v>15</v>
      </c>
      <c r="B67">
        <v>2006</v>
      </c>
      <c r="C67" t="str">
        <f t="shared" si="5"/>
        <v>Giants-2006</v>
      </c>
      <c r="D67">
        <v>-1.0593379978126264E-3</v>
      </c>
      <c r="E67">
        <v>3.7757301871907374E-3</v>
      </c>
      <c r="F67">
        <v>-0.66936361598428284</v>
      </c>
      <c r="G67">
        <v>-0.26242081020341579</v>
      </c>
      <c r="H67">
        <v>0.13035553774679454</v>
      </c>
      <c r="I67">
        <v>8.3494626148449463E-2</v>
      </c>
      <c r="J67">
        <v>1.1907328166182531</v>
      </c>
      <c r="K67">
        <v>3.096787142954005E-2</v>
      </c>
      <c r="L67">
        <v>-2.7250785822925394E-2</v>
      </c>
      <c r="M67">
        <v>7.4543060830750185E-2</v>
      </c>
      <c r="N67">
        <v>6.7005020167132168E-2</v>
      </c>
      <c r="O67">
        <v>-0.23187503432620024</v>
      </c>
      <c r="P67">
        <v>9.7977131629545133E-2</v>
      </c>
      <c r="Q67">
        <v>5.5635688721356644E-2</v>
      </c>
      <c r="R67">
        <v>-2.2665336267116656E-2</v>
      </c>
      <c r="S67">
        <v>3.6133929896398964E-2</v>
      </c>
      <c r="T67">
        <v>2.0548449057484941</v>
      </c>
      <c r="U67">
        <v>1.1969490321864005</v>
      </c>
      <c r="V67">
        <v>0.74063664608851121</v>
      </c>
      <c r="W67">
        <v>5.1517284177283337E-2</v>
      </c>
      <c r="X67">
        <v>-2.5343069201024616E-2</v>
      </c>
      <c r="Y67">
        <v>-3.4021547399336535E-2</v>
      </c>
      <c r="Z67">
        <v>1.9976979484754104E-2</v>
      </c>
      <c r="AA67">
        <v>0.26574076242425093</v>
      </c>
      <c r="AB67">
        <v>0.11347877398787694</v>
      </c>
      <c r="AC67">
        <v>-0.14210221456071767</v>
      </c>
      <c r="AD67">
        <v>5.4222192677418589E-2</v>
      </c>
      <c r="AE67">
        <v>-5.1411749075986599E-2</v>
      </c>
      <c r="AF67">
        <v>0.55536600596969787</v>
      </c>
      <c r="AG67">
        <v>-0.36434145164662268</v>
      </c>
      <c r="AH67">
        <v>0.471640595480457</v>
      </c>
      <c r="AI67">
        <v>-0.40991985756237326</v>
      </c>
    </row>
    <row r="68" spans="1:35">
      <c r="A68" t="s">
        <v>3</v>
      </c>
      <c r="B68">
        <v>2006</v>
      </c>
      <c r="C68" t="str">
        <f t="shared" si="5"/>
        <v>Jets-2006</v>
      </c>
      <c r="D68">
        <v>1.2654612047740828E-2</v>
      </c>
      <c r="E68">
        <v>2.7554170509659089E-2</v>
      </c>
      <c r="F68">
        <v>5.3005825764826708E-2</v>
      </c>
      <c r="G68">
        <v>0.34766532662126615</v>
      </c>
      <c r="H68">
        <v>-0.32792992167028467</v>
      </c>
      <c r="I68">
        <v>-0.25708249993529647</v>
      </c>
      <c r="J68">
        <v>0.88374286650199185</v>
      </c>
      <c r="K68">
        <v>3.5116917304862283</v>
      </c>
      <c r="L68">
        <v>0.24620253712484402</v>
      </c>
      <c r="M68">
        <v>2.7807981580492035E-2</v>
      </c>
      <c r="N68">
        <v>-0.25394105006490325</v>
      </c>
      <c r="O68">
        <v>0.27609809008020014</v>
      </c>
      <c r="P68">
        <v>0.13511352717350356</v>
      </c>
      <c r="Q68">
        <v>0.22435609943243789</v>
      </c>
      <c r="R68">
        <v>5.0908286414839334E-2</v>
      </c>
      <c r="S68">
        <v>-1.8125020077430637E-3</v>
      </c>
      <c r="T68">
        <v>1.0465207337116702</v>
      </c>
      <c r="U68">
        <v>-2.0421692634362465</v>
      </c>
      <c r="V68">
        <v>-0.46981296858076899</v>
      </c>
      <c r="W68">
        <v>-0.87438371938088599</v>
      </c>
      <c r="X68">
        <v>-7.4280088490868534E-2</v>
      </c>
      <c r="Y68">
        <v>-5.1924340498704286E-2</v>
      </c>
      <c r="Z68">
        <v>0.46266382937551259</v>
      </c>
      <c r="AA68">
        <v>0.40317834901225991</v>
      </c>
      <c r="AB68">
        <v>-0.28177070096726492</v>
      </c>
      <c r="AC68">
        <v>1.6420355215892767E-2</v>
      </c>
      <c r="AD68">
        <v>-7.3465437097188623E-3</v>
      </c>
      <c r="AE68">
        <v>5.5509619174971006E-2</v>
      </c>
      <c r="AF68">
        <v>-0.74227265936107834</v>
      </c>
      <c r="AG68">
        <v>0.67341322087583411</v>
      </c>
      <c r="AH68">
        <v>3.5578134353089341</v>
      </c>
      <c r="AI68">
        <v>3.5612350178464487</v>
      </c>
    </row>
    <row r="69" spans="1:35">
      <c r="A69" t="s">
        <v>9</v>
      </c>
      <c r="B69">
        <v>2006</v>
      </c>
      <c r="C69" t="str">
        <f t="shared" si="5"/>
        <v>Patriots-2006</v>
      </c>
      <c r="D69">
        <v>4.9493951887262203E-2</v>
      </c>
      <c r="E69">
        <v>-4.6665781442108673E-2</v>
      </c>
      <c r="F69">
        <v>0.66779354252668299</v>
      </c>
      <c r="G69">
        <v>-0.87117779058843703</v>
      </c>
      <c r="H69">
        <v>-0.13140214883139134</v>
      </c>
      <c r="I69">
        <v>0.53076471734804143</v>
      </c>
      <c r="J69">
        <v>1.2112259185532692</v>
      </c>
      <c r="K69">
        <v>-0.77834024487335451</v>
      </c>
      <c r="L69">
        <v>0.15612342298868515</v>
      </c>
      <c r="M69">
        <v>-5.3873481723988079E-2</v>
      </c>
      <c r="N69">
        <v>-6.0822186725053497E-2</v>
      </c>
      <c r="O69">
        <v>-7.6926531833347619E-2</v>
      </c>
      <c r="P69">
        <v>0.21462146886899083</v>
      </c>
      <c r="Q69">
        <v>-8.5361547134121404E-2</v>
      </c>
      <c r="R69">
        <v>7.3292626714908729E-2</v>
      </c>
      <c r="S69">
        <v>-3.821426930880481E-2</v>
      </c>
      <c r="T69">
        <v>2.3193891161791429</v>
      </c>
      <c r="U69">
        <v>-2.4524394355763866</v>
      </c>
      <c r="V69">
        <v>-1.0339498783172165</v>
      </c>
      <c r="W69">
        <v>-0.31768729578399996</v>
      </c>
      <c r="X69">
        <v>7.7786479398136488E-2</v>
      </c>
      <c r="Y69">
        <v>-8.0647289805466441E-2</v>
      </c>
      <c r="Z69">
        <v>0.37279516030724513</v>
      </c>
      <c r="AA69">
        <v>-8.6257002409148298E-2</v>
      </c>
      <c r="AB69">
        <v>7.9187912513010897E-2</v>
      </c>
      <c r="AC69">
        <v>0.23887434769963739</v>
      </c>
      <c r="AD69">
        <v>3.9096255003812034E-3</v>
      </c>
      <c r="AE69">
        <v>-5.1063497470929239E-2</v>
      </c>
      <c r="AF69">
        <v>-0.26989691438528141</v>
      </c>
      <c r="AG69">
        <v>-3.1503388516904207E-2</v>
      </c>
      <c r="AH69">
        <v>-1.0448109664037561</v>
      </c>
      <c r="AI69">
        <v>-3.0701013249096141</v>
      </c>
    </row>
    <row r="70" spans="1:35">
      <c r="A70" t="s">
        <v>7</v>
      </c>
      <c r="B70">
        <v>2006</v>
      </c>
      <c r="C70" t="str">
        <f t="shared" si="5"/>
        <v>Ravens-2006</v>
      </c>
      <c r="D70">
        <v>-1.4648463213688852E-3</v>
      </c>
      <c r="E70">
        <v>-8.1078054798954857E-2</v>
      </c>
      <c r="F70">
        <v>0.71875934575421463</v>
      </c>
      <c r="G70">
        <v>-1.7292244727861412</v>
      </c>
      <c r="H70">
        <v>-0.19792000699751755</v>
      </c>
      <c r="I70">
        <v>0.57830935918191528</v>
      </c>
      <c r="J70">
        <v>0.34503380366632896</v>
      </c>
      <c r="K70">
        <v>-5.6105203869484166</v>
      </c>
      <c r="L70">
        <v>0.33749435952323492</v>
      </c>
      <c r="M70">
        <v>-0.33721834333219208</v>
      </c>
      <c r="N70">
        <v>-0.15275951938797533</v>
      </c>
      <c r="O70">
        <v>-0.66098038997889075</v>
      </c>
      <c r="P70">
        <v>-8.5259728983561617E-3</v>
      </c>
      <c r="Q70">
        <v>-0.34076272130048602</v>
      </c>
      <c r="R70">
        <v>4.1306196742011518E-2</v>
      </c>
      <c r="S70">
        <v>-8.8369787356056523E-2</v>
      </c>
      <c r="T70">
        <v>1.8794960836185808</v>
      </c>
      <c r="U70">
        <v>-1.8686255752055807</v>
      </c>
      <c r="V70">
        <v>-0.59527848130147554</v>
      </c>
      <c r="W70">
        <v>1.3817479901206295</v>
      </c>
      <c r="X70">
        <v>-2.9645673371083456E-2</v>
      </c>
      <c r="Y70">
        <v>-0.20407380907128506</v>
      </c>
      <c r="Z70">
        <v>0.26094028993121149</v>
      </c>
      <c r="AA70">
        <v>-0.45766458697552975</v>
      </c>
      <c r="AB70">
        <v>5.3840884914309703E-2</v>
      </c>
      <c r="AC70">
        <v>-0.11866986601443345</v>
      </c>
      <c r="AD70">
        <v>-5.563200902203471E-2</v>
      </c>
      <c r="AE70">
        <v>-8.6397028448906968E-2</v>
      </c>
      <c r="AF70">
        <v>-0.64858272773866976</v>
      </c>
      <c r="AG70">
        <v>-1.0144032570741104</v>
      </c>
      <c r="AH70">
        <v>-0.52251373950775393</v>
      </c>
      <c r="AI70">
        <v>2.1773114330718193</v>
      </c>
    </row>
    <row r="71" spans="1:35">
      <c r="A71" t="s">
        <v>27</v>
      </c>
      <c r="B71">
        <v>2006</v>
      </c>
      <c r="C71" t="str">
        <f t="shared" si="5"/>
        <v>Saints-2006</v>
      </c>
      <c r="D71">
        <v>4.465297750122163E-2</v>
      </c>
      <c r="E71">
        <v>-1.5923809719626432E-2</v>
      </c>
      <c r="F71">
        <v>1.898065014018457</v>
      </c>
      <c r="G71">
        <v>0.43904388977979925</v>
      </c>
      <c r="H71">
        <v>-0.19512315027944363</v>
      </c>
      <c r="I71">
        <v>-0.64927572854445514</v>
      </c>
      <c r="J71">
        <v>6.4101726961008234</v>
      </c>
      <c r="K71">
        <v>-0.83107661574116487</v>
      </c>
      <c r="L71">
        <v>0.12267264138118063</v>
      </c>
      <c r="M71">
        <v>-0.11644978462458692</v>
      </c>
      <c r="N71">
        <v>0.81184580056369171</v>
      </c>
      <c r="O71">
        <v>8.1528211640331E-2</v>
      </c>
      <c r="P71">
        <v>0.18086912483898909</v>
      </c>
      <c r="Q71">
        <v>-9.6719283735935774E-2</v>
      </c>
      <c r="R71">
        <v>6.5270025460741135E-2</v>
      </c>
      <c r="S71">
        <v>-2.8082183761585566E-2</v>
      </c>
      <c r="T71">
        <v>-2.1695263012081782</v>
      </c>
      <c r="U71">
        <v>-1.3989103302133756</v>
      </c>
      <c r="V71">
        <v>-0.1581028089488371</v>
      </c>
      <c r="W71">
        <v>0.20868060691771273</v>
      </c>
      <c r="X71">
        <v>2.8960856207995163E-2</v>
      </c>
      <c r="Y71">
        <v>3.6832359113235749E-2</v>
      </c>
      <c r="Z71">
        <v>0.35228417015160196</v>
      </c>
      <c r="AA71">
        <v>-0.26620310274519321</v>
      </c>
      <c r="AB71">
        <v>-0.18057909590067117</v>
      </c>
      <c r="AC71">
        <v>-0.11367009730887467</v>
      </c>
      <c r="AD71">
        <v>2.5004014601894255E-2</v>
      </c>
      <c r="AE71">
        <v>-4.255934296832628E-2</v>
      </c>
      <c r="AF71">
        <v>-0.22704569408921155</v>
      </c>
      <c r="AG71">
        <v>0.58146723785477605</v>
      </c>
      <c r="AH71">
        <v>1.3872621807145129</v>
      </c>
      <c r="AI71">
        <v>1.3637331828696042</v>
      </c>
    </row>
    <row r="72" spans="1:35">
      <c r="A72" t="s">
        <v>19</v>
      </c>
      <c r="B72">
        <v>2006</v>
      </c>
      <c r="C72" t="str">
        <f t="shared" si="5"/>
        <v>Seahawks-2006</v>
      </c>
      <c r="D72">
        <v>-2.6075537438721701E-2</v>
      </c>
      <c r="E72">
        <v>-6.8042224511833428E-3</v>
      </c>
      <c r="F72">
        <v>-0.93729635448126736</v>
      </c>
      <c r="G72">
        <v>1.0444659355911963</v>
      </c>
      <c r="H72">
        <v>0.26760179641807308</v>
      </c>
      <c r="I72">
        <v>-0.19297439295805008</v>
      </c>
      <c r="J72">
        <v>-3.6564670023650159</v>
      </c>
      <c r="K72">
        <v>0.73646533260622249</v>
      </c>
      <c r="L72">
        <v>-0.23522290132692991</v>
      </c>
      <c r="M72">
        <v>-4.3290595572555761E-2</v>
      </c>
      <c r="N72">
        <v>-0.48101206665372004</v>
      </c>
      <c r="O72">
        <v>0.37408397970849061</v>
      </c>
      <c r="P72">
        <v>-6.6854977080470154E-2</v>
      </c>
      <c r="Q72">
        <v>-8.1879559644434372E-2</v>
      </c>
      <c r="R72">
        <v>-3.8628816613629255E-2</v>
      </c>
      <c r="S72">
        <v>-8.7501154062178226E-3</v>
      </c>
      <c r="T72">
        <v>-0.87306523514582568</v>
      </c>
      <c r="U72">
        <v>0.13265171689157063</v>
      </c>
      <c r="V72">
        <v>0.6882518760517311</v>
      </c>
      <c r="W72">
        <v>0.35607695858494748</v>
      </c>
      <c r="X72">
        <v>-6.7528549620086364E-2</v>
      </c>
      <c r="Y72">
        <v>3.9078271513673796E-3</v>
      </c>
      <c r="Z72">
        <v>-0.16211961974881378</v>
      </c>
      <c r="AA72">
        <v>-0.20540430898444187</v>
      </c>
      <c r="AB72">
        <v>-0.12806707696022329</v>
      </c>
      <c r="AC72">
        <v>0.14969339741379134</v>
      </c>
      <c r="AD72">
        <v>-6.598542485457963E-2</v>
      </c>
      <c r="AE72">
        <v>-4.0078514063151167E-3</v>
      </c>
      <c r="AF72">
        <v>-0.20192851512637844</v>
      </c>
      <c r="AG72">
        <v>0.41299590942108516</v>
      </c>
      <c r="AH72">
        <v>1.7932903603159134</v>
      </c>
      <c r="AI72">
        <v>-0.97994026657407274</v>
      </c>
    </row>
    <row r="73" spans="1:35">
      <c r="A73" t="s">
        <v>1</v>
      </c>
      <c r="B73">
        <v>2007</v>
      </c>
      <c r="C73" t="str">
        <f>A73&amp;"-"&amp;B73</f>
        <v>Buccaneers-2007</v>
      </c>
      <c r="D73">
        <v>-1.7237274596410959E-2</v>
      </c>
      <c r="E73">
        <v>-4.0044507639615708E-2</v>
      </c>
      <c r="F73">
        <v>0.87490116796645001</v>
      </c>
      <c r="G73">
        <v>-0.81763485995475182</v>
      </c>
      <c r="H73">
        <v>-0.54296875</v>
      </c>
      <c r="I73">
        <v>0.40279947916666675</v>
      </c>
      <c r="J73">
        <v>-0.7752858090260426</v>
      </c>
      <c r="K73">
        <v>-1.142995003733533</v>
      </c>
      <c r="L73">
        <v>-8.9412888363084031E-3</v>
      </c>
      <c r="M73">
        <v>0.21006526706609868</v>
      </c>
      <c r="N73">
        <v>0.16087347509349403</v>
      </c>
      <c r="O73">
        <v>-0.51413164976398418</v>
      </c>
      <c r="P73">
        <v>-0.12203440006174381</v>
      </c>
      <c r="Q73">
        <v>-4.1199064834636215E-2</v>
      </c>
      <c r="R73">
        <v>-3.6740664874054196E-2</v>
      </c>
      <c r="S73">
        <v>1.4551370813655849E-2</v>
      </c>
      <c r="T73">
        <v>1.8137540898771369</v>
      </c>
      <c r="U73">
        <v>-3.3618518418302941</v>
      </c>
      <c r="V73">
        <v>3.1250000000000278E-2</v>
      </c>
      <c r="W73">
        <v>0.24347043504901963</v>
      </c>
      <c r="X73">
        <v>-4.865451388888891E-2</v>
      </c>
      <c r="Y73">
        <v>9.0151306739398765E-2</v>
      </c>
      <c r="Z73">
        <v>-0.23271933144980017</v>
      </c>
      <c r="AA73">
        <v>0.27701245288209742</v>
      </c>
      <c r="AB73">
        <v>-0.14028956755005539</v>
      </c>
      <c r="AC73">
        <v>-3.8754234936992413E-2</v>
      </c>
      <c r="AD73">
        <v>2.3722487318993967E-2</v>
      </c>
      <c r="AE73">
        <v>-2.3178165307002244E-2</v>
      </c>
      <c r="AF73">
        <v>0.13099447739071282</v>
      </c>
      <c r="AG73">
        <v>-0.28665301211468708</v>
      </c>
      <c r="AH73">
        <v>-0.41193934346691385</v>
      </c>
      <c r="AI73">
        <v>1.4985078529003502</v>
      </c>
    </row>
    <row r="74" spans="1:35">
      <c r="A74" t="s">
        <v>22</v>
      </c>
      <c r="B74">
        <v>2007</v>
      </c>
      <c r="C74" t="str">
        <f t="shared" ref="C74:C84" si="6">A74&amp;"-"&amp;B74</f>
        <v>Chargers-2007</v>
      </c>
      <c r="D74">
        <v>1.6078314424995393E-3</v>
      </c>
      <c r="E74">
        <v>-1.739730826809139E-2</v>
      </c>
      <c r="F74">
        <v>0.64497949725466719</v>
      </c>
      <c r="G74">
        <v>-1.1112561550814124</v>
      </c>
      <c r="H74">
        <v>-0.30859375000000006</v>
      </c>
      <c r="I74">
        <v>1.2287272135416669</v>
      </c>
      <c r="J74">
        <v>-1.265110071518045</v>
      </c>
      <c r="K74">
        <v>-0.12673828418737765</v>
      </c>
      <c r="L74">
        <v>-5.7634100314046366E-2</v>
      </c>
      <c r="M74">
        <v>3.3541634414177332E-2</v>
      </c>
      <c r="N74">
        <v>-5.982657597549175E-2</v>
      </c>
      <c r="O74">
        <v>-9.2016992181266591E-2</v>
      </c>
      <c r="P74">
        <v>-0.14161959714866423</v>
      </c>
      <c r="Q74">
        <v>2.5947526829418685E-2</v>
      </c>
      <c r="R74">
        <v>6.2478452713892463E-3</v>
      </c>
      <c r="S74">
        <v>-3.9582905422973162E-3</v>
      </c>
      <c r="T74">
        <v>1.3687932318906579</v>
      </c>
      <c r="U74">
        <v>-0.77257509734491592</v>
      </c>
      <c r="V74">
        <v>0.32421875000000022</v>
      </c>
      <c r="W74">
        <v>-0.36346315870098056</v>
      </c>
      <c r="X74">
        <v>6.1965437216553287E-2</v>
      </c>
      <c r="Y74">
        <v>-5.0814327561196498E-2</v>
      </c>
      <c r="Z74">
        <v>-0.21194032523593648</v>
      </c>
      <c r="AA74">
        <v>0.10920922024839885</v>
      </c>
      <c r="AB74">
        <v>7.336314243551971E-2</v>
      </c>
      <c r="AC74">
        <v>-0.16961565455170316</v>
      </c>
      <c r="AD74">
        <v>-2.940306236625298E-2</v>
      </c>
      <c r="AE74">
        <v>6.4909839297782913E-3</v>
      </c>
      <c r="AF74">
        <v>-2.6421536432217778E-2</v>
      </c>
      <c r="AG74">
        <v>-0.17498367261070646</v>
      </c>
      <c r="AH74">
        <v>2.2825423033584831</v>
      </c>
      <c r="AI74">
        <v>-0.81032005994657563</v>
      </c>
    </row>
    <row r="75" spans="1:35">
      <c r="A75" t="s">
        <v>12</v>
      </c>
      <c r="B75">
        <v>2007</v>
      </c>
      <c r="C75" t="str">
        <f t="shared" si="6"/>
        <v>Colts-2007</v>
      </c>
      <c r="D75">
        <v>9.9621027617290636E-2</v>
      </c>
      <c r="E75">
        <v>3.2363464167722749E-3</v>
      </c>
      <c r="F75">
        <v>2.0195277534409115</v>
      </c>
      <c r="G75">
        <v>-1.5432937856861606</v>
      </c>
      <c r="H75">
        <v>-0.66406249999999989</v>
      </c>
      <c r="I75">
        <v>0.60861002604166692</v>
      </c>
      <c r="J75">
        <v>7.4007101297140343</v>
      </c>
      <c r="K75">
        <v>0.55721160389494961</v>
      </c>
      <c r="L75">
        <v>0.34740200392055859</v>
      </c>
      <c r="M75">
        <v>0.41696491489683779</v>
      </c>
      <c r="N75">
        <v>0.44506115320738399</v>
      </c>
      <c r="O75">
        <v>-0.57175031834193946</v>
      </c>
      <c r="P75">
        <v>0.63514298201798214</v>
      </c>
      <c r="Q75">
        <v>0.25316311696956217</v>
      </c>
      <c r="R75">
        <v>9.1134800291056361E-2</v>
      </c>
      <c r="S75">
        <v>7.2915918625151205E-2</v>
      </c>
      <c r="T75">
        <v>1.2682001158563656</v>
      </c>
      <c r="U75">
        <v>-1.8058611757867782</v>
      </c>
      <c r="V75">
        <v>-1.30078125</v>
      </c>
      <c r="W75">
        <v>-0.83196901807598056</v>
      </c>
      <c r="X75">
        <v>2.9569692460317466E-2</v>
      </c>
      <c r="Y75">
        <v>-9.5018268449581327E-4</v>
      </c>
      <c r="Z75">
        <v>0.91415263339091446</v>
      </c>
      <c r="AA75">
        <v>0.75544867086604495</v>
      </c>
      <c r="AB75">
        <v>-0.19918406974320946</v>
      </c>
      <c r="AC75">
        <v>-6.7058608879172116E-2</v>
      </c>
      <c r="AD75">
        <v>7.2546979260971312E-2</v>
      </c>
      <c r="AE75">
        <v>7.477646732669473E-3</v>
      </c>
      <c r="AF75">
        <v>-0.27017910286080649</v>
      </c>
      <c r="AG75">
        <v>-0.47258059852253931</v>
      </c>
      <c r="AH75">
        <v>-4.7073215979311991</v>
      </c>
      <c r="AI75">
        <v>1.28453617730098</v>
      </c>
    </row>
    <row r="76" spans="1:35">
      <c r="A76" t="s">
        <v>18</v>
      </c>
      <c r="B76">
        <v>2007</v>
      </c>
      <c r="C76" t="str">
        <f t="shared" si="6"/>
        <v>Cowboys-2007</v>
      </c>
      <c r="D76">
        <v>4.6665400904144914E-2</v>
      </c>
      <c r="E76">
        <v>-1.6793491644678141E-2</v>
      </c>
      <c r="F76">
        <v>1.8558002756791674</v>
      </c>
      <c r="G76">
        <v>-0.74449447397623958</v>
      </c>
      <c r="H76">
        <v>-0.15625000000000008</v>
      </c>
      <c r="I76">
        <v>-2.9622395833333454E-3</v>
      </c>
      <c r="J76">
        <v>4.0354144148462847</v>
      </c>
      <c r="K76">
        <v>-0.56867971574206211</v>
      </c>
      <c r="L76">
        <v>6.4828135710201434E-2</v>
      </c>
      <c r="M76">
        <v>3.1313988818091124E-2</v>
      </c>
      <c r="N76">
        <v>0.83597750265751603</v>
      </c>
      <c r="O76">
        <v>-0.32509424240875229</v>
      </c>
      <c r="P76">
        <v>0.12823595420102774</v>
      </c>
      <c r="Q76">
        <v>9.0128390947811499E-2</v>
      </c>
      <c r="R76">
        <v>4.6723220329184925E-2</v>
      </c>
      <c r="S76">
        <v>6.869196976456631E-3</v>
      </c>
      <c r="T76">
        <v>1.055158501246507</v>
      </c>
      <c r="U76">
        <v>-1.0077718308741332</v>
      </c>
      <c r="V76">
        <v>-0.17968750000000008</v>
      </c>
      <c r="W76">
        <v>-0.32635378370098028</v>
      </c>
      <c r="X76">
        <v>6.6374362244897955E-2</v>
      </c>
      <c r="Y76">
        <v>-8.8832669663662475E-2</v>
      </c>
      <c r="Z76">
        <v>-0.12255393038079163</v>
      </c>
      <c r="AA76">
        <v>0.17727332534073811</v>
      </c>
      <c r="AB76">
        <v>0.13567215290470253</v>
      </c>
      <c r="AC76">
        <v>-2.1498984889771283E-2</v>
      </c>
      <c r="AD76">
        <v>-2.1124841913736425E-2</v>
      </c>
      <c r="AE76">
        <v>-5.2905077681451029E-2</v>
      </c>
      <c r="AF76">
        <v>0.16025052362028303</v>
      </c>
      <c r="AG76">
        <v>-0.20707738398424103</v>
      </c>
      <c r="AH76">
        <v>2.1116830977182541</v>
      </c>
      <c r="AI76">
        <v>3.6350667349246484</v>
      </c>
    </row>
    <row r="77" spans="1:35">
      <c r="A77" t="s">
        <v>15</v>
      </c>
      <c r="B77">
        <v>2007</v>
      </c>
      <c r="C77" t="str">
        <f t="shared" si="6"/>
        <v>Giants-2007</v>
      </c>
      <c r="D77">
        <v>2.6545323168848656E-2</v>
      </c>
      <c r="E77">
        <v>-1.4296404235189469E-2</v>
      </c>
      <c r="F77">
        <v>-0.94331127754218014</v>
      </c>
      <c r="G77">
        <v>0.32019603272345171</v>
      </c>
      <c r="H77">
        <v>0.46484375</v>
      </c>
      <c r="I77">
        <v>-0.1411458333333333</v>
      </c>
      <c r="J77">
        <v>-0.8131843713501572</v>
      </c>
      <c r="K77">
        <v>-1.8684046869514082</v>
      </c>
      <c r="L77">
        <v>-4.5805872580918922E-3</v>
      </c>
      <c r="M77">
        <v>-0.11175251112890197</v>
      </c>
      <c r="N77">
        <v>-3.503059630839233E-2</v>
      </c>
      <c r="O77">
        <v>-0.21333131175182518</v>
      </c>
      <c r="P77">
        <v>3.6006628622092765E-2</v>
      </c>
      <c r="Q77">
        <v>-1.1282959474769372E-2</v>
      </c>
      <c r="R77">
        <v>2.4885963004734772E-2</v>
      </c>
      <c r="S77">
        <v>-2.5407335559666837E-2</v>
      </c>
      <c r="T77">
        <v>1.4227499159082342</v>
      </c>
      <c r="U77">
        <v>0.47870577233320621</v>
      </c>
      <c r="V77">
        <v>-0.16796874999999997</v>
      </c>
      <c r="W77">
        <v>0.15850949754901977</v>
      </c>
      <c r="X77">
        <v>3.4408216411564607E-2</v>
      </c>
      <c r="Y77">
        <v>-3.8873525849886972E-2</v>
      </c>
      <c r="Z77">
        <v>-3.7089259418073672E-2</v>
      </c>
      <c r="AA77">
        <v>-0.10653453617708424</v>
      </c>
      <c r="AB77">
        <v>-7.5838474178730131E-2</v>
      </c>
      <c r="AC77">
        <v>5.3699750955037692E-2</v>
      </c>
      <c r="AD77">
        <v>6.1968149208743724E-2</v>
      </c>
      <c r="AE77">
        <v>-5.4484944669726115E-2</v>
      </c>
      <c r="AF77">
        <v>0.56081208441867059</v>
      </c>
      <c r="AG77">
        <v>-0.34269451292688802</v>
      </c>
      <c r="AH77">
        <v>-1.3237738715277776</v>
      </c>
      <c r="AI77">
        <v>0.23825296384329969</v>
      </c>
    </row>
    <row r="78" spans="1:35">
      <c r="A78" t="s">
        <v>25</v>
      </c>
      <c r="B78">
        <v>2007</v>
      </c>
      <c r="C78" t="str">
        <f t="shared" si="6"/>
        <v>Jaguars-2007</v>
      </c>
      <c r="D78">
        <v>7.1502274755530934E-2</v>
      </c>
      <c r="E78">
        <v>2.6456161061232395E-3</v>
      </c>
      <c r="F78">
        <v>1.6294303100923409</v>
      </c>
      <c r="G78">
        <v>-0.55588856020801813</v>
      </c>
      <c r="H78">
        <v>-0.59765625</v>
      </c>
      <c r="I78">
        <v>0.21359049479166667</v>
      </c>
      <c r="J78">
        <v>6.9528598029574606</v>
      </c>
      <c r="K78">
        <v>2.8737568845149362</v>
      </c>
      <c r="L78">
        <v>0.50032653562438711</v>
      </c>
      <c r="M78">
        <v>5.6610902860696879E-2</v>
      </c>
      <c r="N78">
        <v>0.49580294723029239</v>
      </c>
      <c r="O78">
        <v>6.4938476614243498E-2</v>
      </c>
      <c r="P78">
        <v>0.39460487429237423</v>
      </c>
      <c r="Q78">
        <v>0.14590826786900996</v>
      </c>
      <c r="R78">
        <v>6.8489065241104347E-2</v>
      </c>
      <c r="S78">
        <v>1.7015694842928027E-2</v>
      </c>
      <c r="T78">
        <v>6.9174841001013565E-2</v>
      </c>
      <c r="U78">
        <v>-1.1138557480818876</v>
      </c>
      <c r="V78">
        <v>-1.25</v>
      </c>
      <c r="W78">
        <v>-0.80853151807598067</v>
      </c>
      <c r="X78">
        <v>4.8034031320861675E-2</v>
      </c>
      <c r="Y78">
        <v>8.1283608422899195E-3</v>
      </c>
      <c r="Z78">
        <v>0.77306990969100331</v>
      </c>
      <c r="AA78">
        <v>0.40884617397057921</v>
      </c>
      <c r="AB78">
        <v>-0.11701505863324937</v>
      </c>
      <c r="AC78">
        <v>-0.1278930302834117</v>
      </c>
      <c r="AD78">
        <v>6.8473712380906909E-3</v>
      </c>
      <c r="AE78">
        <v>3.6610630443070741E-3</v>
      </c>
      <c r="AF78">
        <v>0.65416931469973882</v>
      </c>
      <c r="AG78">
        <v>-0.1062665784278487</v>
      </c>
      <c r="AH78">
        <v>-1.6685712276735254</v>
      </c>
      <c r="AI78">
        <v>1.4081598691702106</v>
      </c>
    </row>
    <row r="79" spans="1:35">
      <c r="A79" t="s">
        <v>4</v>
      </c>
      <c r="B79">
        <v>2007</v>
      </c>
      <c r="C79" t="str">
        <f t="shared" si="6"/>
        <v>Packers-2007</v>
      </c>
      <c r="D79">
        <v>2.3212740241016612E-2</v>
      </c>
      <c r="E79">
        <v>3.5147514069898758E-4</v>
      </c>
      <c r="F79">
        <v>1.5889867341788817</v>
      </c>
      <c r="G79">
        <v>0.39626028334175456</v>
      </c>
      <c r="H79">
        <v>-0.36718750000000011</v>
      </c>
      <c r="I79">
        <v>-0.15579427083333333</v>
      </c>
      <c r="J79">
        <v>4.2188102319708474</v>
      </c>
      <c r="K79">
        <v>2.1818954978738514</v>
      </c>
      <c r="L79">
        <v>5.0164967187887641E-2</v>
      </c>
      <c r="M79">
        <v>0.19833648595266862</v>
      </c>
      <c r="N79">
        <v>0.78855892637527258</v>
      </c>
      <c r="O79">
        <v>-3.1217327433034625E-3</v>
      </c>
      <c r="P79">
        <v>5.1314240549075074E-2</v>
      </c>
      <c r="Q79">
        <v>0.20304380783105208</v>
      </c>
      <c r="R79">
        <v>2.4670384977080025E-2</v>
      </c>
      <c r="S79">
        <v>-4.5422189209729444E-2</v>
      </c>
      <c r="T79">
        <v>0.21139353587078785</v>
      </c>
      <c r="U79">
        <v>-2.1188095760759489</v>
      </c>
      <c r="V79">
        <v>-0.49218749999999994</v>
      </c>
      <c r="W79">
        <v>-0.76580690870098045</v>
      </c>
      <c r="X79">
        <v>5.522959183673469E-2</v>
      </c>
      <c r="Y79">
        <v>-3.0070263333943088E-2</v>
      </c>
      <c r="Z79">
        <v>-4.0227086154246139E-2</v>
      </c>
      <c r="AA79">
        <v>0.39246944884518248</v>
      </c>
      <c r="AB79">
        <v>0.29584351091743766</v>
      </c>
      <c r="AC79">
        <v>0.10234437325916429</v>
      </c>
      <c r="AD79">
        <v>-1.0100279279480064E-2</v>
      </c>
      <c r="AE79">
        <v>1.287042164490923E-3</v>
      </c>
      <c r="AF79">
        <v>9.7957695698004055E-2</v>
      </c>
      <c r="AG79">
        <v>-9.2406239522884237E-2</v>
      </c>
      <c r="AH79">
        <v>2.9963309151785715</v>
      </c>
      <c r="AI79">
        <v>-3.024897064069525</v>
      </c>
    </row>
    <row r="80" spans="1:35">
      <c r="A80" t="s">
        <v>9</v>
      </c>
      <c r="B80">
        <v>2007</v>
      </c>
      <c r="C80" t="str">
        <f t="shared" si="6"/>
        <v>Patriots-2007</v>
      </c>
      <c r="D80">
        <v>0.13688073704807632</v>
      </c>
      <c r="E80">
        <v>-2.0311005141300961E-2</v>
      </c>
      <c r="F80">
        <v>3.2574399003443943</v>
      </c>
      <c r="G80">
        <v>-0.5525605707167488</v>
      </c>
      <c r="H80">
        <v>-0.77343749999999978</v>
      </c>
      <c r="I80">
        <v>0.21114908854166686</v>
      </c>
      <c r="J80">
        <v>12.235626981525421</v>
      </c>
      <c r="K80">
        <v>-1.456586914640615</v>
      </c>
      <c r="L80">
        <v>0.54176406980606195</v>
      </c>
      <c r="M80">
        <v>-0.16742350691082009</v>
      </c>
      <c r="N80">
        <v>1.1204699063611088</v>
      </c>
      <c r="O80">
        <v>-0.12351873799584256</v>
      </c>
      <c r="P80">
        <v>0.7865143970612718</v>
      </c>
      <c r="Q80">
        <v>-2.6008748244280917E-2</v>
      </c>
      <c r="R80">
        <v>8.3674140213708281E-2</v>
      </c>
      <c r="S80">
        <v>-4.1447958183053871E-2</v>
      </c>
      <c r="T80">
        <v>1.2873074172304408</v>
      </c>
      <c r="U80">
        <v>-4.1223878558937805</v>
      </c>
      <c r="V80">
        <v>-1.0390625</v>
      </c>
      <c r="W80">
        <v>0.48394895067401961</v>
      </c>
      <c r="X80">
        <v>0.17636187287414967</v>
      </c>
      <c r="Y80">
        <v>-5.0635923712872011E-3</v>
      </c>
      <c r="Z80">
        <v>0.98093387732059623</v>
      </c>
      <c r="AA80">
        <v>-0.20394709510715675</v>
      </c>
      <c r="AB80">
        <v>-2.008218495392225E-2</v>
      </c>
      <c r="AC80">
        <v>5.0902377302919813E-2</v>
      </c>
      <c r="AD80">
        <v>7.2822598191096446E-2</v>
      </c>
      <c r="AE80">
        <v>5.3594789724262792E-3</v>
      </c>
      <c r="AF80">
        <v>3.4566163479675061E-2</v>
      </c>
      <c r="AG80">
        <v>0.13565391519940975</v>
      </c>
      <c r="AH80">
        <v>1.0904772611957847</v>
      </c>
      <c r="AI80">
        <v>1.8646928342217328</v>
      </c>
    </row>
    <row r="81" spans="1:35">
      <c r="A81" t="s">
        <v>24</v>
      </c>
      <c r="B81">
        <v>2007</v>
      </c>
      <c r="C81" t="str">
        <f t="shared" si="6"/>
        <v>Redskins-2007</v>
      </c>
      <c r="D81">
        <v>-3.5693616391344225E-3</v>
      </c>
      <c r="E81">
        <v>-5.5725159668093459E-2</v>
      </c>
      <c r="F81">
        <v>0.42783227281716751</v>
      </c>
      <c r="G81">
        <v>-0.46902236813187687</v>
      </c>
      <c r="H81">
        <v>8.9843749999999944E-2</v>
      </c>
      <c r="I81">
        <v>-0.24807942708333333</v>
      </c>
      <c r="J81">
        <v>-0.56459231670341459</v>
      </c>
      <c r="K81">
        <v>-2.2330147107167053</v>
      </c>
      <c r="L81">
        <v>-4.0123946170591326E-2</v>
      </c>
      <c r="M81">
        <v>-7.7438945282132896E-2</v>
      </c>
      <c r="N81">
        <v>-8.9783257367113567E-2</v>
      </c>
      <c r="O81">
        <v>-0.61025116070665741</v>
      </c>
      <c r="P81">
        <v>-4.6474339845203855E-2</v>
      </c>
      <c r="Q81">
        <v>-4.6040651056191463E-2</v>
      </c>
      <c r="R81">
        <v>1.1738204015197051E-2</v>
      </c>
      <c r="S81">
        <v>-2.5885046254568184E-2</v>
      </c>
      <c r="T81">
        <v>1.4632258028684964</v>
      </c>
      <c r="U81">
        <v>0.327176616403415</v>
      </c>
      <c r="V81">
        <v>0.52343750000000011</v>
      </c>
      <c r="W81">
        <v>0.49054074754901972</v>
      </c>
      <c r="X81">
        <v>1.9884672619047618E-2</v>
      </c>
      <c r="Y81">
        <v>-2.9757946024206682E-2</v>
      </c>
      <c r="Z81">
        <v>-1.7549505552148098E-2</v>
      </c>
      <c r="AA81">
        <v>8.1626089276021524E-2</v>
      </c>
      <c r="AB81">
        <v>-3.1236674955765736E-2</v>
      </c>
      <c r="AC81">
        <v>-0.14805506022198525</v>
      </c>
      <c r="AD81">
        <v>6.7760558804727897E-3</v>
      </c>
      <c r="AE81">
        <v>-5.4946284356325079E-2</v>
      </c>
      <c r="AF81">
        <v>-0.37029890499866985</v>
      </c>
      <c r="AG81">
        <v>-0.62108323474215987</v>
      </c>
      <c r="AH81">
        <v>-0.68319072420634863</v>
      </c>
      <c r="AI81">
        <v>1.919530671866613</v>
      </c>
    </row>
    <row r="82" spans="1:35">
      <c r="A82" t="s">
        <v>19</v>
      </c>
      <c r="B82">
        <v>2007</v>
      </c>
      <c r="C82" t="str">
        <f t="shared" si="6"/>
        <v>Seahawks-2007</v>
      </c>
      <c r="D82">
        <v>4.8999919628013259E-3</v>
      </c>
      <c r="E82">
        <v>-5.021465216236267E-2</v>
      </c>
      <c r="F82">
        <v>0.41440891652264755</v>
      </c>
      <c r="G82">
        <v>0.23913597493657929</v>
      </c>
      <c r="H82">
        <v>-0.19531249999999994</v>
      </c>
      <c r="I82">
        <v>0.19772135416666675</v>
      </c>
      <c r="J82">
        <v>-0.58421016630173306</v>
      </c>
      <c r="K82">
        <v>-0.43240906185773875</v>
      </c>
      <c r="L82">
        <v>-0.2418139156339984</v>
      </c>
      <c r="M82">
        <v>-0.11337077429563597</v>
      </c>
      <c r="N82">
        <v>2.6600425750373469E-2</v>
      </c>
      <c r="O82">
        <v>-1.7963454040669513E-3</v>
      </c>
      <c r="P82">
        <v>1.6700647060251837E-2</v>
      </c>
      <c r="Q82">
        <v>-0.10681255253046396</v>
      </c>
      <c r="R82">
        <v>-4.204321034317527E-2</v>
      </c>
      <c r="S82">
        <v>-2.9675845017029957E-3</v>
      </c>
      <c r="T82">
        <v>0.20444136356647899</v>
      </c>
      <c r="U82">
        <v>-0.12583857086811237</v>
      </c>
      <c r="V82">
        <v>-0.31640624999999989</v>
      </c>
      <c r="W82">
        <v>0.72931027879901955</v>
      </c>
      <c r="X82">
        <v>3.6467633928571427E-2</v>
      </c>
      <c r="Y82">
        <v>-0.16108841278122199</v>
      </c>
      <c r="Z82">
        <v>-0.14959498828122456</v>
      </c>
      <c r="AA82">
        <v>-0.19794273866603995</v>
      </c>
      <c r="AB82">
        <v>-0.31772791166970915</v>
      </c>
      <c r="AC82">
        <v>-0.13777921448160119</v>
      </c>
      <c r="AD82">
        <v>-1.3829997910037896E-2</v>
      </c>
      <c r="AE82">
        <v>-7.0991731556033985E-2</v>
      </c>
      <c r="AF82">
        <v>-9.2531462148813359E-2</v>
      </c>
      <c r="AG82">
        <v>-0.18170438155231594</v>
      </c>
      <c r="AH82">
        <v>-2.5624382357215523</v>
      </c>
      <c r="AI82">
        <v>0.40407110001505275</v>
      </c>
    </row>
    <row r="83" spans="1:35">
      <c r="A83" t="s">
        <v>10</v>
      </c>
      <c r="B83">
        <v>2007</v>
      </c>
      <c r="C83" t="str">
        <f t="shared" si="6"/>
        <v>Steelers-2007</v>
      </c>
      <c r="D83">
        <v>3.2328319748338975E-2</v>
      </c>
      <c r="E83">
        <v>-5.2608096110988586E-2</v>
      </c>
      <c r="F83">
        <v>0.72174563263465663</v>
      </c>
      <c r="G83">
        <v>-0.49644959094415658</v>
      </c>
      <c r="H83">
        <v>-0.3671875</v>
      </c>
      <c r="I83">
        <v>-0.28152669270833336</v>
      </c>
      <c r="J83">
        <v>2.1255885336451739</v>
      </c>
      <c r="K83">
        <v>-2.1825775706253832</v>
      </c>
      <c r="L83">
        <v>0.49904158847518221</v>
      </c>
      <c r="M83">
        <v>-3.4399921871764411E-2</v>
      </c>
      <c r="N83">
        <v>-4.3935847261236671E-2</v>
      </c>
      <c r="O83">
        <v>-0.61073181922994479</v>
      </c>
      <c r="P83">
        <v>0.12844133405656843</v>
      </c>
      <c r="Q83">
        <v>-0.13418240169219753</v>
      </c>
      <c r="R83">
        <v>7.105759571217074E-2</v>
      </c>
      <c r="S83">
        <v>1.60545772462494E-2</v>
      </c>
      <c r="T83">
        <v>0.3698079752278971</v>
      </c>
      <c r="U83">
        <v>-1.1941470903714853</v>
      </c>
      <c r="V83">
        <v>-0.44921875000000006</v>
      </c>
      <c r="W83">
        <v>0.27569699754901955</v>
      </c>
      <c r="X83">
        <v>8.0859374999999997E-2</v>
      </c>
      <c r="Y83">
        <v>-5.035632860640623E-2</v>
      </c>
      <c r="Z83">
        <v>0.37026845767080152</v>
      </c>
      <c r="AA83">
        <v>9.1146031243329567E-2</v>
      </c>
      <c r="AB83">
        <v>-4.6469477902052664E-2</v>
      </c>
      <c r="AC83">
        <v>-0.24007637934078152</v>
      </c>
      <c r="AD83">
        <v>-1.0389213032449784E-2</v>
      </c>
      <c r="AE83">
        <v>-8.8096529203311097E-2</v>
      </c>
      <c r="AF83">
        <v>0.28434380285177158</v>
      </c>
      <c r="AG83">
        <v>-0.3476817279996024</v>
      </c>
      <c r="AH83">
        <v>0.43774908659261014</v>
      </c>
      <c r="AI83">
        <v>3.5607427759818409</v>
      </c>
    </row>
    <row r="84" spans="1:35">
      <c r="A84" t="s">
        <v>16</v>
      </c>
      <c r="B84">
        <v>2007</v>
      </c>
      <c r="C84" t="str">
        <f t="shared" si="6"/>
        <v>Titans-2007</v>
      </c>
      <c r="D84">
        <v>-2.7812387158253266E-2</v>
      </c>
      <c r="E84">
        <v>-4.3948450849702642E-2</v>
      </c>
      <c r="F84">
        <v>-1.216504473595442</v>
      </c>
      <c r="G84">
        <v>-1.2313581140675822</v>
      </c>
      <c r="H84">
        <v>0.24218750000000011</v>
      </c>
      <c r="I84">
        <v>0.51925455729166692</v>
      </c>
      <c r="J84">
        <v>-3.2578100935522816</v>
      </c>
      <c r="K84">
        <v>-2.5545574118657659</v>
      </c>
      <c r="L84">
        <v>-4.921802300708561E-2</v>
      </c>
      <c r="M84">
        <v>-0.1082793332459699</v>
      </c>
      <c r="N84">
        <v>-0.41825139956315927</v>
      </c>
      <c r="O84">
        <v>-0.38690838323074339</v>
      </c>
      <c r="P84">
        <v>-9.184315033924409E-2</v>
      </c>
      <c r="Q84">
        <v>-0.15071395485184558</v>
      </c>
      <c r="R84">
        <v>-1.9125389880576736E-2</v>
      </c>
      <c r="S84">
        <v>1.6083052111293905E-2</v>
      </c>
      <c r="T84">
        <v>1.6791070745660592</v>
      </c>
      <c r="U84">
        <v>-2.6527845567677764</v>
      </c>
      <c r="V84">
        <v>0.27343750000000022</v>
      </c>
      <c r="W84">
        <v>0.66949582567401933</v>
      </c>
      <c r="X84">
        <v>-7.8918650793650777E-2</v>
      </c>
      <c r="Y84">
        <v>-2.1318011652214208E-3</v>
      </c>
      <c r="Z84">
        <v>-0.15097810175935178</v>
      </c>
      <c r="AA84">
        <v>-9.2634775093377614E-2</v>
      </c>
      <c r="AB84">
        <v>3.4955144103207547E-2</v>
      </c>
      <c r="AC84">
        <v>1.1649640942740055E-2</v>
      </c>
      <c r="AD84">
        <v>-1.0793960823460114E-2</v>
      </c>
      <c r="AE84">
        <v>-5.1863399978080073E-2</v>
      </c>
      <c r="AF84">
        <v>-0.23174877204138838</v>
      </c>
      <c r="AG84">
        <v>-0.14537169370884384</v>
      </c>
      <c r="AH84">
        <v>-1.4552759463584306</v>
      </c>
      <c r="AI84">
        <v>2.8643168732706084</v>
      </c>
    </row>
    <row r="85" spans="1:35">
      <c r="A85" t="s">
        <v>28</v>
      </c>
      <c r="B85">
        <v>2008</v>
      </c>
      <c r="C85" t="str">
        <f>A85&amp;"-"&amp;B85</f>
        <v>Cardinals-2008</v>
      </c>
      <c r="D85">
        <v>4.4240281441415612E-2</v>
      </c>
      <c r="E85">
        <v>4.7337398694999866E-2</v>
      </c>
      <c r="F85">
        <v>1.1861269750779653</v>
      </c>
      <c r="G85">
        <v>1.6234917383075098</v>
      </c>
      <c r="H85">
        <v>0.45726142176217743</v>
      </c>
      <c r="I85">
        <v>0.10504895867890715</v>
      </c>
      <c r="J85">
        <v>4.8485095365190682</v>
      </c>
      <c r="K85">
        <v>1.1378825791358391</v>
      </c>
      <c r="L85">
        <v>0.12991148542749684</v>
      </c>
      <c r="M85">
        <v>-2.712849423289608E-2</v>
      </c>
      <c r="N85">
        <v>0.60387210702830785</v>
      </c>
      <c r="O85">
        <v>0.20554221158094257</v>
      </c>
      <c r="P85">
        <v>0.29117925694235519</v>
      </c>
      <c r="Q85">
        <v>0.10374644995276977</v>
      </c>
      <c r="R85">
        <v>3.5840164651312671E-2</v>
      </c>
      <c r="S85">
        <v>8.3520817910038792E-2</v>
      </c>
      <c r="T85">
        <v>3.8466580019715368E-2</v>
      </c>
      <c r="U85">
        <v>2.2310417725088372</v>
      </c>
      <c r="V85">
        <v>-0.18520698645953201</v>
      </c>
      <c r="W85">
        <v>-0.58765199882992625</v>
      </c>
      <c r="X85">
        <v>-1.1685032504746323E-2</v>
      </c>
      <c r="Y85">
        <v>0.10249065814699673</v>
      </c>
      <c r="Z85">
        <v>0.25003413834687671</v>
      </c>
      <c r="AA85">
        <v>6.6439872006745712E-2</v>
      </c>
      <c r="AB85">
        <v>2.5477061521058372E-2</v>
      </c>
      <c r="AC85">
        <v>8.7318499777958358E-2</v>
      </c>
      <c r="AD85">
        <v>-5.5522373366020075E-2</v>
      </c>
      <c r="AE85">
        <v>-2.1744881076398814E-3</v>
      </c>
      <c r="AF85">
        <v>-0.57779787337889588</v>
      </c>
      <c r="AG85">
        <v>-0.44823633555944048</v>
      </c>
      <c r="AH85">
        <v>-3.1564620047799292</v>
      </c>
      <c r="AI85">
        <v>2.5630130378062237</v>
      </c>
    </row>
    <row r="86" spans="1:35">
      <c r="A86" t="s">
        <v>22</v>
      </c>
      <c r="B86">
        <v>2008</v>
      </c>
      <c r="C86" t="str">
        <f t="shared" ref="C86:C96" si="7">A86&amp;"-"&amp;B86</f>
        <v>Chargers-2008</v>
      </c>
      <c r="D86">
        <v>3.5833428116880908E-2</v>
      </c>
      <c r="E86">
        <v>3.6928342584267082E-2</v>
      </c>
      <c r="F86">
        <v>2.4694150572135478</v>
      </c>
      <c r="G86">
        <v>0.2109846980364799</v>
      </c>
      <c r="H86">
        <v>-0.30472019811235784</v>
      </c>
      <c r="I86">
        <v>-7.4102172118917398E-2</v>
      </c>
      <c r="J86">
        <v>3.0853417568456343</v>
      </c>
      <c r="K86">
        <v>3.8537456253843256</v>
      </c>
      <c r="L86">
        <v>-3.3209976670619118E-2</v>
      </c>
      <c r="M86">
        <v>0.29063511251616014</v>
      </c>
      <c r="N86">
        <v>0.68515794309623956</v>
      </c>
      <c r="O86">
        <v>1.2010849566481796E-2</v>
      </c>
      <c r="P86">
        <v>6.1639550226258444E-2</v>
      </c>
      <c r="Q86">
        <v>0.37632627179438982</v>
      </c>
      <c r="R86">
        <v>5.4245460354199949E-2</v>
      </c>
      <c r="S86">
        <v>1.605451541028665E-2</v>
      </c>
      <c r="T86">
        <v>0.53626720488372426</v>
      </c>
      <c r="U86">
        <v>-0.80382946507842079</v>
      </c>
      <c r="V86">
        <v>-0.53242581602678229</v>
      </c>
      <c r="W86">
        <v>-0.92487164460949578</v>
      </c>
      <c r="X86">
        <v>5.0458655752652876E-2</v>
      </c>
      <c r="Y86">
        <v>-6.3216364010163353E-2</v>
      </c>
      <c r="Z86">
        <v>-0.18861554089628019</v>
      </c>
      <c r="AA86">
        <v>0.66174128693085488</v>
      </c>
      <c r="AB86">
        <v>0.11366299720345351</v>
      </c>
      <c r="AC86">
        <v>-6.3398940039914406E-2</v>
      </c>
      <c r="AD86">
        <v>-1.6257917431768097E-2</v>
      </c>
      <c r="AE86">
        <v>6.1478096827953611E-2</v>
      </c>
      <c r="AF86">
        <v>-0.36809969610643251</v>
      </c>
      <c r="AG86">
        <v>7.353969986904213E-3</v>
      </c>
      <c r="AH86">
        <v>4.4809858063167498</v>
      </c>
      <c r="AI86">
        <v>-0.34759212356621094</v>
      </c>
    </row>
    <row r="87" spans="1:35">
      <c r="A87" t="s">
        <v>12</v>
      </c>
      <c r="B87">
        <v>2008</v>
      </c>
      <c r="C87" t="str">
        <f t="shared" si="7"/>
        <v>Colts-2008</v>
      </c>
      <c r="D87">
        <v>9.2008318788018073E-2</v>
      </c>
      <c r="E87">
        <v>2.0891241370424321E-2</v>
      </c>
      <c r="F87">
        <v>1.3148067065671802</v>
      </c>
      <c r="G87">
        <v>-0.79402490115969426</v>
      </c>
      <c r="H87">
        <v>-0.67450825382480095</v>
      </c>
      <c r="I87">
        <v>0.12647849705269221</v>
      </c>
      <c r="J87">
        <v>9.1069438508136038</v>
      </c>
      <c r="K87">
        <v>4.4136173724761836</v>
      </c>
      <c r="L87">
        <v>0.54873915020901276</v>
      </c>
      <c r="M87">
        <v>0.64600969011682907</v>
      </c>
      <c r="N87">
        <v>0.33466884626738286</v>
      </c>
      <c r="O87">
        <v>-5.412890313082043E-2</v>
      </c>
      <c r="P87">
        <v>0.63455616305927598</v>
      </c>
      <c r="Q87">
        <v>0.40543885769823806</v>
      </c>
      <c r="R87">
        <v>0.13434490521541331</v>
      </c>
      <c r="S87">
        <v>5.9970262073657993E-2</v>
      </c>
      <c r="T87">
        <v>-2.6207541414795035</v>
      </c>
      <c r="U87">
        <v>-3.1769822365634774</v>
      </c>
      <c r="V87">
        <v>-2.2619801412741993</v>
      </c>
      <c r="W87">
        <v>-0.98194016525944794</v>
      </c>
      <c r="X87">
        <v>0.11629353324738106</v>
      </c>
      <c r="Y87">
        <v>-0.12708028575411442</v>
      </c>
      <c r="Z87">
        <v>1.3162669290048787</v>
      </c>
      <c r="AA87">
        <v>0.97472354570644093</v>
      </c>
      <c r="AB87">
        <v>-0.1574277164800108</v>
      </c>
      <c r="AC87">
        <v>-0.21199415346572378</v>
      </c>
      <c r="AD87">
        <v>3.4225483629181999E-2</v>
      </c>
      <c r="AE87">
        <v>5.8266199915981851E-2</v>
      </c>
      <c r="AF87">
        <v>-0.65950645128181296</v>
      </c>
      <c r="AG87">
        <v>6.8945479742178975E-2</v>
      </c>
      <c r="AH87">
        <v>-0.18484552938341392</v>
      </c>
      <c r="AI87">
        <v>6.1811405011524121</v>
      </c>
    </row>
    <row r="88" spans="1:35">
      <c r="A88" t="s">
        <v>6</v>
      </c>
      <c r="B88">
        <v>2008</v>
      </c>
      <c r="C88" t="str">
        <f t="shared" si="7"/>
        <v>Dolphins-2008</v>
      </c>
      <c r="D88">
        <v>1.6486191795838243E-2</v>
      </c>
      <c r="E88">
        <v>3.976608856628404E-3</v>
      </c>
      <c r="F88">
        <v>1.1322546851476947</v>
      </c>
      <c r="G88">
        <v>0.30190738915530002</v>
      </c>
      <c r="H88">
        <v>-0.72304737143072384</v>
      </c>
      <c r="I88">
        <v>6.7505089000432936E-2</v>
      </c>
      <c r="J88">
        <v>1.9640535257168055</v>
      </c>
      <c r="K88">
        <v>3.0516327069678972</v>
      </c>
      <c r="L88">
        <v>0.22481170261149042</v>
      </c>
      <c r="M88">
        <v>0.1324133838819587</v>
      </c>
      <c r="N88">
        <v>0.32451319939027273</v>
      </c>
      <c r="O88">
        <v>0.12173691864618225</v>
      </c>
      <c r="P88">
        <v>0.10478856611576992</v>
      </c>
      <c r="Q88">
        <v>0.14070438081209272</v>
      </c>
      <c r="R88">
        <v>-3.9276241968356648E-2</v>
      </c>
      <c r="S88">
        <v>-1.6728011089674703E-3</v>
      </c>
      <c r="T88">
        <v>-1.8891761092617074</v>
      </c>
      <c r="U88">
        <v>-3.0631361063500857</v>
      </c>
      <c r="V88">
        <v>-0.2953303742205422</v>
      </c>
      <c r="W88">
        <v>-0.57227064566244401</v>
      </c>
      <c r="X88">
        <v>4.664142609130166E-2</v>
      </c>
      <c r="Y88">
        <v>8.8128417673204243E-3</v>
      </c>
      <c r="Z88">
        <v>0.11888831691573926</v>
      </c>
      <c r="AA88">
        <v>0.42615870829786373</v>
      </c>
      <c r="AB88">
        <v>8.950986424834606E-3</v>
      </c>
      <c r="AC88">
        <v>-7.2192090069165174E-2</v>
      </c>
      <c r="AD88">
        <v>1.2015735861370102E-2</v>
      </c>
      <c r="AE88">
        <v>-1.3040831608771898E-2</v>
      </c>
      <c r="AF88">
        <v>-0.14338537152905953</v>
      </c>
      <c r="AG88">
        <v>-8.9416766573540418E-2</v>
      </c>
      <c r="AH88">
        <v>-0.27968418266194417</v>
      </c>
      <c r="AI88">
        <v>1.7012233445161646</v>
      </c>
    </row>
    <row r="89" spans="1:35">
      <c r="A89" t="s">
        <v>0</v>
      </c>
      <c r="B89">
        <v>2008</v>
      </c>
      <c r="C89" t="str">
        <f t="shared" si="7"/>
        <v>Eagles-2008</v>
      </c>
      <c r="D89">
        <v>9.3551257933023237E-3</v>
      </c>
      <c r="E89">
        <v>-8.2168085200632457E-2</v>
      </c>
      <c r="F89">
        <v>0.48477997404751222</v>
      </c>
      <c r="G89">
        <v>-0.83783328449414596</v>
      </c>
      <c r="H89">
        <v>9.7603275286266972E-2</v>
      </c>
      <c r="I89">
        <v>0.21567741012428052</v>
      </c>
      <c r="J89">
        <v>1.4869597950900979</v>
      </c>
      <c r="K89">
        <v>-6.9251094498593719</v>
      </c>
      <c r="L89">
        <v>8.7798232409190824E-3</v>
      </c>
      <c r="M89">
        <v>-0.37848964279997283</v>
      </c>
      <c r="N89">
        <v>0.20112635325218531</v>
      </c>
      <c r="O89">
        <v>-0.71888487442387994</v>
      </c>
      <c r="P89">
        <v>0.11371384615911768</v>
      </c>
      <c r="Q89">
        <v>-0.43344312096771725</v>
      </c>
      <c r="R89">
        <v>2.4256650328241095E-2</v>
      </c>
      <c r="S89">
        <v>-8.2139540804842898E-2</v>
      </c>
      <c r="T89">
        <v>1.0340986291465497</v>
      </c>
      <c r="U89">
        <v>-0.46051628032704234</v>
      </c>
      <c r="V89">
        <v>0.64907908896297006</v>
      </c>
      <c r="W89">
        <v>0.99893687959974098</v>
      </c>
      <c r="X89">
        <v>-6.9109006832627481E-2</v>
      </c>
      <c r="Y89">
        <v>-4.5843826457759362E-2</v>
      </c>
      <c r="Z89">
        <v>8.2502142092337721E-2</v>
      </c>
      <c r="AA89">
        <v>-0.59111942869140255</v>
      </c>
      <c r="AB89">
        <v>-0.20610057496547063</v>
      </c>
      <c r="AC89">
        <v>-0.12769240969625079</v>
      </c>
      <c r="AD89">
        <v>4.6574953872274998E-2</v>
      </c>
      <c r="AE89">
        <v>-5.5500046005596368E-2</v>
      </c>
      <c r="AF89">
        <v>1.0327960801436803E-2</v>
      </c>
      <c r="AG89">
        <v>-0.90585592500296108</v>
      </c>
      <c r="AH89">
        <v>-2.5808171019614745E-2</v>
      </c>
      <c r="AI89">
        <v>-0.81476914012442569</v>
      </c>
    </row>
    <row r="90" spans="1:35">
      <c r="A90" t="s">
        <v>13</v>
      </c>
      <c r="B90">
        <v>2008</v>
      </c>
      <c r="C90" t="str">
        <f t="shared" si="7"/>
        <v>Falcons-2008</v>
      </c>
      <c r="D90">
        <v>3.7701821451512338E-2</v>
      </c>
      <c r="E90">
        <v>1.5252254899742849E-2</v>
      </c>
      <c r="F90">
        <v>1.9890074649485681</v>
      </c>
      <c r="G90">
        <v>-0.14373236524790067</v>
      </c>
      <c r="H90">
        <v>-0.30684462614371077</v>
      </c>
      <c r="I90">
        <v>-0.56185766748248034</v>
      </c>
      <c r="J90">
        <v>4.88535459279655</v>
      </c>
      <c r="K90">
        <v>2.5546648375912131</v>
      </c>
      <c r="L90">
        <v>0.25396240625567945</v>
      </c>
      <c r="M90">
        <v>9.4306227059267139E-2</v>
      </c>
      <c r="N90">
        <v>0.52123947433666462</v>
      </c>
      <c r="O90">
        <v>9.4145102729915525E-2</v>
      </c>
      <c r="P90">
        <v>0.18425528237890135</v>
      </c>
      <c r="Q90">
        <v>0.1945188826757237</v>
      </c>
      <c r="R90">
        <v>2.5464767977056706E-2</v>
      </c>
      <c r="S90">
        <v>-1.6420736300536209E-2</v>
      </c>
      <c r="T90">
        <v>0.31819262916186708</v>
      </c>
      <c r="U90">
        <v>-2.9951124463687666</v>
      </c>
      <c r="V90">
        <v>-0.88192889033023536</v>
      </c>
      <c r="W90">
        <v>-0.33842481264975866</v>
      </c>
      <c r="X90">
        <v>1.1319618684489238E-2</v>
      </c>
      <c r="Y90">
        <v>-8.745243196025692E-3</v>
      </c>
      <c r="Z90">
        <v>0.45459933051986873</v>
      </c>
      <c r="AA90">
        <v>0.30882886302969226</v>
      </c>
      <c r="AB90">
        <v>-0.13003719784733761</v>
      </c>
      <c r="AC90">
        <v>0.12323803338217804</v>
      </c>
      <c r="AD90">
        <v>-2.7096041094239846E-2</v>
      </c>
      <c r="AE90">
        <v>2.5995624541373885E-2</v>
      </c>
      <c r="AF90">
        <v>1.9895740934488398E-2</v>
      </c>
      <c r="AG90">
        <v>0.8349617576392705</v>
      </c>
      <c r="AH90">
        <v>-0.37217095289611535</v>
      </c>
      <c r="AI90">
        <v>1.2973123669658695</v>
      </c>
    </row>
    <row r="91" spans="1:35">
      <c r="A91" t="s">
        <v>15</v>
      </c>
      <c r="B91">
        <v>2008</v>
      </c>
      <c r="C91" t="str">
        <f t="shared" si="7"/>
        <v>Giants-2008</v>
      </c>
      <c r="D91">
        <v>8.1279079396638393E-2</v>
      </c>
      <c r="E91">
        <v>-8.4112600203690713E-3</v>
      </c>
      <c r="F91">
        <v>0.71517649222237101</v>
      </c>
      <c r="G91">
        <v>-0.35033362702474735</v>
      </c>
      <c r="H91">
        <v>-0.7944259476386375</v>
      </c>
      <c r="I91">
        <v>-0.34544942804847406</v>
      </c>
      <c r="J91">
        <v>7.4354353417729353</v>
      </c>
      <c r="K91">
        <v>-0.92222094591231618</v>
      </c>
      <c r="L91">
        <v>0.57795308393827316</v>
      </c>
      <c r="M91">
        <v>-0.1156069934073638</v>
      </c>
      <c r="N91">
        <v>0.57308749837298922</v>
      </c>
      <c r="O91">
        <v>-0.13430466514904638</v>
      </c>
      <c r="P91">
        <v>0.53162293699291441</v>
      </c>
      <c r="Q91">
        <v>-5.2592882983592569E-2</v>
      </c>
      <c r="R91">
        <v>5.9319561721698916E-2</v>
      </c>
      <c r="S91">
        <v>-6.0268112169837157E-3</v>
      </c>
      <c r="T91">
        <v>0.94474849895545543</v>
      </c>
      <c r="U91">
        <v>-1.5669836792928353</v>
      </c>
      <c r="V91">
        <v>-1.4243534182954916</v>
      </c>
      <c r="W91">
        <v>-0.48422228980098825</v>
      </c>
      <c r="X91">
        <v>2.187047804359743E-2</v>
      </c>
      <c r="Y91">
        <v>-0.14127343329213859</v>
      </c>
      <c r="Z91">
        <v>0.73849936081078948</v>
      </c>
      <c r="AA91">
        <v>-5.4678174521933576E-2</v>
      </c>
      <c r="AB91">
        <v>4.9595301867786608E-2</v>
      </c>
      <c r="AC91">
        <v>0.21519728369909705</v>
      </c>
      <c r="AD91">
        <v>4.9116372469039889E-2</v>
      </c>
      <c r="AE91">
        <v>-9.2581142240459435E-2</v>
      </c>
      <c r="AF91">
        <v>1.1068734801666589</v>
      </c>
      <c r="AG91">
        <v>-0.26207358431923977</v>
      </c>
      <c r="AH91">
        <v>2.5737375652060117</v>
      </c>
      <c r="AI91">
        <v>0.43660537013830958</v>
      </c>
    </row>
    <row r="92" spans="1:35">
      <c r="A92" t="s">
        <v>17</v>
      </c>
      <c r="B92">
        <v>2008</v>
      </c>
      <c r="C92" t="str">
        <f t="shared" si="7"/>
        <v>Panthers-2008</v>
      </c>
      <c r="D92">
        <v>-1.5730851655180889E-3</v>
      </c>
      <c r="E92">
        <v>-1.6217882499508104E-2</v>
      </c>
      <c r="F92">
        <v>1.2952693494313383</v>
      </c>
      <c r="G92">
        <v>-0.80030260827526334</v>
      </c>
      <c r="H92">
        <v>-0.35670958659614638</v>
      </c>
      <c r="I92">
        <v>-7.8086408751343872E-2</v>
      </c>
      <c r="J92">
        <v>1.0674733089517709</v>
      </c>
      <c r="K92">
        <v>-0.68933239320613326</v>
      </c>
      <c r="L92">
        <v>-0.15171452724994813</v>
      </c>
      <c r="M92">
        <v>5.0051905302954863E-2</v>
      </c>
      <c r="N92">
        <v>0.65208801885560996</v>
      </c>
      <c r="O92">
        <v>-0.30920530829534026</v>
      </c>
      <c r="P92">
        <v>-0.14161092162774641</v>
      </c>
      <c r="Q92">
        <v>-1.4464629479750357E-2</v>
      </c>
      <c r="R92">
        <v>-2.3328453284930304E-2</v>
      </c>
      <c r="S92">
        <v>-2.0532036671689485E-3</v>
      </c>
      <c r="T92">
        <v>1.176021220606235</v>
      </c>
      <c r="U92">
        <v>-2.825105042891499</v>
      </c>
      <c r="V92">
        <v>0.16769419831703647</v>
      </c>
      <c r="W92">
        <v>0.41250122710110615</v>
      </c>
      <c r="X92">
        <v>0.13720526290290105</v>
      </c>
      <c r="Y92">
        <v>-9.9836091827410836E-2</v>
      </c>
      <c r="Z92">
        <v>-0.50424925859528846</v>
      </c>
      <c r="AA92">
        <v>0.13479952006659207</v>
      </c>
      <c r="AB92">
        <v>-9.6506540565851784E-2</v>
      </c>
      <c r="AC92">
        <v>-7.3470433748564296E-2</v>
      </c>
      <c r="AD92">
        <v>-3.263355900577871E-2</v>
      </c>
      <c r="AE92">
        <v>1.9958983732004165E-2</v>
      </c>
      <c r="AF92">
        <v>0.36586453909651429</v>
      </c>
      <c r="AG92">
        <v>0.23923122104872629</v>
      </c>
      <c r="AH92">
        <v>0.63650033213556867</v>
      </c>
      <c r="AI92">
        <v>2.1236980630646567</v>
      </c>
    </row>
    <row r="93" spans="1:35">
      <c r="A93" t="s">
        <v>7</v>
      </c>
      <c r="B93">
        <v>2008</v>
      </c>
      <c r="C93" t="str">
        <f t="shared" si="7"/>
        <v>Ravens-2008</v>
      </c>
      <c r="D93">
        <v>8.5013442145596037E-3</v>
      </c>
      <c r="E93">
        <v>-0.10519752755552281</v>
      </c>
      <c r="F93">
        <v>0.36243225394401368</v>
      </c>
      <c r="G93">
        <v>-1.7246008104775175</v>
      </c>
      <c r="H93">
        <v>-0.40379248079595825</v>
      </c>
      <c r="I93">
        <v>0.7099136020377117</v>
      </c>
      <c r="J93">
        <v>-0.20764072379768836</v>
      </c>
      <c r="K93">
        <v>-6.9895676298567402</v>
      </c>
      <c r="L93">
        <v>0.16712422356868592</v>
      </c>
      <c r="M93">
        <v>-0.5294777484902915</v>
      </c>
      <c r="N93">
        <v>-0.17620688996380215</v>
      </c>
      <c r="O93">
        <v>-0.57277759163481035</v>
      </c>
      <c r="P93">
        <v>3.6561907880023711E-2</v>
      </c>
      <c r="Q93">
        <v>-0.4696880652928429</v>
      </c>
      <c r="R93">
        <v>2.9618068856348122E-2</v>
      </c>
      <c r="S93">
        <v>-6.8836288462141709E-2</v>
      </c>
      <c r="T93">
        <v>1.99127313967288</v>
      </c>
      <c r="U93">
        <v>-1.9360533518527603</v>
      </c>
      <c r="V93">
        <v>6.6716595301311271E-2</v>
      </c>
      <c r="W93">
        <v>1.7622696233170965</v>
      </c>
      <c r="X93">
        <v>8.6690745648892384E-3</v>
      </c>
      <c r="Y93">
        <v>-0.1647288696511075</v>
      </c>
      <c r="Z93">
        <v>0.16120461268038211</v>
      </c>
      <c r="AA93">
        <v>-0.85320163485739053</v>
      </c>
      <c r="AB93">
        <v>-8.5028985653836792E-3</v>
      </c>
      <c r="AC93">
        <v>8.4478091940587488E-2</v>
      </c>
      <c r="AD93">
        <v>1.4336986590641167E-2</v>
      </c>
      <c r="AE93">
        <v>-9.6468312168207171E-2</v>
      </c>
      <c r="AF93">
        <v>3.7773944230034551E-2</v>
      </c>
      <c r="AG93">
        <v>-0.56431083080635769</v>
      </c>
      <c r="AH93">
        <v>3.0619824501650976</v>
      </c>
      <c r="AI93">
        <v>1.2553259991000494</v>
      </c>
    </row>
    <row r="94" spans="1:35">
      <c r="A94" t="s">
        <v>10</v>
      </c>
      <c r="B94">
        <v>2008</v>
      </c>
      <c r="C94" t="str">
        <f t="shared" si="7"/>
        <v>Steelers-2008</v>
      </c>
      <c r="D94">
        <v>9.1370130083932646E-3</v>
      </c>
      <c r="E94">
        <v>-8.8639487773682801E-2</v>
      </c>
      <c r="F94">
        <v>0.15011245552560307</v>
      </c>
      <c r="G94">
        <v>-2.6193847921321365</v>
      </c>
      <c r="H94">
        <v>-0.16113113548987762</v>
      </c>
      <c r="I94">
        <v>0.41537131368673974</v>
      </c>
      <c r="J94">
        <v>-0.21960558477295078</v>
      </c>
      <c r="K94">
        <v>-9.4251802140478347</v>
      </c>
      <c r="L94">
        <v>0.16045855141260523</v>
      </c>
      <c r="M94">
        <v>-0.33429496552769417</v>
      </c>
      <c r="N94">
        <v>-0.25544667590485742</v>
      </c>
      <c r="O94">
        <v>-1.2467426797881183</v>
      </c>
      <c r="P94">
        <v>3.5418251983952792E-2</v>
      </c>
      <c r="Q94">
        <v>-0.4365340211151475</v>
      </c>
      <c r="R94">
        <v>1.4750966745543204E-2</v>
      </c>
      <c r="S94">
        <v>-8.6573433422082902E-2</v>
      </c>
      <c r="T94">
        <v>1.0076067279832064</v>
      </c>
      <c r="U94">
        <v>-0.43334727852778376</v>
      </c>
      <c r="V94">
        <v>-0.21514690677436227</v>
      </c>
      <c r="W94">
        <v>1.3157494748942957</v>
      </c>
      <c r="X94">
        <v>-1.7999150824063011E-2</v>
      </c>
      <c r="Y94">
        <v>-0.11342744024489407</v>
      </c>
      <c r="Z94">
        <v>0.20624869356753345</v>
      </c>
      <c r="AA94">
        <v>-0.48457550599633759</v>
      </c>
      <c r="AB94">
        <v>3.2679721050055309E-2</v>
      </c>
      <c r="AC94">
        <v>8.5898357760023331E-2</v>
      </c>
      <c r="AD94">
        <v>-6.3222032742192222E-4</v>
      </c>
      <c r="AE94">
        <v>-7.3146716197458148E-2</v>
      </c>
      <c r="AF94">
        <v>-0.3626162031376553</v>
      </c>
      <c r="AG94">
        <v>-0.83975437708262068</v>
      </c>
      <c r="AH94">
        <v>-1.9803952386776327</v>
      </c>
      <c r="AI94">
        <v>1.1337246719471306</v>
      </c>
    </row>
    <row r="95" spans="1:35">
      <c r="A95" t="s">
        <v>16</v>
      </c>
      <c r="B95">
        <v>2008</v>
      </c>
      <c r="C95" t="str">
        <f t="shared" si="7"/>
        <v>Titans-2008</v>
      </c>
      <c r="D95">
        <v>-3.1429203688469166E-2</v>
      </c>
      <c r="E95">
        <v>-7.2835320168079684E-2</v>
      </c>
      <c r="F95">
        <v>6.5727309895891817E-2</v>
      </c>
      <c r="G95">
        <v>-1.5778756243528289</v>
      </c>
      <c r="H95">
        <v>-0.7031012502477354</v>
      </c>
      <c r="I95">
        <v>0.37221788477010742</v>
      </c>
      <c r="J95">
        <v>-3.8661904364642297</v>
      </c>
      <c r="K95">
        <v>-4.9608412434511493</v>
      </c>
      <c r="L95">
        <v>-0.26041521322696315</v>
      </c>
      <c r="M95">
        <v>-0.18494375434850069</v>
      </c>
      <c r="N95">
        <v>-0.20069845985117399</v>
      </c>
      <c r="O95">
        <v>-0.60749899700699617</v>
      </c>
      <c r="P95">
        <v>-0.30362340766621926</v>
      </c>
      <c r="Q95">
        <v>-0.25741668941195706</v>
      </c>
      <c r="R95">
        <v>-4.1391446556798273E-2</v>
      </c>
      <c r="S95">
        <v>-5.7639981696248385E-2</v>
      </c>
      <c r="T95">
        <v>1.4503452234622218</v>
      </c>
      <c r="U95">
        <v>-0.61149858913656119</v>
      </c>
      <c r="V95">
        <v>0.56907270137498256</v>
      </c>
      <c r="W95">
        <v>0.76581103462566202</v>
      </c>
      <c r="X95">
        <v>9.9628705076348203E-2</v>
      </c>
      <c r="Y95">
        <v>-3.3779989010153409E-2</v>
      </c>
      <c r="Z95">
        <v>-0.42440584047180208</v>
      </c>
      <c r="AA95">
        <v>-0.40388610419889315</v>
      </c>
      <c r="AB95">
        <v>0.14480683695384544</v>
      </c>
      <c r="AC95">
        <v>1.4310722023608557E-3</v>
      </c>
      <c r="AD95">
        <v>-4.3655934112758797E-3</v>
      </c>
      <c r="AE95">
        <v>-3.5734837103890485E-2</v>
      </c>
      <c r="AF95">
        <v>-2.0074740480433936E-2</v>
      </c>
      <c r="AG95">
        <v>-0.48958145083375737</v>
      </c>
      <c r="AH95">
        <v>0.46330352111770079</v>
      </c>
      <c r="AI95">
        <v>0.78192012634861507</v>
      </c>
    </row>
    <row r="96" spans="1:35">
      <c r="A96" t="s">
        <v>23</v>
      </c>
      <c r="B96">
        <v>2008</v>
      </c>
      <c r="C96" t="str">
        <f t="shared" si="7"/>
        <v>Vikings-2008</v>
      </c>
      <c r="D96">
        <v>-1.2970473002560625E-2</v>
      </c>
      <c r="E96">
        <v>-6.9952283720800035E-2</v>
      </c>
      <c r="F96">
        <v>-0.19562014331525107</v>
      </c>
      <c r="G96">
        <v>-0.44069713239912606</v>
      </c>
      <c r="H96">
        <v>0.3108515441347478</v>
      </c>
      <c r="I96">
        <v>3.5135285816722817E-2</v>
      </c>
      <c r="J96">
        <v>-1.4632635421443685</v>
      </c>
      <c r="K96">
        <v>-4.5119872044777853</v>
      </c>
      <c r="L96">
        <v>-5.6617656612378275E-3</v>
      </c>
      <c r="M96">
        <v>-0.20055424952807938</v>
      </c>
      <c r="N96">
        <v>-0.10674685281341711</v>
      </c>
      <c r="O96">
        <v>-0.45823822434020955</v>
      </c>
      <c r="P96">
        <v>-0.13400790803688895</v>
      </c>
      <c r="Q96">
        <v>-0.27291424521630814</v>
      </c>
      <c r="R96">
        <v>-1.363304548901427E-3</v>
      </c>
      <c r="S96">
        <v>-7.9287277138322843E-2</v>
      </c>
      <c r="T96">
        <v>-1.3778536622550315</v>
      </c>
      <c r="U96">
        <v>1.7431336967417965</v>
      </c>
      <c r="V96">
        <v>7.711230056891924E-2</v>
      </c>
      <c r="W96">
        <v>0.40904554612314026</v>
      </c>
      <c r="X96">
        <v>-3.1029176114812956E-2</v>
      </c>
      <c r="Y96">
        <v>-0.11279499182601591</v>
      </c>
      <c r="Z96">
        <v>-9.862804626272223E-2</v>
      </c>
      <c r="AA96">
        <v>-0.44354264961893919</v>
      </c>
      <c r="AB96">
        <v>-8.901107901069856E-2</v>
      </c>
      <c r="AC96">
        <v>0.31172225486069988</v>
      </c>
      <c r="AD96">
        <v>-2.7271646400924131E-2</v>
      </c>
      <c r="AE96">
        <v>-2.3667677574252675E-2</v>
      </c>
      <c r="AF96">
        <v>0.14328901004249323</v>
      </c>
      <c r="AG96">
        <v>-0.60635926016614217</v>
      </c>
      <c r="AH96">
        <v>-2.4968166833892615</v>
      </c>
      <c r="AI96">
        <v>2.4910836659978068</v>
      </c>
    </row>
    <row r="97" spans="1:35">
      <c r="A97" t="s">
        <v>26</v>
      </c>
      <c r="B97">
        <v>2009</v>
      </c>
      <c r="C97" t="str">
        <f>A97&amp;"-"&amp;B97</f>
        <v>Bengals-2009</v>
      </c>
      <c r="D97">
        <v>-8.5773982820789296E-3</v>
      </c>
      <c r="E97">
        <v>-1.6746007244566541E-2</v>
      </c>
      <c r="F97">
        <v>-0.44246939791032747</v>
      </c>
      <c r="G97">
        <v>-0.52936003689092659</v>
      </c>
      <c r="H97">
        <v>-0.12293114101195445</v>
      </c>
      <c r="I97">
        <v>-0.17075393604584405</v>
      </c>
      <c r="J97">
        <v>-0.16740000329839644</v>
      </c>
      <c r="K97">
        <v>-1.6786043167798248</v>
      </c>
      <c r="L97">
        <v>0.39577215188892895</v>
      </c>
      <c r="M97">
        <v>-0.11807984841640859</v>
      </c>
      <c r="N97">
        <v>-0.43500497086516504</v>
      </c>
      <c r="O97">
        <v>-0.17917674188094709</v>
      </c>
      <c r="P97">
        <v>9.0330985957969054E-2</v>
      </c>
      <c r="Q97">
        <v>-8.7429773818400308E-2</v>
      </c>
      <c r="R97">
        <v>3.5692407779884527E-2</v>
      </c>
      <c r="S97">
        <v>3.05533677356651E-3</v>
      </c>
      <c r="T97">
        <v>6.3948747794531524E-2</v>
      </c>
      <c r="U97">
        <v>0.11929080112485152</v>
      </c>
      <c r="V97">
        <v>0.36061123545096191</v>
      </c>
      <c r="W97">
        <v>7.8680272659785944E-2</v>
      </c>
      <c r="X97">
        <v>-2.8521460111777506E-2</v>
      </c>
      <c r="Y97">
        <v>-1.2994944573674592E-2</v>
      </c>
      <c r="Z97">
        <v>0.41402461825564751</v>
      </c>
      <c r="AA97">
        <v>-4.3176941234235759E-2</v>
      </c>
      <c r="AB97">
        <v>7.0266852725218001E-2</v>
      </c>
      <c r="AC97">
        <v>-2.0401910350861804E-2</v>
      </c>
      <c r="AD97">
        <v>-3.242649758165162E-3</v>
      </c>
      <c r="AE97">
        <v>4.6115564500145936E-2</v>
      </c>
      <c r="AF97">
        <v>1.8660677493927483E-2</v>
      </c>
      <c r="AG97">
        <v>-0.20251349779757816</v>
      </c>
      <c r="AH97">
        <v>0.53927135563501516</v>
      </c>
      <c r="AI97">
        <v>-1.1099094157447773</v>
      </c>
    </row>
    <row r="98" spans="1:35">
      <c r="A98" t="s">
        <v>28</v>
      </c>
      <c r="B98">
        <v>2009</v>
      </c>
      <c r="C98" t="str">
        <f t="shared" ref="C98:C108" si="8">A98&amp;"-"&amp;B98</f>
        <v>Cardinals-2009</v>
      </c>
      <c r="D98">
        <v>6.7414876498988092E-3</v>
      </c>
      <c r="E98">
        <v>-1.9348517716346346E-2</v>
      </c>
      <c r="F98">
        <v>0.13453551931298735</v>
      </c>
      <c r="G98">
        <v>-1.9791330942363683E-2</v>
      </c>
      <c r="H98">
        <v>0.58881224940560439</v>
      </c>
      <c r="I98">
        <v>-1.7864712294952026E-2</v>
      </c>
      <c r="J98">
        <v>-0.45263692354470786</v>
      </c>
      <c r="K98">
        <v>1.249318791120871</v>
      </c>
      <c r="L98">
        <v>-0.14610028668357608</v>
      </c>
      <c r="M98">
        <v>-7.4602546218816831E-2</v>
      </c>
      <c r="N98">
        <v>0.25161480036893435</v>
      </c>
      <c r="O98">
        <v>0.17977001072046978</v>
      </c>
      <c r="P98">
        <v>6.8440347480091743E-3</v>
      </c>
      <c r="Q98">
        <v>-7.1540896381698166E-2</v>
      </c>
      <c r="R98">
        <v>-2.8049482320382568E-2</v>
      </c>
      <c r="S98">
        <v>-2.0157639140927656E-2</v>
      </c>
      <c r="T98">
        <v>-1.4926276914378787</v>
      </c>
      <c r="U98">
        <v>-1.8665906576641871</v>
      </c>
      <c r="V98">
        <v>0.19273788697106206</v>
      </c>
      <c r="W98">
        <v>-0.2803389091534475</v>
      </c>
      <c r="X98">
        <v>0.13848196944642865</v>
      </c>
      <c r="Y98">
        <v>-4.9139450986128153E-3</v>
      </c>
      <c r="Z98">
        <v>-0.33649566243209517</v>
      </c>
      <c r="AA98">
        <v>-5.4819009085432052E-2</v>
      </c>
      <c r="AB98">
        <v>9.6037087981210995E-2</v>
      </c>
      <c r="AC98">
        <v>2.0970967345791292E-2</v>
      </c>
      <c r="AD98">
        <v>8.7070272702175176E-3</v>
      </c>
      <c r="AE98">
        <v>-2.6072333458163555E-2</v>
      </c>
      <c r="AF98">
        <v>-0.13482408524183398</v>
      </c>
      <c r="AG98">
        <v>0.10928787616968594</v>
      </c>
      <c r="AH98">
        <v>1.5937257294918759</v>
      </c>
      <c r="AI98">
        <v>2.9824335852064401</v>
      </c>
    </row>
    <row r="99" spans="1:35">
      <c r="A99" t="s">
        <v>22</v>
      </c>
      <c r="B99">
        <v>2009</v>
      </c>
      <c r="C99" t="str">
        <f t="shared" si="8"/>
        <v>Chargers-2009</v>
      </c>
      <c r="D99">
        <v>7.4936257562537592E-2</v>
      </c>
      <c r="E99">
        <v>4.7604381585816979E-2</v>
      </c>
      <c r="F99">
        <v>2.9805417467570932</v>
      </c>
      <c r="G99">
        <v>-0.10189334407369027</v>
      </c>
      <c r="H99">
        <v>-0.61140517397408511</v>
      </c>
      <c r="I99">
        <v>-0.16651963567464156</v>
      </c>
      <c r="J99">
        <v>7.6734199853445908</v>
      </c>
      <c r="K99">
        <v>5.125401202092962</v>
      </c>
      <c r="L99">
        <v>0.36249528534183895</v>
      </c>
      <c r="M99">
        <v>0.42882499686730169</v>
      </c>
      <c r="N99">
        <v>0.67175254600019185</v>
      </c>
      <c r="O99">
        <v>0.10333012062193664</v>
      </c>
      <c r="P99">
        <v>0.46632474845732075</v>
      </c>
      <c r="Q99">
        <v>0.42282934379266063</v>
      </c>
      <c r="R99">
        <v>5.5205060336832132E-2</v>
      </c>
      <c r="S99">
        <v>2.909592985452019E-2</v>
      </c>
      <c r="T99">
        <v>0.12216593027593392</v>
      </c>
      <c r="U99">
        <v>-0.85907910537820031</v>
      </c>
      <c r="V99">
        <v>-1.3530286040647856</v>
      </c>
      <c r="W99">
        <v>-0.38461234463373928</v>
      </c>
      <c r="X99">
        <v>7.6804155851661407E-2</v>
      </c>
      <c r="Y99">
        <v>8.3575711072303993E-2</v>
      </c>
      <c r="Z99">
        <v>0.62272014686284205</v>
      </c>
      <c r="AA99">
        <v>0.78937887205355617</v>
      </c>
      <c r="AB99">
        <v>-0.17856929387093895</v>
      </c>
      <c r="AC99">
        <v>-4.5716681251444929E-2</v>
      </c>
      <c r="AD99">
        <v>-6.4985135817154066E-2</v>
      </c>
      <c r="AE99">
        <v>6.4952067669589234E-2</v>
      </c>
      <c r="AF99">
        <v>-1.116060341147306</v>
      </c>
      <c r="AG99">
        <v>0.25980451608172467</v>
      </c>
      <c r="AH99">
        <v>0.64195224491518732</v>
      </c>
      <c r="AI99">
        <v>0.81675102600453098</v>
      </c>
    </row>
    <row r="100" spans="1:35">
      <c r="A100" t="s">
        <v>12</v>
      </c>
      <c r="B100">
        <v>2009</v>
      </c>
      <c r="C100" t="str">
        <f t="shared" si="8"/>
        <v>Colts-2009</v>
      </c>
      <c r="D100">
        <v>0.10332780378384106</v>
      </c>
      <c r="E100">
        <v>1.0702803124471746E-2</v>
      </c>
      <c r="F100">
        <v>2.1014409759078232</v>
      </c>
      <c r="G100">
        <v>-0.34166651270219361</v>
      </c>
      <c r="H100">
        <v>-0.45169060236451475</v>
      </c>
      <c r="I100">
        <v>-0.1868397862872935</v>
      </c>
      <c r="J100">
        <v>8.7883744626394069</v>
      </c>
      <c r="K100">
        <v>3.0713689152838262</v>
      </c>
      <c r="L100">
        <v>0.18381041771540022</v>
      </c>
      <c r="M100">
        <v>0.41888637172169774</v>
      </c>
      <c r="N100">
        <v>0.93811845321474674</v>
      </c>
      <c r="O100">
        <v>-0.17721342318472397</v>
      </c>
      <c r="P100">
        <v>0.59393617997674897</v>
      </c>
      <c r="Q100">
        <v>0.25710336017128843</v>
      </c>
      <c r="R100">
        <v>0.12185499791456048</v>
      </c>
      <c r="S100">
        <v>3.8633853667838607E-2</v>
      </c>
      <c r="T100">
        <v>-2.3114943857465255</v>
      </c>
      <c r="U100">
        <v>-1.3640286727125037</v>
      </c>
      <c r="V100">
        <v>-1.4146643838747601</v>
      </c>
      <c r="W100">
        <v>-0.64781062444371385</v>
      </c>
      <c r="X100">
        <v>0.14584028614496558</v>
      </c>
      <c r="Y100">
        <v>-2.2206103173318545E-2</v>
      </c>
      <c r="Z100">
        <v>0.73673845656001757</v>
      </c>
      <c r="AA100">
        <v>0.87280038873857413</v>
      </c>
      <c r="AB100">
        <v>-0.23847923881236641</v>
      </c>
      <c r="AC100">
        <v>3.4820967353813091E-2</v>
      </c>
      <c r="AD100">
        <v>3.7153459207653235E-2</v>
      </c>
      <c r="AE100">
        <v>1.1059354964955592E-2</v>
      </c>
      <c r="AF100">
        <v>-0.65554791202670137</v>
      </c>
      <c r="AG100">
        <v>-0.1197478282914575</v>
      </c>
      <c r="AH100">
        <v>0.98102799246855898</v>
      </c>
      <c r="AI100">
        <v>2.567950891723688</v>
      </c>
    </row>
    <row r="101" spans="1:35">
      <c r="A101" t="s">
        <v>18</v>
      </c>
      <c r="B101">
        <v>2009</v>
      </c>
      <c r="C101" t="str">
        <f t="shared" si="8"/>
        <v>Cowboys-2009</v>
      </c>
      <c r="D101">
        <v>4.0447205505628067E-2</v>
      </c>
      <c r="E101">
        <v>-1.9239758218761251E-2</v>
      </c>
      <c r="F101">
        <v>2.4337912131552009</v>
      </c>
      <c r="G101">
        <v>-0.26986123827416603</v>
      </c>
      <c r="H101">
        <v>-0.67070774437959668</v>
      </c>
      <c r="I101">
        <v>-0.37026665052459717</v>
      </c>
      <c r="J101">
        <v>8.1732127707664635</v>
      </c>
      <c r="K101">
        <v>-0.59259564954563415</v>
      </c>
      <c r="L101">
        <v>0.2867669905892648</v>
      </c>
      <c r="M101">
        <v>-4.6070238406813527E-2</v>
      </c>
      <c r="N101">
        <v>1.2215299122857348</v>
      </c>
      <c r="O101">
        <v>-0.14130232107321478</v>
      </c>
      <c r="P101">
        <v>0.27802729974809581</v>
      </c>
      <c r="Q101">
        <v>1.1099425016851079E-2</v>
      </c>
      <c r="R101">
        <v>5.6034669542883728E-3</v>
      </c>
      <c r="S101">
        <v>-3.7108221144573537E-2</v>
      </c>
      <c r="T101">
        <v>-3.5277481337047392</v>
      </c>
      <c r="U101">
        <v>-4.5482669493472665</v>
      </c>
      <c r="V101">
        <v>-1.6251135323308994</v>
      </c>
      <c r="W101">
        <v>-0.49141949512207533</v>
      </c>
      <c r="X101">
        <v>-1.5631205846693176E-2</v>
      </c>
      <c r="Y101">
        <v>-1.9849411113578921E-2</v>
      </c>
      <c r="Z101">
        <v>0.34125808857376227</v>
      </c>
      <c r="AA101">
        <v>9.8840034303582278E-2</v>
      </c>
      <c r="AB101">
        <v>9.8124443836725472E-2</v>
      </c>
      <c r="AC101">
        <v>-3.8412963713509871E-2</v>
      </c>
      <c r="AD101">
        <v>3.069035340362531E-2</v>
      </c>
      <c r="AE101">
        <v>-1.7415529914989979E-3</v>
      </c>
      <c r="AF101">
        <v>0.52995343351821289</v>
      </c>
      <c r="AG101">
        <v>1.5883046884444224E-2</v>
      </c>
      <c r="AH101">
        <v>2.7336643652226043</v>
      </c>
      <c r="AI101">
        <v>1.0285828139706787</v>
      </c>
    </row>
    <row r="102" spans="1:35">
      <c r="A102" t="s">
        <v>0</v>
      </c>
      <c r="B102">
        <v>2009</v>
      </c>
      <c r="C102" t="str">
        <f t="shared" si="8"/>
        <v>Eagles-2009</v>
      </c>
      <c r="D102">
        <v>2.7660895703118336E-3</v>
      </c>
      <c r="E102">
        <v>-1.2473948661215992E-2</v>
      </c>
      <c r="F102">
        <v>1.7809481166011742</v>
      </c>
      <c r="G102">
        <v>-1.1395038512754114</v>
      </c>
      <c r="H102">
        <v>-0.28449737139579645</v>
      </c>
      <c r="I102">
        <v>0.70483261134809205</v>
      </c>
      <c r="J102">
        <v>2.4497358409269347</v>
      </c>
      <c r="K102">
        <v>-2.5965384397208138</v>
      </c>
      <c r="L102">
        <v>-0.24599037333394289</v>
      </c>
      <c r="M102">
        <v>-1.2632891209094901E-2</v>
      </c>
      <c r="N102">
        <v>0.76515346469743128</v>
      </c>
      <c r="O102">
        <v>-0.40447593555765371</v>
      </c>
      <c r="P102">
        <v>-7.5582700510726547E-2</v>
      </c>
      <c r="Q102">
        <v>-7.4633975568496588E-2</v>
      </c>
      <c r="R102">
        <v>-1.8925324790044794E-2</v>
      </c>
      <c r="S102">
        <v>-2.9065222620876761E-2</v>
      </c>
      <c r="T102">
        <v>0.18781437676012214</v>
      </c>
      <c r="U102">
        <v>1.8522873517343845</v>
      </c>
      <c r="V102">
        <v>5.1176206827225817E-2</v>
      </c>
      <c r="W102">
        <v>0.82410635514716057</v>
      </c>
      <c r="X102">
        <v>-4.6444634686160072E-2</v>
      </c>
      <c r="Y102">
        <v>9.518329737052425E-3</v>
      </c>
      <c r="Z102">
        <v>-0.29659510543066037</v>
      </c>
      <c r="AA102">
        <v>-0.13351830251327493</v>
      </c>
      <c r="AB102">
        <v>0.24018630047773729</v>
      </c>
      <c r="AC102">
        <v>-1.9004642933909157E-2</v>
      </c>
      <c r="AD102">
        <v>2.142748511755211E-4</v>
      </c>
      <c r="AE102">
        <v>-3.3447597107923707E-2</v>
      </c>
      <c r="AF102">
        <v>-7.2157635574906995E-2</v>
      </c>
      <c r="AG102">
        <v>-5.4729508931419812E-3</v>
      </c>
      <c r="AH102">
        <v>0.30718025322910669</v>
      </c>
      <c r="AI102">
        <v>-8.0107086061940835E-2</v>
      </c>
    </row>
    <row r="103" spans="1:35">
      <c r="A103" t="s">
        <v>3</v>
      </c>
      <c r="B103">
        <v>2009</v>
      </c>
      <c r="C103" t="str">
        <f t="shared" si="8"/>
        <v>Jets-2009</v>
      </c>
      <c r="D103">
        <v>-3.5028899209150977E-2</v>
      </c>
      <c r="E103">
        <v>-0.11643207894799715</v>
      </c>
      <c r="F103">
        <v>-1.2118263640924409</v>
      </c>
      <c r="G103">
        <v>-1.9991972060896113</v>
      </c>
      <c r="H103">
        <v>0.10131716048585503</v>
      </c>
      <c r="I103">
        <v>0.10748742100752084</v>
      </c>
      <c r="J103">
        <v>-2.5698646055311714</v>
      </c>
      <c r="K103">
        <v>-6.7649203106764926</v>
      </c>
      <c r="L103">
        <v>4.8262328316103456E-2</v>
      </c>
      <c r="M103">
        <v>-0.148683236033536</v>
      </c>
      <c r="N103">
        <v>-0.34860012099873899</v>
      </c>
      <c r="O103">
        <v>-1.0773615576738655</v>
      </c>
      <c r="P103">
        <v>-0.17959930096100676</v>
      </c>
      <c r="Q103">
        <v>-0.3596839012968937</v>
      </c>
      <c r="R103">
        <v>-8.5607234520189424E-4</v>
      </c>
      <c r="S103">
        <v>-9.3896718194432974E-2</v>
      </c>
      <c r="T103">
        <v>2.3412779300601576</v>
      </c>
      <c r="U103">
        <v>-1.6715381783602843</v>
      </c>
      <c r="V103">
        <v>1.1931108338755398</v>
      </c>
      <c r="W103">
        <v>0.98218681552880882</v>
      </c>
      <c r="X103">
        <v>-5.6894825171715548E-2</v>
      </c>
      <c r="Y103">
        <v>-0.1795621045126754</v>
      </c>
      <c r="Z103">
        <v>-0.17166661772249978</v>
      </c>
      <c r="AA103">
        <v>-0.34360643398839996</v>
      </c>
      <c r="AB103">
        <v>-0.14093476311228795</v>
      </c>
      <c r="AC103">
        <v>-6.3206482969230177E-2</v>
      </c>
      <c r="AD103">
        <v>-2.4170262601541023E-2</v>
      </c>
      <c r="AE103">
        <v>-7.8236308409437877E-2</v>
      </c>
      <c r="AF103">
        <v>0.18648310890313763</v>
      </c>
      <c r="AG103">
        <v>-0.4527556538197165</v>
      </c>
      <c r="AH103">
        <v>1.0022832587951847</v>
      </c>
      <c r="AI103">
        <v>-5.7703564171907917E-2</v>
      </c>
    </row>
    <row r="104" spans="1:35">
      <c r="A104" t="s">
        <v>4</v>
      </c>
      <c r="B104">
        <v>2009</v>
      </c>
      <c r="C104" t="str">
        <f t="shared" si="8"/>
        <v>Packers-2009</v>
      </c>
      <c r="D104">
        <v>4.5958625619065135E-2</v>
      </c>
      <c r="E104">
        <v>-8.9060177742840523E-3</v>
      </c>
      <c r="F104">
        <v>1.4279575140390044</v>
      </c>
      <c r="G104">
        <v>-0.55048543068713207</v>
      </c>
      <c r="H104">
        <v>-0.57146981682944142</v>
      </c>
      <c r="I104">
        <v>0.63713099924778005</v>
      </c>
      <c r="J104">
        <v>3.7753780057768389</v>
      </c>
      <c r="K104">
        <v>-2.9278429258279797</v>
      </c>
      <c r="L104">
        <v>0.27633490075660189</v>
      </c>
      <c r="M104">
        <v>-0.29168287260990811</v>
      </c>
      <c r="N104">
        <v>0.44217286276105761</v>
      </c>
      <c r="O104">
        <v>-0.25207433164126358</v>
      </c>
      <c r="P104">
        <v>0.20401075647299757</v>
      </c>
      <c r="Q104">
        <v>-9.8673677237462426E-2</v>
      </c>
      <c r="R104">
        <v>6.5327689587321575E-2</v>
      </c>
      <c r="S104">
        <v>-6.2490022033226192E-3</v>
      </c>
      <c r="T104">
        <v>1.595887055461009</v>
      </c>
      <c r="U104">
        <v>0.58500961734244095</v>
      </c>
      <c r="V104">
        <v>-0.76082312229056137</v>
      </c>
      <c r="W104">
        <v>0.31610008158492919</v>
      </c>
      <c r="X104">
        <v>3.7712312374007267E-2</v>
      </c>
      <c r="Y104">
        <v>4.2455097753380008E-2</v>
      </c>
      <c r="Z104">
        <v>0.21792483675340885</v>
      </c>
      <c r="AA104">
        <v>-0.32952449579674742</v>
      </c>
      <c r="AB104">
        <v>0.16877953838766246</v>
      </c>
      <c r="AC104">
        <v>0.16563437834050371</v>
      </c>
      <c r="AD104">
        <v>3.8158681947316076E-3</v>
      </c>
      <c r="AE104">
        <v>-4.6207209376521105E-2</v>
      </c>
      <c r="AF104">
        <v>0.21451647452565137</v>
      </c>
      <c r="AG104">
        <v>-0.4608859365710502</v>
      </c>
      <c r="AH104">
        <v>-0.64942086767891083</v>
      </c>
      <c r="AI104">
        <v>3.8061794869333614</v>
      </c>
    </row>
    <row r="105" spans="1:35">
      <c r="A105" t="s">
        <v>9</v>
      </c>
      <c r="B105">
        <v>2009</v>
      </c>
      <c r="C105" t="str">
        <f t="shared" si="8"/>
        <v>Patriots-2009</v>
      </c>
      <c r="D105">
        <v>8.8567411021627351E-2</v>
      </c>
      <c r="E105">
        <v>-1.758101273129057E-2</v>
      </c>
      <c r="F105">
        <v>2.3846856879659142</v>
      </c>
      <c r="G105">
        <v>-0.20949291703810369</v>
      </c>
      <c r="H105">
        <v>-0.48097456017308293</v>
      </c>
      <c r="I105">
        <v>1.2695700348582702E-2</v>
      </c>
      <c r="J105">
        <v>8.3450628693981042</v>
      </c>
      <c r="K105">
        <v>1.4021665596413455</v>
      </c>
      <c r="L105">
        <v>0.40225209981146137</v>
      </c>
      <c r="M105">
        <v>-9.6443292296903294E-2</v>
      </c>
      <c r="N105">
        <v>0.83354388982764216</v>
      </c>
      <c r="O105">
        <v>0.24694537386098567</v>
      </c>
      <c r="P105">
        <v>0.56032839965676151</v>
      </c>
      <c r="Q105">
        <v>7.3890289790281713E-2</v>
      </c>
      <c r="R105">
        <v>5.444408297294584E-2</v>
      </c>
      <c r="S105">
        <v>-3.9054317936078504E-2</v>
      </c>
      <c r="T105">
        <v>-0.2931956583316313</v>
      </c>
      <c r="U105">
        <v>-2.8610291876595064</v>
      </c>
      <c r="V105">
        <v>-0.94081779261006615</v>
      </c>
      <c r="W105">
        <v>-0.3444501442901306</v>
      </c>
      <c r="X105">
        <v>4.9953891269965987E-2</v>
      </c>
      <c r="Y105">
        <v>-8.7744685312112519E-2</v>
      </c>
      <c r="Z105">
        <v>0.69208999537126803</v>
      </c>
      <c r="AA105">
        <v>-1.4953671886158426E-3</v>
      </c>
      <c r="AB105">
        <v>-6.0064361400477856E-2</v>
      </c>
      <c r="AC105">
        <v>0.10952003377473854</v>
      </c>
      <c r="AD105">
        <v>7.0789242003957253E-2</v>
      </c>
      <c r="AE105">
        <v>1.5036773779541913E-2</v>
      </c>
      <c r="AF105">
        <v>-2.2367981293542782E-2</v>
      </c>
      <c r="AG105">
        <v>0.22875888493308011</v>
      </c>
      <c r="AH105">
        <v>-2.3933551030965319</v>
      </c>
      <c r="AI105">
        <v>-2.3619808700671521</v>
      </c>
    </row>
    <row r="106" spans="1:35">
      <c r="A106" t="s">
        <v>7</v>
      </c>
      <c r="B106">
        <v>2009</v>
      </c>
      <c r="C106" t="str">
        <f t="shared" si="8"/>
        <v>Ravens-2009</v>
      </c>
      <c r="D106">
        <v>2.0372735613092267E-2</v>
      </c>
      <c r="E106">
        <v>-3.6371182820264275E-2</v>
      </c>
      <c r="F106">
        <v>0.15753474059101202</v>
      </c>
      <c r="G106">
        <v>-0.7126076777881869</v>
      </c>
      <c r="H106">
        <v>-0.23657206636600175</v>
      </c>
      <c r="I106">
        <v>0.3253273608223306</v>
      </c>
      <c r="J106">
        <v>2.0919187626780937</v>
      </c>
      <c r="K106">
        <v>-2.0093841674644528</v>
      </c>
      <c r="L106">
        <v>2.4489192734303125E-2</v>
      </c>
      <c r="M106">
        <v>9.5027917457368161E-3</v>
      </c>
      <c r="N106">
        <v>0.17351569256670554</v>
      </c>
      <c r="O106">
        <v>-0.29526813610432256</v>
      </c>
      <c r="P106">
        <v>0.13919343291506989</v>
      </c>
      <c r="Q106">
        <v>-0.1007201373995267</v>
      </c>
      <c r="R106">
        <v>5.9346140614912725E-3</v>
      </c>
      <c r="S106">
        <v>-1.6352042156847456E-2</v>
      </c>
      <c r="T106">
        <v>1.2486271288000435</v>
      </c>
      <c r="U106">
        <v>-3.545043828336385</v>
      </c>
      <c r="V106">
        <v>-0.35863484966538817</v>
      </c>
      <c r="W106">
        <v>0.23617029865454736</v>
      </c>
      <c r="X106">
        <v>-2.9176254645230354E-2</v>
      </c>
      <c r="Y106">
        <v>-0.13068689424696114</v>
      </c>
      <c r="Z106">
        <v>0.16679534340346586</v>
      </c>
      <c r="AA106">
        <v>-0.11730468461248994</v>
      </c>
      <c r="AB106">
        <v>0.26923246863782913</v>
      </c>
      <c r="AC106">
        <v>-5.6670929612675447E-2</v>
      </c>
      <c r="AD106">
        <v>3.5091112719642013E-2</v>
      </c>
      <c r="AE106">
        <v>-3.9237618071379085E-2</v>
      </c>
      <c r="AF106">
        <v>0.45532211607404927</v>
      </c>
      <c r="AG106">
        <v>-0.72000234445334588</v>
      </c>
      <c r="AH106">
        <v>0.96305822850415979</v>
      </c>
      <c r="AI106">
        <v>1.080990276789271</v>
      </c>
    </row>
    <row r="107" spans="1:35">
      <c r="A107" t="s">
        <v>27</v>
      </c>
      <c r="B107">
        <v>2009</v>
      </c>
      <c r="C107" t="str">
        <f t="shared" si="8"/>
        <v>Saints-2009</v>
      </c>
      <c r="D107">
        <v>7.8915917345541639E-2</v>
      </c>
      <c r="E107">
        <v>-1.3539503528920329E-3</v>
      </c>
      <c r="F107">
        <v>2.9821405921020077</v>
      </c>
      <c r="G107">
        <v>-0.59438401946601471</v>
      </c>
      <c r="H107">
        <v>-3.5957771848194563E-2</v>
      </c>
      <c r="I107">
        <v>0.6808027664512496</v>
      </c>
      <c r="J107">
        <v>8.5364277124553727</v>
      </c>
      <c r="K107">
        <v>2.4559933345746083</v>
      </c>
      <c r="L107">
        <v>0.24589362930130998</v>
      </c>
      <c r="M107">
        <v>-0.14094626097542445</v>
      </c>
      <c r="N107">
        <v>1.1378556840885423</v>
      </c>
      <c r="O107">
        <v>0.27655840555363231</v>
      </c>
      <c r="P107">
        <v>0.36625386603483634</v>
      </c>
      <c r="Q107">
        <v>6.2565582056203287E-2</v>
      </c>
      <c r="R107">
        <v>6.2150911990952268E-2</v>
      </c>
      <c r="S107">
        <v>1.2455450464023627E-3</v>
      </c>
      <c r="T107">
        <v>0.36573367230649673</v>
      </c>
      <c r="U107">
        <v>-2.0629046038160919</v>
      </c>
      <c r="V107">
        <v>-0.3428954029507903</v>
      </c>
      <c r="W107">
        <v>-6.0590254630855225E-2</v>
      </c>
      <c r="X107">
        <v>4.2414823690944903E-2</v>
      </c>
      <c r="Y107">
        <v>-0.10510187458425527</v>
      </c>
      <c r="Z107">
        <v>0.40925914915921802</v>
      </c>
      <c r="AA107">
        <v>5.2730898083528571E-2</v>
      </c>
      <c r="AB107">
        <v>-4.0362722612392862E-2</v>
      </c>
      <c r="AC107">
        <v>-6.5340745759172869E-2</v>
      </c>
      <c r="AD107">
        <v>6.8389061458548367E-2</v>
      </c>
      <c r="AE107">
        <v>5.6959579391929291E-2</v>
      </c>
      <c r="AF107">
        <v>0.28724325108897458</v>
      </c>
      <c r="AG107">
        <v>0.25231872451354054</v>
      </c>
      <c r="AH107">
        <v>-1.7826185789984557</v>
      </c>
      <c r="AI107">
        <v>2.5411934058046137</v>
      </c>
    </row>
    <row r="108" spans="1:35">
      <c r="A108" t="s">
        <v>23</v>
      </c>
      <c r="B108">
        <v>2009</v>
      </c>
      <c r="C108" t="str">
        <f t="shared" si="8"/>
        <v>Vikings-2009</v>
      </c>
      <c r="D108">
        <v>5.1603248493656814E-2</v>
      </c>
      <c r="E108">
        <v>-2.3273634492992495E-2</v>
      </c>
      <c r="F108">
        <v>1.9355353573689289</v>
      </c>
      <c r="G108">
        <v>1.1618463163988109</v>
      </c>
      <c r="H108">
        <v>-0.62484283389378759</v>
      </c>
      <c r="I108">
        <v>-0.41589479559434422</v>
      </c>
      <c r="J108">
        <v>4.1634015501809643</v>
      </c>
      <c r="K108">
        <v>-0.88650961441616982</v>
      </c>
      <c r="L108">
        <v>0.26363217788968707</v>
      </c>
      <c r="M108">
        <v>-0.25684969872022295</v>
      </c>
      <c r="N108">
        <v>0.48244987590201005</v>
      </c>
      <c r="O108">
        <v>0.17846377230687502</v>
      </c>
      <c r="P108">
        <v>0.25161282495224302</v>
      </c>
      <c r="Q108">
        <v>-0.10766654497554909</v>
      </c>
      <c r="R108">
        <v>5.0565324959518092E-2</v>
      </c>
      <c r="S108">
        <v>-4.5918072913738374E-2</v>
      </c>
      <c r="T108">
        <v>1.2926246492303688</v>
      </c>
      <c r="U108">
        <v>-2.9346708056707991</v>
      </c>
      <c r="V108">
        <v>-0.28091240921967109</v>
      </c>
      <c r="W108">
        <v>0.86371912798915262</v>
      </c>
      <c r="X108">
        <v>7.8866650286198353E-2</v>
      </c>
      <c r="Y108">
        <v>3.5369285438813736E-2</v>
      </c>
      <c r="Z108">
        <v>0.31666059580306805</v>
      </c>
      <c r="AA108">
        <v>-0.37955221622671342</v>
      </c>
      <c r="AB108">
        <v>-0.10730640292579548</v>
      </c>
      <c r="AC108">
        <v>0.16542560566625647</v>
      </c>
      <c r="AD108">
        <v>-2.9149437072661995E-2</v>
      </c>
      <c r="AE108">
        <v>-8.3803071292860742E-2</v>
      </c>
      <c r="AF108">
        <v>-4.2102202642147882E-2</v>
      </c>
      <c r="AG108">
        <v>-0.33941327755690454</v>
      </c>
      <c r="AH108">
        <v>1.4129039255944633</v>
      </c>
      <c r="AI108">
        <v>0.96147179012737038</v>
      </c>
    </row>
  </sheetData>
  <sheetProtection password="A41D" sheet="1" objects="1" scenarios="1" selectLockedCells="1"/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DE200"/>
  <sheetViews>
    <sheetView topLeftCell="DF1" workbookViewId="0">
      <selection activeCell="DF1" sqref="DF1"/>
    </sheetView>
  </sheetViews>
  <sheetFormatPr defaultRowHeight="15"/>
  <cols>
    <col min="1" max="1" width="15.140625" hidden="1" customWidth="1"/>
    <col min="2" max="2" width="15.85546875" hidden="1" customWidth="1"/>
    <col min="3" max="109" width="0" hidden="1" customWidth="1"/>
  </cols>
  <sheetData>
    <row r="1" spans="1:109">
      <c r="A1">
        <f>COUNTA(B:B)+2</f>
        <v>200</v>
      </c>
      <c r="BQ1" t="s">
        <v>29</v>
      </c>
      <c r="BS1" t="s">
        <v>30</v>
      </c>
      <c r="BU1" t="s">
        <v>31</v>
      </c>
      <c r="BW1" t="s">
        <v>32</v>
      </c>
      <c r="BY1" t="s">
        <v>51</v>
      </c>
      <c r="CA1" t="s">
        <v>52</v>
      </c>
      <c r="CC1" s="3" t="s">
        <v>53</v>
      </c>
      <c r="CE1" t="s">
        <v>36</v>
      </c>
      <c r="CG1" t="s">
        <v>54</v>
      </c>
      <c r="CI1" t="s">
        <v>38</v>
      </c>
      <c r="CK1" t="s">
        <v>55</v>
      </c>
      <c r="CM1" t="s">
        <v>40</v>
      </c>
      <c r="CO1" s="3" t="s">
        <v>56</v>
      </c>
      <c r="CQ1" t="s">
        <v>42</v>
      </c>
      <c r="CS1" t="s">
        <v>57</v>
      </c>
      <c r="CU1" t="s">
        <v>58</v>
      </c>
    </row>
    <row r="2" spans="1:109">
      <c r="C2">
        <v>3</v>
      </c>
      <c r="D2">
        <v>2</v>
      </c>
      <c r="E2">
        <v>5</v>
      </c>
      <c r="F2">
        <v>4</v>
      </c>
      <c r="G2">
        <v>7</v>
      </c>
      <c r="H2">
        <v>6</v>
      </c>
      <c r="I2">
        <v>9</v>
      </c>
      <c r="J2">
        <v>8</v>
      </c>
      <c r="K2">
        <v>11</v>
      </c>
      <c r="L2">
        <v>10</v>
      </c>
      <c r="M2">
        <v>13</v>
      </c>
      <c r="N2">
        <v>12</v>
      </c>
      <c r="O2">
        <v>15</v>
      </c>
      <c r="P2">
        <v>14</v>
      </c>
      <c r="Q2">
        <v>17</v>
      </c>
      <c r="R2">
        <v>16</v>
      </c>
      <c r="S2">
        <v>19</v>
      </c>
      <c r="T2">
        <v>18</v>
      </c>
      <c r="U2">
        <v>21</v>
      </c>
      <c r="V2">
        <v>20</v>
      </c>
      <c r="W2">
        <v>23</v>
      </c>
      <c r="X2">
        <v>22</v>
      </c>
      <c r="Y2">
        <v>25</v>
      </c>
      <c r="Z2">
        <v>24</v>
      </c>
      <c r="AA2">
        <v>27</v>
      </c>
      <c r="AB2">
        <v>26</v>
      </c>
      <c r="AC2">
        <v>29</v>
      </c>
      <c r="AD2">
        <v>28</v>
      </c>
      <c r="AE2">
        <v>31</v>
      </c>
      <c r="AF2">
        <v>30</v>
      </c>
      <c r="AG2">
        <v>33</v>
      </c>
      <c r="AH2">
        <v>32</v>
      </c>
      <c r="BQ2">
        <f>VLOOKUP(BQ1,Table!$A$3:$G$18,4,FALSE)*10-5</f>
        <v>3.9352818371607512</v>
      </c>
      <c r="BR2">
        <f>VLOOKUP(BQ1,Table!$A$3:$G$18,4,FALSE)*10-5</f>
        <v>3.9352818371607512</v>
      </c>
      <c r="BS2">
        <f>VLOOKUP(BS1,Table!$A$3:$G$18,4,FALSE)*10-5</f>
        <v>4.0196078431372548</v>
      </c>
      <c r="BT2">
        <f>VLOOKUP(BS1,Table!$A$3:$G$18,4,FALSE)*10-5</f>
        <v>4.0196078431372548</v>
      </c>
      <c r="BU2">
        <f>VLOOKUP(BU1,Table!$A$3:$G$18,4,FALSE)*10-5</f>
        <v>3.2301587301587293</v>
      </c>
      <c r="BV2">
        <f>VLOOKUP(BU1,Table!$A$3:$G$18,4,FALSE)*10-5</f>
        <v>3.2301587301587293</v>
      </c>
      <c r="BW2">
        <f>VLOOKUP(BW1,Table!$A$3:$G$18,4,FALSE)*10-5</f>
        <v>3.2103134479271986</v>
      </c>
      <c r="BX2">
        <f>VLOOKUP(BW1,Table!$A$3:$G$18,4,FALSE)*10-5</f>
        <v>3.2103134479271986</v>
      </c>
      <c r="BY2">
        <f>VLOOKUP(BY1,Table!$A$3:$G$18,4,FALSE)*10-5</f>
        <v>2.9421487603305785</v>
      </c>
      <c r="BZ2">
        <f>VLOOKUP(BY1,Table!$A$3:$G$18,4,FALSE)*10-5</f>
        <v>2.9421487603305785</v>
      </c>
      <c r="CA2">
        <f>VLOOKUP(CA1,Table!$A$3:$G$18,4,FALSE)*10-5</f>
        <v>2.908366533864541</v>
      </c>
      <c r="CB2">
        <f>VLOOKUP(CA1,Table!$A$3:$G$18,4,FALSE)*10-5</f>
        <v>2.908366533864541</v>
      </c>
      <c r="CC2">
        <f>VLOOKUP(CC1,Table!$A$3:$G$18,4,FALSE)*10-5</f>
        <v>2.6649746192893398</v>
      </c>
      <c r="CD2">
        <f>VLOOKUP(CC1,Table!$A$3:$G$18,4,FALSE)*10-5</f>
        <v>2.6649746192893398</v>
      </c>
      <c r="CE2">
        <f>VLOOKUP(CE1,Table!$A$3:$G$18,4,FALSE)*10-5</f>
        <v>2.5871313672922245</v>
      </c>
      <c r="CF2">
        <f>VLOOKUP(CE1,Table!$A$3:$G$18,4,FALSE)*10-5</f>
        <v>2.5871313672922245</v>
      </c>
      <c r="CG2">
        <f>VLOOKUP(CG1,Table!$A$3:$G$18,4,FALSE)*10-5</f>
        <v>2.314614830813535</v>
      </c>
      <c r="CH2">
        <f>VLOOKUP(CG1,Table!$A$3:$G$18,4,FALSE)*10-5</f>
        <v>2.314614830813535</v>
      </c>
      <c r="CI2">
        <f>VLOOKUP(CI1,Table!$A$3:$G$18,4,FALSE)*10-5</f>
        <v>2.0461868958109566</v>
      </c>
      <c r="CJ2">
        <f>VLOOKUP(CI1,Table!$A$3:$G$18,4,FALSE)*10-5</f>
        <v>2.0461868958109566</v>
      </c>
      <c r="CK2">
        <f>VLOOKUP(CK1,Table!$A$3:$G$18,4,FALSE)*10-5</f>
        <v>1.9451697127937342</v>
      </c>
      <c r="CL2">
        <f>VLOOKUP(CK1,Table!$A$3:$G$18,4,FALSE)*10-5</f>
        <v>1.9451697127937342</v>
      </c>
      <c r="CM2">
        <f>VLOOKUP(CM1,Table!$A$3:$G$18,4,FALSE)*10-5</f>
        <v>1.647992530345471</v>
      </c>
      <c r="CN2">
        <f>VLOOKUP(CM1,Table!$A$3:$G$18,4,FALSE)*10-5</f>
        <v>1.647992530345471</v>
      </c>
      <c r="CO2">
        <f>VLOOKUP(CO1,Table!$A$3:$G$18,4,FALSE)*10-5</f>
        <v>1.139489194499018</v>
      </c>
      <c r="CP2">
        <f>VLOOKUP(CO1,Table!$A$3:$G$18,4,FALSE)*10-5</f>
        <v>1.139489194499018</v>
      </c>
      <c r="CQ2">
        <f>VLOOKUP(CQ1,Table!$A$3:$G$18,4,FALSE)*10-5</f>
        <v>0.93350383631713552</v>
      </c>
      <c r="CR2">
        <f>VLOOKUP(CQ1,Table!$A$3:$G$18,4,FALSE)*10-5</f>
        <v>0.93350383631713552</v>
      </c>
      <c r="CS2">
        <f>VLOOKUP(CS1,Table!$A$3:$G$18,4,FALSE)*10-5</f>
        <v>0.47153024911032038</v>
      </c>
      <c r="CT2">
        <f>VLOOKUP(CS1,Table!$A$3:$G$18,4,FALSE)*10-5</f>
        <v>0.47153024911032038</v>
      </c>
      <c r="CU2">
        <f>VLOOKUP(CU1,Table!$A$3:$G$18,4,FALSE)*10-5</f>
        <v>0.2099236641221367</v>
      </c>
      <c r="CV2">
        <f>VLOOKUP(CU1,Table!$A$3:$G$18,4,FALSE)*10-5</f>
        <v>0.2099236641221367</v>
      </c>
      <c r="CW2" s="11" t="s">
        <v>50</v>
      </c>
      <c r="CX2" s="11" t="s">
        <v>65</v>
      </c>
      <c r="CY2" s="11" t="s">
        <v>66</v>
      </c>
    </row>
    <row r="3" spans="1:109">
      <c r="A3" t="str">
        <f>Playoffs!G1</f>
        <v>Eagles-WC-2001</v>
      </c>
      <c r="B3" t="str">
        <f>Playoffs!B1&amp;"-"&amp;Playoffs!F1</f>
        <v>Buccaneers-2001</v>
      </c>
      <c r="C3">
        <f>Playoffs!CP1-VLOOKUP($B3,Adjusted!$C$1:$AI$128,C$2,FALSE)</f>
        <v>0.75668390334975844</v>
      </c>
      <c r="D3">
        <f>Playoffs!CQ1-VLOOKUP($B3,Adjusted!$C$1:$AI$128,D$2,FALSE)</f>
        <v>0.54870939191671908</v>
      </c>
      <c r="E3">
        <f>Playoffs!CR1-VLOOKUP($B3,Adjusted!$C$1:$AI$128,E$2,FALSE)</f>
        <v>7.9826670275672305</v>
      </c>
      <c r="F3">
        <f>Playoffs!CS1-VLOOKUP($B3,Adjusted!$C$1:$AI$128,F$2,FALSE)</f>
        <v>1.0430806672223936</v>
      </c>
      <c r="G3">
        <f>Playoffs!CT1-VLOOKUP($B3,Adjusted!$C$1:$AI$128,G$2,FALSE)</f>
        <v>0.5009869885121323</v>
      </c>
      <c r="H3">
        <f>Playoffs!CU1-VLOOKUP($B3,Adjusted!$C$1:$AI$128,H$2,FALSE)</f>
        <v>4.39490906614654</v>
      </c>
      <c r="I3">
        <f>Playoffs!CV1-VLOOKUP($B3,Adjusted!$C$1:$AI$128,I$2,FALSE)</f>
        <v>32.879436515335072</v>
      </c>
      <c r="J3">
        <f>Playoffs!CW1-VLOOKUP($B3,Adjusted!$C$1:$AI$128,J$2,FALSE)</f>
        <v>20.714449414432362</v>
      </c>
      <c r="K3">
        <f>Playoffs!CX1-VLOOKUP($B3,Adjusted!$C$1:$AI$128,K$2,FALSE)</f>
        <v>2.861174752212039</v>
      </c>
      <c r="L3">
        <f>Playoffs!CY1-VLOOKUP($B3,Adjusted!$C$1:$AI$128,L$2,FALSE)</f>
        <v>2.0080864091800184</v>
      </c>
      <c r="M3">
        <f>Playoffs!CZ1-VLOOKUP($B3,Adjusted!$C$1:$AI$128,M$2,FALSE)</f>
        <v>6.1633919245830429</v>
      </c>
      <c r="N3">
        <f>Playoffs!DA1-VLOOKUP($B3,Adjusted!$C$1:$AI$128,N$2,FALSE)</f>
        <v>4.827929079865819</v>
      </c>
      <c r="O3">
        <f>Playoffs!DB1-VLOOKUP($B3,Adjusted!$C$1:$AI$128,O$2,FALSE)</f>
        <v>1.6868692980660709</v>
      </c>
      <c r="P3">
        <f>Playoffs!DC1-VLOOKUP($B3,Adjusted!$C$1:$AI$128,P$2,FALSE)</f>
        <v>1.1069170824725034</v>
      </c>
      <c r="Q3">
        <f>Playoffs!DD1-VLOOKUP($B3,Adjusted!$C$1:$AI$128,Q$2,FALSE)</f>
        <v>0.41196424491193889</v>
      </c>
      <c r="R3">
        <f>Playoffs!DE1-VLOOKUP($B3,Adjusted!$C$1:$AI$128,R$2,FALSE)</f>
        <v>0.43255691502570875</v>
      </c>
      <c r="S3">
        <f>Playoffs!DF1-VLOOKUP($B3,Adjusted!$C$1:$AI$128,S$2,FALSE)</f>
        <v>34.335132289909815</v>
      </c>
      <c r="T3">
        <f>Playoffs!DG1-VLOOKUP($B3,Adjusted!$C$1:$AI$128,T$2,FALSE)</f>
        <v>26.573297238954332</v>
      </c>
      <c r="U3">
        <f>Playoffs!DH1-VLOOKUP($B3,Adjusted!$C$1:$AI$128,U$2,FALSE)</f>
        <v>1.1556749408126397</v>
      </c>
      <c r="V3">
        <f>Playoffs!DI1-VLOOKUP($B3,Adjusted!$C$1:$AI$128,V$2,FALSE)</f>
        <v>6.1791374239218984</v>
      </c>
      <c r="W3">
        <f>Playoffs!DJ1-VLOOKUP($B3,Adjusted!$C$1:$AI$128,W$2,FALSE)</f>
        <v>0.78599917605153691</v>
      </c>
      <c r="X3">
        <f>Playoffs!DK1-VLOOKUP($B3,Adjusted!$C$1:$AI$128,X$2,FALSE)</f>
        <v>0.48700676706028651</v>
      </c>
      <c r="Y3">
        <f>Playoffs!DL1-VLOOKUP($B3,Adjusted!$C$1:$AI$128,Y$2,FALSE)</f>
        <v>5.4236812669873453</v>
      </c>
      <c r="Z3">
        <f>Playoffs!DM1-VLOOKUP($B3,Adjusted!$C$1:$AI$128,Z$2,FALSE)</f>
        <v>4.1952669977231691</v>
      </c>
      <c r="AA3">
        <f>Playoffs!DN1-VLOOKUP($B3,Adjusted!$C$1:$AI$128,AA$2,FALSE)</f>
        <v>1.0654404369709074</v>
      </c>
      <c r="AB3">
        <f>Playoffs!DO1-VLOOKUP($B3,Adjusted!$C$1:$AI$128,AB$2,FALSE)</f>
        <v>0.6974867706824649</v>
      </c>
      <c r="AC3">
        <f>Playoffs!DP1-VLOOKUP($B3,Adjusted!$C$1:$AI$128,AC$2,FALSE)</f>
        <v>0.43121995957461567</v>
      </c>
      <c r="AD3">
        <f>Playoffs!DQ1-VLOOKUP($B3,Adjusted!$C$1:$AI$128,AD$2,FALSE)</f>
        <v>0.38902060395443788</v>
      </c>
      <c r="AE3">
        <f>Playoffs!DR1-VLOOKUP($B3,Adjusted!$C$1:$AI$128,AE$2,FALSE)</f>
        <v>5.2085439666694491</v>
      </c>
      <c r="AF3">
        <f>Playoffs!DS1-VLOOKUP($B3,Adjusted!$C$1:$AI$128,AF$2,FALSE)</f>
        <v>3.2808463813742317</v>
      </c>
      <c r="AG3">
        <f>Playoffs!DT1-VLOOKUP($B3,Adjusted!$C$1:$AI$128,AG$2,FALSE)</f>
        <v>36.032701255376097</v>
      </c>
      <c r="AH3">
        <f>Playoffs!DU1-VLOOKUP($B3,Adjusted!$C$1:$AI$128,AH$2,FALSE)</f>
        <v>40.880081045414393</v>
      </c>
      <c r="AJ3">
        <f ca="1">RANK(C3,INDIRECT("c3:c"&amp;$A$1),0)</f>
        <v>64</v>
      </c>
      <c r="AK3">
        <f t="shared" ref="AK3:AK34" ca="1" si="0">RANK(D3,INDIRECT("d3:d"&amp;$A$1),1)</f>
        <v>24</v>
      </c>
      <c r="AL3">
        <f t="shared" ref="AL3:AL34" ca="1" si="1">RANK(E3,INDIRECT("e3:e"&amp;$A$1),0)</f>
        <v>55</v>
      </c>
      <c r="AM3">
        <f t="shared" ref="AM3:AM34" ca="1" si="2">RANK(F3,INDIRECT("f3:f"&amp;$A$1),1)</f>
        <v>27</v>
      </c>
      <c r="AN3">
        <f t="shared" ref="AN3:AN34" ca="1" si="3">RANK(G3,INDIRECT("g3:g"&amp;$A$1),1)</f>
        <v>49</v>
      </c>
      <c r="AO3">
        <f t="shared" ref="AO3:AO34" ca="1" si="4">RANK(H3,INDIRECT("h3:h"&amp;$A$1),0)</f>
        <v>19</v>
      </c>
      <c r="AP3">
        <f t="shared" ref="AP3:AP34" ca="1" si="5">RANK(I3,INDIRECT("i3:i"&amp;$A$1),0)</f>
        <v>69</v>
      </c>
      <c r="AQ3">
        <f t="shared" ref="AQ3:AQ34" ca="1" si="6">RANK(J3,INDIRECT("j3:j"&amp;$A$1),1)</f>
        <v>46</v>
      </c>
      <c r="AR3">
        <f t="shared" ref="AR3:AR34" ca="1" si="7">RANK(K3,INDIRECT("k3:k"&amp;$A$1),0)</f>
        <v>84</v>
      </c>
      <c r="AS3">
        <f t="shared" ref="AS3:AS34" ca="1" si="8">RANK(L3,INDIRECT("l3:l"&amp;$A$1),1)</f>
        <v>34</v>
      </c>
      <c r="AT3">
        <f t="shared" ref="AT3:AT34" ca="1" si="9">RANK(M3,INDIRECT("m3:m"&amp;$A$1),0)</f>
        <v>47</v>
      </c>
      <c r="AU3">
        <f t="shared" ref="AU3:AU34" ca="1" si="10">RANK(N3,INDIRECT("n3:n"&amp;$A$1),1)</f>
        <v>96</v>
      </c>
      <c r="AV3">
        <f t="shared" ref="AV3:AV34" ca="1" si="11">RANK(O3,INDIRECT("o3:o"&amp;$A$1),0)</f>
        <v>102</v>
      </c>
      <c r="AW3">
        <f t="shared" ref="AW3:AW34" ca="1" si="12">RANK(P3,INDIRECT("p3:p"&amp;$A$1),1)</f>
        <v>39</v>
      </c>
      <c r="AX3">
        <f t="shared" ref="AX3:AX34" ca="1" si="13">RANK(Q3,INDIRECT("q3:q"&amp;$A$1),0)</f>
        <v>102</v>
      </c>
      <c r="AY3">
        <f t="shared" ref="AY3:AY34" ca="1" si="14">RANK(R3,INDIRECT("r3:r"&amp;$A$1),1)</f>
        <v>134</v>
      </c>
      <c r="AZ3">
        <f t="shared" ref="AZ3:AZ34" ca="1" si="15">RANK(S3,INDIRECT("s3:s"&amp;$A$1),0)</f>
        <v>65</v>
      </c>
      <c r="BA3">
        <f t="shared" ref="BA3:BA34" ca="1" si="16">RANK(T3,INDIRECT("t3:t"&amp;$A$1),1)</f>
        <v>49</v>
      </c>
      <c r="BB3">
        <f t="shared" ref="BB3:BB34" ca="1" si="17">RANK(U3,INDIRECT("u3:u"&amp;$A$1),1)</f>
        <v>18</v>
      </c>
      <c r="BC3">
        <f t="shared" ref="BC3:BC34" ca="1" si="18">RANK(V3,INDIRECT("v3:v"&amp;$A$1),0)</f>
        <v>33</v>
      </c>
      <c r="BD3">
        <f t="shared" ref="BD3:BD34" ca="1" si="19">RANK(W3,INDIRECT("w3:w"&amp;$A$1),0)</f>
        <v>73</v>
      </c>
      <c r="BE3">
        <f t="shared" ref="BE3:BE34" ca="1" si="20">RANK(X3,INDIRECT("x3:x"&amp;$A$1),1)</f>
        <v>58</v>
      </c>
      <c r="BF3">
        <f t="shared" ref="BF3:BF34" ca="1" si="21">RANK(Y3,INDIRECT("y3:y"&amp;$A$1),0)</f>
        <v>110</v>
      </c>
      <c r="BG3">
        <f t="shared" ref="BG3:BG34" ca="1" si="22">RANK(Z3,INDIRECT("z3:z"&amp;$A$1),1)</f>
        <v>19</v>
      </c>
      <c r="BH3">
        <f t="shared" ref="BH3:BH34" ca="1" si="23">RANK(AA3,INDIRECT("aa3:aa"&amp;$A$1),1)</f>
        <v>164</v>
      </c>
      <c r="BI3">
        <f t="shared" ref="BI3:BI34" ca="1" si="24">RANK(AB3,INDIRECT("ab3:ab"&amp;$A$1),0)</f>
        <v>98</v>
      </c>
      <c r="BJ3">
        <f t="shared" ref="BJ3:BJ34" ca="1" si="25">RANK(AC3,INDIRECT("ac3:ac"&amp;$A$1),0)</f>
        <v>122</v>
      </c>
      <c r="BK3">
        <f t="shared" ref="BK3:BK34" ca="1" si="26">RANK(AD3,INDIRECT("ad3:ad"&amp;$A$1),1)</f>
        <v>71</v>
      </c>
      <c r="BL3">
        <f t="shared" ref="BL3:BL34" ca="1" si="27">RANK(AE3,INDIRECT("ae3:ae"&amp;$A$1),0)</f>
        <v>31</v>
      </c>
      <c r="BM3">
        <f t="shared" ref="BM3:BM34" ca="1" si="28">RANK(AF3,INDIRECT("af3:af"&amp;$A$1),1)</f>
        <v>63</v>
      </c>
      <c r="BN3">
        <f t="shared" ref="BN3:BN34" ca="1" si="29">RANK(AG3,INDIRECT("ag3:ag"&amp;$A$1),0)</f>
        <v>120</v>
      </c>
      <c r="BO3">
        <f t="shared" ref="BO3:BO34" ca="1" si="30">RANK(AH3,INDIRECT("ah3:ah"&amp;$A$1),1)</f>
        <v>143</v>
      </c>
      <c r="BQ3">
        <f>NORMDIST(C3,Playoffs!CP$199,Playoffs!CP$200,1)</f>
        <v>0.73589272270031292</v>
      </c>
      <c r="BR3">
        <f>1-NORMDIST(D3,Playoffs!CQ$199,Playoffs!CQ$200,1)</f>
        <v>0.91646135156129449</v>
      </c>
      <c r="BS3">
        <f>NORMDIST(E3,Playoffs!CR$199,Playoffs!CR$200,1)</f>
        <v>0.81549670970901622</v>
      </c>
      <c r="BT3">
        <f>1-NORMDIST(F3,Playoffs!CS$199,Playoffs!CS$200,1)</f>
        <v>0.93997710669387091</v>
      </c>
      <c r="BU3">
        <f>1-NORMDIST(G3,Playoffs!CT$199,Playoffs!CT$200,1)</f>
        <v>0.81353226602796136</v>
      </c>
      <c r="BV3">
        <f>NORMDIST(H3,Playoffs!CU$199,Playoffs!CU$200,1)</f>
        <v>0.97007665841567903</v>
      </c>
      <c r="BW3">
        <f>NORMDIST(I3,Playoffs!CV$199,Playoffs!CV$200,1)</f>
        <v>0.68793539022019323</v>
      </c>
      <c r="BX3">
        <f>1-NORMDIST(J3,Playoffs!CW$199,Playoffs!CW$200,1)</f>
        <v>0.80772518978535524</v>
      </c>
      <c r="BY3">
        <f>NORMDIST(K3,Playoffs!CX$199,Playoffs!CX$200,1)</f>
        <v>0.63498526727003135</v>
      </c>
      <c r="BZ3">
        <f>1-NORMDIST(L3,Playoffs!CY$199,Playoffs!CY$200,1)</f>
        <v>0.86104237923179217</v>
      </c>
      <c r="CA3">
        <f>NORMDIST(M3,Playoffs!CZ$199,Playoffs!CZ$200,1)</f>
        <v>0.80828310515517865</v>
      </c>
      <c r="CB3">
        <f>1-NORMDIST(N3,Playoffs!DA$199,Playoffs!DA$200,1)</f>
        <v>0.61922605091864114</v>
      </c>
      <c r="CC3">
        <f>NORMDIST(O3,Playoffs!DB$199,Playoffs!DB$200,1)</f>
        <v>0.54299187838378937</v>
      </c>
      <c r="CD3">
        <f>1-NORMDIST(P3,Playoffs!DC$199,Playoffs!DC$200,1)</f>
        <v>0.82730481217754703</v>
      </c>
      <c r="CE3">
        <f>NORMDIST(Q3,Playoffs!DD$199,Playoffs!DD$200,1)</f>
        <v>0.56126774643700872</v>
      </c>
      <c r="CF3">
        <f>1-NORMDIST(R3,Playoffs!DE$199,Playoffs!DE$200,1)</f>
        <v>0.37925408602354538</v>
      </c>
      <c r="CG3">
        <f>NORMDIST(S3,Playoffs!DF$199,Playoffs!DF$200,1)</f>
        <v>0.71904452107019923</v>
      </c>
      <c r="CH3">
        <f>1-NORMDIST(T3,Playoffs!DG$199,Playoffs!DG$200,1)</f>
        <v>0.78544394813205964</v>
      </c>
      <c r="CI3">
        <f>1-NORMDIST(U3,Playoffs!DH$199,Playoffs!DH$200,1)</f>
        <v>0.91387641126536323</v>
      </c>
      <c r="CJ3">
        <f>NORMDIST(V3,Playoffs!DI$199,Playoffs!DI$200,1)</f>
        <v>0.86876635542720582</v>
      </c>
      <c r="CK3">
        <f>NORMDIST(W3,Playoffs!DJ$199,Playoffs!DJ$200,1)</f>
        <v>0.68274845298979958</v>
      </c>
      <c r="CL3">
        <f>1-NORMDIST(X3,Playoffs!DK$199,Playoffs!DK$200,1)</f>
        <v>0.73129121806638064</v>
      </c>
      <c r="CM3">
        <f>NORMDIST(Y3,Playoffs!DL$199,Playoffs!DL$200,1)</f>
        <v>0.46608682996224482</v>
      </c>
      <c r="CN3">
        <f>1-NORMDIST(Z3,Playoffs!DM$199,Playoffs!DM$200,1)</f>
        <v>0.90594974461618039</v>
      </c>
      <c r="CO3">
        <f>1-NORMDIST(AA3,Playoffs!DN$199,Playoffs!DN$200,1)</f>
        <v>0.28307096315881553</v>
      </c>
      <c r="CP3">
        <f>NORMDIST(AB3,Playoffs!DO$199,Playoffs!DO$200,1)</f>
        <v>0.39198987095371651</v>
      </c>
      <c r="CQ3">
        <f>NORMDIST(AC3,Playoffs!DP$199,Playoffs!DP$200,1)</f>
        <v>0.41221720936073758</v>
      </c>
      <c r="CR3">
        <f>1-NORMDIST(AD3,Playoffs!DQ$199,Playoffs!DQ$200,1)</f>
        <v>0.71995898817567672</v>
      </c>
      <c r="CS3">
        <f>NORMDIST(AE3,Playoffs!DR$199,Playoffs!DR$200,1)</f>
        <v>0.80212572650869163</v>
      </c>
      <c r="CT3">
        <f>1-NORMDIST(AF3,Playoffs!DS$199,Playoffs!DS$200,1)</f>
        <v>0.75167840772298589</v>
      </c>
      <c r="CU3">
        <f>NORMDIST(AG3,Playoffs!DT$199,Playoffs!DT$200,1)</f>
        <v>0.37483227175431044</v>
      </c>
      <c r="CV3">
        <f>1-NORMDIST(AH3,Playoffs!DU$199,Playoffs!DU$200,1)</f>
        <v>0.33597896875025834</v>
      </c>
      <c r="CW3">
        <f>BQ$2*BQ3+BS$2*BS3+BU$2*BU3+BW$2*BW3+BY$2*BY3+CA$2*CA3+CC$2*CC3+CE$2*CE3+CG$2*CG3+CI$2*CI3+CK$2*CK3+CM$2*CM3+CO$2*CO3+CQ$2*CQ3+CS$2*CS3+CU$2*CU3</f>
        <v>24.923104072298415</v>
      </c>
      <c r="CX3">
        <f>BR$2*BR3+BT$2*BT3+BV$2*BV3+BX$2*BX3+BZ$2*BZ3+CB$2*CB3+CD$2*CD3+CF$2*CF3+CH$2*CH3+CJ$2*CJ3+CL$2*CL3+CN$2*CN3+CP$2*CP3+CR$2*CR3+CT$2*CT3+CV$2*CV3</f>
        <v>28.68646747534606</v>
      </c>
      <c r="CY3">
        <f>SUMPRODUCT(BQ$2:CV$2,BQ3:CV3)</f>
        <v>53.609571547644485</v>
      </c>
      <c r="DA3">
        <f ca="1">RANK(CW3,INDIRECT("cw3:cw"&amp;$A$1),0)</f>
        <v>52</v>
      </c>
      <c r="DB3">
        <f ca="1">RANK(CX3,INDIRECT("cx3:cx"&amp;$A$1),0)</f>
        <v>17</v>
      </c>
      <c r="DC3">
        <f ca="1">RANK(CY3,INDIRECT("cy3:cy"&amp;$A$1),0)</f>
        <v>11</v>
      </c>
      <c r="DE3" t="str">
        <f>LEFT(A3,SEARCH("-",A3)-1)</f>
        <v>Eagles</v>
      </c>
    </row>
    <row r="4" spans="1:109">
      <c r="A4" t="str">
        <f>Playoffs!G2</f>
        <v>Buccaneers-WC-2001</v>
      </c>
      <c r="B4" t="str">
        <f>Playoffs!B2&amp;"-"&amp;Playoffs!F2</f>
        <v>Eagles-2001</v>
      </c>
      <c r="C4">
        <f>Playoffs!CP2-VLOOKUP($B4,Adjusted!$C$1:$AI$128,C$2,FALSE)</f>
        <v>0.62655187613551866</v>
      </c>
      <c r="D4">
        <f>Playoffs!CQ2-VLOOKUP($B4,Adjusted!$C$1:$AI$128,D$2,FALSE)</f>
        <v>0.78084648489666464</v>
      </c>
      <c r="E4">
        <f>Playoffs!CR2-VLOOKUP($B4,Adjusted!$C$1:$AI$128,E$2,FALSE)</f>
        <v>1.5368542902605618</v>
      </c>
      <c r="F4">
        <f>Playoffs!CS2-VLOOKUP($B4,Adjusted!$C$1:$AI$128,F$2,FALSE)</f>
        <v>6.3717401222533931</v>
      </c>
      <c r="G4">
        <f>Playoffs!CT2-VLOOKUP($B4,Adjusted!$C$1:$AI$128,G$2,FALSE)</f>
        <v>3.6639933296796618</v>
      </c>
      <c r="H4">
        <f>Playoffs!CU2-VLOOKUP($B4,Adjusted!$C$1:$AI$128,H$2,FALSE)</f>
        <v>1.2897924626135249</v>
      </c>
      <c r="I4">
        <f>Playoffs!CV2-VLOOKUP($B4,Adjusted!$C$1:$AI$128,I$2,FALSE)</f>
        <v>24.29583566936526</v>
      </c>
      <c r="J4">
        <f>Playoffs!CW2-VLOOKUP($B4,Adjusted!$C$1:$AI$128,J$2,FALSE)</f>
        <v>33.726498629650976</v>
      </c>
      <c r="K4">
        <f>Playoffs!CX2-VLOOKUP($B4,Adjusted!$C$1:$AI$128,K$2,FALSE)</f>
        <v>2.3191209901237886</v>
      </c>
      <c r="L4">
        <f>Playoffs!CY2-VLOOKUP($B4,Adjusted!$C$1:$AI$128,L$2,FALSE)</f>
        <v>3.1054179912524642</v>
      </c>
      <c r="M4">
        <f>Playoffs!CZ2-VLOOKUP($B4,Adjusted!$C$1:$AI$128,M$2,FALSE)</f>
        <v>4.8241899347943562</v>
      </c>
      <c r="N4">
        <f>Playoffs!DA2-VLOOKUP($B4,Adjusted!$C$1:$AI$128,N$2,FALSE)</f>
        <v>5.8961246595148955</v>
      </c>
      <c r="O4">
        <f>Playoffs!DB2-VLOOKUP($B4,Adjusted!$C$1:$AI$128,O$2,FALSE)</f>
        <v>1.4869013943070928</v>
      </c>
      <c r="P4">
        <f>Playoffs!DC2-VLOOKUP($B4,Adjusted!$C$1:$AI$128,P$2,FALSE)</f>
        <v>1.8698037591947934</v>
      </c>
      <c r="Q4">
        <f>Playoffs!DD2-VLOOKUP($B4,Adjusted!$C$1:$AI$128,Q$2,FALSE)</f>
        <v>0.47518157262235738</v>
      </c>
      <c r="R4">
        <f>Playoffs!DE2-VLOOKUP($B4,Adjusted!$C$1:$AI$128,R$2,FALSE)</f>
        <v>0.44835538255012108</v>
      </c>
      <c r="S4">
        <f>Playoffs!DF2-VLOOKUP($B4,Adjusted!$C$1:$AI$128,S$2,FALSE)</f>
        <v>30.12550832911927</v>
      </c>
      <c r="T4">
        <f>Playoffs!DG2-VLOOKUP($B4,Adjusted!$C$1:$AI$128,T$2,FALSE)</f>
        <v>31.44923012041216</v>
      </c>
      <c r="U4">
        <f>Playoffs!DH2-VLOOKUP($B4,Adjusted!$C$1:$AI$128,U$2,FALSE)</f>
        <v>4.5605421270690396</v>
      </c>
      <c r="V4">
        <f>Playoffs!DI2-VLOOKUP($B4,Adjusted!$C$1:$AI$128,V$2,FALSE)</f>
        <v>0.85065962098580594</v>
      </c>
      <c r="W4">
        <f>Playoffs!DJ2-VLOOKUP($B4,Adjusted!$C$1:$AI$128,W$2,FALSE)</f>
        <v>0.60661840523313737</v>
      </c>
      <c r="X4">
        <f>Playoffs!DK2-VLOOKUP($B4,Adjusted!$C$1:$AI$128,X$2,FALSE)</f>
        <v>0.67132975415785368</v>
      </c>
      <c r="Y4">
        <f>Playoffs!DL2-VLOOKUP($B4,Adjusted!$C$1:$AI$128,Y$2,FALSE)</f>
        <v>4.9386167251180462</v>
      </c>
      <c r="Z4">
        <f>Playoffs!DM2-VLOOKUP($B4,Adjusted!$C$1:$AI$128,Z$2,FALSE)</f>
        <v>5.8032579417962982</v>
      </c>
      <c r="AA4">
        <f>Playoffs!DN2-VLOOKUP($B4,Adjusted!$C$1:$AI$128,AA$2,FALSE)</f>
        <v>0.53675046543700533</v>
      </c>
      <c r="AB4">
        <f>Playoffs!DO2-VLOOKUP($B4,Adjusted!$C$1:$AI$128,AB$2,FALSE)</f>
        <v>0.95695336374989737</v>
      </c>
      <c r="AC4">
        <f>Playoffs!DP2-VLOOKUP($B4,Adjusted!$C$1:$AI$128,AC$2,FALSE)</f>
        <v>0.39632042212638091</v>
      </c>
      <c r="AD4">
        <f>Playoffs!DQ2-VLOOKUP($B4,Adjusted!$C$1:$AI$128,AD$2,FALSE)</f>
        <v>0.41878295905632329</v>
      </c>
      <c r="AE4">
        <f>Playoffs!DR2-VLOOKUP($B4,Adjusted!$C$1:$AI$128,AE$2,FALSE)</f>
        <v>2.7617558401754434</v>
      </c>
      <c r="AF4">
        <f>Playoffs!DS2-VLOOKUP($B4,Adjusted!$C$1:$AI$128,AF$2,FALSE)</f>
        <v>4.8116324006860403</v>
      </c>
      <c r="AG4">
        <f>Playoffs!DT2-VLOOKUP($B4,Adjusted!$C$1:$AI$128,AG$2,FALSE)</f>
        <v>40.732443553646945</v>
      </c>
      <c r="AH4">
        <f>Playoffs!DU2-VLOOKUP($B4,Adjusted!$C$1:$AI$128,AH$2,FALSE)</f>
        <v>35.377126276734579</v>
      </c>
      <c r="AJ4">
        <f t="shared" ref="AJ4:AJ67" ca="1" si="31">RANK(C4,INDIRECT("c3:c"&amp;$A$1),0)</f>
        <v>166</v>
      </c>
      <c r="AK4">
        <f t="shared" ca="1" si="0"/>
        <v>178</v>
      </c>
      <c r="AL4">
        <f t="shared" ca="1" si="1"/>
        <v>186</v>
      </c>
      <c r="AM4">
        <f t="shared" ca="1" si="2"/>
        <v>140</v>
      </c>
      <c r="AN4">
        <f t="shared" ca="1" si="3"/>
        <v>174</v>
      </c>
      <c r="AO4">
        <f t="shared" ca="1" si="4"/>
        <v>119</v>
      </c>
      <c r="AP4">
        <f t="shared" ca="1" si="5"/>
        <v>155</v>
      </c>
      <c r="AQ4">
        <f t="shared" ca="1" si="6"/>
        <v>159</v>
      </c>
      <c r="AR4">
        <f t="shared" ca="1" si="7"/>
        <v>146</v>
      </c>
      <c r="AS4">
        <f t="shared" ca="1" si="8"/>
        <v>164</v>
      </c>
      <c r="AT4">
        <f t="shared" ca="1" si="9"/>
        <v>138</v>
      </c>
      <c r="AU4">
        <f t="shared" ca="1" si="10"/>
        <v>168</v>
      </c>
      <c r="AV4">
        <f t="shared" ca="1" si="11"/>
        <v>134</v>
      </c>
      <c r="AW4">
        <f t="shared" ca="1" si="12"/>
        <v>143</v>
      </c>
      <c r="AX4">
        <f t="shared" ca="1" si="13"/>
        <v>68</v>
      </c>
      <c r="AY4">
        <f t="shared" ca="1" si="14"/>
        <v>144</v>
      </c>
      <c r="AZ4">
        <f t="shared" ca="1" si="15"/>
        <v>121</v>
      </c>
      <c r="BA4">
        <f t="shared" ca="1" si="16"/>
        <v>117</v>
      </c>
      <c r="BB4">
        <f t="shared" ca="1" si="17"/>
        <v>126</v>
      </c>
      <c r="BC4">
        <f t="shared" ca="1" si="18"/>
        <v>190</v>
      </c>
      <c r="BD4">
        <f t="shared" ca="1" si="19"/>
        <v>137</v>
      </c>
      <c r="BE4">
        <f t="shared" ca="1" si="20"/>
        <v>107</v>
      </c>
      <c r="BF4">
        <f t="shared" ca="1" si="21"/>
        <v>151</v>
      </c>
      <c r="BG4">
        <f t="shared" ca="1" si="22"/>
        <v>131</v>
      </c>
      <c r="BH4">
        <f t="shared" ca="1" si="23"/>
        <v>85</v>
      </c>
      <c r="BI4">
        <f t="shared" ca="1" si="24"/>
        <v>44</v>
      </c>
      <c r="BJ4">
        <f t="shared" ca="1" si="25"/>
        <v>146</v>
      </c>
      <c r="BK4">
        <f t="shared" ca="1" si="26"/>
        <v>85</v>
      </c>
      <c r="BL4">
        <f t="shared" ca="1" si="27"/>
        <v>173</v>
      </c>
      <c r="BM4">
        <f t="shared" ca="1" si="28"/>
        <v>160</v>
      </c>
      <c r="BN4">
        <f t="shared" ca="1" si="29"/>
        <v>55</v>
      </c>
      <c r="BO4">
        <f t="shared" ca="1" si="30"/>
        <v>73</v>
      </c>
      <c r="BQ4">
        <f>NORMDIST(C4,Playoffs!CP$199,Playoffs!CP$200,1)</f>
        <v>0.26485735649110365</v>
      </c>
      <c r="BR4">
        <f>1-NORMDIST(D4,Playoffs!CQ$199,Playoffs!CQ$200,1)</f>
        <v>0.19364721476172753</v>
      </c>
      <c r="BS4">
        <f>NORMDIST(E4,Playoffs!CR$199,Playoffs!CR$200,1)</f>
        <v>8.378584261444233E-2</v>
      </c>
      <c r="BT4">
        <f>1-NORMDIST(F4,Playoffs!CS$199,Playoffs!CS$200,1)</f>
        <v>0.37110592978841161</v>
      </c>
      <c r="BU4">
        <f>1-NORMDIST(G4,Playoffs!CT$199,Playoffs!CT$200,1)</f>
        <v>8.668933541306878E-2</v>
      </c>
      <c r="BV4">
        <f>NORMDIST(H4,Playoffs!CU$199,Playoffs!CU$200,1)</f>
        <v>0.37097573227293634</v>
      </c>
      <c r="BW4">
        <f>NORMDIST(I4,Playoffs!CV$199,Playoffs!CV$200,1)</f>
        <v>0.3194309056923671</v>
      </c>
      <c r="BX4">
        <f>1-NORMDIST(J4,Playoffs!CW$199,Playoffs!CW$200,1)</f>
        <v>0.27938357152617066</v>
      </c>
      <c r="BY4">
        <f>NORMDIST(K4,Playoffs!CX$199,Playoffs!CX$200,1)</f>
        <v>0.28651247231444488</v>
      </c>
      <c r="BZ4">
        <f>1-NORMDIST(L4,Playoffs!CY$199,Playoffs!CY$200,1)</f>
        <v>0.22526522405411264</v>
      </c>
      <c r="CA4">
        <f>NORMDIST(M4,Playoffs!CZ$199,Playoffs!CZ$200,1)</f>
        <v>0.3795211284678961</v>
      </c>
      <c r="CB4">
        <f>1-NORMDIST(N4,Playoffs!DA$199,Playoffs!DA$200,1)</f>
        <v>0.26224938474232418</v>
      </c>
      <c r="CC4">
        <f>NORMDIST(O4,Playoffs!DB$199,Playoffs!DB$200,1)</f>
        <v>0.39951666277430142</v>
      </c>
      <c r="CD4">
        <f>1-NORMDIST(P4,Playoffs!DC$199,Playoffs!DC$200,1)</f>
        <v>0.33009085430829832</v>
      </c>
      <c r="CE4">
        <f>NORMDIST(Q4,Playoffs!DD$199,Playoffs!DD$200,1)</f>
        <v>0.73390440892393949</v>
      </c>
      <c r="CF4">
        <f>1-NORMDIST(R4,Playoffs!DE$199,Playoffs!DE$200,1)</f>
        <v>0.33541218427312147</v>
      </c>
      <c r="CG4">
        <f>NORMDIST(S4,Playoffs!DF$199,Playoffs!DF$200,1)</f>
        <v>0.43510102147103913</v>
      </c>
      <c r="CH4">
        <f>1-NORMDIST(T4,Playoffs!DG$199,Playoffs!DG$200,1)</f>
        <v>0.47195215382848044</v>
      </c>
      <c r="CI4">
        <f>1-NORMDIST(U4,Playoffs!DH$199,Playoffs!DH$200,1)</f>
        <v>0.37459731851510791</v>
      </c>
      <c r="CJ4">
        <f>NORMDIST(V4,Playoffs!DI$199,Playoffs!DI$200,1)</f>
        <v>6.4767320798769457E-2</v>
      </c>
      <c r="CK4">
        <f>NORMDIST(W4,Playoffs!DJ$199,Playoffs!DJ$200,1)</f>
        <v>0.42864664003855513</v>
      </c>
      <c r="CL4">
        <f>1-NORMDIST(X4,Playoffs!DK$199,Playoffs!DK$200,1)</f>
        <v>0.47745240885696372</v>
      </c>
      <c r="CM4">
        <f>NORMDIST(Y4,Playoffs!DL$199,Playoffs!DL$200,1)</f>
        <v>0.28391886681101552</v>
      </c>
      <c r="CN4">
        <f>1-NORMDIST(Z4,Playoffs!DM$199,Playoffs!DM$200,1)</f>
        <v>0.38388277370205337</v>
      </c>
      <c r="CO4">
        <f>1-NORMDIST(AA4,Playoffs!DN$199,Playoffs!DN$200,1)</f>
        <v>0.7403817274572474</v>
      </c>
      <c r="CP4">
        <f>NORMDIST(AB4,Playoffs!DO$199,Playoffs!DO$200,1)</f>
        <v>0.62693819632714753</v>
      </c>
      <c r="CQ4">
        <f>NORMDIST(AC4,Playoffs!DP$199,Playoffs!DP$200,1)</f>
        <v>0.3014292966348846</v>
      </c>
      <c r="CR4">
        <f>1-NORMDIST(AD4,Playoffs!DQ$199,Playoffs!DQ$200,1)</f>
        <v>0.62862059135970105</v>
      </c>
      <c r="CS4">
        <f>NORMDIST(AE4,Playoffs!DR$199,Playoffs!DR$200,1)</f>
        <v>0.13752307749802983</v>
      </c>
      <c r="CT4">
        <f>1-NORMDIST(AF4,Playoffs!DS$199,Playoffs!DS$200,1)</f>
        <v>0.29652737682133989</v>
      </c>
      <c r="CU4">
        <f>NORMDIST(AG4,Playoffs!DT$199,Playoffs!DT$200,1)</f>
        <v>0.65573346219972639</v>
      </c>
      <c r="CV4">
        <f>1-NORMDIST(AH4,Playoffs!DU$199,Playoffs!DU$200,1)</f>
        <v>0.66257671829278086</v>
      </c>
      <c r="CW4">
        <f t="shared" ref="CW4:CW67" si="32">BQ$2*BQ4+BS$2*BS4+BU$2*BU4+BW$2*BW4+BY$2*BY4+CA$2*CA4+CC$2*CC4+CE$2*CE4+CG$2*CG4+CI$2*CI4+CK$2*CK4+CM$2*CM4+CO$2*CO4+CQ$2*CQ4+CS$2*CS4+CU$2*CU4</f>
        <v>11.997542647811919</v>
      </c>
      <c r="CX4">
        <f t="shared" ref="CX4:CX67" si="33">BR$2*BR4+BT$2*BT4+BV$2*BV4+BX$2*BX4+BZ$2*BZ4+CB$2*CB4+CD$2*CD4+CF$2*CF4+CH$2*CH4+CJ$2*CJ4+CL$2*CL4+CN$2*CN4+CP$2*CP4+CR$2*CR4+CT$2*CT4+CV$2*CV4</f>
        <v>11.888292876325</v>
      </c>
      <c r="CY4">
        <f t="shared" ref="CY4:CY67" si="34">SUMPRODUCT(BQ$2:CV$2,BQ4:CV4)</f>
        <v>23.885835524136922</v>
      </c>
      <c r="DA4">
        <f t="shared" ref="DA4:DA67" ca="1" si="35">RANK(CW4,INDIRECT("cw3:cw"&amp;$A$1),0)</f>
        <v>166</v>
      </c>
      <c r="DB4">
        <f t="shared" ref="DB4:DB67" ca="1" si="36">RANK(CX4,INDIRECT("cx3:cx"&amp;$A$1),0)</f>
        <v>166</v>
      </c>
      <c r="DC4">
        <f t="shared" ref="DC4:DC67" ca="1" si="37">RANK(CY4,INDIRECT("cy3:cy"&amp;$A$1),0)</f>
        <v>188</v>
      </c>
      <c r="DE4" t="str">
        <f t="shared" ref="DE4:DE67" si="38">LEFT(A4,SEARCH("-",A4)-1)</f>
        <v>Buccaneers</v>
      </c>
    </row>
    <row r="5" spans="1:109">
      <c r="A5" t="str">
        <f>Playoffs!G3</f>
        <v>Raiders-WC-2001</v>
      </c>
      <c r="B5" t="str">
        <f>Playoffs!B3&amp;"-"&amp;Playoffs!F3</f>
        <v>Jets-2001</v>
      </c>
      <c r="C5">
        <f>Playoffs!CP3-VLOOKUP($B5,Adjusted!$C$1:$AI$128,C$2,FALSE)</f>
        <v>0.87674732662389376</v>
      </c>
      <c r="D5">
        <f>Playoffs!CQ3-VLOOKUP($B5,Adjusted!$C$1:$AI$128,D$2,FALSE)</f>
        <v>0.80155930106828177</v>
      </c>
      <c r="E5">
        <f>Playoffs!CR3-VLOOKUP($B5,Adjusted!$C$1:$AI$128,E$2,FALSE)</f>
        <v>12.253767914757784</v>
      </c>
      <c r="F5">
        <f>Playoffs!CS3-VLOOKUP($B5,Adjusted!$C$1:$AI$128,F$2,FALSE)</f>
        <v>8.1027770524452567</v>
      </c>
      <c r="G5">
        <f>Playoffs!CT3-VLOOKUP($B5,Adjusted!$C$1:$AI$128,G$2,FALSE)</f>
        <v>-0.44718152437647429</v>
      </c>
      <c r="H5">
        <f>Playoffs!CU3-VLOOKUP($B5,Adjusted!$C$1:$AI$128,H$2,FALSE)</f>
        <v>2.3827129455304075</v>
      </c>
      <c r="I5">
        <f>Playoffs!CV3-VLOOKUP($B5,Adjusted!$C$1:$AI$128,I$2,FALSE)</f>
        <v>55.801697925676564</v>
      </c>
      <c r="J5">
        <f>Playoffs!CW3-VLOOKUP($B5,Adjusted!$C$1:$AI$128,J$2,FALSE)</f>
        <v>40.738004794402116</v>
      </c>
      <c r="K5">
        <f>Playoffs!CX3-VLOOKUP($B5,Adjusted!$C$1:$AI$128,K$2,FALSE)</f>
        <v>3.3791537758871915</v>
      </c>
      <c r="L5">
        <f>Playoffs!CY3-VLOOKUP($B5,Adjusted!$C$1:$AI$128,L$2,FALSE)</f>
        <v>2.7434100645560924</v>
      </c>
      <c r="M5">
        <f>Playoffs!CZ3-VLOOKUP($B5,Adjusted!$C$1:$AI$128,M$2,FALSE)</f>
        <v>8.4655703092652885</v>
      </c>
      <c r="N5">
        <f>Playoffs!DA3-VLOOKUP($B5,Adjusted!$C$1:$AI$128,N$2,FALSE)</f>
        <v>6.4334230893078272</v>
      </c>
      <c r="O5">
        <f>Playoffs!DB3-VLOOKUP($B5,Adjusted!$C$1:$AI$128,O$2,FALSE)</f>
        <v>2.60895162396789</v>
      </c>
      <c r="P5">
        <f>Playoffs!DC3-VLOOKUP($B5,Adjusted!$C$1:$AI$128,P$2,FALSE)</f>
        <v>2.2794704986258449</v>
      </c>
      <c r="Q5">
        <f>Playoffs!DD3-VLOOKUP($B5,Adjusted!$C$1:$AI$128,Q$2,FALSE)</f>
        <v>0.50158357488388738</v>
      </c>
      <c r="R5">
        <f>Playoffs!DE3-VLOOKUP($B5,Adjusted!$C$1:$AI$128,R$2,FALSE)</f>
        <v>0.42432305970642564</v>
      </c>
      <c r="S5">
        <f>Playoffs!DF3-VLOOKUP($B5,Adjusted!$C$1:$AI$128,S$2,FALSE)</f>
        <v>30.284674017314945</v>
      </c>
      <c r="T5">
        <f>Playoffs!DG3-VLOOKUP($B5,Adjusted!$C$1:$AI$128,T$2,FALSE)</f>
        <v>29.921481699222831</v>
      </c>
      <c r="U5">
        <f>Playoffs!DH3-VLOOKUP($B5,Adjusted!$C$1:$AI$128,U$2,FALSE)</f>
        <v>-0.67018684511139592</v>
      </c>
      <c r="V5">
        <f>Playoffs!DI3-VLOOKUP($B5,Adjusted!$C$1:$AI$128,V$2,FALSE)</f>
        <v>0.73965915639101998</v>
      </c>
      <c r="W5">
        <f>Playoffs!DJ3-VLOOKUP($B5,Adjusted!$C$1:$AI$128,W$2,FALSE)</f>
        <v>0.93918375374491947</v>
      </c>
      <c r="X5">
        <f>Playoffs!DK3-VLOOKUP($B5,Adjusted!$C$1:$AI$128,X$2,FALSE)</f>
        <v>0.87018599636604199</v>
      </c>
      <c r="Y5">
        <f>Playoffs!DL3-VLOOKUP($B5,Adjusted!$C$1:$AI$128,Y$2,FALSE)</f>
        <v>6.5562100925518676</v>
      </c>
      <c r="Z5">
        <f>Playoffs!DM3-VLOOKUP($B5,Adjusted!$C$1:$AI$128,Z$2,FALSE)</f>
        <v>6.3430201160505408</v>
      </c>
      <c r="AA5">
        <f>Playoffs!DN3-VLOOKUP($B5,Adjusted!$C$1:$AI$128,AA$2,FALSE)</f>
        <v>1.4007637345162893</v>
      </c>
      <c r="AB5">
        <f>Playoffs!DO3-VLOOKUP($B5,Adjusted!$C$1:$AI$128,AB$2,FALSE)</f>
        <v>0.22993050913688201</v>
      </c>
      <c r="AC5">
        <f>Playoffs!DP3-VLOOKUP($B5,Adjusted!$C$1:$AI$128,AC$2,FALSE)</f>
        <v>0.57940199446455398</v>
      </c>
      <c r="AD5">
        <f>Playoffs!DQ3-VLOOKUP($B5,Adjusted!$C$1:$AI$128,AD$2,FALSE)</f>
        <v>0.68894923726800827</v>
      </c>
      <c r="AE5">
        <f>Playoffs!DR3-VLOOKUP($B5,Adjusted!$C$1:$AI$128,AE$2,FALSE)</f>
        <v>6.4456118227140946</v>
      </c>
      <c r="AF5">
        <f>Playoffs!DS3-VLOOKUP($B5,Adjusted!$C$1:$AI$128,AF$2,FALSE)</f>
        <v>5.937184374581582</v>
      </c>
      <c r="AG5">
        <f>Playoffs!DT3-VLOOKUP($B5,Adjusted!$C$1:$AI$128,AG$2,FALSE)</f>
        <v>45.60610789762211</v>
      </c>
      <c r="AH5">
        <f>Playoffs!DU3-VLOOKUP($B5,Adjusted!$C$1:$AI$128,AH$2,FALSE)</f>
        <v>29.320239755778879</v>
      </c>
      <c r="AJ5">
        <f t="shared" ca="1" si="31"/>
        <v>11</v>
      </c>
      <c r="AK5">
        <f t="shared" ca="1" si="0"/>
        <v>185</v>
      </c>
      <c r="AL5">
        <f t="shared" ca="1" si="1"/>
        <v>8</v>
      </c>
      <c r="AM5">
        <f t="shared" ca="1" si="2"/>
        <v>172</v>
      </c>
      <c r="AN5">
        <f t="shared" ca="1" si="3"/>
        <v>9</v>
      </c>
      <c r="AO5">
        <f t="shared" ca="1" si="4"/>
        <v>65</v>
      </c>
      <c r="AP5">
        <f t="shared" ca="1" si="5"/>
        <v>6</v>
      </c>
      <c r="AQ5">
        <f t="shared" ca="1" si="6"/>
        <v>185</v>
      </c>
      <c r="AR5">
        <f t="shared" ca="1" si="7"/>
        <v>29</v>
      </c>
      <c r="AS5">
        <f t="shared" ca="1" si="8"/>
        <v>123</v>
      </c>
      <c r="AT5">
        <f t="shared" ca="1" si="9"/>
        <v>4</v>
      </c>
      <c r="AU5">
        <f t="shared" ca="1" si="10"/>
        <v>181</v>
      </c>
      <c r="AV5">
        <f t="shared" ca="1" si="11"/>
        <v>20</v>
      </c>
      <c r="AW5">
        <f t="shared" ca="1" si="12"/>
        <v>177</v>
      </c>
      <c r="AX5">
        <f t="shared" ca="1" si="13"/>
        <v>59</v>
      </c>
      <c r="AY5">
        <f t="shared" ca="1" si="14"/>
        <v>128</v>
      </c>
      <c r="AZ5">
        <f t="shared" ca="1" si="15"/>
        <v>117</v>
      </c>
      <c r="BA5">
        <f t="shared" ca="1" si="16"/>
        <v>97</v>
      </c>
      <c r="BB5">
        <f t="shared" ca="1" si="17"/>
        <v>2</v>
      </c>
      <c r="BC5">
        <f t="shared" ca="1" si="18"/>
        <v>192</v>
      </c>
      <c r="BD5">
        <f t="shared" ca="1" si="19"/>
        <v>38</v>
      </c>
      <c r="BE5">
        <f t="shared" ca="1" si="20"/>
        <v>160</v>
      </c>
      <c r="BF5">
        <f t="shared" ca="1" si="21"/>
        <v>33</v>
      </c>
      <c r="BG5">
        <f t="shared" ca="1" si="22"/>
        <v>164</v>
      </c>
      <c r="BH5">
        <f t="shared" ca="1" si="23"/>
        <v>184</v>
      </c>
      <c r="BI5">
        <f t="shared" ca="1" si="24"/>
        <v>182</v>
      </c>
      <c r="BJ5">
        <f t="shared" ca="1" si="25"/>
        <v>31</v>
      </c>
      <c r="BK5">
        <f t="shared" ca="1" si="26"/>
        <v>198</v>
      </c>
      <c r="BL5">
        <f t="shared" ca="1" si="27"/>
        <v>7</v>
      </c>
      <c r="BM5">
        <f t="shared" ca="1" si="28"/>
        <v>189</v>
      </c>
      <c r="BN5">
        <f t="shared" ca="1" si="29"/>
        <v>12</v>
      </c>
      <c r="BO5">
        <f t="shared" ca="1" si="30"/>
        <v>20</v>
      </c>
      <c r="BQ5">
        <f>NORMDIST(C5,Playoffs!CP$199,Playoffs!CP$200,1)</f>
        <v>0.96347227246504863</v>
      </c>
      <c r="BR5">
        <f>1-NORMDIST(D5,Playoffs!CQ$199,Playoffs!CQ$200,1)</f>
        <v>0.14344828397487375</v>
      </c>
      <c r="BS5">
        <f>NORMDIST(E5,Playoffs!CR$199,Playoffs!CR$200,1)</f>
        <v>0.99198057839631981</v>
      </c>
      <c r="BT5">
        <f>1-NORMDIST(F5,Playoffs!CS$199,Playoffs!CS$200,1)</f>
        <v>0.17340605914761009</v>
      </c>
      <c r="BU5">
        <f>1-NORMDIST(G5,Playoffs!CT$199,Playoffs!CT$200,1)</f>
        <v>0.94134800982485578</v>
      </c>
      <c r="BV5">
        <f>NORMDIST(H5,Playoffs!CU$199,Playoffs!CU$200,1)</f>
        <v>0.6732884589231356</v>
      </c>
      <c r="BW5">
        <f>NORMDIST(I5,Playoffs!CV$199,Playoffs!CV$200,1)</f>
        <v>0.99886256728024525</v>
      </c>
      <c r="BX5">
        <f>1-NORMDIST(J5,Playoffs!CW$199,Playoffs!CW$200,1)</f>
        <v>8.5613029994286993E-2</v>
      </c>
      <c r="BY5">
        <f>NORMDIST(K5,Playoffs!CX$199,Playoffs!CX$200,1)</f>
        <v>0.88751466358199882</v>
      </c>
      <c r="BZ5">
        <f>1-NORMDIST(L5,Playoffs!CY$199,Playoffs!CY$200,1)</f>
        <v>0.44130243738675501</v>
      </c>
      <c r="CA5">
        <f>NORMDIST(M5,Playoffs!CZ$199,Playoffs!CZ$200,1)</f>
        <v>0.9981174993093761</v>
      </c>
      <c r="CB5">
        <f>1-NORMDIST(N5,Playoffs!DA$199,Playoffs!DA$200,1)</f>
        <v>0.13367635671216815</v>
      </c>
      <c r="CC5">
        <f>NORMDIST(O5,Playoffs!DB$199,Playoffs!DB$200,1)</f>
        <v>0.96244979716324019</v>
      </c>
      <c r="CD5">
        <f>1-NORMDIST(P5,Playoffs!DC$199,Playoffs!DC$200,1)</f>
        <v>0.11851342225705386</v>
      </c>
      <c r="CE5">
        <f>NORMDIST(Q5,Playoffs!DD$199,Playoffs!DD$200,1)</f>
        <v>0.7942211463787352</v>
      </c>
      <c r="CF5">
        <f>1-NORMDIST(R5,Playoffs!DE$199,Playoffs!DE$200,1)</f>
        <v>0.40277847948013523</v>
      </c>
      <c r="CG5">
        <f>NORMDIST(S5,Playoffs!DF$199,Playoffs!DF$200,1)</f>
        <v>0.44618984908377846</v>
      </c>
      <c r="CH5">
        <f>1-NORMDIST(T5,Playoffs!DG$199,Playoffs!DG$200,1)</f>
        <v>0.57903772560204159</v>
      </c>
      <c r="CI5">
        <f>1-NORMDIST(U5,Playoffs!DH$199,Playoffs!DH$200,1)</f>
        <v>0.98834912601027813</v>
      </c>
      <c r="CJ5">
        <f>NORMDIST(V5,Playoffs!DI$199,Playoffs!DI$200,1)</f>
        <v>5.8107318258780571E-2</v>
      </c>
      <c r="CK5">
        <f>NORMDIST(W5,Playoffs!DJ$199,Playoffs!DJ$200,1)</f>
        <v>0.84964950296102859</v>
      </c>
      <c r="CL5">
        <f>1-NORMDIST(X5,Playoffs!DK$199,Playoffs!DK$200,1)</f>
        <v>0.21684140907449212</v>
      </c>
      <c r="CM5">
        <f>NORMDIST(Y5,Playoffs!DL$199,Playoffs!DL$200,1)</f>
        <v>0.85311856139669118</v>
      </c>
      <c r="CN5">
        <f>1-NORMDIST(Z5,Playoffs!DM$199,Playoffs!DM$200,1)</f>
        <v>0.20150853285239956</v>
      </c>
      <c r="CO5">
        <f>1-NORMDIST(AA5,Playoffs!DN$199,Playoffs!DN$200,1)</f>
        <v>8.9081713190721556E-2</v>
      </c>
      <c r="CP5">
        <f>NORMDIST(AB5,Playoffs!DO$199,Playoffs!DO$200,1)</f>
        <v>8.8262717455748874E-2</v>
      </c>
      <c r="CQ5">
        <f>NORMDIST(AC5,Playoffs!DP$199,Playoffs!DP$200,1)</f>
        <v>0.85207102583451655</v>
      </c>
      <c r="CR5">
        <f>1-NORMDIST(AD5,Playoffs!DQ$199,Playoffs!DQ$200,1)</f>
        <v>2.3730230558435261E-2</v>
      </c>
      <c r="CS5">
        <f>NORMDIST(AE5,Playoffs!DR$199,Playoffs!DR$200,1)</f>
        <v>0.96640951470011061</v>
      </c>
      <c r="CT5">
        <f>1-NORMDIST(AF5,Playoffs!DS$199,Playoffs!DS$200,1)</f>
        <v>7.6763326382831454E-2</v>
      </c>
      <c r="CU5">
        <f>NORMDIST(AG5,Playoffs!DT$199,Playoffs!DT$200,1)</f>
        <v>0.87439535830321491</v>
      </c>
      <c r="CV5">
        <f>1-NORMDIST(AH5,Playoffs!DU$199,Playoffs!DU$200,1)</f>
        <v>0.91106264109906765</v>
      </c>
      <c r="CW5">
        <f t="shared" si="32"/>
        <v>31.809940679519983</v>
      </c>
      <c r="CX5">
        <f t="shared" si="33"/>
        <v>9.3194425500827816</v>
      </c>
      <c r="CY5">
        <f t="shared" si="34"/>
        <v>41.129383229602759</v>
      </c>
      <c r="DA5">
        <f t="shared" ca="1" si="35"/>
        <v>7</v>
      </c>
      <c r="DB5">
        <f t="shared" ca="1" si="36"/>
        <v>182</v>
      </c>
      <c r="DC5">
        <f t="shared" ca="1" si="37"/>
        <v>92</v>
      </c>
      <c r="DE5" t="str">
        <f t="shared" si="38"/>
        <v>Raiders</v>
      </c>
    </row>
    <row r="6" spans="1:109">
      <c r="A6" t="str">
        <f>Playoffs!G4</f>
        <v>Jets-WC-2001</v>
      </c>
      <c r="B6" t="str">
        <f>Playoffs!B4&amp;"-"&amp;Playoffs!F4</f>
        <v>Raiders-2001</v>
      </c>
      <c r="C6">
        <f>Playoffs!CP4-VLOOKUP($B6,Adjusted!$C$1:$AI$128,C$2,FALSE)</f>
        <v>0.79582792405764613</v>
      </c>
      <c r="D6">
        <f>Playoffs!CQ4-VLOOKUP($B6,Adjusted!$C$1:$AI$128,D$2,FALSE)</f>
        <v>0.81957647694301605</v>
      </c>
      <c r="E6">
        <f>Playoffs!CR4-VLOOKUP($B6,Adjusted!$C$1:$AI$128,E$2,FALSE)</f>
        <v>8.7080703538614124</v>
      </c>
      <c r="F6">
        <f>Playoffs!CS4-VLOOKUP($B6,Adjusted!$C$1:$AI$128,F$2,FALSE)</f>
        <v>9.5537843508804823</v>
      </c>
      <c r="G6">
        <f>Playoffs!CT4-VLOOKUP($B6,Adjusted!$C$1:$AI$128,G$2,FALSE)</f>
        <v>2.2418943018780477</v>
      </c>
      <c r="H6">
        <f>Playoffs!CU4-VLOOKUP($B6,Adjusted!$C$1:$AI$128,H$2,FALSE)</f>
        <v>0.26631668959778804</v>
      </c>
      <c r="I6">
        <f>Playoffs!CV4-VLOOKUP($B6,Adjusted!$C$1:$AI$128,I$2,FALSE)</f>
        <v>42.095921657710086</v>
      </c>
      <c r="J6">
        <f>Playoffs!CW4-VLOOKUP($B6,Adjusted!$C$1:$AI$128,J$2,FALSE)</f>
        <v>54.345294785222357</v>
      </c>
      <c r="K6">
        <f>Playoffs!CX4-VLOOKUP($B6,Adjusted!$C$1:$AI$128,K$2,FALSE)</f>
        <v>2.9763936898472338</v>
      </c>
      <c r="L6">
        <f>Playoffs!CY4-VLOOKUP($B6,Adjusted!$C$1:$AI$128,L$2,FALSE)</f>
        <v>3.3939210840264797</v>
      </c>
      <c r="M6">
        <f>Playoffs!CZ4-VLOOKUP($B6,Adjusted!$C$1:$AI$128,M$2,FALSE)</f>
        <v>6.5777439200000671</v>
      </c>
      <c r="N6">
        <f>Playoffs!DA4-VLOOKUP($B6,Adjusted!$C$1:$AI$128,N$2,FALSE)</f>
        <v>8.0941605504983034</v>
      </c>
      <c r="O6">
        <f>Playoffs!DB4-VLOOKUP($B6,Adjusted!$C$1:$AI$128,O$2,FALSE)</f>
        <v>2.3082048526838244</v>
      </c>
      <c r="P6">
        <f>Playoffs!DC4-VLOOKUP($B6,Adjusted!$C$1:$AI$128,P$2,FALSE)</f>
        <v>2.430785922990172</v>
      </c>
      <c r="Q6">
        <f>Playoffs!DD4-VLOOKUP($B6,Adjusted!$C$1:$AI$128,Q$2,FALSE)</f>
        <v>0.47577974905465448</v>
      </c>
      <c r="R6">
        <f>Playoffs!DE4-VLOOKUP($B6,Adjusted!$C$1:$AI$128,R$2,FALSE)</f>
        <v>0.53663910156903671</v>
      </c>
      <c r="S6">
        <f>Playoffs!DF4-VLOOKUP($B6,Adjusted!$C$1:$AI$128,S$2,FALSE)</f>
        <v>33.203170726623966</v>
      </c>
      <c r="T6">
        <f>Playoffs!DG4-VLOOKUP($B6,Adjusted!$C$1:$AI$128,T$2,FALSE)</f>
        <v>26.804437671267806</v>
      </c>
      <c r="U6">
        <f>Playoffs!DH4-VLOOKUP($B6,Adjusted!$C$1:$AI$128,U$2,FALSE)</f>
        <v>-0.2883796560650298</v>
      </c>
      <c r="V6">
        <f>Playoffs!DI4-VLOOKUP($B6,Adjusted!$C$1:$AI$128,V$2,FALSE)</f>
        <v>0.19371265568201734</v>
      </c>
      <c r="W6">
        <f>Playoffs!DJ4-VLOOKUP($B6,Adjusted!$C$1:$AI$128,W$2,FALSE)</f>
        <v>0.77723115055323733</v>
      </c>
      <c r="X6">
        <f>Playoffs!DK4-VLOOKUP($B6,Adjusted!$C$1:$AI$128,X$2,FALSE)</f>
        <v>0.77019142267928897</v>
      </c>
      <c r="Y6">
        <f>Playoffs!DL4-VLOOKUP($B6,Adjusted!$C$1:$AI$128,Y$2,FALSE)</f>
        <v>6.4502401545820298</v>
      </c>
      <c r="Z6">
        <f>Playoffs!DM4-VLOOKUP($B6,Adjusted!$C$1:$AI$128,Z$2,FALSE)</f>
        <v>6.6292022234474564</v>
      </c>
      <c r="AA6">
        <f>Playoffs!DN4-VLOOKUP($B6,Adjusted!$C$1:$AI$128,AA$2,FALSE)</f>
        <v>0.19699780091808045</v>
      </c>
      <c r="AB6">
        <f>Playoffs!DO4-VLOOKUP($B6,Adjusted!$C$1:$AI$128,AB$2,FALSE)</f>
        <v>1.1322529585583012</v>
      </c>
      <c r="AC6">
        <f>Playoffs!DP4-VLOOKUP($B6,Adjusted!$C$1:$AI$128,AC$2,FALSE)</f>
        <v>0.69220350786505069</v>
      </c>
      <c r="AD6">
        <f>Playoffs!DQ4-VLOOKUP($B6,Adjusted!$C$1:$AI$128,AD$2,FALSE)</f>
        <v>0.5668911484338317</v>
      </c>
      <c r="AE6">
        <f>Playoffs!DR4-VLOOKUP($B6,Adjusted!$C$1:$AI$128,AE$2,FALSE)</f>
        <v>6.0847450388582081</v>
      </c>
      <c r="AF6">
        <f>Playoffs!DS4-VLOOKUP($B6,Adjusted!$C$1:$AI$128,AF$2,FALSE)</f>
        <v>7.2183371284368159</v>
      </c>
      <c r="AG6">
        <f>Playoffs!DT4-VLOOKUP($B6,Adjusted!$C$1:$AI$128,AG$2,FALSE)</f>
        <v>24.457211390467066</v>
      </c>
      <c r="AH6">
        <f>Playoffs!DU4-VLOOKUP($B6,Adjusted!$C$1:$AI$128,AH$2,FALSE)</f>
        <v>43.763810134369848</v>
      </c>
      <c r="AJ6">
        <f t="shared" ca="1" si="31"/>
        <v>38</v>
      </c>
      <c r="AK6">
        <f t="shared" ca="1" si="0"/>
        <v>190</v>
      </c>
      <c r="AL6">
        <f t="shared" ca="1" si="1"/>
        <v>37</v>
      </c>
      <c r="AM6">
        <f t="shared" ca="1" si="2"/>
        <v>187</v>
      </c>
      <c r="AN6">
        <f t="shared" ca="1" si="3"/>
        <v>140</v>
      </c>
      <c r="AO6">
        <f t="shared" ca="1" si="4"/>
        <v>176</v>
      </c>
      <c r="AP6">
        <f t="shared" ca="1" si="5"/>
        <v>19</v>
      </c>
      <c r="AQ6">
        <f t="shared" ca="1" si="6"/>
        <v>197</v>
      </c>
      <c r="AR6">
        <f t="shared" ca="1" si="7"/>
        <v>68</v>
      </c>
      <c r="AS6">
        <f t="shared" ca="1" si="8"/>
        <v>181</v>
      </c>
      <c r="AT6">
        <f t="shared" ca="1" si="9"/>
        <v>24</v>
      </c>
      <c r="AU6">
        <f t="shared" ca="1" si="10"/>
        <v>196</v>
      </c>
      <c r="AV6">
        <f t="shared" ca="1" si="11"/>
        <v>35</v>
      </c>
      <c r="AW6">
        <f t="shared" ca="1" si="12"/>
        <v>188</v>
      </c>
      <c r="AX6">
        <f t="shared" ca="1" si="13"/>
        <v>67</v>
      </c>
      <c r="AY6">
        <f t="shared" ca="1" si="14"/>
        <v>170</v>
      </c>
      <c r="AZ6">
        <f t="shared" ca="1" si="15"/>
        <v>79</v>
      </c>
      <c r="BA6">
        <f t="shared" ca="1" si="16"/>
        <v>51</v>
      </c>
      <c r="BB6">
        <f t="shared" ca="1" si="17"/>
        <v>5</v>
      </c>
      <c r="BC6">
        <f t="shared" ca="1" si="18"/>
        <v>197</v>
      </c>
      <c r="BD6">
        <f t="shared" ca="1" si="19"/>
        <v>77</v>
      </c>
      <c r="BE6">
        <f t="shared" ca="1" si="20"/>
        <v>137</v>
      </c>
      <c r="BF6">
        <f t="shared" ca="1" si="21"/>
        <v>40</v>
      </c>
      <c r="BG6">
        <f t="shared" ca="1" si="22"/>
        <v>177</v>
      </c>
      <c r="BH6">
        <f t="shared" ca="1" si="23"/>
        <v>24</v>
      </c>
      <c r="BI6">
        <f t="shared" ca="1" si="24"/>
        <v>27</v>
      </c>
      <c r="BJ6">
        <f t="shared" ca="1" si="25"/>
        <v>2</v>
      </c>
      <c r="BK6">
        <f t="shared" ca="1" si="26"/>
        <v>178</v>
      </c>
      <c r="BL6">
        <f t="shared" ca="1" si="27"/>
        <v>10</v>
      </c>
      <c r="BM6">
        <f t="shared" ca="1" si="28"/>
        <v>196</v>
      </c>
      <c r="BN6">
        <f t="shared" ca="1" si="29"/>
        <v>195</v>
      </c>
      <c r="BO6">
        <f t="shared" ca="1" si="30"/>
        <v>169</v>
      </c>
      <c r="BQ6">
        <f>NORMDIST(C6,Playoffs!CP$199,Playoffs!CP$200,1)</f>
        <v>0.84363178244345649</v>
      </c>
      <c r="BR6">
        <f>1-NORMDIST(D6,Playoffs!CQ$199,Playoffs!CQ$200,1)</f>
        <v>0.10761886198473358</v>
      </c>
      <c r="BS6">
        <f>NORMDIST(E6,Playoffs!CR$199,Playoffs!CR$200,1)</f>
        <v>0.87590198056840607</v>
      </c>
      <c r="BT6">
        <f>1-NORMDIST(F6,Playoffs!CS$199,Playoffs!CS$200,1)</f>
        <v>7.3018296665321447E-2</v>
      </c>
      <c r="BU6">
        <f>1-NORMDIST(G6,Playoffs!CT$199,Playoffs!CT$200,1)</f>
        <v>0.3636448078294422</v>
      </c>
      <c r="BV6">
        <f>NORMDIST(H6,Playoffs!CU$199,Playoffs!CU$200,1)</f>
        <v>0.14500495892497978</v>
      </c>
      <c r="BW6">
        <f>NORMDIST(I6,Playoffs!CV$199,Playoffs!CV$200,1)</f>
        <v>0.9357488743589375</v>
      </c>
      <c r="BX6">
        <f>1-NORMDIST(J6,Playoffs!CW$199,Playoffs!CW$200,1)</f>
        <v>1.9322451460412893E-3</v>
      </c>
      <c r="BY6">
        <f>NORMDIST(K6,Playoffs!CX$199,Playoffs!CX$200,1)</f>
        <v>0.70479332785141091</v>
      </c>
      <c r="BZ6">
        <f>1-NORMDIST(L6,Playoffs!CY$199,Playoffs!CY$200,1)</f>
        <v>0.10782614669067359</v>
      </c>
      <c r="CA6">
        <f>NORMDIST(M6,Playoffs!CZ$199,Playoffs!CZ$200,1)</f>
        <v>0.89180107899135552</v>
      </c>
      <c r="CB6">
        <f>1-NORMDIST(N6,Playoffs!DA$199,Playoffs!DA$200,1)</f>
        <v>5.0788363991691732E-3</v>
      </c>
      <c r="CC6">
        <f>NORMDIST(O6,Playoffs!DB$199,Playoffs!DB$200,1)</f>
        <v>0.89150111071264027</v>
      </c>
      <c r="CD6">
        <f>1-NORMDIST(P6,Playoffs!DC$199,Playoffs!DC$200,1)</f>
        <v>7.258456467996921E-2</v>
      </c>
      <c r="CE6">
        <f>NORMDIST(Q6,Playoffs!DD$199,Playoffs!DD$200,1)</f>
        <v>0.73536358440716243</v>
      </c>
      <c r="CF6">
        <f>1-NORMDIST(R6,Playoffs!DE$199,Playoffs!DE$200,1)</f>
        <v>0.13961555544230464</v>
      </c>
      <c r="CG6">
        <f>NORMDIST(S6,Playoffs!DF$199,Playoffs!DF$200,1)</f>
        <v>0.64806601239814976</v>
      </c>
      <c r="CH6">
        <f>1-NORMDIST(T6,Playoffs!DG$199,Playoffs!DG$200,1)</f>
        <v>0.77334049118676629</v>
      </c>
      <c r="CI6">
        <f>1-NORMDIST(U6,Playoffs!DH$199,Playoffs!DH$200,1)</f>
        <v>0.98121582698178045</v>
      </c>
      <c r="CJ6">
        <f>NORMDIST(V6,Playoffs!DI$199,Playoffs!DI$200,1)</f>
        <v>3.2811121545808564E-2</v>
      </c>
      <c r="CK6">
        <f>NORMDIST(W6,Playoffs!DJ$199,Playoffs!DJ$200,1)</f>
        <v>0.67125151178890019</v>
      </c>
      <c r="CL6">
        <f>1-NORMDIST(X6,Playoffs!DK$199,Playoffs!DK$200,1)</f>
        <v>0.33809867190440701</v>
      </c>
      <c r="CM6">
        <f>NORMDIST(Y6,Playoffs!DL$199,Playoffs!DL$200,1)</f>
        <v>0.82733857974330116</v>
      </c>
      <c r="CN6">
        <f>1-NORMDIST(Z6,Playoffs!DM$199,Playoffs!DM$200,1)</f>
        <v>0.13070709404882785</v>
      </c>
      <c r="CO6">
        <f>1-NORMDIST(AA6,Playoffs!DN$199,Playoffs!DN$200,1)</f>
        <v>0.92327028257555421</v>
      </c>
      <c r="CP6">
        <f>NORMDIST(AB6,Playoffs!DO$199,Playoffs!DO$200,1)</f>
        <v>0.76660120376509444</v>
      </c>
      <c r="CQ6">
        <f>NORMDIST(AC6,Playoffs!DP$199,Playoffs!DP$200,1)</f>
        <v>0.97778425912874589</v>
      </c>
      <c r="CR6">
        <f>1-NORMDIST(AD6,Playoffs!DQ$199,Playoffs!DQ$200,1)</f>
        <v>0.17402750222936425</v>
      </c>
      <c r="CS6">
        <f>NORMDIST(AE6,Playoffs!DR$199,Playoffs!DR$200,1)</f>
        <v>0.93873339072157957</v>
      </c>
      <c r="CT6">
        <f>1-NORMDIST(AF6,Playoffs!DS$199,Playoffs!DS$200,1)</f>
        <v>7.2753041522527484E-3</v>
      </c>
      <c r="CU6">
        <f>NORMDIST(AG6,Playoffs!DT$199,Playoffs!DT$200,1)</f>
        <v>1.8207233258988209E-2</v>
      </c>
      <c r="CV6">
        <f>1-NORMDIST(AH6,Playoffs!DU$199,Playoffs!DU$200,1)</f>
        <v>0.19346303826134781</v>
      </c>
      <c r="CW6">
        <f t="shared" si="32"/>
        <v>28.553195472005815</v>
      </c>
      <c r="CX6">
        <f t="shared" si="33"/>
        <v>5.8884778978128729</v>
      </c>
      <c r="CY6">
        <f t="shared" si="34"/>
        <v>34.44167336981868</v>
      </c>
      <c r="DA6">
        <f t="shared" ca="1" si="35"/>
        <v>22</v>
      </c>
      <c r="DB6">
        <f t="shared" ca="1" si="36"/>
        <v>194</v>
      </c>
      <c r="DC6">
        <f t="shared" ca="1" si="37"/>
        <v>138</v>
      </c>
      <c r="DE6" t="str">
        <f t="shared" si="38"/>
        <v>Jets</v>
      </c>
    </row>
    <row r="7" spans="1:109">
      <c r="A7" t="str">
        <f>Playoffs!G5</f>
        <v>Packers-WC-2001</v>
      </c>
      <c r="B7" t="str">
        <f>Playoffs!B5&amp;"-"&amp;Playoffs!F5</f>
        <v>49ers-2001</v>
      </c>
      <c r="C7">
        <f>Playoffs!CP5-VLOOKUP($B7,Adjusted!$C$1:$AI$128,C$2,FALSE)</f>
        <v>0.75936392018559562</v>
      </c>
      <c r="D7">
        <f>Playoffs!CQ5-VLOOKUP($B7,Adjusted!$C$1:$AI$128,D$2,FALSE)</f>
        <v>0.69582556643948279</v>
      </c>
      <c r="E7">
        <f>Playoffs!CR5-VLOOKUP($B7,Adjusted!$C$1:$AI$128,E$2,FALSE)</f>
        <v>9.3368513758030414</v>
      </c>
      <c r="F7">
        <f>Playoffs!CS5-VLOOKUP($B7,Adjusted!$C$1:$AI$128,F$2,FALSE)</f>
        <v>4.3320682174137284</v>
      </c>
      <c r="G7">
        <f>Playoffs!CT5-VLOOKUP($B7,Adjusted!$C$1:$AI$128,G$2,FALSE)</f>
        <v>0.89142204107234779</v>
      </c>
      <c r="H7">
        <f>Playoffs!CU5-VLOOKUP($B7,Adjusted!$C$1:$AI$128,H$2,FALSE)</f>
        <v>2.6604416467423668</v>
      </c>
      <c r="I7">
        <f>Playoffs!CV5-VLOOKUP($B7,Adjusted!$C$1:$AI$128,I$2,FALSE)</f>
        <v>32.855444100146684</v>
      </c>
      <c r="J7">
        <f>Playoffs!CW5-VLOOKUP($B7,Adjusted!$C$1:$AI$128,J$2,FALSE)</f>
        <v>28.801632025733834</v>
      </c>
      <c r="K7">
        <f>Playoffs!CX5-VLOOKUP($B7,Adjusted!$C$1:$AI$128,K$2,FALSE)</f>
        <v>2.7605217947034548</v>
      </c>
      <c r="L7">
        <f>Playoffs!CY5-VLOOKUP($B7,Adjusted!$C$1:$AI$128,L$2,FALSE)</f>
        <v>2.9479826297906708</v>
      </c>
      <c r="M7">
        <f>Playoffs!CZ5-VLOOKUP($B7,Adjusted!$C$1:$AI$128,M$2,FALSE)</f>
        <v>6.5726968041178546</v>
      </c>
      <c r="N7">
        <f>Playoffs!DA5-VLOOKUP($B7,Adjusted!$C$1:$AI$128,N$2,FALSE)</f>
        <v>5.0607412561698339</v>
      </c>
      <c r="O7">
        <f>Playoffs!DB5-VLOOKUP($B7,Adjusted!$C$1:$AI$128,O$2,FALSE)</f>
        <v>1.8255644683221208</v>
      </c>
      <c r="P7">
        <f>Playoffs!DC5-VLOOKUP($B7,Adjusted!$C$1:$AI$128,P$2,FALSE)</f>
        <v>1.8440336842979654</v>
      </c>
      <c r="Q7">
        <f>Playoffs!DD5-VLOOKUP($B7,Adjusted!$C$1:$AI$128,Q$2,FALSE)</f>
        <v>0.57953097020073874</v>
      </c>
      <c r="R7">
        <f>Playoffs!DE5-VLOOKUP($B7,Adjusted!$C$1:$AI$128,R$2,FALSE)</f>
        <v>0.44804616000353925</v>
      </c>
      <c r="S7">
        <f>Playoffs!DF5-VLOOKUP($B7,Adjusted!$C$1:$AI$128,S$2,FALSE)</f>
        <v>28.789600542763935</v>
      </c>
      <c r="T7">
        <f>Playoffs!DG5-VLOOKUP($B7,Adjusted!$C$1:$AI$128,T$2,FALSE)</f>
        <v>30.39837674189064</v>
      </c>
      <c r="U7">
        <f>Playoffs!DH5-VLOOKUP($B7,Adjusted!$C$1:$AI$128,U$2,FALSE)</f>
        <v>4.8274975705702703</v>
      </c>
      <c r="V7">
        <f>Playoffs!DI5-VLOOKUP($B7,Adjusted!$C$1:$AI$128,V$2,FALSE)</f>
        <v>2.4074381220357659</v>
      </c>
      <c r="W7">
        <f>Playoffs!DJ5-VLOOKUP($B7,Adjusted!$C$1:$AI$128,W$2,FALSE)</f>
        <v>0.80190249522828305</v>
      </c>
      <c r="X7">
        <f>Playoffs!DK5-VLOOKUP($B7,Adjusted!$C$1:$AI$128,X$2,FALSE)</f>
        <v>0.54894679889677211</v>
      </c>
      <c r="Y7">
        <f>Playoffs!DL5-VLOOKUP($B7,Adjusted!$C$1:$AI$128,Y$2,FALSE)</f>
        <v>4.9566360574147268</v>
      </c>
      <c r="Z7">
        <f>Playoffs!DM5-VLOOKUP($B7,Adjusted!$C$1:$AI$128,Z$2,FALSE)</f>
        <v>5.6490717024374781</v>
      </c>
      <c r="AA7">
        <f>Playoffs!DN5-VLOOKUP($B7,Adjusted!$C$1:$AI$128,AA$2,FALSE)</f>
        <v>0.43711349722052723</v>
      </c>
      <c r="AB7">
        <f>Playoffs!DO5-VLOOKUP($B7,Adjusted!$C$1:$AI$128,AB$2,FALSE)</f>
        <v>0.74393210484613914</v>
      </c>
      <c r="AC7">
        <f>Playoffs!DP5-VLOOKUP($B7,Adjusted!$C$1:$AI$128,AC$2,FALSE)</f>
        <v>0.41456580498500589</v>
      </c>
      <c r="AD7">
        <f>Playoffs!DQ5-VLOOKUP($B7,Adjusted!$C$1:$AI$128,AD$2,FALSE)</f>
        <v>0.3990658860988251</v>
      </c>
      <c r="AE7">
        <f>Playoffs!DR5-VLOOKUP($B7,Adjusted!$C$1:$AI$128,AE$2,FALSE)</f>
        <v>3.8394597701316324</v>
      </c>
      <c r="AF7">
        <f>Playoffs!DS5-VLOOKUP($B7,Adjusted!$C$1:$AI$128,AF$2,FALSE)</f>
        <v>3.16337035987332</v>
      </c>
      <c r="AG7">
        <f>Playoffs!DT5-VLOOKUP($B7,Adjusted!$C$1:$AI$128,AG$2,FALSE)</f>
        <v>47.256640460588478</v>
      </c>
      <c r="AH7">
        <f>Playoffs!DU5-VLOOKUP($B7,Adjusted!$C$1:$AI$128,AH$2,FALSE)</f>
        <v>30.163285556754211</v>
      </c>
      <c r="AJ7">
        <f t="shared" ca="1" si="31"/>
        <v>63</v>
      </c>
      <c r="AK7">
        <f t="shared" ca="1" si="0"/>
        <v>121</v>
      </c>
      <c r="AL7">
        <f t="shared" ca="1" si="1"/>
        <v>30</v>
      </c>
      <c r="AM7">
        <f t="shared" ca="1" si="2"/>
        <v>83</v>
      </c>
      <c r="AN7">
        <f t="shared" ca="1" si="3"/>
        <v>71</v>
      </c>
      <c r="AO7">
        <f t="shared" ca="1" si="4"/>
        <v>56</v>
      </c>
      <c r="AP7">
        <f t="shared" ca="1" si="5"/>
        <v>70</v>
      </c>
      <c r="AQ7">
        <f t="shared" ca="1" si="6"/>
        <v>115</v>
      </c>
      <c r="AR7">
        <f t="shared" ca="1" si="7"/>
        <v>96</v>
      </c>
      <c r="AS7">
        <f t="shared" ca="1" si="8"/>
        <v>147</v>
      </c>
      <c r="AT7">
        <f t="shared" ca="1" si="9"/>
        <v>27</v>
      </c>
      <c r="AU7">
        <f t="shared" ca="1" si="10"/>
        <v>110</v>
      </c>
      <c r="AV7">
        <f t="shared" ca="1" si="11"/>
        <v>77</v>
      </c>
      <c r="AW7">
        <f t="shared" ca="1" si="12"/>
        <v>137</v>
      </c>
      <c r="AX7">
        <f t="shared" ca="1" si="13"/>
        <v>20</v>
      </c>
      <c r="AY7">
        <f t="shared" ca="1" si="14"/>
        <v>143</v>
      </c>
      <c r="AZ7">
        <f t="shared" ca="1" si="15"/>
        <v>140</v>
      </c>
      <c r="BA7">
        <f t="shared" ca="1" si="16"/>
        <v>104</v>
      </c>
      <c r="BB7">
        <f t="shared" ca="1" si="17"/>
        <v>144</v>
      </c>
      <c r="BC7">
        <f t="shared" ca="1" si="18"/>
        <v>162</v>
      </c>
      <c r="BD7">
        <f t="shared" ca="1" si="19"/>
        <v>66</v>
      </c>
      <c r="BE7">
        <f t="shared" ca="1" si="20"/>
        <v>71</v>
      </c>
      <c r="BF7">
        <f t="shared" ca="1" si="21"/>
        <v>149</v>
      </c>
      <c r="BG7">
        <f t="shared" ca="1" si="22"/>
        <v>116</v>
      </c>
      <c r="BH7">
        <f t="shared" ca="1" si="23"/>
        <v>62</v>
      </c>
      <c r="BI7">
        <f t="shared" ca="1" si="24"/>
        <v>89</v>
      </c>
      <c r="BJ7">
        <f t="shared" ca="1" si="25"/>
        <v>129</v>
      </c>
      <c r="BK7">
        <f t="shared" ca="1" si="26"/>
        <v>77</v>
      </c>
      <c r="BL7">
        <f t="shared" ca="1" si="27"/>
        <v>107</v>
      </c>
      <c r="BM7">
        <f t="shared" ca="1" si="28"/>
        <v>58</v>
      </c>
      <c r="BN7">
        <f t="shared" ca="1" si="29"/>
        <v>5</v>
      </c>
      <c r="BO7">
        <f t="shared" ca="1" si="30"/>
        <v>23</v>
      </c>
      <c r="BQ7">
        <f>NORMDIST(C7,Playoffs!CP$199,Playoffs!CP$200,1)</f>
        <v>0.7443021733064169</v>
      </c>
      <c r="BR7">
        <f>1-NORMDIST(D7,Playoffs!CQ$199,Playoffs!CQ$200,1)</f>
        <v>0.48330506978875531</v>
      </c>
      <c r="BS7">
        <f>NORMDIST(E7,Playoffs!CR$199,Playoffs!CR$200,1)</f>
        <v>0.91574321085702026</v>
      </c>
      <c r="BT7">
        <f>1-NORMDIST(F7,Playoffs!CS$199,Playoffs!CS$200,1)</f>
        <v>0.65248261676929187</v>
      </c>
      <c r="BU7">
        <f>1-NORMDIST(G7,Playoffs!CT$199,Playoffs!CT$200,1)</f>
        <v>0.73004684300213518</v>
      </c>
      <c r="BV7">
        <f>NORMDIST(H7,Playoffs!CU$199,Playoffs!CU$200,1)</f>
        <v>0.74111474133868116</v>
      </c>
      <c r="BW7">
        <f>NORMDIST(I7,Playoffs!CV$199,Playoffs!CV$200,1)</f>
        <v>0.68698606692306241</v>
      </c>
      <c r="BX7">
        <f>1-NORMDIST(J7,Playoffs!CW$199,Playoffs!CW$200,1)</f>
        <v>0.48632934448325094</v>
      </c>
      <c r="BY7">
        <f>NORMDIST(K7,Playoffs!CX$199,Playoffs!CX$200,1)</f>
        <v>0.56999194705023126</v>
      </c>
      <c r="BZ7">
        <f>1-NORMDIST(L7,Playoffs!CY$199,Playoffs!CY$200,1)</f>
        <v>0.31185137366702831</v>
      </c>
      <c r="CA7">
        <f>NORMDIST(M7,Playoffs!CZ$199,Playoffs!CZ$200,1)</f>
        <v>0.8909736303333472</v>
      </c>
      <c r="CB7">
        <f>1-NORMDIST(N7,Playoffs!DA$199,Playoffs!DA$200,1)</f>
        <v>0.53927363837765019</v>
      </c>
      <c r="CC7">
        <f>NORMDIST(O7,Playoffs!DB$199,Playoffs!DB$200,1)</f>
        <v>0.64037064615256734</v>
      </c>
      <c r="CD7">
        <f>1-NORMDIST(P7,Playoffs!DC$199,Playoffs!DC$200,1)</f>
        <v>0.34718292930984396</v>
      </c>
      <c r="CE7">
        <f>NORMDIST(Q7,Playoffs!DD$199,Playoffs!DD$200,1)</f>
        <v>0.91943199389061125</v>
      </c>
      <c r="CF7">
        <f>1-NORMDIST(R7,Playoffs!DE$199,Playoffs!DE$200,1)</f>
        <v>0.33625139950780103</v>
      </c>
      <c r="CG7">
        <f>NORMDIST(S7,Playoffs!DF$199,Playoffs!DF$200,1)</f>
        <v>0.34482898763441583</v>
      </c>
      <c r="CH7">
        <f>1-NORMDIST(T7,Playoffs!DG$199,Playoffs!DG$200,1)</f>
        <v>0.54586228481018528</v>
      </c>
      <c r="CI7">
        <f>1-NORMDIST(U7,Playoffs!DH$199,Playoffs!DH$200,1)</f>
        <v>0.325709993876103</v>
      </c>
      <c r="CJ7">
        <f>NORMDIST(V7,Playoffs!DI$199,Playoffs!DI$200,1)</f>
        <v>0.22793966268543397</v>
      </c>
      <c r="CK7">
        <f>NORMDIST(W7,Playoffs!DJ$199,Playoffs!DJ$200,1)</f>
        <v>0.7031520652794232</v>
      </c>
      <c r="CL7">
        <f>1-NORMDIST(X7,Playoffs!DK$199,Playoffs!DK$200,1)</f>
        <v>0.65190778065719479</v>
      </c>
      <c r="CM7">
        <f>NORMDIST(Y7,Playoffs!DL$199,Playoffs!DL$200,1)</f>
        <v>0.29007007620505443</v>
      </c>
      <c r="CN7">
        <f>1-NORMDIST(Z7,Playoffs!DM$199,Playoffs!DM$200,1)</f>
        <v>0.44402405610454732</v>
      </c>
      <c r="CO7">
        <f>1-NORMDIST(AA7,Playoffs!DN$199,Playoffs!DN$200,1)</f>
        <v>0.8089727631841388</v>
      </c>
      <c r="CP7">
        <f>NORMDIST(AB7,Playoffs!DO$199,Playoffs!DO$200,1)</f>
        <v>0.43364094378492823</v>
      </c>
      <c r="CQ7">
        <f>NORMDIST(AC7,Playoffs!DP$199,Playoffs!DP$200,1)</f>
        <v>0.35782975976387232</v>
      </c>
      <c r="CR7">
        <f>1-NORMDIST(AD7,Playoffs!DQ$199,Playoffs!DQ$200,1)</f>
        <v>0.6903405407178631</v>
      </c>
      <c r="CS7">
        <f>NORMDIST(AE7,Playoffs!DR$199,Playoffs!DR$200,1)</f>
        <v>0.40644572066795437</v>
      </c>
      <c r="CT7">
        <f>1-NORMDIST(AF7,Playoffs!DS$199,Playoffs!DS$200,1)</f>
        <v>0.78022728889746717</v>
      </c>
      <c r="CU7">
        <f>NORMDIST(AG7,Playoffs!DT$199,Playoffs!DT$200,1)</f>
        <v>0.91928126210846162</v>
      </c>
      <c r="CV7">
        <f>1-NORMDIST(AH7,Playoffs!DU$199,Playoffs!DU$200,1)</f>
        <v>0.88842335572944886</v>
      </c>
      <c r="CW7">
        <f t="shared" si="32"/>
        <v>24.477991817519897</v>
      </c>
      <c r="CX7">
        <f t="shared" si="33"/>
        <v>18.18358682197562</v>
      </c>
      <c r="CY7">
        <f t="shared" si="34"/>
        <v>42.661578639495517</v>
      </c>
      <c r="DA7">
        <f t="shared" ca="1" si="35"/>
        <v>57</v>
      </c>
      <c r="DB7">
        <f t="shared" ca="1" si="36"/>
        <v>108</v>
      </c>
      <c r="DC7">
        <f t="shared" ca="1" si="37"/>
        <v>78</v>
      </c>
      <c r="DE7" t="str">
        <f t="shared" si="38"/>
        <v>Packers</v>
      </c>
    </row>
    <row r="8" spans="1:109">
      <c r="A8" t="str">
        <f>Playoffs!G6</f>
        <v>49ers-WC-2001</v>
      </c>
      <c r="B8" t="str">
        <f>Playoffs!B6&amp;"-"&amp;Playoffs!F6</f>
        <v>Packers-2001</v>
      </c>
      <c r="C8">
        <f>Playoffs!CP6-VLOOKUP($B8,Adjusted!$C$1:$AI$128,C$2,FALSE)</f>
        <v>0.79130535926073609</v>
      </c>
      <c r="D8">
        <f>Playoffs!CQ6-VLOOKUP($B8,Adjusted!$C$1:$AI$128,D$2,FALSE)</f>
        <v>0.74752134401174242</v>
      </c>
      <c r="E8">
        <f>Playoffs!CR6-VLOOKUP($B8,Adjusted!$C$1:$AI$128,E$2,FALSE)</f>
        <v>6.7967658873255417</v>
      </c>
      <c r="F8">
        <f>Playoffs!CS6-VLOOKUP($B8,Adjusted!$C$1:$AI$128,F$2,FALSE)</f>
        <v>7.1435302779603989</v>
      </c>
      <c r="G8">
        <f>Playoffs!CT6-VLOOKUP($B8,Adjusted!$C$1:$AI$128,G$2,FALSE)</f>
        <v>1.4071624630485333</v>
      </c>
      <c r="H8">
        <f>Playoffs!CU6-VLOOKUP($B8,Adjusted!$C$1:$AI$128,H$2,FALSE)</f>
        <v>1.1145744367630961</v>
      </c>
      <c r="I8">
        <f>Playoffs!CV6-VLOOKUP($B8,Adjusted!$C$1:$AI$128,I$2,FALSE)</f>
        <v>33.259413234226628</v>
      </c>
      <c r="J8">
        <f>Playoffs!CW6-VLOOKUP($B8,Adjusted!$C$1:$AI$128,J$2,FALSE)</f>
        <v>33.561585078646822</v>
      </c>
      <c r="K8">
        <f>Playoffs!CX6-VLOOKUP($B8,Adjusted!$C$1:$AI$128,K$2,FALSE)</f>
        <v>3.2740400568068933</v>
      </c>
      <c r="L8">
        <f>Playoffs!CY6-VLOOKUP($B8,Adjusted!$C$1:$AI$128,L$2,FALSE)</f>
        <v>2.961648660346659</v>
      </c>
      <c r="M8">
        <f>Playoffs!CZ6-VLOOKUP($B8,Adjusted!$C$1:$AI$128,M$2,FALSE)</f>
        <v>5.5264300640139208</v>
      </c>
      <c r="N8">
        <f>Playoffs!DA6-VLOOKUP($B8,Adjusted!$C$1:$AI$128,N$2,FALSE)</f>
        <v>5.794175688451233</v>
      </c>
      <c r="O8">
        <f>Playoffs!DB6-VLOOKUP($B8,Adjusted!$C$1:$AI$128,O$2,FALSE)</f>
        <v>2.2164919298873649</v>
      </c>
      <c r="P8">
        <f>Playoffs!DC6-VLOOKUP($B8,Adjusted!$C$1:$AI$128,P$2,FALSE)</f>
        <v>2.0355548405249659</v>
      </c>
      <c r="Q8">
        <f>Playoffs!DD6-VLOOKUP($B8,Adjusted!$C$1:$AI$128,Q$2,FALSE)</f>
        <v>0.48151961312537939</v>
      </c>
      <c r="R8">
        <f>Playoffs!DE6-VLOOKUP($B8,Adjusted!$C$1:$AI$128,R$2,FALSE)</f>
        <v>0.60504564855002141</v>
      </c>
      <c r="S8">
        <f>Playoffs!DF6-VLOOKUP($B8,Adjusted!$C$1:$AI$128,S$2,FALSE)</f>
        <v>29.935709779819561</v>
      </c>
      <c r="T8">
        <f>Playoffs!DG6-VLOOKUP($B8,Adjusted!$C$1:$AI$128,T$2,FALSE)</f>
        <v>28.313835520774543</v>
      </c>
      <c r="U8">
        <f>Playoffs!DH6-VLOOKUP($B8,Adjusted!$C$1:$AI$128,U$2,FALSE)</f>
        <v>1.9234608474541282</v>
      </c>
      <c r="V8">
        <f>Playoffs!DI6-VLOOKUP($B8,Adjusted!$C$1:$AI$128,V$2,FALSE)</f>
        <v>3.6409953324178783</v>
      </c>
      <c r="W8">
        <f>Playoffs!DJ6-VLOOKUP($B8,Adjusted!$C$1:$AI$128,W$2,FALSE)</f>
        <v>0.81126463239587721</v>
      </c>
      <c r="X8">
        <f>Playoffs!DK6-VLOOKUP($B8,Adjusted!$C$1:$AI$128,X$2,FALSE)</f>
        <v>0.6531905994977133</v>
      </c>
      <c r="Y8">
        <f>Playoffs!DL6-VLOOKUP($B8,Adjusted!$C$1:$AI$128,Y$2,FALSE)</f>
        <v>6.1423295365644073</v>
      </c>
      <c r="Z8">
        <f>Playoffs!DM6-VLOOKUP($B8,Adjusted!$C$1:$AI$128,Z$2,FALSE)</f>
        <v>5.7750471300740118</v>
      </c>
      <c r="AA8">
        <f>Playoffs!DN6-VLOOKUP($B8,Adjusted!$C$1:$AI$128,AA$2,FALSE)</f>
        <v>0.44030423751057385</v>
      </c>
      <c r="AB8">
        <f>Playoffs!DO6-VLOOKUP($B8,Adjusted!$C$1:$AI$128,AB$2,FALSE)</f>
        <v>0.59824678601873948</v>
      </c>
      <c r="AC8">
        <f>Playoffs!DP6-VLOOKUP($B8,Adjusted!$C$1:$AI$128,AC$2,FALSE)</f>
        <v>0.46000273902454059</v>
      </c>
      <c r="AD8">
        <f>Playoffs!DQ6-VLOOKUP($B8,Adjusted!$C$1:$AI$128,AD$2,FALSE)</f>
        <v>0.46598030897792769</v>
      </c>
      <c r="AE8">
        <f>Playoffs!DR6-VLOOKUP($B8,Adjusted!$C$1:$AI$128,AE$2,FALSE)</f>
        <v>3.0718206130586805</v>
      </c>
      <c r="AF8">
        <f>Playoffs!DS6-VLOOKUP($B8,Adjusted!$C$1:$AI$128,AF$2,FALSE)</f>
        <v>3.9148069897264888</v>
      </c>
      <c r="AG8">
        <f>Playoffs!DT6-VLOOKUP($B8,Adjusted!$C$1:$AI$128,AG$2,FALSE)</f>
        <v>27.316314046453869</v>
      </c>
      <c r="AH8">
        <f>Playoffs!DU6-VLOOKUP($B8,Adjusted!$C$1:$AI$128,AH$2,FALSE)</f>
        <v>46.061217620175299</v>
      </c>
      <c r="AJ8">
        <f t="shared" ca="1" si="31"/>
        <v>44</v>
      </c>
      <c r="AK8">
        <f t="shared" ca="1" si="0"/>
        <v>155</v>
      </c>
      <c r="AL8">
        <f t="shared" ca="1" si="1"/>
        <v>82</v>
      </c>
      <c r="AM8">
        <f t="shared" ca="1" si="2"/>
        <v>157</v>
      </c>
      <c r="AN8">
        <f t="shared" ca="1" si="3"/>
        <v>100</v>
      </c>
      <c r="AO8">
        <f t="shared" ca="1" si="4"/>
        <v>129</v>
      </c>
      <c r="AP8">
        <f t="shared" ca="1" si="5"/>
        <v>65</v>
      </c>
      <c r="AQ8">
        <f t="shared" ca="1" si="6"/>
        <v>158</v>
      </c>
      <c r="AR8">
        <f t="shared" ca="1" si="7"/>
        <v>41</v>
      </c>
      <c r="AS8">
        <f t="shared" ca="1" si="8"/>
        <v>150</v>
      </c>
      <c r="AT8">
        <f t="shared" ca="1" si="9"/>
        <v>86</v>
      </c>
      <c r="AU8">
        <f t="shared" ca="1" si="10"/>
        <v>160</v>
      </c>
      <c r="AV8">
        <f t="shared" ca="1" si="11"/>
        <v>41</v>
      </c>
      <c r="AW8">
        <f t="shared" ca="1" si="12"/>
        <v>160</v>
      </c>
      <c r="AX8">
        <f t="shared" ca="1" si="13"/>
        <v>65</v>
      </c>
      <c r="AY8">
        <f t="shared" ca="1" si="14"/>
        <v>185</v>
      </c>
      <c r="AZ8">
        <f t="shared" ca="1" si="15"/>
        <v>123</v>
      </c>
      <c r="BA8">
        <f t="shared" ca="1" si="16"/>
        <v>72</v>
      </c>
      <c r="BB8">
        <f t="shared" ca="1" si="17"/>
        <v>39</v>
      </c>
      <c r="BC8">
        <f t="shared" ca="1" si="18"/>
        <v>112</v>
      </c>
      <c r="BD8">
        <f t="shared" ca="1" si="19"/>
        <v>63</v>
      </c>
      <c r="BE8">
        <f t="shared" ca="1" si="20"/>
        <v>103</v>
      </c>
      <c r="BF8">
        <f t="shared" ca="1" si="21"/>
        <v>65</v>
      </c>
      <c r="BG8">
        <f t="shared" ca="1" si="22"/>
        <v>129</v>
      </c>
      <c r="BH8">
        <f t="shared" ca="1" si="23"/>
        <v>63</v>
      </c>
      <c r="BI8">
        <f t="shared" ca="1" si="24"/>
        <v>116</v>
      </c>
      <c r="BJ8">
        <f t="shared" ca="1" si="25"/>
        <v>95</v>
      </c>
      <c r="BK8">
        <f t="shared" ca="1" si="26"/>
        <v>120</v>
      </c>
      <c r="BL8">
        <f t="shared" ca="1" si="27"/>
        <v>158</v>
      </c>
      <c r="BM8">
        <f t="shared" ca="1" si="28"/>
        <v>90</v>
      </c>
      <c r="BN8">
        <f t="shared" ca="1" si="29"/>
        <v>186</v>
      </c>
      <c r="BO8">
        <f t="shared" ca="1" si="30"/>
        <v>191</v>
      </c>
      <c r="BQ8">
        <f>NORMDIST(C8,Playoffs!CP$199,Playoffs!CP$200,1)</f>
        <v>0.83291180980893742</v>
      </c>
      <c r="BR8">
        <f>1-NORMDIST(D8,Playoffs!CQ$199,Playoffs!CQ$200,1)</f>
        <v>0.29388318772115885</v>
      </c>
      <c r="BS8">
        <f>NORMDIST(E8,Playoffs!CR$199,Playoffs!CR$200,1)</f>
        <v>0.68408703232607637</v>
      </c>
      <c r="BT8">
        <f>1-NORMDIST(F8,Playoffs!CS$199,Playoffs!CS$200,1)</f>
        <v>0.27367750285018611</v>
      </c>
      <c r="BU8">
        <f>1-NORMDIST(G8,Playoffs!CT$199,Playoffs!CT$200,1)</f>
        <v>0.59703873232054483</v>
      </c>
      <c r="BV8">
        <f>NORMDIST(H8,Playoffs!CU$199,Playoffs!CU$200,1)</f>
        <v>0.32489817995150028</v>
      </c>
      <c r="BW8">
        <f>NORMDIST(I8,Playoffs!CV$199,Playoffs!CV$200,1)</f>
        <v>0.70280062628769446</v>
      </c>
      <c r="BX8">
        <f>1-NORMDIST(J8,Playoffs!CW$199,Playoffs!CW$200,1)</f>
        <v>0.28561427702109321</v>
      </c>
      <c r="BY8">
        <f>NORMDIST(K8,Playoffs!CX$199,Playoffs!CX$200,1)</f>
        <v>0.85018001206509486</v>
      </c>
      <c r="BZ8">
        <f>1-NORMDIST(L8,Playoffs!CY$199,Playoffs!CY$200,1)</f>
        <v>0.30379421263152318</v>
      </c>
      <c r="CA8">
        <f>NORMDIST(M8,Playoffs!CZ$199,Playoffs!CZ$200,1)</f>
        <v>0.62215378672502342</v>
      </c>
      <c r="CB8">
        <f>1-NORMDIST(N8,Playoffs!DA$199,Playoffs!DA$200,1)</f>
        <v>0.29228416238170407</v>
      </c>
      <c r="CC8">
        <f>NORMDIST(O8,Playoffs!DB$199,Playoffs!DB$200,1)</f>
        <v>0.85729862133697976</v>
      </c>
      <c r="CD8">
        <f>1-NORMDIST(P8,Playoffs!DC$199,Playoffs!DC$200,1)</f>
        <v>0.22959101817447314</v>
      </c>
      <c r="CE8">
        <f>NORMDIST(Q8,Playoffs!DD$199,Playoffs!DD$200,1)</f>
        <v>0.74915532754754277</v>
      </c>
      <c r="CF8">
        <f>1-NORMDIST(R8,Playoffs!DE$199,Playoffs!DE$200,1)</f>
        <v>5.5788110475457842E-2</v>
      </c>
      <c r="CG8">
        <f>NORMDIST(S8,Playoffs!DF$199,Playoffs!DF$200,1)</f>
        <v>0.4219451795140432</v>
      </c>
      <c r="CH8">
        <f>1-NORMDIST(T8,Playoffs!DG$199,Playoffs!DG$200,1)</f>
        <v>0.68557210960878345</v>
      </c>
      <c r="CI8">
        <f>1-NORMDIST(U8,Playoffs!DH$199,Playoffs!DH$200,1)</f>
        <v>0.83771744673944259</v>
      </c>
      <c r="CJ8">
        <f>NORMDIST(V8,Playoffs!DI$199,Playoffs!DI$200,1)</f>
        <v>0.44619205436706066</v>
      </c>
      <c r="CK8">
        <f>NORMDIST(W8,Playoffs!DJ$199,Playoffs!DJ$200,1)</f>
        <v>0.71487547124722584</v>
      </c>
      <c r="CL8">
        <f>1-NORMDIST(X8,Playoffs!DK$199,Playoffs!DK$200,1)</f>
        <v>0.5038728013198327</v>
      </c>
      <c r="CM8">
        <f>NORMDIST(Y8,Playoffs!DL$199,Playoffs!DL$200,1)</f>
        <v>0.73732304821772177</v>
      </c>
      <c r="CN8">
        <f>1-NORMDIST(Z8,Playoffs!DM$199,Playoffs!DM$200,1)</f>
        <v>0.39472448623738043</v>
      </c>
      <c r="CO8">
        <f>1-NORMDIST(AA8,Playoffs!DN$199,Playoffs!DN$200,1)</f>
        <v>0.80696451794082447</v>
      </c>
      <c r="CP8">
        <f>NORMDIST(AB8,Playoffs!DO$199,Playoffs!DO$200,1)</f>
        <v>0.30754677547562337</v>
      </c>
      <c r="CQ8">
        <f>NORMDIST(AC8,Playoffs!DP$199,Playoffs!DP$200,1)</f>
        <v>0.50969149272300796</v>
      </c>
      <c r="CR8">
        <f>1-NORMDIST(AD8,Playoffs!DQ$199,Playoffs!DQ$200,1)</f>
        <v>0.46994285857982665</v>
      </c>
      <c r="CS8">
        <f>NORMDIST(AE8,Playoffs!DR$199,Playoffs!DR$200,1)</f>
        <v>0.19889441068231328</v>
      </c>
      <c r="CT8">
        <f>1-NORMDIST(AF8,Playoffs!DS$199,Playoffs!DS$200,1)</f>
        <v>0.57021961276761757</v>
      </c>
      <c r="CU8">
        <f>NORMDIST(AG8,Playoffs!DT$199,Playoffs!DT$200,1)</f>
        <v>4.9033457135379099E-2</v>
      </c>
      <c r="CV8">
        <f>1-NORMDIST(AH8,Playoffs!DU$199,Playoffs!DU$200,1)</f>
        <v>0.11177682706640724</v>
      </c>
      <c r="CW8">
        <f t="shared" si="32"/>
        <v>25.541722477068255</v>
      </c>
      <c r="CX8">
        <f t="shared" si="33"/>
        <v>11.934965013974677</v>
      </c>
      <c r="CY8">
        <f t="shared" si="34"/>
        <v>37.476687491042924</v>
      </c>
      <c r="DA8">
        <f t="shared" ca="1" si="35"/>
        <v>47</v>
      </c>
      <c r="DB8">
        <f t="shared" ca="1" si="36"/>
        <v>165</v>
      </c>
      <c r="DC8">
        <f t="shared" ca="1" si="37"/>
        <v>110</v>
      </c>
      <c r="DE8" t="str">
        <f t="shared" si="38"/>
        <v>49ers</v>
      </c>
    </row>
    <row r="9" spans="1:109">
      <c r="A9" t="str">
        <f>Playoffs!G7</f>
        <v>Dolphins-WC-2001</v>
      </c>
      <c r="B9" t="str">
        <f>Playoffs!B7&amp;"-"&amp;Playoffs!F7</f>
        <v>Ravens-2001</v>
      </c>
      <c r="C9">
        <f>Playoffs!CP7-VLOOKUP($B9,Adjusted!$C$1:$AI$128,C$2,FALSE)</f>
        <v>0.54701604681901106</v>
      </c>
      <c r="D9">
        <f>Playoffs!CQ7-VLOOKUP($B9,Adjusted!$C$1:$AI$128,D$2,FALSE)</f>
        <v>0.75760524180724864</v>
      </c>
      <c r="E9">
        <f>Playoffs!CR7-VLOOKUP($B9,Adjusted!$C$1:$AI$128,E$2,FALSE)</f>
        <v>2.6640271774639728</v>
      </c>
      <c r="F9">
        <f>Playoffs!CS7-VLOOKUP($B9,Adjusted!$C$1:$AI$128,F$2,FALSE)</f>
        <v>7.9956796754214512</v>
      </c>
      <c r="G9">
        <f>Playoffs!CT7-VLOOKUP($B9,Adjusted!$C$1:$AI$128,G$2,FALSE)</f>
        <v>3.0692378864007073</v>
      </c>
      <c r="H9">
        <f>Playoffs!CU7-VLOOKUP($B9,Adjusted!$C$1:$AI$128,H$2,FALSE)</f>
        <v>0.56722130790486669</v>
      </c>
      <c r="I9">
        <f>Playoffs!CV7-VLOOKUP($B9,Adjusted!$C$1:$AI$128,I$2,FALSE)</f>
        <v>20.553072161538338</v>
      </c>
      <c r="J9">
        <f>Playoffs!CW7-VLOOKUP($B9,Adjusted!$C$1:$AI$128,J$2,FALSE)</f>
        <v>36.590402493694569</v>
      </c>
      <c r="K9">
        <f>Playoffs!CX7-VLOOKUP($B9,Adjusted!$C$1:$AI$128,K$2,FALSE)</f>
        <v>2.4203566043188358</v>
      </c>
      <c r="L9">
        <f>Playoffs!CY7-VLOOKUP($B9,Adjusted!$C$1:$AI$128,L$2,FALSE)</f>
        <v>3.994775771527681</v>
      </c>
      <c r="M9">
        <f>Playoffs!CZ7-VLOOKUP($B9,Adjusted!$C$1:$AI$128,M$2,FALSE)</f>
        <v>3.9923145830668973</v>
      </c>
      <c r="N9">
        <f>Playoffs!DA7-VLOOKUP($B9,Adjusted!$C$1:$AI$128,N$2,FALSE)</f>
        <v>5.3866327774183196</v>
      </c>
      <c r="O9">
        <f>Playoffs!DB7-VLOOKUP($B9,Adjusted!$C$1:$AI$128,O$2,FALSE)</f>
        <v>1.1762748523543975</v>
      </c>
      <c r="P9">
        <f>Playoffs!DC7-VLOOKUP($B9,Adjusted!$C$1:$AI$128,P$2,FALSE)</f>
        <v>2.0676599308433623</v>
      </c>
      <c r="Q9">
        <f>Playoffs!DD7-VLOOKUP($B9,Adjusted!$C$1:$AI$128,Q$2,FALSE)</f>
        <v>0.34213343102663801</v>
      </c>
      <c r="R9">
        <f>Playoffs!DE7-VLOOKUP($B9,Adjusted!$C$1:$AI$128,R$2,FALSE)</f>
        <v>0.64870536093792619</v>
      </c>
      <c r="S9">
        <f>Playoffs!DF7-VLOOKUP($B9,Adjusted!$C$1:$AI$128,S$2,FALSE)</f>
        <v>28.769994926986367</v>
      </c>
      <c r="T9">
        <f>Playoffs!DG7-VLOOKUP($B9,Adjusted!$C$1:$AI$128,T$2,FALSE)</f>
        <v>29.524767243191445</v>
      </c>
      <c r="U9">
        <f>Playoffs!DH7-VLOOKUP($B9,Adjusted!$C$1:$AI$128,U$2,FALSE)</f>
        <v>1.6732050025197935</v>
      </c>
      <c r="V9">
        <f>Playoffs!DI7-VLOOKUP($B9,Adjusted!$C$1:$AI$128,V$2,FALSE)</f>
        <v>1.7495958109006544</v>
      </c>
      <c r="W9">
        <f>Playoffs!DJ7-VLOOKUP($B9,Adjusted!$C$1:$AI$128,W$2,FALSE)</f>
        <v>0.58487975249218982</v>
      </c>
      <c r="X9">
        <f>Playoffs!DK7-VLOOKUP($B9,Adjusted!$C$1:$AI$128,X$2,FALSE)</f>
        <v>0.79503384819460976</v>
      </c>
      <c r="Y9">
        <f>Playoffs!DL7-VLOOKUP($B9,Adjusted!$C$1:$AI$128,Y$2,FALSE)</f>
        <v>5.0083853730923851</v>
      </c>
      <c r="Z9">
        <f>Playoffs!DM7-VLOOKUP($B9,Adjusted!$C$1:$AI$128,Z$2,FALSE)</f>
        <v>6.8726905518915187</v>
      </c>
      <c r="AA9">
        <f>Playoffs!DN7-VLOOKUP($B9,Adjusted!$C$1:$AI$128,AA$2,FALSE)</f>
        <v>0.65029598263292754</v>
      </c>
      <c r="AB9">
        <f>Playoffs!DO7-VLOOKUP($B9,Adjusted!$C$1:$AI$128,AB$2,FALSE)</f>
        <v>0.65118511436793125</v>
      </c>
      <c r="AC9">
        <f>Playoffs!DP7-VLOOKUP($B9,Adjusted!$C$1:$AI$128,AC$2,FALSE)</f>
        <v>0.18937829617900442</v>
      </c>
      <c r="AD9">
        <f>Playoffs!DQ7-VLOOKUP($B9,Adjusted!$C$1:$AI$128,AD$2,FALSE)</f>
        <v>0.66505464854972629</v>
      </c>
      <c r="AE9">
        <f>Playoffs!DR7-VLOOKUP($B9,Adjusted!$C$1:$AI$128,AE$2,FALSE)</f>
        <v>3.7285652948465842</v>
      </c>
      <c r="AF9">
        <f>Playoffs!DS7-VLOOKUP($B9,Adjusted!$C$1:$AI$128,AF$2,FALSE)</f>
        <v>4.7390949561300717</v>
      </c>
      <c r="AG9">
        <f>Playoffs!DT7-VLOOKUP($B9,Adjusted!$C$1:$AI$128,AG$2,FALSE)</f>
        <v>49.926615050213734</v>
      </c>
      <c r="AH9">
        <f>Playoffs!DU7-VLOOKUP($B9,Adjusted!$C$1:$AI$128,AH$2,FALSE)</f>
        <v>45.068069727711396</v>
      </c>
      <c r="AJ9">
        <f t="shared" ca="1" si="31"/>
        <v>186</v>
      </c>
      <c r="AK9">
        <f t="shared" ca="1" si="0"/>
        <v>164</v>
      </c>
      <c r="AL9">
        <f t="shared" ca="1" si="1"/>
        <v>176</v>
      </c>
      <c r="AM9">
        <f t="shared" ca="1" si="2"/>
        <v>170</v>
      </c>
      <c r="AN9">
        <f t="shared" ca="1" si="3"/>
        <v>163</v>
      </c>
      <c r="AO9">
        <f t="shared" ca="1" si="4"/>
        <v>159</v>
      </c>
      <c r="AP9">
        <f t="shared" ca="1" si="5"/>
        <v>175</v>
      </c>
      <c r="AQ9">
        <f t="shared" ca="1" si="6"/>
        <v>173</v>
      </c>
      <c r="AR9">
        <f t="shared" ca="1" si="7"/>
        <v>133</v>
      </c>
      <c r="AS9">
        <f t="shared" ca="1" si="8"/>
        <v>193</v>
      </c>
      <c r="AT9">
        <f t="shared" ca="1" si="9"/>
        <v>186</v>
      </c>
      <c r="AU9">
        <f t="shared" ca="1" si="10"/>
        <v>143</v>
      </c>
      <c r="AV9">
        <f t="shared" ca="1" si="11"/>
        <v>170</v>
      </c>
      <c r="AW9">
        <f t="shared" ca="1" si="12"/>
        <v>163</v>
      </c>
      <c r="AX9">
        <f t="shared" ca="1" si="13"/>
        <v>138</v>
      </c>
      <c r="AY9">
        <f t="shared" ca="1" si="14"/>
        <v>193</v>
      </c>
      <c r="AZ9">
        <f t="shared" ca="1" si="15"/>
        <v>141</v>
      </c>
      <c r="BA9">
        <f t="shared" ca="1" si="16"/>
        <v>91</v>
      </c>
      <c r="BB9">
        <f t="shared" ca="1" si="17"/>
        <v>32</v>
      </c>
      <c r="BC9">
        <f t="shared" ca="1" si="18"/>
        <v>180</v>
      </c>
      <c r="BD9">
        <f t="shared" ca="1" si="19"/>
        <v>143</v>
      </c>
      <c r="BE9">
        <f t="shared" ca="1" si="20"/>
        <v>144</v>
      </c>
      <c r="BF9">
        <f t="shared" ca="1" si="21"/>
        <v>143</v>
      </c>
      <c r="BG9">
        <f t="shared" ca="1" si="22"/>
        <v>183</v>
      </c>
      <c r="BH9">
        <f t="shared" ca="1" si="23"/>
        <v>105</v>
      </c>
      <c r="BI9">
        <f t="shared" ca="1" si="24"/>
        <v>102</v>
      </c>
      <c r="BJ9">
        <f t="shared" ca="1" si="25"/>
        <v>195</v>
      </c>
      <c r="BK9">
        <f t="shared" ca="1" si="26"/>
        <v>196</v>
      </c>
      <c r="BL9">
        <f t="shared" ca="1" si="27"/>
        <v>119</v>
      </c>
      <c r="BM9">
        <f t="shared" ca="1" si="28"/>
        <v>152</v>
      </c>
      <c r="BN9">
        <f t="shared" ca="1" si="29"/>
        <v>1</v>
      </c>
      <c r="BO9">
        <f t="shared" ca="1" si="30"/>
        <v>185</v>
      </c>
      <c r="BQ9">
        <f>NORMDIST(C9,Playoffs!CP$199,Playoffs!CP$200,1)</f>
        <v>8.1050345448690941E-2</v>
      </c>
      <c r="BR9">
        <f>1-NORMDIST(D9,Playoffs!CQ$199,Playoffs!CQ$200,1)</f>
        <v>0.26120045504919187</v>
      </c>
      <c r="BS9">
        <f>NORMDIST(E9,Playoffs!CR$199,Playoffs!CR$200,1)</f>
        <v>0.16314113617830994</v>
      </c>
      <c r="BT9">
        <f>1-NORMDIST(F9,Playoffs!CS$199,Playoffs!CS$200,1)</f>
        <v>0.18328011917510234</v>
      </c>
      <c r="BU9">
        <f>1-NORMDIST(G9,Playoffs!CT$199,Playoffs!CT$200,1)</f>
        <v>0.17414925792550018</v>
      </c>
      <c r="BV9">
        <f>NORMDIST(H9,Playoffs!CU$199,Playoffs!CU$200,1)</f>
        <v>0.19938444292740276</v>
      </c>
      <c r="BW9">
        <f>NORMDIST(I9,Playoffs!CV$199,Playoffs!CV$200,1)</f>
        <v>0.18738350032863882</v>
      </c>
      <c r="BX9">
        <f>1-NORMDIST(J9,Playoffs!CW$199,Playoffs!CW$200,1)</f>
        <v>0.18280113721928959</v>
      </c>
      <c r="BY9">
        <f>NORMDIST(K9,Playoffs!CX$199,Playoffs!CX$200,1)</f>
        <v>0.34683013347147584</v>
      </c>
      <c r="BZ9">
        <f>1-NORMDIST(L9,Playoffs!CY$199,Playoffs!CY$200,1)</f>
        <v>1.2370168534579395E-2</v>
      </c>
      <c r="CA9">
        <f>NORMDIST(M9,Playoffs!CZ$199,Playoffs!CZ$200,1)</f>
        <v>0.14947630631779429</v>
      </c>
      <c r="CB9">
        <f>1-NORMDIST(N9,Playoffs!DA$199,Playoffs!DA$200,1)</f>
        <v>0.42538396894544594</v>
      </c>
      <c r="CC9">
        <f>NORMDIST(O9,Playoffs!DB$199,Playoffs!DB$200,1)</f>
        <v>0.20673230606737769</v>
      </c>
      <c r="CD9">
        <f>1-NORMDIST(P9,Playoffs!DC$199,Playoffs!DC$200,1)</f>
        <v>0.21231750101970426</v>
      </c>
      <c r="CE9">
        <f>NORMDIST(Q9,Playoffs!DD$199,Playoffs!DD$200,1)</f>
        <v>0.35736327586986261</v>
      </c>
      <c r="CF9">
        <f>1-NORMDIST(R9,Playoffs!DE$199,Playoffs!DE$200,1)</f>
        <v>2.7677735623368172E-2</v>
      </c>
      <c r="CG9">
        <f>NORMDIST(S9,Playoffs!DF$199,Playoffs!DF$200,1)</f>
        <v>0.34355446484335517</v>
      </c>
      <c r="CH9">
        <f>1-NORMDIST(T9,Playoffs!DG$199,Playoffs!DG$200,1)</f>
        <v>0.6062240562379273</v>
      </c>
      <c r="CI9">
        <f>1-NORMDIST(U9,Playoffs!DH$199,Playoffs!DH$200,1)</f>
        <v>0.86627327051676395</v>
      </c>
      <c r="CJ9">
        <f>NORMDIST(V9,Playoffs!DI$199,Playoffs!DI$200,1)</f>
        <v>0.14205143203109416</v>
      </c>
      <c r="CK9">
        <f>NORMDIST(W9,Playoffs!DJ$199,Playoffs!DJ$200,1)</f>
        <v>0.3977308483748202</v>
      </c>
      <c r="CL9">
        <f>1-NORMDIST(X9,Playoffs!DK$199,Playoffs!DK$200,1)</f>
        <v>0.30558677385500843</v>
      </c>
      <c r="CM9">
        <f>NORMDIST(Y9,Playoffs!DL$199,Playoffs!DL$200,1)</f>
        <v>0.30807395611192656</v>
      </c>
      <c r="CN9">
        <f>1-NORMDIST(Z9,Playoffs!DM$199,Playoffs!DM$200,1)</f>
        <v>8.5800540237035317E-2</v>
      </c>
      <c r="CO9">
        <f>1-NORMDIST(AA9,Playoffs!DN$199,Playoffs!DN$200,1)</f>
        <v>0.64909513478041592</v>
      </c>
      <c r="CP9">
        <f>NORMDIST(AB9,Playoffs!DO$199,Playoffs!DO$200,1)</f>
        <v>0.35166476117198553</v>
      </c>
      <c r="CQ9">
        <f>NORMDIST(AC9,Playoffs!DP$199,Playoffs!DP$200,1)</f>
        <v>1.1010870372996751E-2</v>
      </c>
      <c r="CR9">
        <f>1-NORMDIST(AD9,Playoffs!DQ$199,Playoffs!DQ$200,1)</f>
        <v>3.7715936150254148E-2</v>
      </c>
      <c r="CS9">
        <f>NORMDIST(AE9,Playoffs!DR$199,Playoffs!DR$200,1)</f>
        <v>0.37272022654317605</v>
      </c>
      <c r="CT9">
        <f>1-NORMDIST(AF9,Playoffs!DS$199,Playoffs!DS$200,1)</f>
        <v>0.31672414785531144</v>
      </c>
      <c r="CU9">
        <f>NORMDIST(AG9,Playoffs!DT$199,Playoffs!DT$200,1)</f>
        <v>0.96479409972727093</v>
      </c>
      <c r="CV9">
        <f>1-NORMDIST(AH9,Playoffs!DU$199,Playoffs!DU$200,1)</f>
        <v>0.14343843911851684</v>
      </c>
      <c r="CW9">
        <f t="shared" si="32"/>
        <v>10.046757091277911</v>
      </c>
      <c r="CX9">
        <f t="shared" si="33"/>
        <v>7.951536086271723</v>
      </c>
      <c r="CY9">
        <f t="shared" si="34"/>
        <v>17.998293177549645</v>
      </c>
      <c r="DA9">
        <f t="shared" ca="1" si="35"/>
        <v>182</v>
      </c>
      <c r="DB9">
        <f t="shared" ca="1" si="36"/>
        <v>191</v>
      </c>
      <c r="DC9">
        <f t="shared" ca="1" si="37"/>
        <v>196</v>
      </c>
      <c r="DE9" t="str">
        <f t="shared" si="38"/>
        <v>Dolphins</v>
      </c>
    </row>
    <row r="10" spans="1:109">
      <c r="A10" t="str">
        <f>Playoffs!G8</f>
        <v>Ravens-WC-2001</v>
      </c>
      <c r="B10" t="str">
        <f>Playoffs!B8&amp;"-"&amp;Playoffs!F8</f>
        <v>Dolphins-2001</v>
      </c>
      <c r="C10">
        <f>Playoffs!CP8-VLOOKUP($B10,Adjusted!$C$1:$AI$128,C$2,FALSE)</f>
        <v>0.76357182882974661</v>
      </c>
      <c r="D10">
        <f>Playoffs!CQ8-VLOOKUP($B10,Adjusted!$C$1:$AI$128,D$2,FALSE)</f>
        <v>0.50256931188302523</v>
      </c>
      <c r="E10">
        <f>Playoffs!CR8-VLOOKUP($B10,Adjusted!$C$1:$AI$128,E$2,FALSE)</f>
        <v>8.0420776317288603</v>
      </c>
      <c r="F10">
        <f>Playoffs!CS8-VLOOKUP($B10,Adjusted!$C$1:$AI$128,F$2,FALSE)</f>
        <v>1.5420882993415876</v>
      </c>
      <c r="G10">
        <f>Playoffs!CT8-VLOOKUP($B10,Adjusted!$C$1:$AI$128,G$2,FALSE)</f>
        <v>1.0269766278051689</v>
      </c>
      <c r="H10">
        <f>Playoffs!CU8-VLOOKUP($B10,Adjusted!$C$1:$AI$128,H$2,FALSE)</f>
        <v>2.3841008072503653</v>
      </c>
      <c r="I10">
        <f>Playoffs!CV8-VLOOKUP($B10,Adjusted!$C$1:$AI$128,I$2,FALSE)</f>
        <v>38.452820111830547</v>
      </c>
      <c r="J10">
        <f>Playoffs!CW8-VLOOKUP($B10,Adjusted!$C$1:$AI$128,J$2,FALSE)</f>
        <v>17.402375211610508</v>
      </c>
      <c r="K10">
        <f>Playoffs!CX8-VLOOKUP($B10,Adjusted!$C$1:$AI$128,K$2,FALSE)</f>
        <v>3.8315878860087142</v>
      </c>
      <c r="L10">
        <f>Playoffs!CY8-VLOOKUP($B10,Adjusted!$C$1:$AI$128,L$2,FALSE)</f>
        <v>2.1515902677729568</v>
      </c>
      <c r="M10">
        <f>Playoffs!CZ8-VLOOKUP($B10,Adjusted!$C$1:$AI$128,M$2,FALSE)</f>
        <v>5.4713226143558913</v>
      </c>
      <c r="N10">
        <f>Playoffs!DA8-VLOOKUP($B10,Adjusted!$C$1:$AI$128,N$2,FALSE)</f>
        <v>3.5438771383746976</v>
      </c>
      <c r="O10">
        <f>Playoffs!DB8-VLOOKUP($B10,Adjusted!$C$1:$AI$128,O$2,FALSE)</f>
        <v>2.0993041633477714</v>
      </c>
      <c r="P10">
        <f>Playoffs!DC8-VLOOKUP($B10,Adjusted!$C$1:$AI$128,P$2,FALSE)</f>
        <v>1.0571214539543534</v>
      </c>
      <c r="Q10">
        <f>Playoffs!DD8-VLOOKUP($B10,Adjusted!$C$1:$AI$128,Q$2,FALSE)</f>
        <v>0.68054556503777142</v>
      </c>
      <c r="R10">
        <f>Playoffs!DE8-VLOOKUP($B10,Adjusted!$C$1:$AI$128,R$2,FALSE)</f>
        <v>0.22732329122931552</v>
      </c>
      <c r="S10">
        <f>Playoffs!DF8-VLOOKUP($B10,Adjusted!$C$1:$AI$128,S$2,FALSE)</f>
        <v>33.320844162649848</v>
      </c>
      <c r="T10">
        <f>Playoffs!DG8-VLOOKUP($B10,Adjusted!$C$1:$AI$128,T$2,FALSE)</f>
        <v>29.63282263117145</v>
      </c>
      <c r="U10">
        <f>Playoffs!DH8-VLOOKUP($B10,Adjusted!$C$1:$AI$128,U$2,FALSE)</f>
        <v>1.3962191942697337</v>
      </c>
      <c r="V10">
        <f>Playoffs!DI8-VLOOKUP($B10,Adjusted!$C$1:$AI$128,V$2,FALSE)</f>
        <v>2.5565427064127966</v>
      </c>
      <c r="W10">
        <f>Playoffs!DJ8-VLOOKUP($B10,Adjusted!$C$1:$AI$128,W$2,FALSE)</f>
        <v>0.71429284912866753</v>
      </c>
      <c r="X10">
        <f>Playoffs!DK8-VLOOKUP($B10,Adjusted!$C$1:$AI$128,X$2,FALSE)</f>
        <v>0.44986318262539798</v>
      </c>
      <c r="Y10">
        <f>Playoffs!DL8-VLOOKUP($B10,Adjusted!$C$1:$AI$128,Y$2,FALSE)</f>
        <v>7.1520416122701329</v>
      </c>
      <c r="Z10">
        <f>Playoffs!DM8-VLOOKUP($B10,Adjusted!$C$1:$AI$128,Z$2,FALSE)</f>
        <v>4.7668098814950666</v>
      </c>
      <c r="AA10">
        <f>Playoffs!DN8-VLOOKUP($B10,Adjusted!$C$1:$AI$128,AA$2,FALSE)</f>
        <v>0.67239685977037111</v>
      </c>
      <c r="AB10">
        <f>Playoffs!DO8-VLOOKUP($B10,Adjusted!$C$1:$AI$128,AB$2,FALSE)</f>
        <v>0.61488605852110756</v>
      </c>
      <c r="AC10">
        <f>Playoffs!DP8-VLOOKUP($B10,Adjusted!$C$1:$AI$128,AC$2,FALSE)</f>
        <v>0.6731510554528537</v>
      </c>
      <c r="AD10">
        <f>Playoffs!DQ8-VLOOKUP($B10,Adjusted!$C$1:$AI$128,AD$2,FALSE)</f>
        <v>0.20460228297273569</v>
      </c>
      <c r="AE10">
        <f>Playoffs!DR8-VLOOKUP($B10,Adjusted!$C$1:$AI$128,AE$2,FALSE)</f>
        <v>4.6761439224129306</v>
      </c>
      <c r="AF10">
        <f>Playoffs!DS8-VLOOKUP($B10,Adjusted!$C$1:$AI$128,AF$2,FALSE)</f>
        <v>4.0147370994435638</v>
      </c>
      <c r="AG10">
        <f>Playoffs!DT8-VLOOKUP($B10,Adjusted!$C$1:$AI$128,AG$2,FALSE)</f>
        <v>42.574590014559945</v>
      </c>
      <c r="AH10">
        <f>Playoffs!DU8-VLOOKUP($B10,Adjusted!$C$1:$AI$128,AH$2,FALSE)</f>
        <v>45.08472220701065</v>
      </c>
      <c r="AJ10">
        <f t="shared" ca="1" si="31"/>
        <v>57</v>
      </c>
      <c r="AK10">
        <f t="shared" ca="1" si="0"/>
        <v>13</v>
      </c>
      <c r="AL10">
        <f t="shared" ca="1" si="1"/>
        <v>53</v>
      </c>
      <c r="AM10">
        <f t="shared" ca="1" si="2"/>
        <v>31</v>
      </c>
      <c r="AN10">
        <f t="shared" ca="1" si="3"/>
        <v>78</v>
      </c>
      <c r="AO10">
        <f t="shared" ca="1" si="4"/>
        <v>64</v>
      </c>
      <c r="AP10">
        <f t="shared" ca="1" si="5"/>
        <v>33</v>
      </c>
      <c r="AQ10">
        <f t="shared" ca="1" si="6"/>
        <v>22</v>
      </c>
      <c r="AR10">
        <f t="shared" ca="1" si="7"/>
        <v>11</v>
      </c>
      <c r="AS10">
        <f t="shared" ca="1" si="8"/>
        <v>50</v>
      </c>
      <c r="AT10">
        <f t="shared" ca="1" si="9"/>
        <v>91</v>
      </c>
      <c r="AU10">
        <f t="shared" ca="1" si="10"/>
        <v>16</v>
      </c>
      <c r="AV10">
        <f t="shared" ca="1" si="11"/>
        <v>51</v>
      </c>
      <c r="AW10">
        <f t="shared" ca="1" si="12"/>
        <v>33</v>
      </c>
      <c r="AX10">
        <f t="shared" ca="1" si="13"/>
        <v>5</v>
      </c>
      <c r="AY10">
        <f t="shared" ca="1" si="14"/>
        <v>27</v>
      </c>
      <c r="AZ10">
        <f t="shared" ca="1" si="15"/>
        <v>76</v>
      </c>
      <c r="BA10">
        <f t="shared" ca="1" si="16"/>
        <v>92</v>
      </c>
      <c r="BB10">
        <f t="shared" ca="1" si="17"/>
        <v>24</v>
      </c>
      <c r="BC10">
        <f t="shared" ca="1" si="18"/>
        <v>156</v>
      </c>
      <c r="BD10">
        <f t="shared" ca="1" si="19"/>
        <v>110</v>
      </c>
      <c r="BE10">
        <f t="shared" ca="1" si="20"/>
        <v>53</v>
      </c>
      <c r="BF10">
        <f t="shared" ca="1" si="21"/>
        <v>14</v>
      </c>
      <c r="BG10">
        <f t="shared" ca="1" si="22"/>
        <v>56</v>
      </c>
      <c r="BH10">
        <f t="shared" ca="1" si="23"/>
        <v>109</v>
      </c>
      <c r="BI10">
        <f t="shared" ca="1" si="24"/>
        <v>109</v>
      </c>
      <c r="BJ10">
        <f t="shared" ca="1" si="25"/>
        <v>4</v>
      </c>
      <c r="BK10">
        <f t="shared" ca="1" si="26"/>
        <v>7</v>
      </c>
      <c r="BL10">
        <f t="shared" ca="1" si="27"/>
        <v>55</v>
      </c>
      <c r="BM10">
        <f t="shared" ca="1" si="28"/>
        <v>97</v>
      </c>
      <c r="BN10">
        <f t="shared" ca="1" si="29"/>
        <v>31</v>
      </c>
      <c r="BO10">
        <f t="shared" ca="1" si="30"/>
        <v>186</v>
      </c>
      <c r="BQ10">
        <f>NORMDIST(C10,Playoffs!CP$199,Playoffs!CP$200,1)</f>
        <v>0.75721823659678789</v>
      </c>
      <c r="BR10">
        <f>1-NORMDIST(D10,Playoffs!CQ$199,Playoffs!CQ$200,1)</f>
        <v>0.96623377398031218</v>
      </c>
      <c r="BS10">
        <f>NORMDIST(E10,Playoffs!CR$199,Playoffs!CR$200,1)</f>
        <v>0.82103993082583193</v>
      </c>
      <c r="BT10">
        <f>1-NORMDIST(F10,Playoffs!CS$199,Playoffs!CS$200,1)</f>
        <v>0.91592900054465209</v>
      </c>
      <c r="BU10">
        <f>1-NORMDIST(G10,Playoffs!CT$199,Playoffs!CT$200,1)</f>
        <v>0.69722105029802695</v>
      </c>
      <c r="BV10">
        <f>NORMDIST(H10,Playoffs!CU$199,Playoffs!CU$200,1)</f>
        <v>0.67364485169331223</v>
      </c>
      <c r="BW10">
        <f>NORMDIST(I10,Playoffs!CV$199,Playoffs!CV$200,1)</f>
        <v>0.86712090951086274</v>
      </c>
      <c r="BX10">
        <f>1-NORMDIST(J10,Playoffs!CW$199,Playoffs!CW$200,1)</f>
        <v>0.89245666627275932</v>
      </c>
      <c r="BY10">
        <f>NORMDIST(K10,Playoffs!CX$199,Playoffs!CX$200,1)</f>
        <v>0.97568767089675834</v>
      </c>
      <c r="BZ10">
        <f>1-NORMDIST(L10,Playoffs!CY$199,Playoffs!CY$200,1)</f>
        <v>0.80079027351853704</v>
      </c>
      <c r="CA10">
        <f>NORMDIST(M10,Playoffs!CZ$199,Playoffs!CZ$200,1)</f>
        <v>0.60359169125222389</v>
      </c>
      <c r="CB10">
        <f>1-NORMDIST(N10,Playoffs!DA$199,Playoffs!DA$200,1)</f>
        <v>0.9241067112496435</v>
      </c>
      <c r="CC10">
        <f>NORMDIST(O10,Playoffs!DB$199,Playoffs!DB$200,1)</f>
        <v>0.80394073190930748</v>
      </c>
      <c r="CD10">
        <f>1-NORMDIST(P10,Playoffs!DC$199,Playoffs!DC$200,1)</f>
        <v>0.84939808167181319</v>
      </c>
      <c r="CE10">
        <f>NORMDIST(Q10,Playoffs!DD$199,Playoffs!DD$200,1)</f>
        <v>0.98434219439081305</v>
      </c>
      <c r="CF10">
        <f>1-NORMDIST(R10,Playoffs!DE$199,Playoffs!DE$200,1)</f>
        <v>0.88876068858248192</v>
      </c>
      <c r="CG10">
        <f>NORMDIST(S10,Playoffs!DF$199,Playoffs!DF$200,1)</f>
        <v>0.65574764345820702</v>
      </c>
      <c r="CH10">
        <f>1-NORMDIST(T10,Playoffs!DG$199,Playoffs!DG$200,1)</f>
        <v>0.59886435191756204</v>
      </c>
      <c r="CI10">
        <f>1-NORMDIST(U10,Playoffs!DH$199,Playoffs!DH$200,1)</f>
        <v>0.89361742823664547</v>
      </c>
      <c r="CJ10">
        <f>NORMDIST(V10,Playoffs!DI$199,Playoffs!DI$200,1)</f>
        <v>0.25083238525314366</v>
      </c>
      <c r="CK10">
        <f>NORMDIST(W10,Playoffs!DJ$199,Playoffs!DJ$200,1)</f>
        <v>0.58452317541928811</v>
      </c>
      <c r="CL10">
        <f>1-NORMDIST(X10,Playoffs!DK$199,Playoffs!DK$200,1)</f>
        <v>0.77409356872655299</v>
      </c>
      <c r="CM10">
        <f>NORMDIST(Y10,Playoffs!DL$199,Playoffs!DL$200,1)</f>
        <v>0.95022520080679085</v>
      </c>
      <c r="CN10">
        <f>1-NORMDIST(Z10,Playoffs!DM$199,Playoffs!DM$200,1)</f>
        <v>0.7713870568132446</v>
      </c>
      <c r="CO10">
        <f>1-NORMDIST(AA10,Playoffs!DN$199,Playoffs!DN$200,1)</f>
        <v>0.63003702196357481</v>
      </c>
      <c r="CP10">
        <f>NORMDIST(AB10,Playoffs!DO$199,Playoffs!DO$200,1)</f>
        <v>0.32115405740296266</v>
      </c>
      <c r="CQ10">
        <f>NORMDIST(AC10,Playoffs!DP$199,Playoffs!DP$200,1)</f>
        <v>0.96763129563132588</v>
      </c>
      <c r="CR10">
        <f>1-NORMDIST(AD10,Playoffs!DQ$199,Playoffs!DQ$200,1)</f>
        <v>0.98460601260520575</v>
      </c>
      <c r="CS10">
        <f>NORMDIST(AE10,Playoffs!DR$199,Playoffs!DR$200,1)</f>
        <v>0.66529111220016934</v>
      </c>
      <c r="CT10">
        <f>1-NORMDIST(AF10,Playoffs!DS$199,Playoffs!DS$200,1)</f>
        <v>0.53890295489726281</v>
      </c>
      <c r="CU10">
        <f>NORMDIST(AG10,Playoffs!DT$199,Playoffs!DT$200,1)</f>
        <v>0.75270767559485252</v>
      </c>
      <c r="CV10">
        <f>1-NORMDIST(AH10,Playoffs!DU$199,Playoffs!DU$200,1)</f>
        <v>0.14286204299252303</v>
      </c>
      <c r="CW10">
        <f t="shared" si="32"/>
        <v>28.773374902626429</v>
      </c>
      <c r="CX10">
        <f t="shared" si="33"/>
        <v>28.377331138744008</v>
      </c>
      <c r="CY10">
        <f t="shared" si="34"/>
        <v>57.150706041370434</v>
      </c>
      <c r="DA10">
        <f t="shared" ca="1" si="35"/>
        <v>19</v>
      </c>
      <c r="DB10">
        <f t="shared" ca="1" si="36"/>
        <v>22</v>
      </c>
      <c r="DC10">
        <f t="shared" ca="1" si="37"/>
        <v>4</v>
      </c>
      <c r="DE10" t="str">
        <f t="shared" si="38"/>
        <v>Ravens</v>
      </c>
    </row>
    <row r="11" spans="1:109">
      <c r="A11" t="str">
        <f>Playoffs!G9</f>
        <v>Bears-DIV-2001</v>
      </c>
      <c r="B11" t="str">
        <f>Playoffs!B9&amp;"-"&amp;Playoffs!F9</f>
        <v>Eagles-2001</v>
      </c>
      <c r="C11">
        <f>Playoffs!CP9-VLOOKUP($B11,Adjusted!$C$1:$AI$128,C$2,FALSE)</f>
        <v>0.59863726201400802</v>
      </c>
      <c r="D11">
        <f>Playoffs!CQ9-VLOOKUP($B11,Adjusted!$C$1:$AI$128,D$2,FALSE)</f>
        <v>0.75406077061095034</v>
      </c>
      <c r="E11">
        <f>Playoffs!CR9-VLOOKUP($B11,Adjusted!$C$1:$AI$128,E$2,FALSE)</f>
        <v>-1.4518844484781772</v>
      </c>
      <c r="F11">
        <f>Playoffs!CS9-VLOOKUP($B11,Adjusted!$C$1:$AI$128,F$2,FALSE)</f>
        <v>5.716978217491488</v>
      </c>
      <c r="G11">
        <f>Playoffs!CT9-VLOOKUP($B11,Adjusted!$C$1:$AI$128,G$2,FALSE)</f>
        <v>3.6639933296796618</v>
      </c>
      <c r="H11">
        <f>Playoffs!CU9-VLOOKUP($B11,Adjusted!$C$1:$AI$128,H$2,FALSE)</f>
        <v>1.2897924626135249</v>
      </c>
      <c r="I11">
        <f>Playoffs!CV9-VLOOKUP($B11,Adjusted!$C$1:$AI$128,I$2,FALSE)</f>
        <v>21.17695455048414</v>
      </c>
      <c r="J11">
        <f>Playoffs!CW9-VLOOKUP($B11,Adjusted!$C$1:$AI$128,J$2,FALSE)</f>
        <v>29.209016112168456</v>
      </c>
      <c r="K11">
        <f>Playoffs!CX9-VLOOKUP($B11,Adjusted!$C$1:$AI$128,K$2,FALSE)</f>
        <v>2.2121279831307818</v>
      </c>
      <c r="L11">
        <f>Playoffs!CY9-VLOOKUP($B11,Adjusted!$C$1:$AI$128,L$2,FALSE)</f>
        <v>3.1215019073363806</v>
      </c>
      <c r="M11">
        <f>Playoffs!CZ9-VLOOKUP($B11,Adjusted!$C$1:$AI$128,M$2,FALSE)</f>
        <v>4.5095753550943209</v>
      </c>
      <c r="N11">
        <f>Playoffs!DA9-VLOOKUP($B11,Adjusted!$C$1:$AI$128,N$2,FALSE)</f>
        <v>4.6392152627352754</v>
      </c>
      <c r="O11">
        <f>Playoffs!DB9-VLOOKUP($B11,Adjusted!$C$1:$AI$128,O$2,FALSE)</f>
        <v>1.1652230726287709</v>
      </c>
      <c r="P11">
        <f>Playoffs!DC9-VLOOKUP($B11,Adjusted!$C$1:$AI$128,P$2,FALSE)</f>
        <v>1.7858876752787094</v>
      </c>
      <c r="Q11">
        <f>Playoffs!DD9-VLOOKUP($B11,Adjusted!$C$1:$AI$128,Q$2,FALSE)</f>
        <v>0.41565776309854785</v>
      </c>
      <c r="R11">
        <f>Playoffs!DE9-VLOOKUP($B11,Adjusted!$C$1:$AI$128,R$2,FALSE)</f>
        <v>0.35785764499355999</v>
      </c>
      <c r="S11">
        <f>Playoffs!DF9-VLOOKUP($B11,Adjusted!$C$1:$AI$128,S$2,FALSE)</f>
        <v>30.405228608839547</v>
      </c>
      <c r="T11">
        <f>Playoffs!DG9-VLOOKUP($B11,Adjusted!$C$1:$AI$128,T$2,FALSE)</f>
        <v>36.735943407125447</v>
      </c>
      <c r="U11">
        <f>Playoffs!DH9-VLOOKUP($B11,Adjusted!$C$1:$AI$128,U$2,FALSE)</f>
        <v>5.5605421270690396</v>
      </c>
      <c r="V11">
        <f>Playoffs!DI9-VLOOKUP($B11,Adjusted!$C$1:$AI$128,V$2,FALSE)</f>
        <v>4.8506596209858062</v>
      </c>
      <c r="W11">
        <f>Playoffs!DJ9-VLOOKUP($B11,Adjusted!$C$1:$AI$128,W$2,FALSE)</f>
        <v>0.17804697666170885</v>
      </c>
      <c r="X11">
        <f>Playoffs!DK9-VLOOKUP($B11,Adjusted!$C$1:$AI$128,X$2,FALSE)</f>
        <v>0.72847261130071084</v>
      </c>
      <c r="Y11">
        <f>Playoffs!DL9-VLOOKUP($B11,Adjusted!$C$1:$AI$128,Y$2,FALSE)</f>
        <v>4.5190363055376261</v>
      </c>
      <c r="Z11">
        <f>Playoffs!DM9-VLOOKUP($B11,Adjusted!$C$1:$AI$128,Z$2,FALSE)</f>
        <v>6.2368243753627315</v>
      </c>
      <c r="AA11">
        <f>Playoffs!DN9-VLOOKUP($B11,Adjusted!$C$1:$AI$128,AA$2,FALSE)</f>
        <v>0.18411705071778658</v>
      </c>
      <c r="AB11">
        <f>Playoffs!DO9-VLOOKUP($B11,Adjusted!$C$1:$AI$128,AB$2,FALSE)</f>
        <v>0.74378345267082968</v>
      </c>
      <c r="AC11">
        <f>Playoffs!DP9-VLOOKUP($B11,Adjusted!$C$1:$AI$128,AC$2,FALSE)</f>
        <v>0.54305955256116356</v>
      </c>
      <c r="AD11">
        <f>Playoffs!DQ9-VLOOKUP($B11,Adjusted!$C$1:$AI$128,AD$2,FALSE)</f>
        <v>0.37165652227471407</v>
      </c>
      <c r="AE11">
        <f>Playoffs!DR9-VLOOKUP($B11,Adjusted!$C$1:$AI$128,AE$2,FALSE)</f>
        <v>4.9628427966971831</v>
      </c>
      <c r="AF11">
        <f>Playoffs!DS9-VLOOKUP($B11,Adjusted!$C$1:$AI$128,AF$2,FALSE)</f>
        <v>2.5146357377271968</v>
      </c>
      <c r="AG11">
        <f>Playoffs!DT9-VLOOKUP($B11,Adjusted!$C$1:$AI$128,AG$2,FALSE)</f>
        <v>33.932443553646934</v>
      </c>
      <c r="AH11">
        <f>Playoffs!DU9-VLOOKUP($B11,Adjusted!$C$1:$AI$128,AH$2,FALSE)</f>
        <v>37.627126276734579</v>
      </c>
      <c r="AJ11">
        <f t="shared" ca="1" si="31"/>
        <v>178</v>
      </c>
      <c r="AK11">
        <f t="shared" ca="1" si="0"/>
        <v>160</v>
      </c>
      <c r="AL11">
        <f t="shared" ca="1" si="1"/>
        <v>197</v>
      </c>
      <c r="AM11">
        <f t="shared" ca="1" si="2"/>
        <v>124</v>
      </c>
      <c r="AN11">
        <f t="shared" ca="1" si="3"/>
        <v>174</v>
      </c>
      <c r="AO11">
        <f t="shared" ca="1" si="4"/>
        <v>119</v>
      </c>
      <c r="AP11">
        <f t="shared" ca="1" si="5"/>
        <v>172</v>
      </c>
      <c r="AQ11">
        <f t="shared" ca="1" si="6"/>
        <v>120</v>
      </c>
      <c r="AR11">
        <f t="shared" ca="1" si="7"/>
        <v>156</v>
      </c>
      <c r="AS11">
        <f t="shared" ca="1" si="8"/>
        <v>165</v>
      </c>
      <c r="AT11">
        <f t="shared" ca="1" si="9"/>
        <v>163</v>
      </c>
      <c r="AU11">
        <f t="shared" ca="1" si="10"/>
        <v>76</v>
      </c>
      <c r="AV11">
        <f t="shared" ca="1" si="11"/>
        <v>171</v>
      </c>
      <c r="AW11">
        <f t="shared" ca="1" si="12"/>
        <v>130</v>
      </c>
      <c r="AX11">
        <f t="shared" ca="1" si="13"/>
        <v>97</v>
      </c>
      <c r="AY11">
        <f t="shared" ca="1" si="14"/>
        <v>91</v>
      </c>
      <c r="AZ11">
        <f t="shared" ca="1" si="15"/>
        <v>114</v>
      </c>
      <c r="BA11">
        <f t="shared" ca="1" si="16"/>
        <v>167</v>
      </c>
      <c r="BB11">
        <f t="shared" ca="1" si="17"/>
        <v>167</v>
      </c>
      <c r="BC11">
        <f t="shared" ca="1" si="18"/>
        <v>74</v>
      </c>
      <c r="BD11">
        <f t="shared" ca="1" si="19"/>
        <v>189</v>
      </c>
      <c r="BE11">
        <f t="shared" ca="1" si="20"/>
        <v>126</v>
      </c>
      <c r="BF11">
        <f t="shared" ca="1" si="21"/>
        <v>170</v>
      </c>
      <c r="BG11">
        <f t="shared" ca="1" si="22"/>
        <v>154</v>
      </c>
      <c r="BH11">
        <f t="shared" ca="1" si="23"/>
        <v>19</v>
      </c>
      <c r="BI11">
        <f t="shared" ca="1" si="24"/>
        <v>90</v>
      </c>
      <c r="BJ11">
        <f t="shared" ca="1" si="25"/>
        <v>45</v>
      </c>
      <c r="BK11">
        <f t="shared" ca="1" si="26"/>
        <v>57</v>
      </c>
      <c r="BL11">
        <f t="shared" ca="1" si="27"/>
        <v>41</v>
      </c>
      <c r="BM11">
        <f t="shared" ca="1" si="28"/>
        <v>24</v>
      </c>
      <c r="BN11">
        <f t="shared" ca="1" si="29"/>
        <v>145</v>
      </c>
      <c r="BO11">
        <f t="shared" ca="1" si="30"/>
        <v>100</v>
      </c>
      <c r="BQ11">
        <f>NORMDIST(C11,Playoffs!CP$199,Playoffs!CP$200,1)</f>
        <v>0.18444694074798784</v>
      </c>
      <c r="BR11">
        <f>1-NORMDIST(D11,Playoffs!CQ$199,Playoffs!CQ$200,1)</f>
        <v>0.27247254608277049</v>
      </c>
      <c r="BS11">
        <f>NORMDIST(E11,Playoffs!CR$199,Playoffs!CR$200,1)</f>
        <v>7.4156968721936778E-3</v>
      </c>
      <c r="BT11">
        <f>1-NORMDIST(F11,Playoffs!CS$199,Playoffs!CS$200,1)</f>
        <v>0.46116914143427212</v>
      </c>
      <c r="BU11">
        <f>1-NORMDIST(G11,Playoffs!CT$199,Playoffs!CT$200,1)</f>
        <v>8.668933541306878E-2</v>
      </c>
      <c r="BV11">
        <f>NORMDIST(H11,Playoffs!CU$199,Playoffs!CU$200,1)</f>
        <v>0.37097573227293634</v>
      </c>
      <c r="BW11">
        <f>NORMDIST(I11,Playoffs!CV$199,Playoffs!CV$200,1)</f>
        <v>0.20672005127600634</v>
      </c>
      <c r="BX11">
        <f>1-NORMDIST(J11,Playoffs!CW$199,Playoffs!CW$200,1)</f>
        <v>0.46819699747587828</v>
      </c>
      <c r="BY11">
        <f>NORMDIST(K11,Playoffs!CX$199,Playoffs!CX$200,1)</f>
        <v>0.22875200190999201</v>
      </c>
      <c r="BZ11">
        <f>1-NORMDIST(L11,Playoffs!CY$199,Playoffs!CY$200,1)</f>
        <v>0.21725607572579297</v>
      </c>
      <c r="CA11">
        <f>NORMDIST(M11,Playoffs!CZ$199,Playoffs!CZ$200,1)</f>
        <v>0.2797584904063487</v>
      </c>
      <c r="CB11">
        <f>1-NORMDIST(N11,Playoffs!DA$199,Playoffs!DA$200,1)</f>
        <v>0.6806412317469791</v>
      </c>
      <c r="CC11">
        <f>NORMDIST(O11,Playoffs!DB$199,Playoffs!DB$200,1)</f>
        <v>0.20105734950449272</v>
      </c>
      <c r="CD11">
        <f>1-NORMDIST(P11,Playoffs!DC$199,Playoffs!DC$200,1)</f>
        <v>0.38686108223393945</v>
      </c>
      <c r="CE11">
        <f>NORMDIST(Q11,Playoffs!DD$199,Playoffs!DD$200,1)</f>
        <v>0.57208006768917952</v>
      </c>
      <c r="CF11">
        <f>1-NORMDIST(R11,Playoffs!DE$199,Playoffs!DE$200,1)</f>
        <v>0.59812302861111033</v>
      </c>
      <c r="CG11">
        <f>NORMDIST(S11,Playoffs!DF$199,Playoffs!DF$200,1)</f>
        <v>0.45461728317988781</v>
      </c>
      <c r="CH11">
        <f>1-NORMDIST(T11,Playoffs!DG$199,Playoffs!DG$200,1)</f>
        <v>0.15769372921201419</v>
      </c>
      <c r="CI11">
        <f>1-NORMDIST(U11,Playoffs!DH$199,Playoffs!DH$200,1)</f>
        <v>0.2076795447509977</v>
      </c>
      <c r="CJ11">
        <f>NORMDIST(V11,Playoffs!DI$199,Playoffs!DI$200,1)</f>
        <v>0.67840774125244541</v>
      </c>
      <c r="CK11">
        <f>NORMDIST(W11,Playoffs!DJ$199,Playoffs!DJ$200,1)</f>
        <v>4.0470546784327044E-2</v>
      </c>
      <c r="CL11">
        <f>1-NORMDIST(X11,Playoffs!DK$199,Playoffs!DK$200,1)</f>
        <v>0.39539971380222583</v>
      </c>
      <c r="CM11">
        <f>NORMDIST(Y11,Playoffs!DL$199,Playoffs!DL$200,1)</f>
        <v>0.16066227784516096</v>
      </c>
      <c r="CN11">
        <f>1-NORMDIST(Z11,Playoffs!DM$199,Playoffs!DM$200,1)</f>
        <v>0.2327512212275209</v>
      </c>
      <c r="CO11">
        <f>1-NORMDIST(AA11,Playoffs!DN$199,Playoffs!DN$200,1)</f>
        <v>0.92745551060154496</v>
      </c>
      <c r="CP11">
        <f>NORMDIST(AB11,Playoffs!DO$199,Playoffs!DO$200,1)</f>
        <v>0.43350618856882728</v>
      </c>
      <c r="CQ11">
        <f>NORMDIST(AC11,Playoffs!DP$199,Playoffs!DP$200,1)</f>
        <v>0.76869896839621044</v>
      </c>
      <c r="CR11">
        <f>1-NORMDIST(AD11,Playoffs!DQ$199,Playoffs!DQ$200,1)</f>
        <v>0.76767497790118622</v>
      </c>
      <c r="CS11">
        <f>NORMDIST(AE11,Playoffs!DR$199,Playoffs!DR$200,1)</f>
        <v>0.74355756050327892</v>
      </c>
      <c r="CT11">
        <f>1-NORMDIST(AF11,Playoffs!DS$199,Playoffs!DS$200,1)</f>
        <v>0.90104470269749348</v>
      </c>
      <c r="CU11">
        <f>NORMDIST(AG11,Playoffs!DT$199,Playoffs!DT$200,1)</f>
        <v>0.26082341433891887</v>
      </c>
      <c r="CV11">
        <f>1-NORMDIST(AH11,Playoffs!DU$199,Playoffs!DU$200,1)</f>
        <v>0.52982911402970001</v>
      </c>
      <c r="CW11">
        <f t="shared" si="32"/>
        <v>9.2023162762870214</v>
      </c>
      <c r="CX11">
        <f t="shared" si="33"/>
        <v>15.477034418128287</v>
      </c>
      <c r="CY11">
        <f t="shared" si="34"/>
        <v>24.679350694415305</v>
      </c>
      <c r="DA11">
        <f t="shared" ca="1" si="35"/>
        <v>185</v>
      </c>
      <c r="DB11">
        <f t="shared" ca="1" si="36"/>
        <v>139</v>
      </c>
      <c r="DC11">
        <f t="shared" ca="1" si="37"/>
        <v>187</v>
      </c>
      <c r="DE11" t="str">
        <f t="shared" si="38"/>
        <v>Bears</v>
      </c>
    </row>
    <row r="12" spans="1:109">
      <c r="A12" t="str">
        <f>Playoffs!G10</f>
        <v>Eagles-DIV-2001</v>
      </c>
      <c r="B12" t="str">
        <f>Playoffs!B10&amp;"-"&amp;Playoffs!F10</f>
        <v>Bears-2001</v>
      </c>
      <c r="C12">
        <f>Playoffs!CP10-VLOOKUP($B12,Adjusted!$C$1:$AI$128,C$2,FALSE)</f>
        <v>0.74376641927215936</v>
      </c>
      <c r="D12">
        <f>Playoffs!CQ10-VLOOKUP($B12,Adjusted!$C$1:$AI$128,D$2,FALSE)</f>
        <v>0.56034820368222993</v>
      </c>
      <c r="E12">
        <f>Playoffs!CR10-VLOOKUP($B12,Adjusted!$C$1:$AI$128,E$2,FALSE)</f>
        <v>6.108469710291887</v>
      </c>
      <c r="F12">
        <f>Playoffs!CS10-VLOOKUP($B12,Adjusted!$C$1:$AI$128,F$2,FALSE)</f>
        <v>-2.2054955024809897</v>
      </c>
      <c r="G12">
        <f>Playoffs!CT10-VLOOKUP($B12,Adjusted!$C$1:$AI$128,G$2,FALSE)</f>
        <v>0.51324296583544693</v>
      </c>
      <c r="H12">
        <f>Playoffs!CU10-VLOOKUP($B12,Adjusted!$C$1:$AI$128,H$2,FALSE)</f>
        <v>4.3082943849898792</v>
      </c>
      <c r="I12">
        <f>Playoffs!CV10-VLOOKUP($B12,Adjusted!$C$1:$AI$128,I$2,FALSE)</f>
        <v>27.578315775799187</v>
      </c>
      <c r="J12">
        <f>Playoffs!CW10-VLOOKUP($B12,Adjusted!$C$1:$AI$128,J$2,FALSE)</f>
        <v>21.240285058564083</v>
      </c>
      <c r="K12">
        <f>Playoffs!CX10-VLOOKUP($B12,Adjusted!$C$1:$AI$128,K$2,FALSE)</f>
        <v>2.9383905428671748</v>
      </c>
      <c r="L12">
        <f>Playoffs!CY10-VLOOKUP($B12,Adjusted!$C$1:$AI$128,L$2,FALSE)</f>
        <v>2.2905873519449309</v>
      </c>
      <c r="M12">
        <f>Playoffs!CZ10-VLOOKUP($B12,Adjusted!$C$1:$AI$128,M$2,FALSE)</f>
        <v>4.7466694057138517</v>
      </c>
      <c r="N12">
        <f>Playoffs!DA10-VLOOKUP($B12,Adjusted!$C$1:$AI$128,N$2,FALSE)</f>
        <v>4.4596029784350995</v>
      </c>
      <c r="O12">
        <f>Playoffs!DB10-VLOOKUP($B12,Adjusted!$C$1:$AI$128,O$2,FALSE)</f>
        <v>1.6193461955559869</v>
      </c>
      <c r="P12">
        <f>Playoffs!DC10-VLOOKUP($B12,Adjusted!$C$1:$AI$128,P$2,FALSE)</f>
        <v>1.1096643732938571</v>
      </c>
      <c r="Q12">
        <f>Playoffs!DD10-VLOOKUP($B12,Adjusted!$C$1:$AI$128,Q$2,FALSE)</f>
        <v>0.32695044371278992</v>
      </c>
      <c r="R12">
        <f>Playoffs!DE10-VLOOKUP($B12,Adjusted!$C$1:$AI$128,R$2,FALSE)</f>
        <v>0.4133522004722035</v>
      </c>
      <c r="S12">
        <f>Playoffs!DF10-VLOOKUP($B12,Adjusted!$C$1:$AI$128,S$2,FALSE)</f>
        <v>39.709457596553897</v>
      </c>
      <c r="T12">
        <f>Playoffs!DG10-VLOOKUP($B12,Adjusted!$C$1:$AI$128,T$2,FALSE)</f>
        <v>26.341148665452273</v>
      </c>
      <c r="U12">
        <f>Playoffs!DH10-VLOOKUP($B12,Adjusted!$C$1:$AI$128,U$2,FALSE)</f>
        <v>5.3436430199276952</v>
      </c>
      <c r="V12">
        <f>Playoffs!DI10-VLOOKUP($B12,Adjusted!$C$1:$AI$128,V$2,FALSE)</f>
        <v>6.2894717184440605</v>
      </c>
      <c r="W12">
        <f>Playoffs!DJ10-VLOOKUP($B12,Adjusted!$C$1:$AI$128,W$2,FALSE)</f>
        <v>0.80596789837486771</v>
      </c>
      <c r="X12">
        <f>Playoffs!DK10-VLOOKUP($B12,Adjusted!$C$1:$AI$128,X$2,FALSE)</f>
        <v>5.2465833058842039E-2</v>
      </c>
      <c r="Y12">
        <f>Playoffs!DL10-VLOOKUP($B12,Adjusted!$C$1:$AI$128,Y$2,FALSE)</f>
        <v>5.7597428752112343</v>
      </c>
      <c r="Z12">
        <f>Playoffs!DM10-VLOOKUP($B12,Adjusted!$C$1:$AI$128,Z$2,FALSE)</f>
        <v>4.4849706511096112</v>
      </c>
      <c r="AA12">
        <f>Playoffs!DN10-VLOOKUP($B12,Adjusted!$C$1:$AI$128,AA$2,FALSE)</f>
        <v>0.78702182893564021</v>
      </c>
      <c r="AB12">
        <f>Playoffs!DO10-VLOOKUP($B12,Adjusted!$C$1:$AI$128,AB$2,FALSE)</f>
        <v>0.35514747696661403</v>
      </c>
      <c r="AC12">
        <f>Playoffs!DP10-VLOOKUP($B12,Adjusted!$C$1:$AI$128,AC$2,FALSE)</f>
        <v>0.38323488066347006</v>
      </c>
      <c r="AD12">
        <f>Playoffs!DQ10-VLOOKUP($B12,Adjusted!$C$1:$AI$128,AD$2,FALSE)</f>
        <v>0.54724093781109562</v>
      </c>
      <c r="AE12">
        <f>Playoffs!DR10-VLOOKUP($B12,Adjusted!$C$1:$AI$128,AE$2,FALSE)</f>
        <v>3.2808985659711403</v>
      </c>
      <c r="AF12">
        <f>Playoffs!DS10-VLOOKUP($B12,Adjusted!$C$1:$AI$128,AF$2,FALSE)</f>
        <v>5.5155649347805866</v>
      </c>
      <c r="AG12">
        <f>Playoffs!DT10-VLOOKUP($B12,Adjusted!$C$1:$AI$128,AG$2,FALSE)</f>
        <v>39.575777899777023</v>
      </c>
      <c r="AH12">
        <f>Playoffs!DU10-VLOOKUP($B12,Adjusted!$C$1:$AI$128,AH$2,FALSE)</f>
        <v>31.751172954855072</v>
      </c>
      <c r="AJ12">
        <f t="shared" ca="1" si="31"/>
        <v>78</v>
      </c>
      <c r="AK12">
        <f t="shared" ca="1" si="0"/>
        <v>30</v>
      </c>
      <c r="AL12">
        <f t="shared" ca="1" si="1"/>
        <v>100</v>
      </c>
      <c r="AM12">
        <f t="shared" ca="1" si="2"/>
        <v>1</v>
      </c>
      <c r="AN12">
        <f t="shared" ca="1" si="3"/>
        <v>50</v>
      </c>
      <c r="AO12">
        <f t="shared" ca="1" si="4"/>
        <v>22</v>
      </c>
      <c r="AP12">
        <f t="shared" ca="1" si="5"/>
        <v>124</v>
      </c>
      <c r="AQ12">
        <f t="shared" ca="1" si="6"/>
        <v>52</v>
      </c>
      <c r="AR12">
        <f t="shared" ca="1" si="7"/>
        <v>75</v>
      </c>
      <c r="AS12">
        <f t="shared" ca="1" si="8"/>
        <v>71</v>
      </c>
      <c r="AT12">
        <f t="shared" ca="1" si="9"/>
        <v>144</v>
      </c>
      <c r="AU12">
        <f t="shared" ca="1" si="10"/>
        <v>59</v>
      </c>
      <c r="AV12">
        <f t="shared" ca="1" si="11"/>
        <v>115</v>
      </c>
      <c r="AW12">
        <f t="shared" ca="1" si="12"/>
        <v>40</v>
      </c>
      <c r="AX12">
        <f t="shared" ca="1" si="13"/>
        <v>147</v>
      </c>
      <c r="AY12">
        <f t="shared" ca="1" si="14"/>
        <v>124</v>
      </c>
      <c r="AZ12">
        <f t="shared" ca="1" si="15"/>
        <v>21</v>
      </c>
      <c r="BA12">
        <f t="shared" ca="1" si="16"/>
        <v>46</v>
      </c>
      <c r="BB12">
        <f t="shared" ca="1" si="17"/>
        <v>159</v>
      </c>
      <c r="BC12">
        <f t="shared" ca="1" si="18"/>
        <v>27</v>
      </c>
      <c r="BD12">
        <f t="shared" ca="1" si="19"/>
        <v>64</v>
      </c>
      <c r="BE12">
        <f t="shared" ca="1" si="20"/>
        <v>8</v>
      </c>
      <c r="BF12">
        <f t="shared" ca="1" si="21"/>
        <v>87</v>
      </c>
      <c r="BG12">
        <f t="shared" ca="1" si="22"/>
        <v>36</v>
      </c>
      <c r="BH12">
        <f t="shared" ca="1" si="23"/>
        <v>132</v>
      </c>
      <c r="BI12">
        <f t="shared" ca="1" si="24"/>
        <v>163</v>
      </c>
      <c r="BJ12">
        <f t="shared" ca="1" si="25"/>
        <v>154</v>
      </c>
      <c r="BK12">
        <f t="shared" ca="1" si="26"/>
        <v>169</v>
      </c>
      <c r="BL12">
        <f t="shared" ca="1" si="27"/>
        <v>147</v>
      </c>
      <c r="BM12">
        <f t="shared" ca="1" si="28"/>
        <v>180</v>
      </c>
      <c r="BN12">
        <f t="shared" ca="1" si="29"/>
        <v>70</v>
      </c>
      <c r="BO12">
        <f t="shared" ca="1" si="30"/>
        <v>33</v>
      </c>
      <c r="BQ12">
        <f>NORMDIST(C12,Playoffs!CP$199,Playoffs!CP$200,1)</f>
        <v>0.69348128752026839</v>
      </c>
      <c r="BR12">
        <f>1-NORMDIST(D12,Playoffs!CQ$199,Playoffs!CQ$200,1)</f>
        <v>0.89778614232032239</v>
      </c>
      <c r="BS12">
        <f>NORMDIST(E12,Playoffs!CR$199,Playoffs!CR$200,1)</f>
        <v>0.59323252404753901</v>
      </c>
      <c r="BT12">
        <f>1-NORMDIST(F12,Playoffs!CS$199,Playoffs!CS$200,1)</f>
        <v>0.99656258128542219</v>
      </c>
      <c r="BU12">
        <f>1-NORMDIST(G12,Playoffs!CT$199,Playoffs!CT$200,1)</f>
        <v>0.81118205904220686</v>
      </c>
      <c r="BV12">
        <f>NORMDIST(H12,Playoffs!CU$199,Playoffs!CU$200,1)</f>
        <v>0.96563892480322511</v>
      </c>
      <c r="BW12">
        <f>NORMDIST(I12,Playoffs!CV$199,Playoffs!CV$200,1)</f>
        <v>0.45920251515921318</v>
      </c>
      <c r="BX12">
        <f>1-NORMDIST(J12,Playoffs!CW$199,Playoffs!CW$200,1)</f>
        <v>0.79125313477941361</v>
      </c>
      <c r="BY12">
        <f>NORMDIST(K12,Playoffs!CX$199,Playoffs!CX$200,1)</f>
        <v>0.68243877957164767</v>
      </c>
      <c r="BZ12">
        <f>1-NORMDIST(L12,Playoffs!CY$199,Playoffs!CY$200,1)</f>
        <v>0.72954429977849844</v>
      </c>
      <c r="CA12">
        <f>NORMDIST(M12,Playoffs!CZ$199,Playoffs!CZ$200,1)</f>
        <v>0.35385000941448841</v>
      </c>
      <c r="CB12">
        <f>1-NORMDIST(N12,Playoffs!DA$199,Playoffs!DA$200,1)</f>
        <v>0.7348435280283353</v>
      </c>
      <c r="CC12">
        <f>NORMDIST(O12,Playoffs!DB$199,Playoffs!DB$200,1)</f>
        <v>0.49423323495615534</v>
      </c>
      <c r="CD12">
        <f>1-NORMDIST(P12,Playoffs!DC$199,Playoffs!DC$200,1)</f>
        <v>0.82602855639199624</v>
      </c>
      <c r="CE12">
        <f>NORMDIST(Q12,Playoffs!DD$199,Playoffs!DD$200,1)</f>
        <v>0.31614309012387731</v>
      </c>
      <c r="CF12">
        <f>1-NORMDIST(R12,Playoffs!DE$199,Playoffs!DE$200,1)</f>
        <v>0.4346633689471423</v>
      </c>
      <c r="CG12">
        <f>NORMDIST(S12,Playoffs!DF$199,Playoffs!DF$200,1)</f>
        <v>0.93687962214544884</v>
      </c>
      <c r="CH12">
        <f>1-NORMDIST(T12,Playoffs!DG$199,Playoffs!DG$200,1)</f>
        <v>0.79721330695518233</v>
      </c>
      <c r="CI12">
        <f>1-NORMDIST(U12,Playoffs!DH$199,Playoffs!DH$200,1)</f>
        <v>0.23972795421565396</v>
      </c>
      <c r="CJ12">
        <f>NORMDIST(V12,Playoffs!DI$199,Playoffs!DI$200,1)</f>
        <v>0.88003698915979722</v>
      </c>
      <c r="CK12">
        <f>NORMDIST(W12,Playoffs!DJ$199,Playoffs!DJ$200,1)</f>
        <v>0.70826991051629151</v>
      </c>
      <c r="CL12">
        <f>1-NORMDIST(X12,Playoffs!DK$199,Playoffs!DK$200,1)</f>
        <v>0.98623635946997945</v>
      </c>
      <c r="CM12">
        <f>NORMDIST(Y12,Playoffs!DL$199,Playoffs!DL$200,1)</f>
        <v>0.59935903676102142</v>
      </c>
      <c r="CN12">
        <f>1-NORMDIST(Z12,Playoffs!DM$199,Playoffs!DM$200,1)</f>
        <v>0.8475259250537841</v>
      </c>
      <c r="CO12">
        <f>1-NORMDIST(AA12,Playoffs!DN$199,Playoffs!DN$200,1)</f>
        <v>0.52703553058774089</v>
      </c>
      <c r="CP12">
        <f>NORMDIST(AB12,Playoffs!DO$199,Playoffs!DO$200,1)</f>
        <v>0.14389274123403095</v>
      </c>
      <c r="CQ12">
        <f>NORMDIST(AC12,Playoffs!DP$199,Playoffs!DP$200,1)</f>
        <v>0.26362900904389397</v>
      </c>
      <c r="CR12">
        <f>1-NORMDIST(AD12,Playoffs!DQ$199,Playoffs!DQ$200,1)</f>
        <v>0.22055305602192088</v>
      </c>
      <c r="CS12">
        <f>NORMDIST(AE12,Playoffs!DR$199,Playoffs!DR$200,1)</f>
        <v>0.2483346988284153</v>
      </c>
      <c r="CT12">
        <f>1-NORMDIST(AF12,Playoffs!DS$199,Playoffs!DS$200,1)</f>
        <v>0.13724897820248461</v>
      </c>
      <c r="CU12">
        <f>NORMDIST(AG12,Playoffs!DT$199,Playoffs!DT$200,1)</f>
        <v>0.58849030178188233</v>
      </c>
      <c r="CV12">
        <f>1-NORMDIST(AH12,Playoffs!DU$199,Playoffs!DU$200,1)</f>
        <v>0.83520649504377564</v>
      </c>
      <c r="CW12">
        <f t="shared" si="32"/>
        <v>20.491795315000036</v>
      </c>
      <c r="CX12">
        <f t="shared" si="33"/>
        <v>28.378641794062869</v>
      </c>
      <c r="CY12">
        <f t="shared" si="34"/>
        <v>48.870437109062905</v>
      </c>
      <c r="DA12">
        <f t="shared" ca="1" si="35"/>
        <v>93</v>
      </c>
      <c r="DB12">
        <f t="shared" ca="1" si="36"/>
        <v>21</v>
      </c>
      <c r="DC12">
        <f t="shared" ca="1" si="37"/>
        <v>32</v>
      </c>
      <c r="DE12" t="str">
        <f t="shared" si="38"/>
        <v>Eagles</v>
      </c>
    </row>
    <row r="13" spans="1:109">
      <c r="A13" t="str">
        <f>Playoffs!G11</f>
        <v>Patriots-DIV-2001</v>
      </c>
      <c r="B13" t="str">
        <f>Playoffs!B11&amp;"-"&amp;Playoffs!F11</f>
        <v>Raiders-2001</v>
      </c>
      <c r="C13">
        <f>Playoffs!CP11-VLOOKUP($B13,Adjusted!$C$1:$AI$128,C$2,FALSE)</f>
        <v>0.64683802506774712</v>
      </c>
      <c r="D13">
        <f>Playoffs!CQ11-VLOOKUP($B13,Adjusted!$C$1:$AI$128,D$2,FALSE)</f>
        <v>0.55274955386609292</v>
      </c>
      <c r="E13">
        <f>Playoffs!CR11-VLOOKUP($B13,Adjusted!$C$1:$AI$128,E$2,FALSE)</f>
        <v>5.4479077522353965</v>
      </c>
      <c r="F13">
        <f>Playoffs!CS11-VLOOKUP($B13,Adjusted!$C$1:$AI$128,F$2,FALSE)</f>
        <v>4.0600343508804828</v>
      </c>
      <c r="G13">
        <f>Playoffs!CT11-VLOOKUP($B13,Adjusted!$C$1:$AI$128,G$2,FALSE)</f>
        <v>1.2418943018780475</v>
      </c>
      <c r="H13">
        <f>Playoffs!CU11-VLOOKUP($B13,Adjusted!$C$1:$AI$128,H$2,FALSE)</f>
        <v>0.26631668959778804</v>
      </c>
      <c r="I13">
        <f>Playoffs!CV11-VLOOKUP($B13,Adjusted!$C$1:$AI$128,I$2,FALSE)</f>
        <v>27.167350229138659</v>
      </c>
      <c r="J13">
        <f>Playoffs!CW11-VLOOKUP($B13,Adjusted!$C$1:$AI$128,J$2,FALSE)</f>
        <v>17.734183674111247</v>
      </c>
      <c r="K13">
        <f>Playoffs!CX11-VLOOKUP($B13,Adjusted!$C$1:$AI$128,K$2,FALSE)</f>
        <v>2.9728222612758053</v>
      </c>
      <c r="L13">
        <f>Playoffs!CY11-VLOOKUP($B13,Adjusted!$C$1:$AI$128,L$2,FALSE)</f>
        <v>2.279106269211665</v>
      </c>
      <c r="M13">
        <f>Playoffs!CZ11-VLOOKUP($B13,Adjusted!$C$1:$AI$128,M$2,FALSE)</f>
        <v>4.516732015238162</v>
      </c>
      <c r="N13">
        <f>Playoffs!DA11-VLOOKUP($B13,Adjusted!$C$1:$AI$128,N$2,FALSE)</f>
        <v>3.5743297731318289</v>
      </c>
      <c r="O13">
        <f>Playoffs!DB11-VLOOKUP($B13,Adjusted!$C$1:$AI$128,O$2,FALSE)</f>
        <v>1.5796334241123959</v>
      </c>
      <c r="P13">
        <f>Playoffs!DC11-VLOOKUP($B13,Adjusted!$C$1:$AI$128,P$2,FALSE)</f>
        <v>1.0418970341012836</v>
      </c>
      <c r="Q13">
        <f>Playoffs!DD11-VLOOKUP($B13,Adjusted!$C$1:$AI$128,Q$2,FALSE)</f>
        <v>0.32498609826100372</v>
      </c>
      <c r="R13">
        <f>Playoffs!DE11-VLOOKUP($B13,Adjusted!$C$1:$AI$128,R$2,FALSE)</f>
        <v>0.25785122278115796</v>
      </c>
      <c r="S13">
        <f>Playoffs!DF11-VLOOKUP($B13,Adjusted!$C$1:$AI$128,S$2,FALSE)</f>
        <v>28.146027869481106</v>
      </c>
      <c r="T13">
        <f>Playoffs!DG11-VLOOKUP($B13,Adjusted!$C$1:$AI$128,T$2,FALSE)</f>
        <v>32.193326560156692</v>
      </c>
      <c r="U13">
        <f>Playoffs!DH11-VLOOKUP($B13,Adjusted!$C$1:$AI$128,U$2,FALSE)</f>
        <v>4.7116203439349702</v>
      </c>
      <c r="V13">
        <f>Playoffs!DI11-VLOOKUP($B13,Adjusted!$C$1:$AI$128,V$2,FALSE)</f>
        <v>4.1937126556820177</v>
      </c>
      <c r="W13">
        <f>Playoffs!DJ11-VLOOKUP($B13,Adjusted!$C$1:$AI$128,W$2,FALSE)</f>
        <v>0.6462787696008564</v>
      </c>
      <c r="X13">
        <f>Playoffs!DK11-VLOOKUP($B13,Adjusted!$C$1:$AI$128,X$2,FALSE)</f>
        <v>0.96066761315547944</v>
      </c>
      <c r="Y13">
        <f>Playoffs!DL11-VLOOKUP($B13,Adjusted!$C$1:$AI$128,Y$2,FALSE)</f>
        <v>6.0502401545820295</v>
      </c>
      <c r="Z13">
        <f>Playoffs!DM11-VLOOKUP($B13,Adjusted!$C$1:$AI$128,Z$2,FALSE)</f>
        <v>5.0180911123363456</v>
      </c>
      <c r="AA13">
        <f>Playoffs!DN11-VLOOKUP($B13,Adjusted!$C$1:$AI$128,AA$2,FALSE)</f>
        <v>0.37556922948950899</v>
      </c>
      <c r="AB13">
        <f>Playoffs!DO11-VLOOKUP($B13,Adjusted!$C$1:$AI$128,AB$2,FALSE)</f>
        <v>0.20893196437532921</v>
      </c>
      <c r="AC13">
        <f>Playoffs!DP11-VLOOKUP($B13,Adjusted!$C$1:$AI$128,AC$2,FALSE)</f>
        <v>0.42988466728534053</v>
      </c>
      <c r="AD13">
        <f>Playoffs!DQ11-VLOOKUP($B13,Adjusted!$C$1:$AI$128,AD$2,FALSE)</f>
        <v>0.32065458929404667</v>
      </c>
      <c r="AE13">
        <f>Playoffs!DR11-VLOOKUP($B13,Adjusted!$C$1:$AI$128,AE$2,FALSE)</f>
        <v>2.047063879437919</v>
      </c>
      <c r="AF13">
        <f>Playoffs!DS11-VLOOKUP($B13,Adjusted!$C$1:$AI$128,AF$2,FALSE)</f>
        <v>2.8495199241357403</v>
      </c>
      <c r="AG13">
        <f>Playoffs!DT11-VLOOKUP($B13,Adjusted!$C$1:$AI$128,AG$2,FALSE)</f>
        <v>35.832211390467066</v>
      </c>
      <c r="AH13">
        <f>Playoffs!DU11-VLOOKUP($B13,Adjusted!$C$1:$AI$128,AH$2,FALSE)</f>
        <v>32.930476801036512</v>
      </c>
      <c r="AJ13">
        <f t="shared" ca="1" si="31"/>
        <v>154</v>
      </c>
      <c r="AK13">
        <f t="shared" ca="1" si="0"/>
        <v>26</v>
      </c>
      <c r="AL13">
        <f t="shared" ca="1" si="1"/>
        <v>118</v>
      </c>
      <c r="AM13">
        <f t="shared" ca="1" si="2"/>
        <v>79</v>
      </c>
      <c r="AN13">
        <f t="shared" ca="1" si="3"/>
        <v>93</v>
      </c>
      <c r="AO13">
        <f t="shared" ca="1" si="4"/>
        <v>176</v>
      </c>
      <c r="AP13">
        <f t="shared" ca="1" si="5"/>
        <v>128</v>
      </c>
      <c r="AQ13">
        <f t="shared" ca="1" si="6"/>
        <v>23</v>
      </c>
      <c r="AR13">
        <f t="shared" ca="1" si="7"/>
        <v>71</v>
      </c>
      <c r="AS13">
        <f t="shared" ca="1" si="8"/>
        <v>69</v>
      </c>
      <c r="AT13">
        <f t="shared" ca="1" si="9"/>
        <v>161</v>
      </c>
      <c r="AU13">
        <f t="shared" ca="1" si="10"/>
        <v>17</v>
      </c>
      <c r="AV13">
        <f t="shared" ca="1" si="11"/>
        <v>118</v>
      </c>
      <c r="AW13">
        <f t="shared" ca="1" si="12"/>
        <v>32</v>
      </c>
      <c r="AX13">
        <f t="shared" ca="1" si="13"/>
        <v>148</v>
      </c>
      <c r="AY13">
        <f t="shared" ca="1" si="14"/>
        <v>47</v>
      </c>
      <c r="AZ13">
        <f t="shared" ca="1" si="15"/>
        <v>146</v>
      </c>
      <c r="BA13">
        <f t="shared" ca="1" si="16"/>
        <v>128</v>
      </c>
      <c r="BB13">
        <f t="shared" ca="1" si="17"/>
        <v>136</v>
      </c>
      <c r="BC13">
        <f t="shared" ca="1" si="18"/>
        <v>99</v>
      </c>
      <c r="BD13">
        <f t="shared" ca="1" si="19"/>
        <v>127</v>
      </c>
      <c r="BE13">
        <f t="shared" ca="1" si="20"/>
        <v>177</v>
      </c>
      <c r="BF13">
        <f t="shared" ca="1" si="21"/>
        <v>71</v>
      </c>
      <c r="BG13">
        <f t="shared" ca="1" si="22"/>
        <v>72</v>
      </c>
      <c r="BH13">
        <f t="shared" ca="1" si="23"/>
        <v>45</v>
      </c>
      <c r="BI13">
        <f t="shared" ca="1" si="24"/>
        <v>185</v>
      </c>
      <c r="BJ13">
        <f t="shared" ca="1" si="25"/>
        <v>123</v>
      </c>
      <c r="BK13">
        <f t="shared" ca="1" si="26"/>
        <v>32</v>
      </c>
      <c r="BL13">
        <f t="shared" ca="1" si="27"/>
        <v>192</v>
      </c>
      <c r="BM13">
        <f t="shared" ca="1" si="28"/>
        <v>38</v>
      </c>
      <c r="BN13">
        <f t="shared" ca="1" si="29"/>
        <v>122</v>
      </c>
      <c r="BO13">
        <f t="shared" ca="1" si="30"/>
        <v>41</v>
      </c>
      <c r="BQ13">
        <f>NORMDIST(C13,Playoffs!CP$199,Playoffs!CP$200,1)</f>
        <v>0.33281619981614075</v>
      </c>
      <c r="BR13">
        <f>1-NORMDIST(D13,Playoffs!CQ$199,Playoffs!CQ$200,1)</f>
        <v>0.91029324280110091</v>
      </c>
      <c r="BS13">
        <f>NORMDIST(E13,Playoffs!CR$199,Playoffs!CR$200,1)</f>
        <v>0.50094992348544387</v>
      </c>
      <c r="BT13">
        <f>1-NORMDIST(F13,Playoffs!CS$199,Playoffs!CS$200,1)</f>
        <v>0.68729124153003629</v>
      </c>
      <c r="BU13">
        <f>1-NORMDIST(G13,Playoffs!CT$199,Playoffs!CT$200,1)</f>
        <v>0.64183913292727646</v>
      </c>
      <c r="BV13">
        <f>NORMDIST(H13,Playoffs!CU$199,Playoffs!CU$200,1)</f>
        <v>0.14500495892497978</v>
      </c>
      <c r="BW13">
        <f>NORMDIST(I13,Playoffs!CV$199,Playoffs!CV$200,1)</f>
        <v>0.44102449571456981</v>
      </c>
      <c r="BX13">
        <f>1-NORMDIST(J13,Playoffs!CW$199,Playoffs!CW$200,1)</f>
        <v>0.88543762556271433</v>
      </c>
      <c r="BY13">
        <f>NORMDIST(K13,Playoffs!CX$199,Playoffs!CX$200,1)</f>
        <v>0.7027235933602014</v>
      </c>
      <c r="BZ13">
        <f>1-NORMDIST(L13,Playoffs!CY$199,Playoffs!CY$200,1)</f>
        <v>0.73587577239889801</v>
      </c>
      <c r="CA13">
        <f>NORMDIST(M13,Playoffs!CZ$199,Playoffs!CZ$200,1)</f>
        <v>0.28188118448036215</v>
      </c>
      <c r="CB13">
        <f>1-NORMDIST(N13,Playoffs!DA$199,Playoffs!DA$200,1)</f>
        <v>0.92020546993819519</v>
      </c>
      <c r="CC13">
        <f>NORMDIST(O13,Playoffs!DB$199,Playoffs!DB$200,1)</f>
        <v>0.46554998663986069</v>
      </c>
      <c r="CD13">
        <f>1-NORMDIST(P13,Playoffs!DC$199,Playoffs!DC$200,1)</f>
        <v>0.85575942618811829</v>
      </c>
      <c r="CE13">
        <f>NORMDIST(Q13,Playoffs!DD$199,Playoffs!DD$200,1)</f>
        <v>0.31096011803863388</v>
      </c>
      <c r="CF13">
        <f>1-NORMDIST(R13,Playoffs!DE$199,Playoffs!DE$200,1)</f>
        <v>0.83958814730077058</v>
      </c>
      <c r="CG13">
        <f>NORMDIST(S13,Playoffs!DF$199,Playoffs!DF$200,1)</f>
        <v>0.30398534333838212</v>
      </c>
      <c r="CH13">
        <f>1-NORMDIST(T13,Playoffs!DG$199,Playoffs!DG$200,1)</f>
        <v>0.42004873751788574</v>
      </c>
      <c r="CI13">
        <f>1-NORMDIST(U13,Playoffs!DH$199,Playoffs!DH$200,1)</f>
        <v>0.34662271150518253</v>
      </c>
      <c r="CJ13">
        <f>NORMDIST(V13,Playoffs!DI$199,Playoffs!DI$200,1)</f>
        <v>0.55495689929907854</v>
      </c>
      <c r="CK13">
        <f>NORMDIST(W13,Playoffs!DJ$199,Playoffs!DJ$200,1)</f>
        <v>0.48605802240396478</v>
      </c>
      <c r="CL13">
        <f>1-NORMDIST(X13,Playoffs!DK$199,Playoffs!DK$200,1)</f>
        <v>0.13276730903967948</v>
      </c>
      <c r="CM13">
        <f>NORMDIST(Y13,Playoffs!DL$199,Playoffs!DL$200,1)</f>
        <v>0.70637411845564801</v>
      </c>
      <c r="CN13">
        <f>1-NORMDIST(Z13,Playoffs!DM$199,Playoffs!DM$200,1)</f>
        <v>0.68849544851125266</v>
      </c>
      <c r="CO13">
        <f>1-NORMDIST(AA13,Playoffs!DN$199,Playoffs!DN$200,1)</f>
        <v>0.84516963264537137</v>
      </c>
      <c r="CP13">
        <f>NORMDIST(AB13,Playoffs!DO$199,Playoffs!DO$200,1)</f>
        <v>8.0768933231397666E-2</v>
      </c>
      <c r="CQ13">
        <f>NORMDIST(AC13,Playoffs!DP$199,Playoffs!DP$200,1)</f>
        <v>0.40777815529175887</v>
      </c>
      <c r="CR13">
        <f>1-NORMDIST(AD13,Playoffs!DQ$199,Playoffs!DQ$200,1)</f>
        <v>0.87846800513931944</v>
      </c>
      <c r="CS13">
        <f>NORMDIST(AE13,Playoffs!DR$199,Playoffs!DR$200,1)</f>
        <v>4.8618592912615166E-2</v>
      </c>
      <c r="CT13">
        <f>1-NORMDIST(AF13,Playoffs!DS$199,Playoffs!DS$200,1)</f>
        <v>0.84658643139491141</v>
      </c>
      <c r="CU13">
        <f>NORMDIST(AG13,Playoffs!DT$199,Playoffs!DT$200,1)</f>
        <v>0.36324676786624455</v>
      </c>
      <c r="CV13">
        <f>1-NORMDIST(AH13,Playoffs!DU$199,Playoffs!DU$200,1)</f>
        <v>0.78648809761294469</v>
      </c>
      <c r="CW13">
        <f t="shared" si="32"/>
        <v>16.710253476805661</v>
      </c>
      <c r="CX13">
        <f t="shared" si="33"/>
        <v>23.926944878558935</v>
      </c>
      <c r="CY13">
        <f t="shared" si="34"/>
        <v>40.637198355364603</v>
      </c>
      <c r="DA13">
        <f t="shared" ca="1" si="35"/>
        <v>141</v>
      </c>
      <c r="DB13">
        <f t="shared" ca="1" si="36"/>
        <v>59</v>
      </c>
      <c r="DC13">
        <f t="shared" ca="1" si="37"/>
        <v>95</v>
      </c>
      <c r="DE13" t="str">
        <f t="shared" si="38"/>
        <v>Patriots</v>
      </c>
    </row>
    <row r="14" spans="1:109">
      <c r="A14" t="str">
        <f>Playoffs!G12</f>
        <v>Raiders-DIV-2001</v>
      </c>
      <c r="B14" t="str">
        <f>Playoffs!B12&amp;"-"&amp;Playoffs!F12</f>
        <v>Patriots-2001</v>
      </c>
      <c r="C14">
        <f>Playoffs!CP12-VLOOKUP($B14,Adjusted!$C$1:$AI$128,C$2,FALSE)</f>
        <v>0.5961585868517264</v>
      </c>
      <c r="D14">
        <f>Playoffs!CQ12-VLOOKUP($B14,Adjusted!$C$1:$AI$128,D$2,FALSE)</f>
        <v>0.6343427342413549</v>
      </c>
      <c r="E14">
        <f>Playoffs!CR12-VLOOKUP($B14,Adjusted!$C$1:$AI$128,E$2,FALSE)</f>
        <v>5.8853180263533744</v>
      </c>
      <c r="F14">
        <f>Playoffs!CS12-VLOOKUP($B14,Adjusted!$C$1:$AI$128,F$2,FALSE)</f>
        <v>4.424662660498778</v>
      </c>
      <c r="G14">
        <f>Playoffs!CT12-VLOOKUP($B14,Adjusted!$C$1:$AI$128,G$2,FALSE)</f>
        <v>-0.15447528735612254</v>
      </c>
      <c r="H14">
        <f>Playoffs!CU12-VLOOKUP($B14,Adjusted!$C$1:$AI$128,H$2,FALSE)</f>
        <v>1.0974269502522764</v>
      </c>
      <c r="I14">
        <f>Playoffs!CV12-VLOOKUP($B14,Adjusted!$C$1:$AI$128,I$2,FALSE)</f>
        <v>18.016236059006449</v>
      </c>
      <c r="J14">
        <f>Playoffs!CW12-VLOOKUP($B14,Adjusted!$C$1:$AI$128,J$2,FALSE)</f>
        <v>26.599158309429022</v>
      </c>
      <c r="K14">
        <f>Playoffs!CX12-VLOOKUP($B14,Adjusted!$C$1:$AI$128,K$2,FALSE)</f>
        <v>2.4396894949354593</v>
      </c>
      <c r="L14">
        <f>Playoffs!CY12-VLOOKUP($B14,Adjusted!$C$1:$AI$128,L$2,FALSE)</f>
        <v>2.6906912499589861</v>
      </c>
      <c r="M14">
        <f>Playoffs!CZ12-VLOOKUP($B14,Adjusted!$C$1:$AI$128,M$2,FALSE)</f>
        <v>3.577066907731508</v>
      </c>
      <c r="N14">
        <f>Playoffs!DA12-VLOOKUP($B14,Adjusted!$C$1:$AI$128,N$2,FALSE)</f>
        <v>4.66300645022989</v>
      </c>
      <c r="O14">
        <f>Playoffs!DB12-VLOOKUP($B14,Adjusted!$C$1:$AI$128,O$2,FALSE)</f>
        <v>1.1171819292679486</v>
      </c>
      <c r="P14">
        <f>Playoffs!DC12-VLOOKUP($B14,Adjusted!$C$1:$AI$128,P$2,FALSE)</f>
        <v>1.5234260077170734</v>
      </c>
      <c r="Q14">
        <f>Playoffs!DD12-VLOOKUP($B14,Adjusted!$C$1:$AI$128,Q$2,FALSE)</f>
        <v>0.28603003049528597</v>
      </c>
      <c r="R14">
        <f>Playoffs!DE12-VLOOKUP($B14,Adjusted!$C$1:$AI$128,R$2,FALSE)</f>
        <v>0.25522756985748873</v>
      </c>
      <c r="S14">
        <f>Playoffs!DF12-VLOOKUP($B14,Adjusted!$C$1:$AI$128,S$2,FALSE)</f>
        <v>35.66355650154707</v>
      </c>
      <c r="T14">
        <f>Playoffs!DG12-VLOOKUP($B14,Adjusted!$C$1:$AI$128,T$2,FALSE)</f>
        <v>26.871351546058435</v>
      </c>
      <c r="U14">
        <f>Playoffs!DH12-VLOOKUP($B14,Adjusted!$C$1:$AI$128,U$2,FALSE)</f>
        <v>3.8723118252180608</v>
      </c>
      <c r="V14">
        <f>Playoffs!DI12-VLOOKUP($B14,Adjusted!$C$1:$AI$128,V$2,FALSE)</f>
        <v>5.2282854327712061</v>
      </c>
      <c r="W14">
        <f>Playoffs!DJ12-VLOOKUP($B14,Adjusted!$C$1:$AI$128,W$2,FALSE)</f>
        <v>1.0659205960889031</v>
      </c>
      <c r="X14">
        <f>Playoffs!DK12-VLOOKUP($B14,Adjusted!$C$1:$AI$128,X$2,FALSE)</f>
        <v>0.65203338055149296</v>
      </c>
      <c r="Y14">
        <f>Playoffs!DL12-VLOOKUP($B14,Adjusted!$C$1:$AI$128,Y$2,FALSE)</f>
        <v>5.108904315016126</v>
      </c>
      <c r="Z14">
        <f>Playoffs!DM12-VLOOKUP($B14,Adjusted!$C$1:$AI$128,Z$2,FALSE)</f>
        <v>5.7729922904361546</v>
      </c>
      <c r="AA14">
        <f>Playoffs!DN12-VLOOKUP($B14,Adjusted!$C$1:$AI$128,AA$2,FALSE)</f>
        <v>0.32983269778414515</v>
      </c>
      <c r="AB14">
        <f>Playoffs!DO12-VLOOKUP($B14,Adjusted!$C$1:$AI$128,AB$2,FALSE)</f>
        <v>0.19606500109698818</v>
      </c>
      <c r="AC14">
        <f>Playoffs!DP12-VLOOKUP($B14,Adjusted!$C$1:$AI$128,AC$2,FALSE)</f>
        <v>0.33862561348077558</v>
      </c>
      <c r="AD14">
        <f>Playoffs!DQ12-VLOOKUP($B14,Adjusted!$C$1:$AI$128,AD$2,FALSE)</f>
        <v>0.44241733884595064</v>
      </c>
      <c r="AE14">
        <f>Playoffs!DR12-VLOOKUP($B14,Adjusted!$C$1:$AI$128,AE$2,FALSE)</f>
        <v>2.262710990210814</v>
      </c>
      <c r="AF14">
        <f>Playoffs!DS12-VLOOKUP($B14,Adjusted!$C$1:$AI$128,AF$2,FALSE)</f>
        <v>2.8145698068539518</v>
      </c>
      <c r="AG14">
        <f>Playoffs!DT12-VLOOKUP($B14,Adjusted!$C$1:$AI$128,AG$2,FALSE)</f>
        <v>37.227778581243093</v>
      </c>
      <c r="AH14">
        <f>Playoffs!DU12-VLOOKUP($B14,Adjusted!$C$1:$AI$128,AH$2,FALSE)</f>
        <v>33.926171644050306</v>
      </c>
      <c r="AJ14">
        <f t="shared" ca="1" si="31"/>
        <v>179</v>
      </c>
      <c r="AK14">
        <f t="shared" ca="1" si="0"/>
        <v>70</v>
      </c>
      <c r="AL14">
        <f t="shared" ca="1" si="1"/>
        <v>104</v>
      </c>
      <c r="AM14">
        <f t="shared" ca="1" si="2"/>
        <v>85</v>
      </c>
      <c r="AN14">
        <f t="shared" ca="1" si="3"/>
        <v>18</v>
      </c>
      <c r="AO14">
        <f t="shared" ca="1" si="4"/>
        <v>132</v>
      </c>
      <c r="AP14">
        <f t="shared" ca="1" si="5"/>
        <v>186</v>
      </c>
      <c r="AQ14">
        <f t="shared" ca="1" si="6"/>
        <v>97</v>
      </c>
      <c r="AR14">
        <f t="shared" ca="1" si="7"/>
        <v>131</v>
      </c>
      <c r="AS14">
        <f t="shared" ca="1" si="8"/>
        <v>119</v>
      </c>
      <c r="AT14">
        <f t="shared" ca="1" si="9"/>
        <v>193</v>
      </c>
      <c r="AU14">
        <f t="shared" ca="1" si="10"/>
        <v>79</v>
      </c>
      <c r="AV14">
        <f t="shared" ca="1" si="11"/>
        <v>178</v>
      </c>
      <c r="AW14">
        <f t="shared" ca="1" si="12"/>
        <v>99</v>
      </c>
      <c r="AX14">
        <f t="shared" ca="1" si="13"/>
        <v>169</v>
      </c>
      <c r="AY14">
        <f t="shared" ca="1" si="14"/>
        <v>43</v>
      </c>
      <c r="AZ14">
        <f t="shared" ca="1" si="15"/>
        <v>57</v>
      </c>
      <c r="BA14">
        <f t="shared" ca="1" si="16"/>
        <v>54</v>
      </c>
      <c r="BB14">
        <f t="shared" ca="1" si="17"/>
        <v>106</v>
      </c>
      <c r="BC14">
        <f t="shared" ca="1" si="18"/>
        <v>59</v>
      </c>
      <c r="BD14">
        <f t="shared" ca="1" si="19"/>
        <v>12</v>
      </c>
      <c r="BE14">
        <f t="shared" ca="1" si="20"/>
        <v>101</v>
      </c>
      <c r="BF14">
        <f t="shared" ca="1" si="21"/>
        <v>135</v>
      </c>
      <c r="BG14">
        <f t="shared" ca="1" si="22"/>
        <v>127</v>
      </c>
      <c r="BH14">
        <f t="shared" ca="1" si="23"/>
        <v>39</v>
      </c>
      <c r="BI14">
        <f t="shared" ca="1" si="24"/>
        <v>187</v>
      </c>
      <c r="BJ14">
        <f t="shared" ca="1" si="25"/>
        <v>167</v>
      </c>
      <c r="BK14">
        <f t="shared" ca="1" si="26"/>
        <v>99</v>
      </c>
      <c r="BL14">
        <f t="shared" ca="1" si="27"/>
        <v>188</v>
      </c>
      <c r="BM14">
        <f t="shared" ca="1" si="28"/>
        <v>37</v>
      </c>
      <c r="BN14">
        <f t="shared" ca="1" si="29"/>
        <v>101</v>
      </c>
      <c r="BO14">
        <f t="shared" ca="1" si="30"/>
        <v>48</v>
      </c>
      <c r="BQ14">
        <f>NORMDIST(C14,Playoffs!CP$199,Playoffs!CP$200,1)</f>
        <v>0.1781257754344634</v>
      </c>
      <c r="BR14">
        <f>1-NORMDIST(D14,Playoffs!CQ$199,Playoffs!CQ$200,1)</f>
        <v>0.70988751978052278</v>
      </c>
      <c r="BS14">
        <f>NORMDIST(E14,Playoffs!CR$199,Playoffs!CR$200,1)</f>
        <v>0.56237417009668544</v>
      </c>
      <c r="BT14">
        <f>1-NORMDIST(F14,Playoffs!CS$199,Playoffs!CS$200,1)</f>
        <v>0.64031564335892377</v>
      </c>
      <c r="BU14">
        <f>1-NORMDIST(G14,Playoffs!CT$199,Playoffs!CT$200,1)</f>
        <v>0.91272864473948345</v>
      </c>
      <c r="BV14">
        <f>NORMDIST(H14,Playoffs!CU$199,Playoffs!CU$200,1)</f>
        <v>0.32051611877211794</v>
      </c>
      <c r="BW14">
        <f>NORMDIST(I14,Playoffs!CV$199,Playoffs!CV$200,1)</f>
        <v>0.12078038808596991</v>
      </c>
      <c r="BX14">
        <f>1-NORMDIST(J14,Playoffs!CW$199,Playoffs!CW$200,1)</f>
        <v>0.58389694291474181</v>
      </c>
      <c r="BY14">
        <f>NORMDIST(K14,Playoffs!CX$199,Playoffs!CX$200,1)</f>
        <v>0.35886905364787047</v>
      </c>
      <c r="BZ14">
        <f>1-NORMDIST(L14,Playoffs!CY$199,Playoffs!CY$200,1)</f>
        <v>0.4763601302834567</v>
      </c>
      <c r="CA14">
        <f>NORMDIST(M14,Playoffs!CZ$199,Playoffs!CZ$200,1)</f>
        <v>8.0152476793496463E-2</v>
      </c>
      <c r="CB14">
        <f>1-NORMDIST(N14,Playoffs!DA$199,Playoffs!DA$200,1)</f>
        <v>0.67312525960947345</v>
      </c>
      <c r="CC14">
        <f>NORMDIST(O14,Playoffs!DB$199,Playoffs!DB$200,1)</f>
        <v>0.17749429169705622</v>
      </c>
      <c r="CD14">
        <f>1-NORMDIST(P14,Playoffs!DC$199,Playoffs!DC$200,1)</f>
        <v>0.57470811873342553</v>
      </c>
      <c r="CE14">
        <f>NORMDIST(Q14,Playoffs!DD$199,Playoffs!DD$200,1)</f>
        <v>0.2167982001929627</v>
      </c>
      <c r="CF14">
        <f>1-NORMDIST(R14,Playoffs!DE$199,Playoffs!DE$200,1)</f>
        <v>0.8443009007887039</v>
      </c>
      <c r="CG14">
        <f>NORMDIST(S14,Playoffs!DF$199,Playoffs!DF$200,1)</f>
        <v>0.79234970506244196</v>
      </c>
      <c r="CH14">
        <f>1-NORMDIST(T14,Playoffs!DG$199,Playoffs!DG$200,1)</f>
        <v>0.76976599602617579</v>
      </c>
      <c r="CI14">
        <f>1-NORMDIST(U14,Playoffs!DH$199,Playoffs!DH$200,1)</f>
        <v>0.50831065570445277</v>
      </c>
      <c r="CJ14">
        <f>NORMDIST(V14,Playoffs!DI$199,Playoffs!DI$200,1)</f>
        <v>0.74218595173345114</v>
      </c>
      <c r="CK14">
        <f>NORMDIST(W14,Playoffs!DJ$199,Playoffs!DJ$200,1)</f>
        <v>0.93291510724073956</v>
      </c>
      <c r="CL14">
        <f>1-NORMDIST(X14,Playoffs!DK$199,Playoffs!DK$200,1)</f>
        <v>0.50555898773068353</v>
      </c>
      <c r="CM14">
        <f>NORMDIST(Y14,Playoffs!DL$199,Playoffs!DL$200,1)</f>
        <v>0.34436551178246311</v>
      </c>
      <c r="CN14">
        <f>1-NORMDIST(Z14,Playoffs!DM$199,Playoffs!DM$200,1)</f>
        <v>0.39551749032617667</v>
      </c>
      <c r="CO14">
        <f>1-NORMDIST(AA14,Playoffs!DN$199,Playoffs!DN$200,1)</f>
        <v>0.86892529064459256</v>
      </c>
      <c r="CP14">
        <f>NORMDIST(AB14,Playoffs!DO$199,Playoffs!DO$200,1)</f>
        <v>7.642059492834874E-2</v>
      </c>
      <c r="CQ14">
        <f>NORMDIST(AC14,Playoffs!DP$199,Playoffs!DP$200,1)</f>
        <v>0.15536762315735642</v>
      </c>
      <c r="CR14">
        <f>1-NORMDIST(AD14,Playoffs!DQ$199,Playoffs!DQ$200,1)</f>
        <v>0.55016925950693873</v>
      </c>
      <c r="CS14">
        <f>NORMDIST(AE14,Playoffs!DR$199,Playoffs!DR$200,1)</f>
        <v>6.8461202428526491E-2</v>
      </c>
      <c r="CT14">
        <f>1-NORMDIST(AF14,Playoffs!DS$199,Playoffs!DS$200,1)</f>
        <v>0.85305453667680409</v>
      </c>
      <c r="CU14">
        <f>NORMDIST(AG14,Playoffs!DT$199,Playoffs!DT$200,1)</f>
        <v>0.44590501284660766</v>
      </c>
      <c r="CV14">
        <f>1-NORMDIST(AH14,Playoffs!DU$199,Playoffs!DU$200,1)</f>
        <v>0.73948863467890369</v>
      </c>
      <c r="CW14">
        <f t="shared" si="32"/>
        <v>15.137689964168345</v>
      </c>
      <c r="CX14">
        <f t="shared" si="33"/>
        <v>21.446066229595534</v>
      </c>
      <c r="CY14">
        <f t="shared" si="34"/>
        <v>36.583756193763875</v>
      </c>
      <c r="DA14">
        <f t="shared" ca="1" si="35"/>
        <v>153</v>
      </c>
      <c r="DB14">
        <f t="shared" ca="1" si="36"/>
        <v>85</v>
      </c>
      <c r="DC14">
        <f t="shared" ca="1" si="37"/>
        <v>124</v>
      </c>
      <c r="DE14" t="str">
        <f t="shared" si="38"/>
        <v>Raiders</v>
      </c>
    </row>
    <row r="15" spans="1:109">
      <c r="A15" t="str">
        <f>Playoffs!G13</f>
        <v>Steelers-DIV-2001</v>
      </c>
      <c r="B15" t="str">
        <f>Playoffs!B13&amp;"-"&amp;Playoffs!F13</f>
        <v>Ravens-2001</v>
      </c>
      <c r="C15">
        <f>Playoffs!CP13-VLOOKUP($B15,Adjusted!$C$1:$AI$128,C$2,FALSE)</f>
        <v>0.73999850295936198</v>
      </c>
      <c r="D15">
        <f>Playoffs!CQ13-VLOOKUP($B15,Adjusted!$C$1:$AI$128,D$2,FALSE)</f>
        <v>0.37427190847391534</v>
      </c>
      <c r="E15">
        <f>Playoffs!CR13-VLOOKUP($B15,Adjusted!$C$1:$AI$128,E$2,FALSE)</f>
        <v>5.6452099731628973</v>
      </c>
      <c r="F15">
        <f>Playoffs!CS13-VLOOKUP($B15,Adjusted!$C$1:$AI$128,F$2,FALSE)</f>
        <v>0.39962704384250308</v>
      </c>
      <c r="G15">
        <f>Playoffs!CT13-VLOOKUP($B15,Adjusted!$C$1:$AI$128,G$2,FALSE)</f>
        <v>1.0692378864007073</v>
      </c>
      <c r="H15">
        <f>Playoffs!CU13-VLOOKUP($B15,Adjusted!$C$1:$AI$128,H$2,FALSE)</f>
        <v>3.5672213079048669</v>
      </c>
      <c r="I15">
        <f>Playoffs!CV13-VLOOKUP($B15,Adjusted!$C$1:$AI$128,I$2,FALSE)</f>
        <v>25.253072161538338</v>
      </c>
      <c r="J15">
        <f>Playoffs!CW13-VLOOKUP($B15,Adjusted!$C$1:$AI$128,J$2,FALSE)</f>
        <v>13.428864032156104</v>
      </c>
      <c r="K15">
        <f>Playoffs!CX13-VLOOKUP($B15,Adjusted!$C$1:$AI$128,K$2,FALSE)</f>
        <v>2.9270232709855026</v>
      </c>
      <c r="L15">
        <f>Playoffs!CY13-VLOOKUP($B15,Adjusted!$C$1:$AI$128,L$2,FALSE)</f>
        <v>1.6855450022969118</v>
      </c>
      <c r="M15">
        <f>Playoffs!CZ13-VLOOKUP($B15,Adjusted!$C$1:$AI$128,M$2,FALSE)</f>
        <v>4.7781990380996548</v>
      </c>
      <c r="N15">
        <f>Playoffs!DA13-VLOOKUP($B15,Adjusted!$C$1:$AI$128,N$2,FALSE)</f>
        <v>3.2988237407601786</v>
      </c>
      <c r="O15">
        <f>Playoffs!DB13-VLOOKUP($B15,Adjusted!$C$1:$AI$128,O$2,FALSE)</f>
        <v>1.6762748523543975</v>
      </c>
      <c r="P15">
        <f>Playoffs!DC13-VLOOKUP($B15,Adjusted!$C$1:$AI$128,P$2,FALSE)</f>
        <v>0.60612146930490063</v>
      </c>
      <c r="Q15">
        <f>Playoffs!DD13-VLOOKUP($B15,Adjusted!$C$1:$AI$128,Q$2,FALSE)</f>
        <v>0.52963343102663807</v>
      </c>
      <c r="R15">
        <f>Playoffs!DE13-VLOOKUP($B15,Adjusted!$C$1:$AI$128,R$2,FALSE)</f>
        <v>0.17755151478408004</v>
      </c>
      <c r="S15">
        <f>Playoffs!DF13-VLOOKUP($B15,Adjusted!$C$1:$AI$128,S$2,FALSE)</f>
        <v>40.169994926986369</v>
      </c>
      <c r="T15">
        <f>Playoffs!DG13-VLOOKUP($B15,Adjusted!$C$1:$AI$128,T$2,FALSE)</f>
        <v>28.817074935499139</v>
      </c>
      <c r="U15">
        <f>Playoffs!DH13-VLOOKUP($B15,Adjusted!$C$1:$AI$128,U$2,FALSE)</f>
        <v>6.6732050025197935</v>
      </c>
      <c r="V15">
        <f>Playoffs!DI13-VLOOKUP($B15,Adjusted!$C$1:$AI$128,V$2,FALSE)</f>
        <v>9.7495958109006544</v>
      </c>
      <c r="W15">
        <f>Playoffs!DJ13-VLOOKUP($B15,Adjusted!$C$1:$AI$128,W$2,FALSE)</f>
        <v>0.76345118106361842</v>
      </c>
      <c r="X15">
        <f>Playoffs!DK13-VLOOKUP($B15,Adjusted!$C$1:$AI$128,X$2,FALSE)</f>
        <v>0.22360527676603831</v>
      </c>
      <c r="Y15">
        <f>Playoffs!DL13-VLOOKUP($B15,Adjusted!$C$1:$AI$128,Y$2,FALSE)</f>
        <v>5.2750520397590517</v>
      </c>
      <c r="Z15">
        <f>Playoffs!DM13-VLOOKUP($B15,Adjusted!$C$1:$AI$128,Z$2,FALSE)</f>
        <v>3.8957674749684412</v>
      </c>
      <c r="AA15">
        <f>Playoffs!DN13-VLOOKUP($B15,Adjusted!$C$1:$AI$128,AA$2,FALSE)</f>
        <v>0.55261879383006862</v>
      </c>
      <c r="AB15">
        <f>Playoffs!DO13-VLOOKUP($B15,Adjusted!$C$1:$AI$128,AB$2,FALSE)</f>
        <v>1.4184485414779056</v>
      </c>
      <c r="AC15">
        <f>Playoffs!DP13-VLOOKUP($B15,Adjusted!$C$1:$AI$128,AC$2,FALSE)</f>
        <v>0.54584088121301799</v>
      </c>
      <c r="AD15">
        <f>Playoffs!DQ13-VLOOKUP($B15,Adjusted!$C$1:$AI$128,AD$2,FALSE)</f>
        <v>9.5963739458817143E-2</v>
      </c>
      <c r="AE15">
        <f>Playoffs!DR13-VLOOKUP($B15,Adjusted!$C$1:$AI$128,AE$2,FALSE)</f>
        <v>3.8047557710370601</v>
      </c>
      <c r="AF15">
        <f>Playoffs!DS13-VLOOKUP($B15,Adjusted!$C$1:$AI$128,AF$2,FALSE)</f>
        <v>2.2190949561300721</v>
      </c>
      <c r="AG15">
        <f>Playoffs!DT13-VLOOKUP($B15,Adjusted!$C$1:$AI$128,AG$2,FALSE)</f>
        <v>26.959948383547065</v>
      </c>
      <c r="AH15">
        <f>Playoffs!DU13-VLOOKUP($B15,Adjusted!$C$1:$AI$128,AH$2,FALSE)</f>
        <v>30.818069727711396</v>
      </c>
      <c r="AJ15">
        <f t="shared" ca="1" si="31"/>
        <v>86</v>
      </c>
      <c r="AK15">
        <f t="shared" ca="1" si="0"/>
        <v>1</v>
      </c>
      <c r="AL15">
        <f t="shared" ca="1" si="1"/>
        <v>113</v>
      </c>
      <c r="AM15">
        <f t="shared" ca="1" si="2"/>
        <v>22</v>
      </c>
      <c r="AN15">
        <f t="shared" ca="1" si="3"/>
        <v>79</v>
      </c>
      <c r="AO15">
        <f t="shared" ca="1" si="4"/>
        <v>40</v>
      </c>
      <c r="AP15">
        <f t="shared" ca="1" si="5"/>
        <v>148</v>
      </c>
      <c r="AQ15">
        <f t="shared" ca="1" si="6"/>
        <v>11</v>
      </c>
      <c r="AR15">
        <f t="shared" ca="1" si="7"/>
        <v>77</v>
      </c>
      <c r="AS15">
        <f t="shared" ca="1" si="8"/>
        <v>9</v>
      </c>
      <c r="AT15">
        <f t="shared" ca="1" si="9"/>
        <v>143</v>
      </c>
      <c r="AU15">
        <f t="shared" ca="1" si="10"/>
        <v>9</v>
      </c>
      <c r="AV15">
        <f t="shared" ca="1" si="11"/>
        <v>107</v>
      </c>
      <c r="AW15">
        <f t="shared" ca="1" si="12"/>
        <v>5</v>
      </c>
      <c r="AX15">
        <f t="shared" ca="1" si="13"/>
        <v>36</v>
      </c>
      <c r="AY15">
        <f t="shared" ca="1" si="14"/>
        <v>14</v>
      </c>
      <c r="AZ15">
        <f t="shared" ca="1" si="15"/>
        <v>19</v>
      </c>
      <c r="BA15">
        <f t="shared" ca="1" si="16"/>
        <v>79</v>
      </c>
      <c r="BB15">
        <f t="shared" ca="1" si="17"/>
        <v>188</v>
      </c>
      <c r="BC15">
        <f t="shared" ca="1" si="18"/>
        <v>1</v>
      </c>
      <c r="BD15">
        <f t="shared" ca="1" si="19"/>
        <v>86</v>
      </c>
      <c r="BE15">
        <f t="shared" ca="1" si="20"/>
        <v>15</v>
      </c>
      <c r="BF15">
        <f t="shared" ca="1" si="21"/>
        <v>121</v>
      </c>
      <c r="BG15">
        <f t="shared" ca="1" si="22"/>
        <v>9</v>
      </c>
      <c r="BH15">
        <f t="shared" ca="1" si="23"/>
        <v>88</v>
      </c>
      <c r="BI15">
        <f t="shared" ca="1" si="24"/>
        <v>12</v>
      </c>
      <c r="BJ15">
        <f t="shared" ca="1" si="25"/>
        <v>43</v>
      </c>
      <c r="BK15">
        <f t="shared" ca="1" si="26"/>
        <v>1</v>
      </c>
      <c r="BL15">
        <f t="shared" ca="1" si="27"/>
        <v>110</v>
      </c>
      <c r="BM15">
        <f t="shared" ca="1" si="28"/>
        <v>16</v>
      </c>
      <c r="BN15">
        <f t="shared" ca="1" si="29"/>
        <v>188</v>
      </c>
      <c r="BO15">
        <f t="shared" ca="1" si="30"/>
        <v>31</v>
      </c>
      <c r="BQ15">
        <f>NORMDIST(C15,Playoffs!CP$199,Playoffs!CP$200,1)</f>
        <v>0.68056654185719367</v>
      </c>
      <c r="BR15">
        <f>1-NORMDIST(D15,Playoffs!CQ$199,Playoffs!CQ$200,1)</f>
        <v>0.99892804685779879</v>
      </c>
      <c r="BS15">
        <f>NORMDIST(E15,Playoffs!CR$199,Playoffs!CR$200,1)</f>
        <v>0.52874719296781503</v>
      </c>
      <c r="BT15">
        <f>1-NORMDIST(F15,Playoffs!CS$199,Playoffs!CS$200,1)</f>
        <v>0.96262711977714543</v>
      </c>
      <c r="BU15">
        <f>1-NORMDIST(G15,Playoffs!CT$199,Playoffs!CT$200,1)</f>
        <v>0.68663333106980118</v>
      </c>
      <c r="BV15">
        <f>NORMDIST(H15,Playoffs!CU$199,Playoffs!CU$200,1)</f>
        <v>0.9019105428759806</v>
      </c>
      <c r="BW15">
        <f>NORMDIST(I15,Playoffs!CV$199,Playoffs!CV$200,1)</f>
        <v>0.35855994191162843</v>
      </c>
      <c r="BX15">
        <f>1-NORMDIST(J15,Playoffs!CW$199,Playoffs!CW$200,1)</f>
        <v>0.95388752785009956</v>
      </c>
      <c r="BY15">
        <f>NORMDIST(K15,Playoffs!CX$199,Playoffs!CX$200,1)</f>
        <v>0.67561569343804451</v>
      </c>
      <c r="BZ15">
        <f>1-NORMDIST(L15,Playoffs!CY$199,Playoffs!CY$200,1)</f>
        <v>0.94799502833027038</v>
      </c>
      <c r="CA15">
        <f>NORMDIST(M15,Playoffs!CZ$199,Playoffs!CZ$200,1)</f>
        <v>0.36421873444189656</v>
      </c>
      <c r="CB15">
        <f>1-NORMDIST(N15,Playoffs!DA$199,Playoffs!DA$200,1)</f>
        <v>0.95041234088255278</v>
      </c>
      <c r="CC15">
        <f>NORMDIST(O15,Playoffs!DB$199,Playoffs!DB$200,1)</f>
        <v>0.53536555934351426</v>
      </c>
      <c r="CD15">
        <f>1-NORMDIST(P15,Playoffs!DC$199,Playoffs!DC$200,1)</f>
        <v>0.96795744862903199</v>
      </c>
      <c r="CE15">
        <f>NORMDIST(Q15,Playoffs!DD$199,Playoffs!DD$200,1)</f>
        <v>0.84847389666018325</v>
      </c>
      <c r="CF15">
        <f>1-NORMDIST(R15,Playoffs!DE$199,Playoffs!DE$200,1)</f>
        <v>0.94412527237760746</v>
      </c>
      <c r="CG15">
        <f>NORMDIST(S15,Playoffs!DF$199,Playoffs!DF$200,1)</f>
        <v>0.94634745838775025</v>
      </c>
      <c r="CH15">
        <f>1-NORMDIST(T15,Playoffs!DG$199,Playoffs!DG$200,1)</f>
        <v>0.65338199173343381</v>
      </c>
      <c r="CI15">
        <f>1-NORMDIST(U15,Playoffs!DH$199,Playoffs!DH$200,1)</f>
        <v>8.6119919444154203E-2</v>
      </c>
      <c r="CJ15">
        <f>NORMDIST(V15,Playoffs!DI$199,Playoffs!DI$200,1)</f>
        <v>0.99805676767446583</v>
      </c>
      <c r="CK15">
        <f>NORMDIST(W15,Playoffs!DJ$199,Playoffs!DJ$200,1)</f>
        <v>0.65285425220980875</v>
      </c>
      <c r="CL15">
        <f>1-NORMDIST(X15,Playoffs!DK$199,Playoffs!DK$200,1)</f>
        <v>0.94281385117446759</v>
      </c>
      <c r="CM15">
        <f>NORMDIST(Y15,Playoffs!DL$199,Playoffs!DL$200,1)</f>
        <v>0.40746702814588298</v>
      </c>
      <c r="CN15">
        <f>1-NORMDIST(Z15,Playoffs!DM$199,Playoffs!DM$200,1)</f>
        <v>0.94699343236309685</v>
      </c>
      <c r="CO15">
        <f>1-NORMDIST(AA15,Playoffs!DN$199,Playoffs!DN$200,1)</f>
        <v>0.72839205430672549</v>
      </c>
      <c r="CP15">
        <f>NORMDIST(AB15,Playoffs!DO$199,Playoffs!DO$200,1)</f>
        <v>0.91730696769413111</v>
      </c>
      <c r="CQ15">
        <f>NORMDIST(AC15,Playoffs!DP$199,Playoffs!DP$200,1)</f>
        <v>0.77588042898056919</v>
      </c>
      <c r="CR15">
        <f>1-NORMDIST(AD15,Playoffs!DQ$199,Playoffs!DQ$200,1)</f>
        <v>0.99899530915350365</v>
      </c>
      <c r="CS15">
        <f>NORMDIST(AE15,Playoffs!DR$199,Playoffs!DR$200,1)</f>
        <v>0.39580357804918009</v>
      </c>
      <c r="CT15">
        <f>1-NORMDIST(AF15,Playoffs!DS$199,Playoffs!DS$200,1)</f>
        <v>0.93598863372918228</v>
      </c>
      <c r="CU15">
        <f>NORMDIST(AG15,Playoffs!DT$199,Playoffs!DT$200,1)</f>
        <v>4.3735842972139061E-2</v>
      </c>
      <c r="CV15">
        <f>1-NORMDIST(AH15,Playoffs!DU$199,Playoffs!DU$200,1)</f>
        <v>0.86819154917454155</v>
      </c>
      <c r="CW15">
        <f t="shared" si="32"/>
        <v>20.899653510776577</v>
      </c>
      <c r="CX15">
        <f t="shared" si="33"/>
        <v>33.902024689973345</v>
      </c>
      <c r="CY15">
        <f t="shared" si="34"/>
        <v>54.801678200749919</v>
      </c>
      <c r="DA15">
        <f t="shared" ca="1" si="35"/>
        <v>90</v>
      </c>
      <c r="DB15">
        <f t="shared" ca="1" si="36"/>
        <v>1</v>
      </c>
      <c r="DC15">
        <f t="shared" ca="1" si="37"/>
        <v>9</v>
      </c>
      <c r="DE15" t="str">
        <f t="shared" si="38"/>
        <v>Steelers</v>
      </c>
    </row>
    <row r="16" spans="1:109">
      <c r="A16" t="str">
        <f>Playoffs!G14</f>
        <v>Ravens-DIV-2001</v>
      </c>
      <c r="B16" t="str">
        <f>Playoffs!B14&amp;"-"&amp;Playoffs!F14</f>
        <v>Steelers-2001</v>
      </c>
      <c r="C16">
        <f>Playoffs!CP14-VLOOKUP($B16,Adjusted!$C$1:$AI$128,C$2,FALSE)</f>
        <v>0.38772080531550801</v>
      </c>
      <c r="D16">
        <f>Playoffs!CQ14-VLOOKUP($B16,Adjusted!$C$1:$AI$128,D$2,FALSE)</f>
        <v>0.64190189700949929</v>
      </c>
      <c r="E16">
        <f>Playoffs!CR14-VLOOKUP($B16,Adjusted!$C$1:$AI$128,E$2,FALSE)</f>
        <v>0.23803611456433021</v>
      </c>
      <c r="F16">
        <f>Playoffs!CS14-VLOOKUP($B16,Adjusted!$C$1:$AI$128,F$2,FALSE)</f>
        <v>4.5383383839288358</v>
      </c>
      <c r="G16">
        <f>Playoffs!CT14-VLOOKUP($B16,Adjusted!$C$1:$AI$128,G$2,FALSE)</f>
        <v>4.2059653204762792</v>
      </c>
      <c r="H16">
        <f>Playoffs!CU14-VLOOKUP($B16,Adjusted!$C$1:$AI$128,H$2,FALSE)</f>
        <v>1.4081622149754107</v>
      </c>
      <c r="I16">
        <f>Playoffs!CV14-VLOOKUP($B16,Adjusted!$C$1:$AI$128,I$2,FALSE)</f>
        <v>15.564848419316791</v>
      </c>
      <c r="J16">
        <f>Playoffs!CW14-VLOOKUP($B16,Adjusted!$C$1:$AI$128,J$2,FALSE)</f>
        <v>14.246162111649284</v>
      </c>
      <c r="K16">
        <f>Playoffs!CX14-VLOOKUP($B16,Adjusted!$C$1:$AI$128,K$2,FALSE)</f>
        <v>1.6714951040914718</v>
      </c>
      <c r="L16">
        <f>Playoffs!CY14-VLOOKUP($B16,Adjusted!$C$1:$AI$128,L$2,FALSE)</f>
        <v>2.1995046343543043</v>
      </c>
      <c r="M16">
        <f>Playoffs!CZ14-VLOOKUP($B16,Adjusted!$C$1:$AI$128,M$2,FALSE)</f>
        <v>3.4637260919070543</v>
      </c>
      <c r="N16">
        <f>Playoffs!DA14-VLOOKUP($B16,Adjusted!$C$1:$AI$128,N$2,FALSE)</f>
        <v>3.612880157561067</v>
      </c>
      <c r="O16">
        <f>Playoffs!DB14-VLOOKUP($B16,Adjusted!$C$1:$AI$128,O$2,FALSE)</f>
        <v>0.68334813832476693</v>
      </c>
      <c r="P16">
        <f>Playoffs!DC14-VLOOKUP($B16,Adjusted!$C$1:$AI$128,P$2,FALSE)</f>
        <v>1.2049069081202086</v>
      </c>
      <c r="Q16">
        <f>Playoffs!DD14-VLOOKUP($B16,Adjusted!$C$1:$AI$128,Q$2,FALSE)</f>
        <v>0.21198167821596689</v>
      </c>
      <c r="R16">
        <f>Playoffs!DE14-VLOOKUP($B16,Adjusted!$C$1:$AI$128,R$2,FALSE)</f>
        <v>0.35024702563250432</v>
      </c>
      <c r="S16">
        <f>Playoffs!DF14-VLOOKUP($B16,Adjusted!$C$1:$AI$128,S$2,FALSE)</f>
        <v>31.855457518536021</v>
      </c>
      <c r="T16">
        <f>Playoffs!DG14-VLOOKUP($B16,Adjusted!$C$1:$AI$128,T$2,FALSE)</f>
        <v>41.776124719596247</v>
      </c>
      <c r="U16">
        <f>Playoffs!DH14-VLOOKUP($B16,Adjusted!$C$1:$AI$128,U$2,FALSE)</f>
        <v>9.9202417993788465</v>
      </c>
      <c r="V16">
        <f>Playoffs!DI14-VLOOKUP($B16,Adjusted!$C$1:$AI$128,V$2,FALSE)</f>
        <v>8.8566153635728568</v>
      </c>
      <c r="W16">
        <f>Playoffs!DJ14-VLOOKUP($B16,Adjusted!$C$1:$AI$128,W$2,FALSE)</f>
        <v>8.7459984941370056E-2</v>
      </c>
      <c r="X16">
        <f>Playoffs!DK14-VLOOKUP($B16,Adjusted!$C$1:$AI$128,X$2,FALSE)</f>
        <v>0.73693584450743532</v>
      </c>
      <c r="Y16">
        <f>Playoffs!DL14-VLOOKUP($B16,Adjusted!$C$1:$AI$128,Y$2,FALSE)</f>
        <v>4.1835730259817394</v>
      </c>
      <c r="Z16">
        <f>Playoffs!DM14-VLOOKUP($B16,Adjusted!$C$1:$AI$128,Z$2,FALSE)</f>
        <v>4.2790008807942028</v>
      </c>
      <c r="AA16">
        <f>Playoffs!DN14-VLOOKUP($B16,Adjusted!$C$1:$AI$128,AA$2,FALSE)</f>
        <v>1.4371462201096836</v>
      </c>
      <c r="AB16">
        <f>Playoffs!DO14-VLOOKUP($B16,Adjusted!$C$1:$AI$128,AB$2,FALSE)</f>
        <v>0.83884766848673098</v>
      </c>
      <c r="AC16">
        <f>Playoffs!DP14-VLOOKUP($B16,Adjusted!$C$1:$AI$128,AC$2,FALSE)</f>
        <v>0.14751903095499688</v>
      </c>
      <c r="AD16">
        <f>Playoffs!DQ14-VLOOKUP($B16,Adjusted!$C$1:$AI$128,AD$2,FALSE)</f>
        <v>0.44788966162340837</v>
      </c>
      <c r="AE16">
        <f>Playoffs!DR14-VLOOKUP($B16,Adjusted!$C$1:$AI$128,AE$2,FALSE)</f>
        <v>2.5467284605302076</v>
      </c>
      <c r="AF16">
        <f>Playoffs!DS14-VLOOKUP($B16,Adjusted!$C$1:$AI$128,AF$2,FALSE)</f>
        <v>2.3747869014768801</v>
      </c>
      <c r="AG16">
        <f>Playoffs!DT14-VLOOKUP($B16,Adjusted!$C$1:$AI$128,AG$2,FALSE)</f>
        <v>28.776634237478682</v>
      </c>
      <c r="AH16">
        <f>Playoffs!DU14-VLOOKUP($B16,Adjusted!$C$1:$AI$128,AH$2,FALSE)</f>
        <v>26.672346315082738</v>
      </c>
      <c r="AJ16">
        <f t="shared" ca="1" si="31"/>
        <v>198</v>
      </c>
      <c r="AK16">
        <f t="shared" ca="1" si="0"/>
        <v>75</v>
      </c>
      <c r="AL16">
        <f t="shared" ca="1" si="1"/>
        <v>191</v>
      </c>
      <c r="AM16">
        <f t="shared" ca="1" si="2"/>
        <v>89</v>
      </c>
      <c r="AN16">
        <f t="shared" ca="1" si="3"/>
        <v>185</v>
      </c>
      <c r="AO16">
        <f t="shared" ca="1" si="4"/>
        <v>111</v>
      </c>
      <c r="AP16">
        <f t="shared" ca="1" si="5"/>
        <v>191</v>
      </c>
      <c r="AQ16">
        <f t="shared" ca="1" si="6"/>
        <v>12</v>
      </c>
      <c r="AR16">
        <f t="shared" ca="1" si="7"/>
        <v>193</v>
      </c>
      <c r="AS16">
        <f t="shared" ca="1" si="8"/>
        <v>60</v>
      </c>
      <c r="AT16">
        <f t="shared" ca="1" si="9"/>
        <v>195</v>
      </c>
      <c r="AU16">
        <f t="shared" ca="1" si="10"/>
        <v>19</v>
      </c>
      <c r="AV16">
        <f t="shared" ca="1" si="11"/>
        <v>194</v>
      </c>
      <c r="AW16">
        <f t="shared" ca="1" si="12"/>
        <v>55</v>
      </c>
      <c r="AX16">
        <f t="shared" ca="1" si="13"/>
        <v>185</v>
      </c>
      <c r="AY16">
        <f t="shared" ca="1" si="14"/>
        <v>88</v>
      </c>
      <c r="AZ16">
        <f t="shared" ca="1" si="15"/>
        <v>99</v>
      </c>
      <c r="BA16">
        <f t="shared" ca="1" si="16"/>
        <v>189</v>
      </c>
      <c r="BB16">
        <f t="shared" ca="1" si="17"/>
        <v>198</v>
      </c>
      <c r="BC16">
        <f t="shared" ca="1" si="18"/>
        <v>3</v>
      </c>
      <c r="BD16">
        <f t="shared" ca="1" si="19"/>
        <v>193</v>
      </c>
      <c r="BE16">
        <f t="shared" ca="1" si="20"/>
        <v>129</v>
      </c>
      <c r="BF16">
        <f t="shared" ca="1" si="21"/>
        <v>186</v>
      </c>
      <c r="BG16">
        <f t="shared" ca="1" si="22"/>
        <v>24</v>
      </c>
      <c r="BH16">
        <f t="shared" ca="1" si="23"/>
        <v>188</v>
      </c>
      <c r="BI16">
        <f t="shared" ca="1" si="24"/>
        <v>71</v>
      </c>
      <c r="BJ16">
        <f t="shared" ca="1" si="25"/>
        <v>198</v>
      </c>
      <c r="BK16">
        <f t="shared" ca="1" si="26"/>
        <v>103</v>
      </c>
      <c r="BL16">
        <f t="shared" ca="1" si="27"/>
        <v>177</v>
      </c>
      <c r="BM16">
        <f t="shared" ca="1" si="28"/>
        <v>21</v>
      </c>
      <c r="BN16">
        <f t="shared" ca="1" si="29"/>
        <v>178</v>
      </c>
      <c r="BO16">
        <f t="shared" ca="1" si="30"/>
        <v>9</v>
      </c>
      <c r="BQ16">
        <f>NORMDIST(C16,Playoffs!CP$199,Playoffs!CP$200,1)</f>
        <v>1.6442210130627188E-3</v>
      </c>
      <c r="BR16">
        <f>1-NORMDIST(D16,Playoffs!CQ$199,Playoffs!CQ$200,1)</f>
        <v>0.68435524751996601</v>
      </c>
      <c r="BS16">
        <f>NORMDIST(E16,Playoffs!CR$199,Playoffs!CR$200,1)</f>
        <v>3.2947415807494385E-2</v>
      </c>
      <c r="BT16">
        <f>1-NORMDIST(F16,Playoffs!CS$199,Playoffs!CS$200,1)</f>
        <v>0.62518298601214828</v>
      </c>
      <c r="BU16">
        <f>1-NORMDIST(G16,Playoffs!CT$199,Playoffs!CT$200,1)</f>
        <v>4.0286391462219462E-2</v>
      </c>
      <c r="BV16">
        <f>NORMDIST(H16,Playoffs!CU$199,Playoffs!CU$200,1)</f>
        <v>0.40323686880862031</v>
      </c>
      <c r="BW16">
        <f>NORMDIST(I16,Playoffs!CV$199,Playoffs!CV$200,1)</f>
        <v>7.4220522481237561E-2</v>
      </c>
      <c r="BX16">
        <f>1-NORMDIST(J16,Playoffs!CW$199,Playoffs!CW$200,1)</f>
        <v>0.94435655093936943</v>
      </c>
      <c r="BY16">
        <f>NORMDIST(K16,Playoffs!CX$199,Playoffs!CX$200,1)</f>
        <v>4.9546203012795331E-2</v>
      </c>
      <c r="BZ16">
        <f>1-NORMDIST(L16,Playoffs!CY$199,Playoffs!CY$200,1)</f>
        <v>0.77760352293912227</v>
      </c>
      <c r="CA16">
        <f>NORMDIST(M16,Playoffs!CZ$199,Playoffs!CZ$200,1)</f>
        <v>6.6320039603156022E-2</v>
      </c>
      <c r="CB16">
        <f>1-NORMDIST(N16,Playoffs!DA$199,Playoffs!DA$200,1)</f>
        <v>0.91505161949281821</v>
      </c>
      <c r="CC16">
        <f>NORMDIST(O16,Playoffs!DB$199,Playoffs!DB$200,1)</f>
        <v>4.3488565003990454E-2</v>
      </c>
      <c r="CD16">
        <f>1-NORMDIST(P16,Playoffs!DC$199,Playoffs!DC$200,1)</f>
        <v>0.7781313762754738</v>
      </c>
      <c r="CE16">
        <f>NORMDIST(Q16,Playoffs!DD$199,Playoffs!DD$200,1)</f>
        <v>9.1078961715006734E-2</v>
      </c>
      <c r="CF16">
        <f>1-NORMDIST(R16,Playoffs!DE$199,Playoffs!DE$200,1)</f>
        <v>0.6198672092141384</v>
      </c>
      <c r="CG16">
        <f>NORMDIST(S16,Playoffs!DF$199,Playoffs!DF$200,1)</f>
        <v>0.55650032570708197</v>
      </c>
      <c r="CH16">
        <f>1-NORMDIST(T16,Playoffs!DG$199,Playoffs!DG$200,1)</f>
        <v>2.9108328625496283E-2</v>
      </c>
      <c r="CI16">
        <f>1-NORMDIST(U16,Playoffs!DH$199,Playoffs!DH$200,1)</f>
        <v>1.4809334094679771E-3</v>
      </c>
      <c r="CJ16">
        <f>NORMDIST(V16,Playoffs!DI$199,Playoffs!DI$200,1)</f>
        <v>0.99276518639556943</v>
      </c>
      <c r="CK16">
        <f>NORMDIST(W16,Playoffs!DJ$199,Playoffs!DJ$200,1)</f>
        <v>1.89406831290857E-2</v>
      </c>
      <c r="CL16">
        <f>1-NORMDIST(X16,Playoffs!DK$199,Playoffs!DK$200,1)</f>
        <v>0.38354399351231871</v>
      </c>
      <c r="CM16">
        <f>NORMDIST(Y16,Playoffs!DL$199,Playoffs!DL$200,1)</f>
        <v>9.2099173660361799E-2</v>
      </c>
      <c r="CN16">
        <f>1-NORMDIST(Z16,Playoffs!DM$199,Playoffs!DM$200,1)</f>
        <v>0.89108177156031543</v>
      </c>
      <c r="CO16">
        <f>1-NORMDIST(AA16,Playoffs!DN$199,Playoffs!DN$200,1)</f>
        <v>7.6320068607120484E-2</v>
      </c>
      <c r="CP16">
        <f>NORMDIST(AB16,Playoffs!DO$199,Playoffs!DO$200,1)</f>
        <v>0.5205774067015233</v>
      </c>
      <c r="CQ16">
        <f>NORMDIST(AC16,Playoffs!DP$199,Playoffs!DP$200,1)</f>
        <v>4.0489689543490304E-3</v>
      </c>
      <c r="CR16">
        <f>1-NORMDIST(AD16,Playoffs!DQ$199,Playoffs!DQ$200,1)</f>
        <v>0.53159963711693292</v>
      </c>
      <c r="CS16">
        <f>NORMDIST(AE16,Playoffs!DR$199,Playoffs!DR$200,1)</f>
        <v>0.10346148342207673</v>
      </c>
      <c r="CT16">
        <f>1-NORMDIST(AF16,Playoffs!DS$199,Playoffs!DS$200,1)</f>
        <v>0.91901147754609536</v>
      </c>
      <c r="CU16">
        <f>NORMDIST(AG16,Playoffs!DT$199,Playoffs!DT$200,1)</f>
        <v>7.6272486274039375E-2</v>
      </c>
      <c r="CV16">
        <f>1-NORMDIST(AH16,Playoffs!DU$199,Playoffs!DU$200,1)</f>
        <v>0.96019421419620854</v>
      </c>
      <c r="CW16">
        <f t="shared" si="32"/>
        <v>2.8327711963704187</v>
      </c>
      <c r="CX16">
        <f t="shared" si="33"/>
        <v>24.204493630065205</v>
      </c>
      <c r="CY16">
        <f t="shared" si="34"/>
        <v>27.037264826435624</v>
      </c>
      <c r="DA16">
        <f t="shared" ca="1" si="35"/>
        <v>198</v>
      </c>
      <c r="DB16">
        <f t="shared" ca="1" si="36"/>
        <v>58</v>
      </c>
      <c r="DC16">
        <f t="shared" ca="1" si="37"/>
        <v>177</v>
      </c>
      <c r="DE16" t="str">
        <f t="shared" si="38"/>
        <v>Ravens</v>
      </c>
    </row>
    <row r="17" spans="1:109">
      <c r="A17" t="str">
        <f>Playoffs!G15</f>
        <v>Rams-DIV-2001</v>
      </c>
      <c r="B17" t="str">
        <f>Playoffs!B15&amp;"-"&amp;Playoffs!F15</f>
        <v>Packers-2001</v>
      </c>
      <c r="C17">
        <f>Playoffs!CP15-VLOOKUP($B17,Adjusted!$C$1:$AI$128,C$2,FALSE)</f>
        <v>0.6813053592607361</v>
      </c>
      <c r="D17">
        <f>Playoffs!CQ15-VLOOKUP($B17,Adjusted!$C$1:$AI$128,D$2,FALSE)</f>
        <v>0.58085467734507579</v>
      </c>
      <c r="E17">
        <f>Playoffs!CR15-VLOOKUP($B17,Adjusted!$C$1:$AI$128,E$2,FALSE)</f>
        <v>7.215883534384365</v>
      </c>
      <c r="F17">
        <f>Playoffs!CS15-VLOOKUP($B17,Adjusted!$C$1:$AI$128,F$2,FALSE)</f>
        <v>-0.66226682348887644</v>
      </c>
      <c r="G17">
        <f>Playoffs!CT15-VLOOKUP($B17,Adjusted!$C$1:$AI$128,G$2,FALSE)</f>
        <v>0.40716246304853321</v>
      </c>
      <c r="H17">
        <f>Playoffs!CU15-VLOOKUP($B17,Adjusted!$C$1:$AI$128,H$2,FALSE)</f>
        <v>8.1145744367630961</v>
      </c>
      <c r="I17">
        <f>Playoffs!CV15-VLOOKUP($B17,Adjusted!$C$1:$AI$128,I$2,FALSE)</f>
        <v>25.370524345337742</v>
      </c>
      <c r="J17">
        <f>Playoffs!CW15-VLOOKUP($B17,Adjusted!$C$1:$AI$128,J$2,FALSE)</f>
        <v>22.636451388807252</v>
      </c>
      <c r="K17">
        <f>Playoffs!CX15-VLOOKUP($B17,Adjusted!$C$1:$AI$128,K$2,FALSE)</f>
        <v>2.3397807975476339</v>
      </c>
      <c r="L17">
        <f>Playoffs!CY15-VLOOKUP($B17,Adjusted!$C$1:$AI$128,L$2,FALSE)</f>
        <v>2.0595096229135037</v>
      </c>
      <c r="M17">
        <f>Playoffs!CZ15-VLOOKUP($B17,Adjusted!$C$1:$AI$128,M$2,FALSE)</f>
        <v>5.6611101986940557</v>
      </c>
      <c r="N17">
        <f>Playoffs!DA15-VLOOKUP($B17,Adjusted!$C$1:$AI$128,N$2,FALSE)</f>
        <v>5.0817010434208072</v>
      </c>
      <c r="O17">
        <f>Playoffs!DB15-VLOOKUP($B17,Adjusted!$C$1:$AI$128,O$2,FALSE)</f>
        <v>1.1887141521095868</v>
      </c>
      <c r="P17">
        <f>Playoffs!DC15-VLOOKUP($B17,Adjusted!$C$1:$AI$128,P$2,FALSE)</f>
        <v>1.2441109902575864</v>
      </c>
      <c r="Q17">
        <f>Playoffs!DD15-VLOOKUP($B17,Adjusted!$C$1:$AI$128,Q$2,FALSE)</f>
        <v>0.19580532741109363</v>
      </c>
      <c r="R17">
        <f>Playoffs!DE15-VLOOKUP($B17,Adjusted!$C$1:$AI$128,R$2,FALSE)</f>
        <v>0.40632769983207273</v>
      </c>
      <c r="S17">
        <f>Playoffs!DF15-VLOOKUP($B17,Adjusted!$C$1:$AI$128,S$2,FALSE)</f>
        <v>40.713487557597333</v>
      </c>
      <c r="T17">
        <f>Playoffs!DG15-VLOOKUP($B17,Adjusted!$C$1:$AI$128,T$2,FALSE)</f>
        <v>27.902070814892191</v>
      </c>
      <c r="U17">
        <f>Playoffs!DH15-VLOOKUP($B17,Adjusted!$C$1:$AI$128,U$2,FALSE)</f>
        <v>4.9234608474541277</v>
      </c>
      <c r="V17">
        <f>Playoffs!DI15-VLOOKUP($B17,Adjusted!$C$1:$AI$128,V$2,FALSE)</f>
        <v>6.6409953324178783</v>
      </c>
      <c r="W17">
        <f>Playoffs!DJ15-VLOOKUP($B17,Adjusted!$C$1:$AI$128,W$2,FALSE)</f>
        <v>1.0017408228720677</v>
      </c>
      <c r="X17">
        <f>Playoffs!DK15-VLOOKUP($B17,Adjusted!$C$1:$AI$128,X$2,FALSE)</f>
        <v>0.68176202806914188</v>
      </c>
      <c r="Y17">
        <f>Playoffs!DL15-VLOOKUP($B17,Adjusted!$C$1:$AI$128,Y$2,FALSE)</f>
        <v>4.5312184254532966</v>
      </c>
      <c r="Z17">
        <f>Playoffs!DM15-VLOOKUP($B17,Adjusted!$C$1:$AI$128,Z$2,FALSE)</f>
        <v>4.5023198573467393</v>
      </c>
      <c r="AA17">
        <f>Playoffs!DN15-VLOOKUP($B17,Adjusted!$C$1:$AI$128,AA$2,FALSE)</f>
        <v>0.45040524761158401</v>
      </c>
      <c r="AB17">
        <f>Playoffs!DO15-VLOOKUP($B17,Adjusted!$C$1:$AI$128,AB$2,FALSE)</f>
        <v>0.46132995031894242</v>
      </c>
      <c r="AC17">
        <f>Playoffs!DP15-VLOOKUP($B17,Adjusted!$C$1:$AI$128,AC$2,FALSE)</f>
        <v>0.37363910266090422</v>
      </c>
      <c r="AD17">
        <f>Playoffs!DQ15-VLOOKUP($B17,Adjusted!$C$1:$AI$128,AD$2,FALSE)</f>
        <v>0.46598030897792769</v>
      </c>
      <c r="AE17">
        <f>Playoffs!DR15-VLOOKUP($B17,Adjusted!$C$1:$AI$128,AE$2,FALSE)</f>
        <v>3.8272318684699362</v>
      </c>
      <c r="AF17">
        <f>Playoffs!DS15-VLOOKUP($B17,Adjusted!$C$1:$AI$128,AF$2,FALSE)</f>
        <v>5.4927290676485665</v>
      </c>
      <c r="AG17">
        <f>Playoffs!DT15-VLOOKUP($B17,Adjusted!$C$1:$AI$128,AG$2,FALSE)</f>
        <v>38.516314046453864</v>
      </c>
      <c r="AH17">
        <f>Playoffs!DU15-VLOOKUP($B17,Adjusted!$C$1:$AI$128,AH$2,FALSE)</f>
        <v>40.061217620175299</v>
      </c>
      <c r="AJ17">
        <f t="shared" ca="1" si="31"/>
        <v>125</v>
      </c>
      <c r="AK17">
        <f t="shared" ca="1" si="0"/>
        <v>38</v>
      </c>
      <c r="AL17">
        <f t="shared" ca="1" si="1"/>
        <v>70</v>
      </c>
      <c r="AM17">
        <f t="shared" ca="1" si="2"/>
        <v>11</v>
      </c>
      <c r="AN17">
        <f t="shared" ca="1" si="3"/>
        <v>45</v>
      </c>
      <c r="AO17">
        <f t="shared" ca="1" si="4"/>
        <v>1</v>
      </c>
      <c r="AP17">
        <f t="shared" ca="1" si="5"/>
        <v>146</v>
      </c>
      <c r="AQ17">
        <f t="shared" ca="1" si="6"/>
        <v>64</v>
      </c>
      <c r="AR17">
        <f t="shared" ca="1" si="7"/>
        <v>142</v>
      </c>
      <c r="AS17">
        <f t="shared" ca="1" si="8"/>
        <v>41</v>
      </c>
      <c r="AT17">
        <f t="shared" ca="1" si="9"/>
        <v>76</v>
      </c>
      <c r="AU17">
        <f t="shared" ca="1" si="10"/>
        <v>113</v>
      </c>
      <c r="AV17">
        <f t="shared" ca="1" si="11"/>
        <v>168</v>
      </c>
      <c r="AW17">
        <f t="shared" ca="1" si="12"/>
        <v>58</v>
      </c>
      <c r="AX17">
        <f t="shared" ca="1" si="13"/>
        <v>187</v>
      </c>
      <c r="AY17">
        <f t="shared" ca="1" si="14"/>
        <v>120</v>
      </c>
      <c r="AZ17">
        <f t="shared" ca="1" si="15"/>
        <v>17</v>
      </c>
      <c r="BA17">
        <f t="shared" ca="1" si="16"/>
        <v>64</v>
      </c>
      <c r="BB17">
        <f t="shared" ca="1" si="17"/>
        <v>149</v>
      </c>
      <c r="BC17">
        <f t="shared" ca="1" si="18"/>
        <v>19</v>
      </c>
      <c r="BD17">
        <f t="shared" ca="1" si="19"/>
        <v>27</v>
      </c>
      <c r="BE17">
        <f t="shared" ca="1" si="20"/>
        <v>113</v>
      </c>
      <c r="BF17">
        <f t="shared" ca="1" si="21"/>
        <v>169</v>
      </c>
      <c r="BG17">
        <f t="shared" ca="1" si="22"/>
        <v>38</v>
      </c>
      <c r="BH17">
        <f t="shared" ca="1" si="23"/>
        <v>66</v>
      </c>
      <c r="BI17">
        <f t="shared" ca="1" si="24"/>
        <v>152</v>
      </c>
      <c r="BJ17">
        <f t="shared" ca="1" si="25"/>
        <v>156</v>
      </c>
      <c r="BK17">
        <f t="shared" ca="1" si="26"/>
        <v>120</v>
      </c>
      <c r="BL17">
        <f t="shared" ca="1" si="27"/>
        <v>108</v>
      </c>
      <c r="BM17">
        <f t="shared" ca="1" si="28"/>
        <v>179</v>
      </c>
      <c r="BN17">
        <f t="shared" ca="1" si="29"/>
        <v>80</v>
      </c>
      <c r="BO17">
        <f t="shared" ca="1" si="30"/>
        <v>136</v>
      </c>
      <c r="BQ17">
        <f>NORMDIST(C17,Playoffs!CP$199,Playoffs!CP$200,1)</f>
        <v>0.4607123247529441</v>
      </c>
      <c r="BR17">
        <f>1-NORMDIST(D17,Playoffs!CQ$199,Playoffs!CQ$200,1)</f>
        <v>0.85782847859884015</v>
      </c>
      <c r="BS17">
        <f>NORMDIST(E17,Playoffs!CR$199,Playoffs!CR$200,1)</f>
        <v>0.73476962187264006</v>
      </c>
      <c r="BT17">
        <f>1-NORMDIST(F17,Playoffs!CS$199,Playoffs!CS$200,1)</f>
        <v>0.98451142464142893</v>
      </c>
      <c r="BU17">
        <f>1-NORMDIST(G17,Playoffs!CT$199,Playoffs!CT$200,1)</f>
        <v>0.830918658709217</v>
      </c>
      <c r="BV17">
        <f>NORMDIST(H17,Playoffs!CU$199,Playoffs!CU$200,1)</f>
        <v>0.99999706113907139</v>
      </c>
      <c r="BW17">
        <f>NORMDIST(I17,Playoffs!CV$199,Playoffs!CV$200,1)</f>
        <v>0.3634754774361415</v>
      </c>
      <c r="BX17">
        <f>1-NORMDIST(J17,Playoffs!CW$199,Playoffs!CW$200,1)</f>
        <v>0.74368319810941741</v>
      </c>
      <c r="BY17">
        <f>NORMDIST(K17,Playoffs!CX$199,Playoffs!CX$200,1)</f>
        <v>0.29841367976935596</v>
      </c>
      <c r="BZ17">
        <f>1-NORMDIST(L17,Playoffs!CY$199,Playoffs!CY$200,1)</f>
        <v>0.84105653247567935</v>
      </c>
      <c r="CA17">
        <f>NORMDIST(M17,Playoffs!CZ$199,Playoffs!CZ$200,1)</f>
        <v>0.66627251656383435</v>
      </c>
      <c r="CB17">
        <f>1-NORMDIST(N17,Playoffs!DA$199,Playoffs!DA$200,1)</f>
        <v>0.5319458115289234</v>
      </c>
      <c r="CC17">
        <f>NORMDIST(O17,Playoffs!DB$199,Playoffs!DB$200,1)</f>
        <v>0.21323185768586095</v>
      </c>
      <c r="CD17">
        <f>1-NORMDIST(P17,Playoffs!DC$199,Playoffs!DC$200,1)</f>
        <v>0.75641424159353887</v>
      </c>
      <c r="CE17">
        <f>NORMDIST(Q17,Playoffs!DD$199,Playoffs!DD$200,1)</f>
        <v>7.2899856927071127E-2</v>
      </c>
      <c r="CF17">
        <f>1-NORMDIST(R17,Playoffs!DE$199,Playoffs!DE$200,1)</f>
        <v>0.45531834204099164</v>
      </c>
      <c r="CG17">
        <f>NORMDIST(S17,Playoffs!DF$199,Playoffs!DF$200,1)</f>
        <v>0.95603358619505396</v>
      </c>
      <c r="CH17">
        <f>1-NORMDIST(T17,Playoffs!DG$199,Playoffs!DG$200,1)</f>
        <v>0.71091317268348264</v>
      </c>
      <c r="CI17">
        <f>1-NORMDIST(U17,Playoffs!DH$199,Playoffs!DH$200,1)</f>
        <v>0.30879360768990738</v>
      </c>
      <c r="CJ17">
        <f>NORMDIST(V17,Playoffs!DI$199,Playoffs!DI$200,1)</f>
        <v>0.91134834127151243</v>
      </c>
      <c r="CK17">
        <f>NORMDIST(W17,Playoffs!DJ$199,Playoffs!DJ$200,1)</f>
        <v>0.89678296942409919</v>
      </c>
      <c r="CL17">
        <f>1-NORMDIST(X17,Playoffs!DK$199,Playoffs!DK$200,1)</f>
        <v>0.46229473863692516</v>
      </c>
      <c r="CM17">
        <f>NORMDIST(Y17,Playoffs!DL$199,Playoffs!DL$200,1)</f>
        <v>0.16365889271447887</v>
      </c>
      <c r="CN17">
        <f>1-NORMDIST(Z17,Playoffs!DM$199,Playoffs!DM$200,1)</f>
        <v>0.84339101461323673</v>
      </c>
      <c r="CO17">
        <f>1-NORMDIST(AA17,Playoffs!DN$199,Playoffs!DN$200,1)</f>
        <v>0.80052244042310194</v>
      </c>
      <c r="CP17">
        <f>NORMDIST(AB17,Playoffs!DO$199,Playoffs!DO$200,1)</f>
        <v>0.20658869548165193</v>
      </c>
      <c r="CQ17">
        <f>NORMDIST(AC17,Playoffs!DP$199,Playoffs!DP$200,1)</f>
        <v>0.23753412646489536</v>
      </c>
      <c r="CR17">
        <f>1-NORMDIST(AD17,Playoffs!DQ$199,Playoffs!DQ$200,1)</f>
        <v>0.46994285857982665</v>
      </c>
      <c r="CS17">
        <f>NORMDIST(AE17,Playoffs!DR$199,Playoffs!DR$200,1)</f>
        <v>0.40268764884718433</v>
      </c>
      <c r="CT17">
        <f>1-NORMDIST(AF17,Playoffs!DS$199,Playoffs!DS$200,1)</f>
        <v>0.14126578388310973</v>
      </c>
      <c r="CU17">
        <f>NORMDIST(AG17,Playoffs!DT$199,Playoffs!DT$200,1)</f>
        <v>0.52446756804721817</v>
      </c>
      <c r="CV17">
        <f>1-NORMDIST(AH17,Playoffs!DU$199,Playoffs!DU$200,1)</f>
        <v>0.38284200751086339</v>
      </c>
      <c r="CW17">
        <f t="shared" si="32"/>
        <v>18.48269497913077</v>
      </c>
      <c r="CX17">
        <f t="shared" si="33"/>
        <v>26.78665279258977</v>
      </c>
      <c r="CY17">
        <f t="shared" si="34"/>
        <v>45.269347771720547</v>
      </c>
      <c r="DA17">
        <f t="shared" ca="1" si="35"/>
        <v>123</v>
      </c>
      <c r="DB17">
        <f t="shared" ca="1" si="36"/>
        <v>34</v>
      </c>
      <c r="DC17">
        <f t="shared" ca="1" si="37"/>
        <v>58</v>
      </c>
      <c r="DE17" t="str">
        <f t="shared" si="38"/>
        <v>Rams</v>
      </c>
    </row>
    <row r="18" spans="1:109">
      <c r="A18" t="str">
        <f>Playoffs!G16</f>
        <v>Packers-DIV-2001</v>
      </c>
      <c r="B18" t="str">
        <f>Playoffs!B16&amp;"-"&amp;Playoffs!F16</f>
        <v>Rams-2001</v>
      </c>
      <c r="C18">
        <f>Playoffs!CP16-VLOOKUP($B18,Adjusted!$C$1:$AI$128,C$2,FALSE)</f>
        <v>0.62186747447047197</v>
      </c>
      <c r="D18">
        <f>Playoffs!CQ16-VLOOKUP($B18,Adjusted!$C$1:$AI$128,D$2,FALSE)</f>
        <v>0.54940678390856901</v>
      </c>
      <c r="E18">
        <f>Playoffs!CR16-VLOOKUP($B18,Adjusted!$C$1:$AI$128,E$2,FALSE)</f>
        <v>2.0199246893418779</v>
      </c>
      <c r="F18">
        <f>Playoffs!CS16-VLOOKUP($B18,Adjusted!$C$1:$AI$128,F$2,FALSE)</f>
        <v>3.8224309519759627</v>
      </c>
      <c r="G18">
        <f>Playoffs!CT16-VLOOKUP($B18,Adjusted!$C$1:$AI$128,G$2,FALSE)</f>
        <v>7.6499463395101959</v>
      </c>
      <c r="H18">
        <f>Playoffs!CU16-VLOOKUP($B18,Adjusted!$C$1:$AI$128,H$2,FALSE)</f>
        <v>0.11376027684404533</v>
      </c>
      <c r="I18">
        <f>Playoffs!CV16-VLOOKUP($B18,Adjusted!$C$1:$AI$128,I$2,FALSE)</f>
        <v>25.703690833482987</v>
      </c>
      <c r="J18">
        <f>Playoffs!CW16-VLOOKUP($B18,Adjusted!$C$1:$AI$128,J$2,FALSE)</f>
        <v>15.103988877923912</v>
      </c>
      <c r="K18">
        <f>Playoffs!CX16-VLOOKUP($B18,Adjusted!$C$1:$AI$128,K$2,FALSE)</f>
        <v>2.0340898428726724</v>
      </c>
      <c r="L18">
        <f>Playoffs!CY16-VLOOKUP($B18,Adjusted!$C$1:$AI$128,L$2,FALSE)</f>
        <v>2.0692586826047483</v>
      </c>
      <c r="M18">
        <f>Playoffs!CZ16-VLOOKUP($B18,Adjusted!$C$1:$AI$128,M$2,FALSE)</f>
        <v>5.9391462445948031</v>
      </c>
      <c r="N18">
        <f>Playoffs!DA16-VLOOKUP($B18,Adjusted!$C$1:$AI$128,N$2,FALSE)</f>
        <v>3.9291231408563849</v>
      </c>
      <c r="O18">
        <f>Playoffs!DB16-VLOOKUP($B18,Adjusted!$C$1:$AI$128,O$2,FALSE)</f>
        <v>1.3014093136583786</v>
      </c>
      <c r="P18">
        <f>Playoffs!DC16-VLOOKUP($B18,Adjusted!$C$1:$AI$128,P$2,FALSE)</f>
        <v>0.65970147026541748</v>
      </c>
      <c r="Q18">
        <f>Playoffs!DD16-VLOOKUP($B18,Adjusted!$C$1:$AI$128,Q$2,FALSE)</f>
        <v>0.43015547499497253</v>
      </c>
      <c r="R18">
        <f>Playoffs!DE16-VLOOKUP($B18,Adjusted!$C$1:$AI$128,R$2,FALSE)</f>
        <v>8.1296733737451971E-2</v>
      </c>
      <c r="S18">
        <f>Playoffs!DF16-VLOOKUP($B18,Adjusted!$C$1:$AI$128,S$2,FALSE)</f>
        <v>26.048169269842663</v>
      </c>
      <c r="T18">
        <f>Playoffs!DG16-VLOOKUP($B18,Adjusted!$C$1:$AI$128,T$2,FALSE)</f>
        <v>38.914154975769144</v>
      </c>
      <c r="U18">
        <f>Playoffs!DH16-VLOOKUP($B18,Adjusted!$C$1:$AI$128,U$2,FALSE)</f>
        <v>6.3067312998415384</v>
      </c>
      <c r="V18">
        <f>Playoffs!DI16-VLOOKUP($B18,Adjusted!$C$1:$AI$128,V$2,FALSE)</f>
        <v>6.2034027415865918</v>
      </c>
      <c r="W18">
        <f>Playoffs!DJ16-VLOOKUP($B18,Adjusted!$C$1:$AI$128,W$2,FALSE)</f>
        <v>0.71796585453345996</v>
      </c>
      <c r="X18">
        <f>Playoffs!DK16-VLOOKUP($B18,Adjusted!$C$1:$AI$128,X$2,FALSE)</f>
        <v>0.7167750165190796</v>
      </c>
      <c r="Y18">
        <f>Playoffs!DL16-VLOOKUP($B18,Adjusted!$C$1:$AI$128,Y$2,FALSE)</f>
        <v>4.2848231100324146</v>
      </c>
      <c r="Z18">
        <f>Playoffs!DM16-VLOOKUP($B18,Adjusted!$C$1:$AI$128,Z$2,FALSE)</f>
        <v>4.2984341025657571</v>
      </c>
      <c r="AA18">
        <f>Playoffs!DN16-VLOOKUP($B18,Adjusted!$C$1:$AI$128,AA$2,FALSE)</f>
        <v>0.21046494237785518</v>
      </c>
      <c r="AB18">
        <f>Playoffs!DO16-VLOOKUP($B18,Adjusted!$C$1:$AI$128,AB$2,FALSE)</f>
        <v>0.50220019462833465</v>
      </c>
      <c r="AC18">
        <f>Playoffs!DP16-VLOOKUP($B18,Adjusted!$C$1:$AI$128,AC$2,FALSE)</f>
        <v>0.45064213876371984</v>
      </c>
      <c r="AD18">
        <f>Playoffs!DQ16-VLOOKUP($B18,Adjusted!$C$1:$AI$128,AD$2,FALSE)</f>
        <v>0.30688814952192728</v>
      </c>
      <c r="AE18">
        <f>Playoffs!DR16-VLOOKUP($B18,Adjusted!$C$1:$AI$128,AE$2,FALSE)</f>
        <v>5.5837163180944112</v>
      </c>
      <c r="AF18">
        <f>Playoffs!DS16-VLOOKUP($B18,Adjusted!$C$1:$AI$128,AF$2,FALSE)</f>
        <v>3.8330104145731783</v>
      </c>
      <c r="AG18">
        <f>Playoffs!DT16-VLOOKUP($B18,Adjusted!$C$1:$AI$128,AG$2,FALSE)</f>
        <v>43.059338390205511</v>
      </c>
      <c r="AH18">
        <f>Playoffs!DU16-VLOOKUP($B18,Adjusted!$C$1:$AI$128,AH$2,FALSE)</f>
        <v>39.542067469802838</v>
      </c>
      <c r="AJ18">
        <f t="shared" ca="1" si="31"/>
        <v>168</v>
      </c>
      <c r="AK18">
        <f t="shared" ca="1" si="0"/>
        <v>25</v>
      </c>
      <c r="AL18">
        <f t="shared" ca="1" si="1"/>
        <v>182</v>
      </c>
      <c r="AM18">
        <f t="shared" ca="1" si="2"/>
        <v>74</v>
      </c>
      <c r="AN18">
        <f t="shared" ca="1" si="3"/>
        <v>198</v>
      </c>
      <c r="AO18">
        <f t="shared" ca="1" si="4"/>
        <v>183</v>
      </c>
      <c r="AP18">
        <f t="shared" ca="1" si="5"/>
        <v>140</v>
      </c>
      <c r="AQ18">
        <f t="shared" ca="1" si="6"/>
        <v>16</v>
      </c>
      <c r="AR18">
        <f t="shared" ca="1" si="7"/>
        <v>178</v>
      </c>
      <c r="AS18">
        <f t="shared" ca="1" si="8"/>
        <v>44</v>
      </c>
      <c r="AT18">
        <f t="shared" ca="1" si="9"/>
        <v>61</v>
      </c>
      <c r="AU18">
        <f t="shared" ca="1" si="10"/>
        <v>29</v>
      </c>
      <c r="AV18">
        <f t="shared" ca="1" si="11"/>
        <v>156</v>
      </c>
      <c r="AW18">
        <f t="shared" ca="1" si="12"/>
        <v>7</v>
      </c>
      <c r="AX18">
        <f t="shared" ca="1" si="13"/>
        <v>92</v>
      </c>
      <c r="AY18">
        <f t="shared" ca="1" si="14"/>
        <v>3</v>
      </c>
      <c r="AZ18">
        <f t="shared" ca="1" si="15"/>
        <v>168</v>
      </c>
      <c r="BA18">
        <f t="shared" ca="1" si="16"/>
        <v>181</v>
      </c>
      <c r="BB18">
        <f t="shared" ca="1" si="17"/>
        <v>179</v>
      </c>
      <c r="BC18">
        <f t="shared" ca="1" si="18"/>
        <v>31</v>
      </c>
      <c r="BD18">
        <f t="shared" ca="1" si="19"/>
        <v>106</v>
      </c>
      <c r="BE18">
        <f t="shared" ca="1" si="20"/>
        <v>121</v>
      </c>
      <c r="BF18">
        <f t="shared" ca="1" si="21"/>
        <v>183</v>
      </c>
      <c r="BG18">
        <f t="shared" ca="1" si="22"/>
        <v>25</v>
      </c>
      <c r="BH18">
        <f t="shared" ca="1" si="23"/>
        <v>26</v>
      </c>
      <c r="BI18">
        <f t="shared" ca="1" si="24"/>
        <v>142</v>
      </c>
      <c r="BJ18">
        <f t="shared" ca="1" si="25"/>
        <v>111</v>
      </c>
      <c r="BK18">
        <f t="shared" ca="1" si="26"/>
        <v>25</v>
      </c>
      <c r="BL18">
        <f t="shared" ca="1" si="27"/>
        <v>19</v>
      </c>
      <c r="BM18">
        <f t="shared" ca="1" si="28"/>
        <v>88</v>
      </c>
      <c r="BN18">
        <f t="shared" ca="1" si="29"/>
        <v>26</v>
      </c>
      <c r="BO18">
        <f t="shared" ca="1" si="30"/>
        <v>129</v>
      </c>
      <c r="BQ18">
        <f>NORMDIST(C18,Playoffs!CP$199,Playoffs!CP$200,1)</f>
        <v>0.25022925693792797</v>
      </c>
      <c r="BR18">
        <f>1-NORMDIST(D18,Playoffs!CQ$199,Playoffs!CQ$200,1)</f>
        <v>0.91542003321799514</v>
      </c>
      <c r="BS18">
        <f>NORMDIST(E18,Playoffs!CR$199,Playoffs!CR$200,1)</f>
        <v>0.11327400222318151</v>
      </c>
      <c r="BT18">
        <f>1-NORMDIST(F18,Playoffs!CS$199,Playoffs!CS$200,1)</f>
        <v>0.71639722744284728</v>
      </c>
      <c r="BU18">
        <f>1-NORMDIST(G18,Playoffs!CT$199,Playoffs!CT$200,1)</f>
        <v>1.3353211556932365E-5</v>
      </c>
      <c r="BV18">
        <f>NORMDIST(H18,Playoffs!CU$199,Playoffs!CU$200,1)</f>
        <v>0.1216582666824505</v>
      </c>
      <c r="BW18">
        <f>NORMDIST(I18,Playoffs!CV$199,Playoffs!CV$200,1)</f>
        <v>0.37753932343369245</v>
      </c>
      <c r="BX18">
        <f>1-NORMDIST(J18,Playoffs!CW$199,Playoffs!CW$200,1)</f>
        <v>0.93274679843053088</v>
      </c>
      <c r="BY18">
        <f>NORMDIST(K18,Playoffs!CX$199,Playoffs!CX$200,1)</f>
        <v>0.14883967633175521</v>
      </c>
      <c r="BZ18">
        <f>1-NORMDIST(L18,Playoffs!CY$199,Playoffs!CY$200,1)</f>
        <v>0.83706495162417438</v>
      </c>
      <c r="CA18">
        <f>NORMDIST(M18,Playoffs!CZ$199,Playoffs!CZ$200,1)</f>
        <v>0.74993318576081813</v>
      </c>
      <c r="CB18">
        <f>1-NORMDIST(N18,Playoffs!DA$199,Playoffs!DA$200,1)</f>
        <v>0.8630844373018729</v>
      </c>
      <c r="CC18">
        <f>NORMDIST(O18,Playoffs!DB$199,Playoffs!DB$200,1)</f>
        <v>0.27728569632942668</v>
      </c>
      <c r="CD18">
        <f>1-NORMDIST(P18,Playoffs!DC$199,Playoffs!DC$200,1)</f>
        <v>0.96032230765018967</v>
      </c>
      <c r="CE18">
        <f>NORMDIST(Q18,Playoffs!DD$199,Playoffs!DD$200,1)</f>
        <v>0.6139267186616939</v>
      </c>
      <c r="CF18">
        <f>1-NORMDIST(R18,Playoffs!DE$199,Playoffs!DE$200,1)</f>
        <v>0.98946514191109092</v>
      </c>
      <c r="CG18">
        <f>NORMDIST(S18,Playoffs!DF$199,Playoffs!DF$200,1)</f>
        <v>0.18849713062430151</v>
      </c>
      <c r="CH18">
        <f>1-NORMDIST(T18,Playoffs!DG$199,Playoffs!DG$200,1)</f>
        <v>8.246999150458767E-2</v>
      </c>
      <c r="CI18">
        <f>1-NORMDIST(U18,Playoffs!DH$199,Playoffs!DH$200,1)</f>
        <v>0.11826359894909055</v>
      </c>
      <c r="CJ18">
        <f>NORMDIST(V18,Playoffs!DI$199,Playoffs!DI$200,1)</f>
        <v>0.87130571380314881</v>
      </c>
      <c r="CK18">
        <f>NORMDIST(W18,Playoffs!DJ$199,Playoffs!DJ$200,1)</f>
        <v>0.58974727450867992</v>
      </c>
      <c r="CL18">
        <f>1-NORMDIST(X18,Playoffs!DK$199,Playoffs!DK$200,1)</f>
        <v>0.41194475269791986</v>
      </c>
      <c r="CM18">
        <f>NORMDIST(Y18,Playoffs!DL$199,Playoffs!DL$200,1)</f>
        <v>0.11001157572486941</v>
      </c>
      <c r="CN18">
        <f>1-NORMDIST(Z18,Playoffs!DM$199,Playoffs!DM$200,1)</f>
        <v>0.8874017688345518</v>
      </c>
      <c r="CO18">
        <f>1-NORMDIST(AA18,Playoffs!DN$199,Playoffs!DN$200,1)</f>
        <v>0.91870079142353878</v>
      </c>
      <c r="CP18">
        <f>NORMDIST(AB18,Playoffs!DO$199,Playoffs!DO$200,1)</f>
        <v>0.23449074865502695</v>
      </c>
      <c r="CQ18">
        <f>NORMDIST(AC18,Playoffs!DP$199,Playoffs!DP$200,1)</f>
        <v>0.4777691671104618</v>
      </c>
      <c r="CR18">
        <f>1-NORMDIST(AD18,Playoffs!DQ$199,Playoffs!DQ$200,1)</f>
        <v>0.90061931130926376</v>
      </c>
      <c r="CS18">
        <f>NORMDIST(AE18,Playoffs!DR$199,Playoffs!DR$200,1)</f>
        <v>0.87427186815394275</v>
      </c>
      <c r="CT18">
        <f>1-NORMDIST(AF18,Playoffs!DS$199,Playoffs!DS$200,1)</f>
        <v>0.59553749471689033</v>
      </c>
      <c r="CU18">
        <f>NORMDIST(AG18,Playoffs!DT$199,Playoffs!DT$200,1)</f>
        <v>0.77556226698921171</v>
      </c>
      <c r="CV18">
        <f>1-NORMDIST(AH18,Playoffs!DU$199,Playoffs!DU$200,1)</f>
        <v>0.41352006648708317</v>
      </c>
      <c r="CW18">
        <f t="shared" si="32"/>
        <v>11.673007833185752</v>
      </c>
      <c r="CX18">
        <f t="shared" si="33"/>
        <v>25.674530621114737</v>
      </c>
      <c r="CY18">
        <f t="shared" si="34"/>
        <v>37.347538454300498</v>
      </c>
      <c r="DA18">
        <f t="shared" ca="1" si="35"/>
        <v>168</v>
      </c>
      <c r="DB18">
        <f t="shared" ca="1" si="36"/>
        <v>44</v>
      </c>
      <c r="DC18">
        <f t="shared" ca="1" si="37"/>
        <v>111</v>
      </c>
      <c r="DE18" t="str">
        <f t="shared" si="38"/>
        <v>Packers</v>
      </c>
    </row>
    <row r="19" spans="1:109">
      <c r="A19" t="str">
        <f>Playoffs!G17</f>
        <v>Steelers-CC-2001</v>
      </c>
      <c r="B19" t="str">
        <f>Playoffs!B17&amp;"-"&amp;Playoffs!F17</f>
        <v>Patriots-2001</v>
      </c>
      <c r="C19">
        <f>Playoffs!CP17-VLOOKUP($B19,Adjusted!$C$1:$AI$128,C$2,FALSE)</f>
        <v>0.69491118560432519</v>
      </c>
      <c r="D19">
        <f>Playoffs!CQ17-VLOOKUP($B19,Adjusted!$C$1:$AI$128,D$2,FALSE)</f>
        <v>0.58804643794505862</v>
      </c>
      <c r="E19">
        <f>Playoffs!CR17-VLOOKUP($B19,Adjusted!$C$1:$AI$128,E$2,FALSE)</f>
        <v>2.990179137464485</v>
      </c>
      <c r="F19">
        <f>Playoffs!CS17-VLOOKUP($B19,Adjusted!$C$1:$AI$128,F$2,FALSE)</f>
        <v>4.6882285519716458</v>
      </c>
      <c r="G19">
        <f>Playoffs!CT17-VLOOKUP($B19,Adjusted!$C$1:$AI$128,G$2,FALSE)</f>
        <v>3.8455247126438774</v>
      </c>
      <c r="H19">
        <f>Playoffs!CU17-VLOOKUP($B19,Adjusted!$C$1:$AI$128,H$2,FALSE)</f>
        <v>9.7426950252276531E-2</v>
      </c>
      <c r="I19">
        <f>Playoffs!CV17-VLOOKUP($B19,Adjusted!$C$1:$AI$128,I$2,FALSE)</f>
        <v>20.706712249482639</v>
      </c>
      <c r="J19">
        <f>Playoffs!CW17-VLOOKUP($B19,Adjusted!$C$1:$AI$128,J$2,FALSE)</f>
        <v>22.111063071333781</v>
      </c>
      <c r="K19">
        <f>Playoffs!CX17-VLOOKUP($B19,Adjusted!$C$1:$AI$128,K$2,FALSE)</f>
        <v>2.1504037806497447</v>
      </c>
      <c r="L19">
        <f>Playoffs!CY17-VLOOKUP($B19,Adjusted!$C$1:$AI$128,L$2,FALSE)</f>
        <v>2.4039849007526373</v>
      </c>
      <c r="M19">
        <f>Playoffs!CZ17-VLOOKUP($B19,Adjusted!$C$1:$AI$128,M$2,FALSE)</f>
        <v>4.4345536674811479</v>
      </c>
      <c r="N19">
        <f>Playoffs!DA17-VLOOKUP($B19,Adjusted!$C$1:$AI$128,N$2,FALSE)</f>
        <v>4.1265918844035596</v>
      </c>
      <c r="O19">
        <f>Playoffs!DB17-VLOOKUP($B19,Adjusted!$C$1:$AI$128,O$2,FALSE)</f>
        <v>1.5933724054584246</v>
      </c>
      <c r="P19">
        <f>Playoffs!DC17-VLOOKUP($B19,Adjusted!$C$1:$AI$128,P$2,FALSE)</f>
        <v>1.201997436288502</v>
      </c>
      <c r="Q19">
        <f>Playoffs!DD17-VLOOKUP($B19,Adjusted!$C$1:$AI$128,Q$2,FALSE)</f>
        <v>0.30507764954290501</v>
      </c>
      <c r="R19">
        <f>Playoffs!DE17-VLOOKUP($B19,Adjusted!$C$1:$AI$128,R$2,FALSE)</f>
        <v>0.31078312541304426</v>
      </c>
      <c r="S19">
        <f>Playoffs!DF17-VLOOKUP($B19,Adjusted!$C$1:$AI$128,S$2,FALSE)</f>
        <v>29.806413644404209</v>
      </c>
      <c r="T19">
        <f>Playoffs!DG17-VLOOKUP($B19,Adjusted!$C$1:$AI$128,T$2,FALSE)</f>
        <v>34.561827736534632</v>
      </c>
      <c r="U19">
        <f>Playoffs!DH17-VLOOKUP($B19,Adjusted!$C$1:$AI$128,U$2,FALSE)</f>
        <v>4.8723118252180608</v>
      </c>
      <c r="V19">
        <f>Playoffs!DI17-VLOOKUP($B19,Adjusted!$C$1:$AI$128,V$2,FALSE)</f>
        <v>5.2282854327712061</v>
      </c>
      <c r="W19">
        <f>Playoffs!DJ17-VLOOKUP($B19,Adjusted!$C$1:$AI$128,W$2,FALSE)</f>
        <v>0.78020631037461752</v>
      </c>
      <c r="X19">
        <f>Playoffs!DK17-VLOOKUP($B19,Adjusted!$C$1:$AI$128,X$2,FALSE)</f>
        <v>1.0329857615038738</v>
      </c>
      <c r="Y19">
        <f>Playoffs!DL17-VLOOKUP($B19,Adjusted!$C$1:$AI$128,Y$2,FALSE)</f>
        <v>4.7279519340637446</v>
      </c>
      <c r="Z19">
        <f>Playoffs!DM17-VLOOKUP($B19,Adjusted!$C$1:$AI$128,Z$2,FALSE)</f>
        <v>5.4396589571028215</v>
      </c>
      <c r="AA19">
        <f>Playoffs!DN17-VLOOKUP($B19,Adjusted!$C$1:$AI$128,AA$2,FALSE)</f>
        <v>0.38038638098106381</v>
      </c>
      <c r="AB19">
        <f>Playoffs!DO17-VLOOKUP($B19,Adjusted!$C$1:$AI$128,AB$2,FALSE)</f>
        <v>1.2969053372314419</v>
      </c>
      <c r="AC19">
        <f>Playoffs!DP17-VLOOKUP($B19,Adjusted!$C$1:$AI$128,AC$2,FALSE)</f>
        <v>0.27195894681410893</v>
      </c>
      <c r="AD19">
        <f>Playoffs!DQ17-VLOOKUP($B19,Adjusted!$C$1:$AI$128,AD$2,FALSE)</f>
        <v>0.32908400551261729</v>
      </c>
      <c r="AE19">
        <f>Playoffs!DR17-VLOOKUP($B19,Adjusted!$C$1:$AI$128,AE$2,FALSE)</f>
        <v>2.3324079599077834</v>
      </c>
      <c r="AF19">
        <f>Playoffs!DS17-VLOOKUP($B19,Adjusted!$C$1:$AI$128,AF$2,FALSE)</f>
        <v>3.2279031401872853</v>
      </c>
      <c r="AG19">
        <f>Playoffs!DT17-VLOOKUP($B19,Adjusted!$C$1:$AI$128,AG$2,FALSE)</f>
        <v>33.227778581243093</v>
      </c>
      <c r="AH19">
        <f>Playoffs!DU17-VLOOKUP($B19,Adjusted!$C$1:$AI$128,AH$2,FALSE)</f>
        <v>33.551171644050306</v>
      </c>
      <c r="AJ19">
        <f t="shared" ca="1" si="31"/>
        <v>120</v>
      </c>
      <c r="AK19">
        <f t="shared" ca="1" si="0"/>
        <v>46</v>
      </c>
      <c r="AL19">
        <f t="shared" ca="1" si="1"/>
        <v>169</v>
      </c>
      <c r="AM19">
        <f t="shared" ca="1" si="2"/>
        <v>93</v>
      </c>
      <c r="AN19">
        <f t="shared" ca="1" si="3"/>
        <v>180</v>
      </c>
      <c r="AO19">
        <f t="shared" ca="1" si="4"/>
        <v>184</v>
      </c>
      <c r="AP19">
        <f t="shared" ca="1" si="5"/>
        <v>174</v>
      </c>
      <c r="AQ19">
        <f t="shared" ca="1" si="6"/>
        <v>60</v>
      </c>
      <c r="AR19">
        <f t="shared" ca="1" si="7"/>
        <v>167</v>
      </c>
      <c r="AS19">
        <f t="shared" ca="1" si="8"/>
        <v>83</v>
      </c>
      <c r="AT19">
        <f t="shared" ca="1" si="9"/>
        <v>169</v>
      </c>
      <c r="AU19">
        <f t="shared" ca="1" si="10"/>
        <v>39</v>
      </c>
      <c r="AV19">
        <f t="shared" ca="1" si="11"/>
        <v>116</v>
      </c>
      <c r="AW19">
        <f t="shared" ca="1" si="12"/>
        <v>54</v>
      </c>
      <c r="AX19">
        <f t="shared" ca="1" si="13"/>
        <v>157</v>
      </c>
      <c r="AY19">
        <f t="shared" ca="1" si="14"/>
        <v>66</v>
      </c>
      <c r="AZ19">
        <f t="shared" ca="1" si="15"/>
        <v>125</v>
      </c>
      <c r="BA19">
        <f t="shared" ca="1" si="16"/>
        <v>148</v>
      </c>
      <c r="BB19">
        <f t="shared" ca="1" si="17"/>
        <v>146</v>
      </c>
      <c r="BC19">
        <f t="shared" ca="1" si="18"/>
        <v>59</v>
      </c>
      <c r="BD19">
        <f t="shared" ca="1" si="19"/>
        <v>75</v>
      </c>
      <c r="BE19">
        <f t="shared" ca="1" si="20"/>
        <v>191</v>
      </c>
      <c r="BF19">
        <f t="shared" ca="1" si="21"/>
        <v>160</v>
      </c>
      <c r="BG19">
        <f t="shared" ca="1" si="22"/>
        <v>101</v>
      </c>
      <c r="BH19">
        <f t="shared" ca="1" si="23"/>
        <v>47</v>
      </c>
      <c r="BI19">
        <f t="shared" ca="1" si="24"/>
        <v>19</v>
      </c>
      <c r="BJ19">
        <f t="shared" ca="1" si="25"/>
        <v>189</v>
      </c>
      <c r="BK19">
        <f t="shared" ca="1" si="26"/>
        <v>38</v>
      </c>
      <c r="BL19">
        <f t="shared" ca="1" si="27"/>
        <v>182</v>
      </c>
      <c r="BM19">
        <f t="shared" ca="1" si="28"/>
        <v>61</v>
      </c>
      <c r="BN19">
        <f t="shared" ca="1" si="29"/>
        <v>159</v>
      </c>
      <c r="BO19">
        <f t="shared" ca="1" si="30"/>
        <v>43</v>
      </c>
      <c r="BQ19">
        <f>NORMDIST(C19,Playoffs!CP$199,Playoffs!CP$200,1)</f>
        <v>0.5131677026126974</v>
      </c>
      <c r="BR19">
        <f>1-NORMDIST(D19,Playoffs!CQ$199,Playoffs!CQ$200,1)</f>
        <v>0.84159275876393758</v>
      </c>
      <c r="BS19">
        <f>NORMDIST(E19,Playoffs!CR$199,Playoffs!CR$200,1)</f>
        <v>0.19315030363273678</v>
      </c>
      <c r="BT19">
        <f>1-NORMDIST(F19,Playoffs!CS$199,Playoffs!CS$200,1)</f>
        <v>0.60493456878118701</v>
      </c>
      <c r="BU19">
        <f>1-NORMDIST(G19,Playoffs!CT$199,Playoffs!CT$200,1)</f>
        <v>6.8020387854138997E-2</v>
      </c>
      <c r="BV19">
        <f>NORMDIST(H19,Playoffs!CU$199,Playoffs!CU$200,1)</f>
        <v>0.11932490146836794</v>
      </c>
      <c r="BW19">
        <f>NORMDIST(I19,Playoffs!CV$199,Playoffs!CV$200,1)</f>
        <v>0.19203853083008571</v>
      </c>
      <c r="BX19">
        <f>1-NORMDIST(J19,Playoffs!CW$199,Playoffs!CW$200,1)</f>
        <v>0.76221925711845118</v>
      </c>
      <c r="BY19">
        <f>NORMDIST(K19,Playoffs!CX$199,Playoffs!CX$200,1)</f>
        <v>0.19865467283830118</v>
      </c>
      <c r="BZ19">
        <f>1-NORMDIST(L19,Playoffs!CY$199,Playoffs!CY$200,1)</f>
        <v>0.66324582006961075</v>
      </c>
      <c r="CA19">
        <f>NORMDIST(M19,Playoffs!CZ$199,Playoffs!CZ$200,1)</f>
        <v>0.25798547800890459</v>
      </c>
      <c r="CB19">
        <f>1-NORMDIST(N19,Playoffs!DA$199,Playoffs!DA$200,1)</f>
        <v>0.82135345967499274</v>
      </c>
      <c r="CC19">
        <f>NORMDIST(O19,Playoffs!DB$199,Playoffs!DB$200,1)</f>
        <v>0.47546055739842896</v>
      </c>
      <c r="CD19">
        <f>1-NORMDIST(P19,Playoffs!DC$199,Playoffs!DC$200,1)</f>
        <v>0.77969777127913797</v>
      </c>
      <c r="CE19">
        <f>NORMDIST(Q19,Playoffs!DD$199,Playoffs!DD$200,1)</f>
        <v>0.26066559441331161</v>
      </c>
      <c r="CF19">
        <f>1-NORMDIST(R19,Playoffs!DE$199,Playoffs!DE$200,1)</f>
        <v>0.72535789694466035</v>
      </c>
      <c r="CG19">
        <f>NORMDIST(S19,Playoffs!DF$199,Playoffs!DF$200,1)</f>
        <v>0.41303174611235494</v>
      </c>
      <c r="CH19">
        <f>1-NORMDIST(T19,Playoffs!DG$199,Playoffs!DG$200,1)</f>
        <v>0.2676159961146759</v>
      </c>
      <c r="CI19">
        <f>1-NORMDIST(U19,Playoffs!DH$199,Playoffs!DH$200,1)</f>
        <v>0.31776265257159142</v>
      </c>
      <c r="CJ19">
        <f>NORMDIST(V19,Playoffs!DI$199,Playoffs!DI$200,1)</f>
        <v>0.74218595173345114</v>
      </c>
      <c r="CK19">
        <f>NORMDIST(W19,Playoffs!DJ$199,Playoffs!DJ$200,1)</f>
        <v>0.67517154891732178</v>
      </c>
      <c r="CL19">
        <f>1-NORMDIST(X19,Playoffs!DK$199,Playoffs!DK$200,1)</f>
        <v>8.4169704434669312E-2</v>
      </c>
      <c r="CM19">
        <f>NORMDIST(Y19,Playoffs!DL$199,Playoffs!DL$200,1)</f>
        <v>0.21699982895145331</v>
      </c>
      <c r="CN19">
        <f>1-NORMDIST(Z19,Playoffs!DM$199,Playoffs!DM$200,1)</f>
        <v>0.52754404066591265</v>
      </c>
      <c r="CO19">
        <f>1-NORMDIST(AA19,Playoffs!DN$199,Playoffs!DN$200,1)</f>
        <v>0.84251159666853392</v>
      </c>
      <c r="CP19">
        <f>NORMDIST(AB19,Playoffs!DO$199,Playoffs!DO$200,1)</f>
        <v>0.86587670676591699</v>
      </c>
      <c r="CQ19">
        <f>NORMDIST(AC19,Playoffs!DP$199,Playoffs!DP$200,1)</f>
        <v>5.6620633553591815E-2</v>
      </c>
      <c r="CR19">
        <f>1-NORMDIST(AD19,Playoffs!DQ$199,Playoffs!DQ$200,1)</f>
        <v>0.86330236069487964</v>
      </c>
      <c r="CS19">
        <f>NORMDIST(AE19,Playoffs!DR$199,Playoffs!DR$200,1)</f>
        <v>7.6062263771270233E-2</v>
      </c>
      <c r="CT19">
        <f>1-NORMDIST(AF19,Playoffs!DS$199,Playoffs!DS$200,1)</f>
        <v>0.76478348962161291</v>
      </c>
      <c r="CU19">
        <f>NORMDIST(AG19,Playoffs!DT$199,Playoffs!DT$200,1)</f>
        <v>0.22700311278415075</v>
      </c>
      <c r="CV19">
        <f>1-NORMDIST(AH19,Playoffs!DU$199,Playoffs!DU$200,1)</f>
        <v>0.75779082713054646</v>
      </c>
      <c r="CW19">
        <f t="shared" si="32"/>
        <v>11.281878874683812</v>
      </c>
      <c r="CX19">
        <f t="shared" si="33"/>
        <v>22.353983373179478</v>
      </c>
      <c r="CY19">
        <f t="shared" si="34"/>
        <v>33.635862247863294</v>
      </c>
      <c r="DA19">
        <f t="shared" ca="1" si="35"/>
        <v>175</v>
      </c>
      <c r="DB19">
        <f t="shared" ca="1" si="36"/>
        <v>75</v>
      </c>
      <c r="DC19">
        <f t="shared" ca="1" si="37"/>
        <v>149</v>
      </c>
      <c r="DE19" t="str">
        <f t="shared" si="38"/>
        <v>Steelers</v>
      </c>
    </row>
    <row r="20" spans="1:109">
      <c r="A20" t="str">
        <f>Playoffs!G18</f>
        <v>Patriots-CC-2001</v>
      </c>
      <c r="B20" t="str">
        <f>Playoffs!B18&amp;"-"&amp;Playoffs!F18</f>
        <v>Steelers-2001</v>
      </c>
      <c r="C20">
        <f>Playoffs!CP18-VLOOKUP($B20,Adjusted!$C$1:$AI$128,C$2,FALSE)</f>
        <v>0.63031339790810059</v>
      </c>
      <c r="D20">
        <f>Playoffs!CQ18-VLOOKUP($B20,Adjusted!$C$1:$AI$128,D$2,FALSE)</f>
        <v>0.65091090601850832</v>
      </c>
      <c r="E20">
        <f>Playoffs!CR18-VLOOKUP($B20,Adjusted!$C$1:$AI$128,E$2,FALSE)</f>
        <v>5.3432686727038652</v>
      </c>
      <c r="F20">
        <f>Playoffs!CS18-VLOOKUP($B20,Adjusted!$C$1:$AI$128,F$2,FALSE)</f>
        <v>2.1327828283732799</v>
      </c>
      <c r="G20">
        <f>Playoffs!CT18-VLOOKUP($B20,Adjusted!$C$1:$AI$128,G$2,FALSE)</f>
        <v>0.20596532047627888</v>
      </c>
      <c r="H20">
        <f>Playoffs!CU18-VLOOKUP($B20,Adjusted!$C$1:$AI$128,H$2,FALSE)</f>
        <v>4.4081622149754107</v>
      </c>
      <c r="I20">
        <f>Playoffs!CV18-VLOOKUP($B20,Adjusted!$C$1:$AI$128,I$2,FALSE)</f>
        <v>25.609720214188584</v>
      </c>
      <c r="J20">
        <f>Playoffs!CW18-VLOOKUP($B20,Adjusted!$C$1:$AI$128,J$2,FALSE)</f>
        <v>16.303304968792141</v>
      </c>
      <c r="K20">
        <f>Playoffs!CX18-VLOOKUP($B20,Adjusted!$C$1:$AI$128,K$2,FALSE)</f>
        <v>2.7671147622111301</v>
      </c>
      <c r="L20">
        <f>Playoffs!CY18-VLOOKUP($B20,Adjusted!$C$1:$AI$128,L$2,FALSE)</f>
        <v>1.5602189200685896</v>
      </c>
      <c r="M20">
        <f>Playoffs!CZ18-VLOOKUP($B20,Adjusted!$C$1:$AI$128,M$2,FALSE)</f>
        <v>4.3313731507305828</v>
      </c>
      <c r="N20">
        <f>Playoffs!DA18-VLOOKUP($B20,Adjusted!$C$1:$AI$128,N$2,FALSE)</f>
        <v>4.1115511859806135</v>
      </c>
      <c r="O20">
        <f>Playoffs!DB18-VLOOKUP($B20,Adjusted!$C$1:$AI$128,O$2,FALSE)</f>
        <v>1.3948865998632285</v>
      </c>
      <c r="P20">
        <f>Playoffs!DC18-VLOOKUP($B20,Adjusted!$C$1:$AI$128,P$2,FALSE)</f>
        <v>1.4477640509773515</v>
      </c>
      <c r="Q20">
        <f>Playoffs!DD18-VLOOKUP($B20,Adjusted!$C$1:$AI$128,Q$2,FALSE)</f>
        <v>0.39146885770314632</v>
      </c>
      <c r="R20">
        <f>Playoffs!DE18-VLOOKUP($B20,Adjusted!$C$1:$AI$128,R$2,FALSE)</f>
        <v>0.19846131134679001</v>
      </c>
      <c r="S20">
        <f>Playoffs!DF18-VLOOKUP($B20,Adjusted!$C$1:$AI$128,S$2,FALSE)</f>
        <v>35.996483159561663</v>
      </c>
      <c r="T20">
        <f>Playoffs!DG18-VLOOKUP($B20,Adjusted!$C$1:$AI$128,T$2,FALSE)</f>
        <v>28.818981862453388</v>
      </c>
      <c r="U20">
        <f>Playoffs!DH18-VLOOKUP($B20,Adjusted!$C$1:$AI$128,U$2,FALSE)</f>
        <v>4.9202417993788465</v>
      </c>
      <c r="V20">
        <f>Playoffs!DI18-VLOOKUP($B20,Adjusted!$C$1:$AI$128,V$2,FALSE)</f>
        <v>5.8566153635728568</v>
      </c>
      <c r="W20">
        <f>Playoffs!DJ18-VLOOKUP($B20,Adjusted!$C$1:$AI$128,W$2,FALSE)</f>
        <v>0.94460284208422718</v>
      </c>
      <c r="X20">
        <f>Playoffs!DK18-VLOOKUP($B20,Adjusted!$C$1:$AI$128,X$2,FALSE)</f>
        <v>0.84407870165029253</v>
      </c>
      <c r="Y20">
        <f>Playoffs!DL18-VLOOKUP($B20,Adjusted!$C$1:$AI$128,Y$2,FALSE)</f>
        <v>5.927162769571483</v>
      </c>
      <c r="Z20">
        <f>Playoffs!DM18-VLOOKUP($B20,Adjusted!$C$1:$AI$128,Z$2,FALSE)</f>
        <v>4.1980484998418222</v>
      </c>
      <c r="AA20">
        <f>Playoffs!DN18-VLOOKUP($B20,Adjusted!$C$1:$AI$128,AA$2,FALSE)</f>
        <v>1.4420481808939973</v>
      </c>
      <c r="AB20">
        <f>Playoffs!DO18-VLOOKUP($B20,Adjusted!$C$1:$AI$128,AB$2,FALSE)</f>
        <v>0.52705048999562498</v>
      </c>
      <c r="AC20">
        <f>Playoffs!DP18-VLOOKUP($B20,Adjusted!$C$1:$AI$128,AC$2,FALSE)</f>
        <v>0.37660994004590598</v>
      </c>
      <c r="AD20">
        <f>Playoffs!DQ18-VLOOKUP($B20,Adjusted!$C$1:$AI$128,AD$2,FALSE)</f>
        <v>0.25809374325606149</v>
      </c>
      <c r="AE20">
        <f>Playoffs!DR18-VLOOKUP($B20,Adjusted!$C$1:$AI$128,AE$2,FALSE)</f>
        <v>3.2267284605302073</v>
      </c>
      <c r="AF20">
        <f>Playoffs!DS18-VLOOKUP($B20,Adjusted!$C$1:$AI$128,AF$2,FALSE)</f>
        <v>1.8682933949833733</v>
      </c>
      <c r="AG20">
        <f>Playoffs!DT18-VLOOKUP($B20,Adjusted!$C$1:$AI$128,AG$2,FALSE)</f>
        <v>34.776634237478682</v>
      </c>
      <c r="AH20">
        <f>Playoffs!DU18-VLOOKUP($B20,Adjusted!$C$1:$AI$128,AH$2,FALSE)</f>
        <v>32.505679648416077</v>
      </c>
      <c r="AJ20">
        <f t="shared" ca="1" si="31"/>
        <v>163</v>
      </c>
      <c r="AK20">
        <f t="shared" ca="1" si="0"/>
        <v>85</v>
      </c>
      <c r="AL20">
        <f t="shared" ca="1" si="1"/>
        <v>120</v>
      </c>
      <c r="AM20">
        <f t="shared" ca="1" si="2"/>
        <v>40</v>
      </c>
      <c r="AN20">
        <f t="shared" ca="1" si="3"/>
        <v>34</v>
      </c>
      <c r="AO20">
        <f t="shared" ca="1" si="4"/>
        <v>17</v>
      </c>
      <c r="AP20">
        <f t="shared" ca="1" si="5"/>
        <v>143</v>
      </c>
      <c r="AQ20">
        <f t="shared" ca="1" si="6"/>
        <v>19</v>
      </c>
      <c r="AR20">
        <f t="shared" ca="1" si="7"/>
        <v>94</v>
      </c>
      <c r="AS20">
        <f t="shared" ca="1" si="8"/>
        <v>4</v>
      </c>
      <c r="AT20">
        <f t="shared" ca="1" si="9"/>
        <v>172</v>
      </c>
      <c r="AU20">
        <f t="shared" ca="1" si="10"/>
        <v>38</v>
      </c>
      <c r="AV20">
        <f t="shared" ca="1" si="11"/>
        <v>144</v>
      </c>
      <c r="AW20">
        <f t="shared" ca="1" si="12"/>
        <v>91</v>
      </c>
      <c r="AX20">
        <f t="shared" ca="1" si="13"/>
        <v>118</v>
      </c>
      <c r="AY20">
        <f t="shared" ca="1" si="14"/>
        <v>19</v>
      </c>
      <c r="AZ20">
        <f t="shared" ca="1" si="15"/>
        <v>54</v>
      </c>
      <c r="BA20">
        <f t="shared" ca="1" si="16"/>
        <v>80</v>
      </c>
      <c r="BB20">
        <f t="shared" ca="1" si="17"/>
        <v>148</v>
      </c>
      <c r="BC20">
        <f t="shared" ca="1" si="18"/>
        <v>39</v>
      </c>
      <c r="BD20">
        <f t="shared" ca="1" si="19"/>
        <v>36</v>
      </c>
      <c r="BE20">
        <f t="shared" ca="1" si="20"/>
        <v>153</v>
      </c>
      <c r="BF20">
        <f t="shared" ca="1" si="21"/>
        <v>81</v>
      </c>
      <c r="BG20">
        <f t="shared" ca="1" si="22"/>
        <v>20</v>
      </c>
      <c r="BH20">
        <f t="shared" ca="1" si="23"/>
        <v>189</v>
      </c>
      <c r="BI20">
        <f t="shared" ca="1" si="24"/>
        <v>131</v>
      </c>
      <c r="BJ20">
        <f t="shared" ca="1" si="25"/>
        <v>155</v>
      </c>
      <c r="BK20">
        <f t="shared" ca="1" si="26"/>
        <v>14</v>
      </c>
      <c r="BL20">
        <f t="shared" ca="1" si="27"/>
        <v>151</v>
      </c>
      <c r="BM20">
        <f t="shared" ca="1" si="28"/>
        <v>8</v>
      </c>
      <c r="BN20">
        <f t="shared" ca="1" si="29"/>
        <v>132</v>
      </c>
      <c r="BO20">
        <f t="shared" ca="1" si="30"/>
        <v>37</v>
      </c>
      <c r="BQ20">
        <f>NORMDIST(C20,Playoffs!CP$199,Playoffs!CP$200,1)</f>
        <v>0.27691037301923016</v>
      </c>
      <c r="BR20">
        <f>1-NORMDIST(D20,Playoffs!CQ$199,Playoffs!CQ$200,1)</f>
        <v>0.6527443261137289</v>
      </c>
      <c r="BS20">
        <f>NORMDIST(E20,Playoffs!CR$199,Playoffs!CR$200,1)</f>
        <v>0.48619720148745937</v>
      </c>
      <c r="BT20">
        <f>1-NORMDIST(F20,Playoffs!CS$199,Playoffs!CS$200,1)</f>
        <v>0.87888021658327964</v>
      </c>
      <c r="BU20">
        <f>1-NORMDIST(G20,Playoffs!CT$199,Playoffs!CT$200,1)</f>
        <v>0.86456838585730011</v>
      </c>
      <c r="BV20">
        <f>NORMDIST(H20,Playoffs!CU$199,Playoffs!CU$200,1)</f>
        <v>0.97071179235523097</v>
      </c>
      <c r="BW20">
        <f>NORMDIST(I20,Playoffs!CV$199,Playoffs!CV$200,1)</f>
        <v>0.3735551747989645</v>
      </c>
      <c r="BX20">
        <f>1-NORMDIST(J20,Playoffs!CW$199,Playoffs!CW$200,1)</f>
        <v>0.91348474628462029</v>
      </c>
      <c r="BY20">
        <f>NORMDIST(K20,Playoffs!CX$199,Playoffs!CX$200,1)</f>
        <v>0.57432883520021616</v>
      </c>
      <c r="BZ20">
        <f>1-NORMDIST(L20,Playoffs!CY$199,Playoffs!CY$200,1)</f>
        <v>0.96680718466559279</v>
      </c>
      <c r="CA20">
        <f>NORMDIST(M20,Playoffs!CZ$199,Playoffs!CZ$200,1)</f>
        <v>0.22954256979020837</v>
      </c>
      <c r="CB20">
        <f>1-NORMDIST(N20,Playoffs!DA$199,Playoffs!DA$200,1)</f>
        <v>0.82478852201574515</v>
      </c>
      <c r="CC20">
        <f>NORMDIST(O20,Playoffs!DB$199,Playoffs!DB$200,1)</f>
        <v>0.33671862954178067</v>
      </c>
      <c r="CD20">
        <f>1-NORMDIST(P20,Playoffs!DC$199,Playoffs!DC$200,1)</f>
        <v>0.62762149674636458</v>
      </c>
      <c r="CE20">
        <f>NORMDIST(Q20,Playoffs!DD$199,Playoffs!DD$200,1)</f>
        <v>0.50065904228371638</v>
      </c>
      <c r="CF20">
        <f>1-NORMDIST(R20,Playoffs!DE$199,Playoffs!DE$200,1)</f>
        <v>0.92432259162421726</v>
      </c>
      <c r="CG20">
        <f>NORMDIST(S20,Playoffs!DF$199,Playoffs!DF$200,1)</f>
        <v>0.80877612846878932</v>
      </c>
      <c r="CH20">
        <f>1-NORMDIST(T20,Playoffs!DG$199,Playoffs!DG$200,1)</f>
        <v>0.65325769280609425</v>
      </c>
      <c r="CI20">
        <f>1-NORMDIST(U20,Playoffs!DH$199,Playoffs!DH$200,1)</f>
        <v>0.30935479600722626</v>
      </c>
      <c r="CJ20">
        <f>NORMDIST(V20,Playoffs!DI$199,Playoffs!DI$200,1)</f>
        <v>0.83172276671138468</v>
      </c>
      <c r="CK20">
        <f>NORMDIST(W20,Playoffs!DJ$199,Playoffs!DJ$200,1)</f>
        <v>0.85422454684123594</v>
      </c>
      <c r="CL20">
        <f>1-NORMDIST(X20,Playoffs!DK$199,Playoffs!DK$200,1)</f>
        <v>0.24587006668578626</v>
      </c>
      <c r="CM20">
        <f>NORMDIST(Y20,Playoffs!DL$199,Playoffs!DL$200,1)</f>
        <v>0.66256567965813407</v>
      </c>
      <c r="CN20">
        <f>1-NORMDIST(Z20,Playoffs!DM$199,Playoffs!DM$200,1)</f>
        <v>0.905481207011956</v>
      </c>
      <c r="CO20">
        <f>1-NORMDIST(AA20,Playoffs!DN$199,Playoffs!DN$200,1)</f>
        <v>7.4712767380253675E-2</v>
      </c>
      <c r="CP20">
        <f>NORMDIST(AB20,Playoffs!DO$199,Playoffs!DO$200,1)</f>
        <v>0.2524261684236454</v>
      </c>
      <c r="CQ20">
        <f>NORMDIST(AC20,Playoffs!DP$199,Playoffs!DP$200,1)</f>
        <v>0.24545837767877987</v>
      </c>
      <c r="CR20">
        <f>1-NORMDIST(AD20,Playoffs!DQ$199,Playoffs!DQ$200,1)</f>
        <v>0.95565619710274086</v>
      </c>
      <c r="CS20">
        <f>NORMDIST(AE20,Playoffs!DR$199,Playoffs!DR$200,1)</f>
        <v>0.23493013688994069</v>
      </c>
      <c r="CT20">
        <f>1-NORMDIST(AF20,Playoffs!DS$199,Playoffs!DS$200,1)</f>
        <v>0.96408513806953056</v>
      </c>
      <c r="CU20">
        <f>NORMDIST(AG20,Playoffs!DT$199,Playoffs!DT$200,1)</f>
        <v>0.30450333278746045</v>
      </c>
      <c r="CV20">
        <f>1-NORMDIST(AH20,Playoffs!DU$199,Playoffs!DU$200,1)</f>
        <v>0.8049310314549627</v>
      </c>
      <c r="CW20">
        <f t="shared" si="32"/>
        <v>17.333424687789513</v>
      </c>
      <c r="CX20">
        <f t="shared" si="33"/>
        <v>28.464529900223095</v>
      </c>
      <c r="CY20">
        <f t="shared" si="34"/>
        <v>45.797954588012601</v>
      </c>
      <c r="DA20">
        <f t="shared" ca="1" si="35"/>
        <v>131</v>
      </c>
      <c r="DB20">
        <f t="shared" ca="1" si="36"/>
        <v>19</v>
      </c>
      <c r="DC20">
        <f t="shared" ca="1" si="37"/>
        <v>53</v>
      </c>
      <c r="DE20" t="str">
        <f t="shared" si="38"/>
        <v>Patriots</v>
      </c>
    </row>
    <row r="21" spans="1:109">
      <c r="A21" t="str">
        <f>Playoffs!G19</f>
        <v>Rams-CC-2001</v>
      </c>
      <c r="B21" t="str">
        <f>Playoffs!B19&amp;"-"&amp;Playoffs!F19</f>
        <v>Eagles-2001</v>
      </c>
      <c r="C21">
        <f>Playoffs!CP19-VLOOKUP($B21,Adjusted!$C$1:$AI$128,C$2,FALSE)</f>
        <v>0.83240349578024175</v>
      </c>
      <c r="D21">
        <f>Playoffs!CQ19-VLOOKUP($B21,Adjusted!$C$1:$AI$128,D$2,FALSE)</f>
        <v>0.77026447431465406</v>
      </c>
      <c r="E21">
        <f>Playoffs!CR19-VLOOKUP($B21,Adjusted!$C$1:$AI$128,E$2,FALSE)</f>
        <v>7.8961547672080972</v>
      </c>
      <c r="F21">
        <f>Playoffs!CS19-VLOOKUP($B21,Adjusted!$C$1:$AI$128,F$2,FALSE)</f>
        <v>3.5741210746343457</v>
      </c>
      <c r="G21">
        <f>Playoffs!CT19-VLOOKUP($B21,Adjusted!$C$1:$AI$128,G$2,FALSE)</f>
        <v>-0.33600667032033832</v>
      </c>
      <c r="H21">
        <f>Playoffs!CU19-VLOOKUP($B21,Adjusted!$C$1:$AI$128,H$2,FALSE)</f>
        <v>2.2897924626135246</v>
      </c>
      <c r="I21">
        <f>Playoffs!CV19-VLOOKUP($B21,Adjusted!$C$1:$AI$128,I$2,FALSE)</f>
        <v>38.17695455048414</v>
      </c>
      <c r="J21">
        <f>Playoffs!CW19-VLOOKUP($B21,Adjusted!$C$1:$AI$128,J$2,FALSE)</f>
        <v>26.635589538741883</v>
      </c>
      <c r="K21">
        <f>Playoffs!CX19-VLOOKUP($B21,Adjusted!$C$1:$AI$128,K$2,FALSE)</f>
        <v>3.2681885891913875</v>
      </c>
      <c r="L21">
        <f>Playoffs!CY19-VLOOKUP($B21,Adjusted!$C$1:$AI$128,L$2,FALSE)</f>
        <v>2.5705695064039791</v>
      </c>
      <c r="M21">
        <f>Playoffs!CZ19-VLOOKUP($B21,Adjusted!$C$1:$AI$128,M$2,FALSE)</f>
        <v>6.1319951709088656</v>
      </c>
      <c r="N21">
        <f>Playoffs!DA19-VLOOKUP($B21,Adjusted!$C$1:$AI$128,N$2,FALSE)</f>
        <v>4.6910209912533327</v>
      </c>
      <c r="O21">
        <f>Playoffs!DB19-VLOOKUP($B21,Adjusted!$C$1:$AI$128,O$2,FALSE)</f>
        <v>2.2561321635378619</v>
      </c>
      <c r="P21">
        <f>Playoffs!DC19-VLOOKUP($B21,Adjusted!$C$1:$AI$128,P$2,FALSE)</f>
        <v>1.7788946682857025</v>
      </c>
      <c r="Q21">
        <f>Playoffs!DD19-VLOOKUP($B21,Adjusted!$C$1:$AI$128,Q$2,FALSE)</f>
        <v>0.4960149059556907</v>
      </c>
      <c r="R21">
        <f>Playoffs!DE19-VLOOKUP($B21,Adjusted!$C$1:$AI$128,R$2,FALSE)</f>
        <v>0.492311426506165</v>
      </c>
      <c r="S21">
        <f>Playoffs!DF19-VLOOKUP($B21,Adjusted!$C$1:$AI$128,S$2,FALSE)</f>
        <v>37.859774063385004</v>
      </c>
      <c r="T21">
        <f>Playoffs!DG19-VLOOKUP($B21,Adjusted!$C$1:$AI$128,T$2,FALSE)</f>
        <v>29.812866484048527</v>
      </c>
      <c r="U21">
        <f>Playoffs!DH19-VLOOKUP($B21,Adjusted!$C$1:$AI$128,U$2,FALSE)</f>
        <v>1.5605421270690394</v>
      </c>
      <c r="V21">
        <f>Playoffs!DI19-VLOOKUP($B21,Adjusted!$C$1:$AI$128,V$2,FALSE)</f>
        <v>4.8506596209858062</v>
      </c>
      <c r="W21">
        <f>Playoffs!DJ19-VLOOKUP($B21,Adjusted!$C$1:$AI$128,W$2,FALSE)</f>
        <v>0.94947554809028034</v>
      </c>
      <c r="X21">
        <f>Playoffs!DK19-VLOOKUP($B21,Adjusted!$C$1:$AI$128,X$2,FALSE)</f>
        <v>0.95704403987213937</v>
      </c>
      <c r="Y21">
        <f>Playoffs!DL19-VLOOKUP($B21,Adjusted!$C$1:$AI$128,Y$2,FALSE)</f>
        <v>6.3372181237194445</v>
      </c>
      <c r="Z21">
        <f>Playoffs!DM19-VLOOKUP($B21,Adjusted!$C$1:$AI$128,Z$2,FALSE)</f>
        <v>5.6214397599781165</v>
      </c>
      <c r="AA21">
        <f>Playoffs!DN19-VLOOKUP($B21,Adjusted!$C$1:$AI$128,AA$2,FALSE)</f>
        <v>0.6448982510988599</v>
      </c>
      <c r="AB21">
        <f>Playoffs!DO19-VLOOKUP($B21,Adjusted!$C$1:$AI$128,AB$2,FALSE)</f>
        <v>0.19459291717892438</v>
      </c>
      <c r="AC21">
        <f>Playoffs!DP19-VLOOKUP($B21,Adjusted!$C$1:$AI$128,AC$2,FALSE)</f>
        <v>0.56677496758092638</v>
      </c>
      <c r="AD21">
        <f>Playoffs!DQ19-VLOOKUP($B21,Adjusted!$C$1:$AI$128,AD$2,FALSE)</f>
        <v>0.50498985560804743</v>
      </c>
      <c r="AE21">
        <f>Playoffs!DR19-VLOOKUP($B21,Adjusted!$C$1:$AI$128,AE$2,FALSE)</f>
        <v>5.0155437189633227</v>
      </c>
      <c r="AF21">
        <f>Playoffs!DS19-VLOOKUP($B21,Adjusted!$C$1:$AI$128,AF$2,FALSE)</f>
        <v>4.7081841248239709</v>
      </c>
      <c r="AG21">
        <f>Playoffs!DT19-VLOOKUP($B21,Adjusted!$C$1:$AI$128,AG$2,FALSE)</f>
        <v>39.465776886980279</v>
      </c>
      <c r="AH21">
        <f>Playoffs!DU19-VLOOKUP($B21,Adjusted!$C$1:$AI$128,AH$2,FALSE)</f>
        <v>38.627126276734579</v>
      </c>
      <c r="AJ21">
        <f t="shared" ca="1" si="31"/>
        <v>20</v>
      </c>
      <c r="AK21">
        <f t="shared" ca="1" si="0"/>
        <v>173</v>
      </c>
      <c r="AL21">
        <f t="shared" ca="1" si="1"/>
        <v>57</v>
      </c>
      <c r="AM21">
        <f t="shared" ca="1" si="2"/>
        <v>70</v>
      </c>
      <c r="AN21">
        <f t="shared" ca="1" si="3"/>
        <v>13</v>
      </c>
      <c r="AO21">
        <f t="shared" ca="1" si="4"/>
        <v>74</v>
      </c>
      <c r="AP21">
        <f t="shared" ca="1" si="5"/>
        <v>36</v>
      </c>
      <c r="AQ21">
        <f t="shared" ca="1" si="6"/>
        <v>98</v>
      </c>
      <c r="AR21">
        <f t="shared" ca="1" si="7"/>
        <v>43</v>
      </c>
      <c r="AS21">
        <f t="shared" ca="1" si="8"/>
        <v>99</v>
      </c>
      <c r="AT21">
        <f t="shared" ca="1" si="9"/>
        <v>49</v>
      </c>
      <c r="AU21">
        <f t="shared" ca="1" si="10"/>
        <v>81</v>
      </c>
      <c r="AV21">
        <f t="shared" ca="1" si="11"/>
        <v>37</v>
      </c>
      <c r="AW21">
        <f t="shared" ca="1" si="12"/>
        <v>128</v>
      </c>
      <c r="AX21">
        <f t="shared" ca="1" si="13"/>
        <v>61</v>
      </c>
      <c r="AY21">
        <f t="shared" ca="1" si="14"/>
        <v>160</v>
      </c>
      <c r="AZ21">
        <f t="shared" ca="1" si="15"/>
        <v>37</v>
      </c>
      <c r="BA21">
        <f t="shared" ca="1" si="16"/>
        <v>95</v>
      </c>
      <c r="BB21">
        <f t="shared" ca="1" si="17"/>
        <v>27</v>
      </c>
      <c r="BC21">
        <f t="shared" ca="1" si="18"/>
        <v>74</v>
      </c>
      <c r="BD21">
        <f t="shared" ca="1" si="19"/>
        <v>35</v>
      </c>
      <c r="BE21">
        <f t="shared" ca="1" si="20"/>
        <v>174</v>
      </c>
      <c r="BF21">
        <f t="shared" ca="1" si="21"/>
        <v>46</v>
      </c>
      <c r="BG21">
        <f t="shared" ca="1" si="22"/>
        <v>115</v>
      </c>
      <c r="BH21">
        <f t="shared" ca="1" si="23"/>
        <v>103</v>
      </c>
      <c r="BI21">
        <f t="shared" ca="1" si="24"/>
        <v>188</v>
      </c>
      <c r="BJ21">
        <f t="shared" ca="1" si="25"/>
        <v>34</v>
      </c>
      <c r="BK21">
        <f t="shared" ca="1" si="26"/>
        <v>143</v>
      </c>
      <c r="BL21">
        <f t="shared" ca="1" si="27"/>
        <v>36</v>
      </c>
      <c r="BM21">
        <f t="shared" ca="1" si="28"/>
        <v>150</v>
      </c>
      <c r="BN21">
        <f t="shared" ca="1" si="29"/>
        <v>74</v>
      </c>
      <c r="BO21">
        <f t="shared" ca="1" si="30"/>
        <v>117</v>
      </c>
      <c r="BQ21">
        <f>NORMDIST(C21,Playoffs!CP$199,Playoffs!CP$200,1)</f>
        <v>0.91362287352181126</v>
      </c>
      <c r="BR21">
        <f>1-NORMDIST(D21,Playoffs!CQ$199,Playoffs!CQ$200,1)</f>
        <v>0.22298782658273664</v>
      </c>
      <c r="BS21">
        <f>NORMDIST(E21,Playoffs!CR$199,Playoffs!CR$200,1)</f>
        <v>0.80723617235649314</v>
      </c>
      <c r="BT21">
        <f>1-NORMDIST(F21,Playoffs!CS$199,Playoffs!CS$200,1)</f>
        <v>0.74535425041192749</v>
      </c>
      <c r="BU21">
        <f>1-NORMDIST(G21,Playoffs!CT$199,Playoffs!CT$200,1)</f>
        <v>0.93149546241688075</v>
      </c>
      <c r="BV21">
        <f>NORMDIST(H21,Playoffs!CU$199,Playoffs!CU$200,1)</f>
        <v>0.64908156692433083</v>
      </c>
      <c r="BW21">
        <f>NORMDIST(I21,Playoffs!CV$199,Playoffs!CV$200,1)</f>
        <v>0.86038564847216792</v>
      </c>
      <c r="BX21">
        <f>1-NORMDIST(J21,Playoffs!CW$199,Playoffs!CW$200,1)</f>
        <v>0.58230800840949981</v>
      </c>
      <c r="BY21">
        <f>NORMDIST(K21,Playoffs!CX$199,Playoffs!CX$200,1)</f>
        <v>0.84788309330971079</v>
      </c>
      <c r="BZ21">
        <f>1-NORMDIST(L21,Playoffs!CY$199,Playoffs!CY$200,1)</f>
        <v>0.55649107236769635</v>
      </c>
      <c r="CA21">
        <f>NORMDIST(M21,Playoffs!CZ$199,Playoffs!CZ$200,1)</f>
        <v>0.80065461679332106</v>
      </c>
      <c r="CB21">
        <f>1-NORMDIST(N21,Playoffs!DA$199,Playoffs!DA$200,1)</f>
        <v>0.66418437282172993</v>
      </c>
      <c r="CC21">
        <f>NORMDIST(O21,Playoffs!DB$199,Playoffs!DB$200,1)</f>
        <v>0.87288494857321486</v>
      </c>
      <c r="CD21">
        <f>1-NORMDIST(P21,Playoffs!DC$199,Playoffs!DC$200,1)</f>
        <v>0.39172335096473554</v>
      </c>
      <c r="CE21">
        <f>NORMDIST(Q21,Playoffs!DD$199,Playoffs!DD$200,1)</f>
        <v>0.78221977749648297</v>
      </c>
      <c r="CF21">
        <f>1-NORMDIST(R21,Playoffs!DE$199,Playoffs!DE$200,1)</f>
        <v>0.22598053396577999</v>
      </c>
      <c r="CG21">
        <f>NORMDIST(S21,Playoffs!DF$199,Playoffs!DF$200,1)</f>
        <v>0.8854047780590949</v>
      </c>
      <c r="CH21">
        <f>1-NORMDIST(T21,Playoffs!DG$199,Playoffs!DG$200,1)</f>
        <v>0.58652442824805551</v>
      </c>
      <c r="CI21">
        <f>1-NORMDIST(U21,Playoffs!DH$199,Playoffs!DH$200,1)</f>
        <v>0.87792802748628673</v>
      </c>
      <c r="CJ21">
        <f>NORMDIST(V21,Playoffs!DI$199,Playoffs!DI$200,1)</f>
        <v>0.67840774125244541</v>
      </c>
      <c r="CK21">
        <f>NORMDIST(W21,Playoffs!DJ$199,Playoffs!DJ$200,1)</f>
        <v>0.85825759650143185</v>
      </c>
      <c r="CL21">
        <f>1-NORMDIST(X21,Playoffs!DK$199,Playoffs!DK$200,1)</f>
        <v>0.13562923264837912</v>
      </c>
      <c r="CM21">
        <f>NORMDIST(Y21,Playoffs!DL$199,Playoffs!DL$200,1)</f>
        <v>0.7968522355001334</v>
      </c>
      <c r="CN21">
        <f>1-NORMDIST(Z21,Playoffs!DM$199,Playoffs!DM$200,1)</f>
        <v>0.45498280532268653</v>
      </c>
      <c r="CO21">
        <f>1-NORMDIST(AA21,Playoffs!DN$199,Playoffs!DN$200,1)</f>
        <v>0.65369541582192769</v>
      </c>
      <c r="CP21">
        <f>NORMDIST(AB21,Playoffs!DO$199,Playoffs!DO$200,1)</f>
        <v>7.5934686733042378E-2</v>
      </c>
      <c r="CQ21">
        <f>NORMDIST(AC21,Playoffs!DP$199,Playoffs!DP$200,1)</f>
        <v>0.82571717384218968</v>
      </c>
      <c r="CR21">
        <f>1-NORMDIST(AD21,Playoffs!DQ$199,Playoffs!DQ$200,1)</f>
        <v>0.34126621439129468</v>
      </c>
      <c r="CS21">
        <f>NORMDIST(AE21,Playoffs!DR$199,Playoffs!DR$200,1)</f>
        <v>0.75683374562197303</v>
      </c>
      <c r="CT21">
        <f>1-NORMDIST(AF21,Playoffs!DS$199,Playoffs!DS$200,1)</f>
        <v>0.32550446884873629</v>
      </c>
      <c r="CU21">
        <f>NORMDIST(AG21,Playoffs!DT$199,Playoffs!DT$200,1)</f>
        <v>0.58192193803368086</v>
      </c>
      <c r="CV21">
        <f>1-NORMDIST(AH21,Playoffs!DU$199,Playoffs!DU$200,1)</f>
        <v>0.46877707809563729</v>
      </c>
      <c r="CW21">
        <f t="shared" si="32"/>
        <v>30.607396280763155</v>
      </c>
      <c r="CX21">
        <f t="shared" si="33"/>
        <v>17.453474682887496</v>
      </c>
      <c r="CY21">
        <f t="shared" si="34"/>
        <v>48.060870963650665</v>
      </c>
      <c r="DA21">
        <f t="shared" ca="1" si="35"/>
        <v>11</v>
      </c>
      <c r="DB21">
        <f t="shared" ca="1" si="36"/>
        <v>118</v>
      </c>
      <c r="DC21">
        <f t="shared" ca="1" si="37"/>
        <v>35</v>
      </c>
      <c r="DE21" t="str">
        <f t="shared" si="38"/>
        <v>Rams</v>
      </c>
    </row>
    <row r="22" spans="1:109">
      <c r="A22" t="str">
        <f>Playoffs!G20</f>
        <v>Eagles-CC-2001</v>
      </c>
      <c r="B22" t="str">
        <f>Playoffs!B20&amp;"-"&amp;Playoffs!F20</f>
        <v>Rams-2001</v>
      </c>
      <c r="C22">
        <f>Playoffs!CP20-VLOOKUP($B22,Adjusted!$C$1:$AI$128,C$2,FALSE)</f>
        <v>0.74223784484084232</v>
      </c>
      <c r="D22">
        <f>Playoffs!CQ20-VLOOKUP($B22,Adjusted!$C$1:$AI$128,D$2,FALSE)</f>
        <v>0.66698254148432656</v>
      </c>
      <c r="E22">
        <f>Playoffs!CR20-VLOOKUP($B22,Adjusted!$C$1:$AI$128,E$2,FALSE)</f>
        <v>4.9257217907911528</v>
      </c>
      <c r="F22">
        <f>Playoffs!CS20-VLOOKUP($B22,Adjusted!$C$1:$AI$128,F$2,FALSE)</f>
        <v>4.4621368343289038</v>
      </c>
      <c r="G22">
        <f>Playoffs!CT20-VLOOKUP($B22,Adjusted!$C$1:$AI$128,G$2,FALSE)</f>
        <v>1.6499463395101956</v>
      </c>
      <c r="H22">
        <f>Playoffs!CU20-VLOOKUP($B22,Adjusted!$C$1:$AI$128,H$2,FALSE)</f>
        <v>-0.88623972315595467</v>
      </c>
      <c r="I22">
        <f>Playoffs!CV20-VLOOKUP($B22,Adjusted!$C$1:$AI$128,I$2,FALSE)</f>
        <v>26.447006341504377</v>
      </c>
      <c r="J22">
        <f>Playoffs!CW20-VLOOKUP($B22,Adjusted!$C$1:$AI$128,J$2,FALSE)</f>
        <v>24.497928271863309</v>
      </c>
      <c r="K22">
        <f>Playoffs!CX20-VLOOKUP($B22,Adjusted!$C$1:$AI$128,K$2,FALSE)</f>
        <v>2.3574410015179486</v>
      </c>
      <c r="L22">
        <f>Playoffs!CY20-VLOOKUP($B22,Adjusted!$C$1:$AI$128,L$2,FALSE)</f>
        <v>2.9937536320996978</v>
      </c>
      <c r="M22">
        <f>Playoffs!CZ20-VLOOKUP($B22,Adjusted!$C$1:$AI$128,M$2,FALSE)</f>
        <v>4.9613387579637864</v>
      </c>
      <c r="N22">
        <f>Playoffs!DA20-VLOOKUP($B22,Adjusted!$C$1:$AI$128,N$2,FALSE)</f>
        <v>4.0590291662847982</v>
      </c>
      <c r="O22">
        <f>Playoffs!DB20-VLOOKUP($B22,Adjusted!$C$1:$AI$128,O$2,FALSE)</f>
        <v>1.6383077093803038</v>
      </c>
      <c r="P22">
        <f>Playoffs!DC20-VLOOKUP($B22,Adjusted!$C$1:$AI$128,P$2,FALSE)</f>
        <v>1.5763681369320843</v>
      </c>
      <c r="Q22">
        <f>Playoffs!DD20-VLOOKUP($B22,Adjusted!$C$1:$AI$128,Q$2,FALSE)</f>
        <v>0.47411151895101644</v>
      </c>
      <c r="R22">
        <f>Playoffs!DE20-VLOOKUP($B22,Adjusted!$C$1:$AI$128,R$2,FALSE)</f>
        <v>0.3045110194517377</v>
      </c>
      <c r="S22">
        <f>Playoffs!DF20-VLOOKUP($B22,Adjusted!$C$1:$AI$128,S$2,FALSE)</f>
        <v>29.459933975725015</v>
      </c>
      <c r="T22">
        <f>Playoffs!DG20-VLOOKUP($B22,Adjusted!$C$1:$AI$128,T$2,FALSE)</f>
        <v>34.520215581829753</v>
      </c>
      <c r="U22">
        <f>Playoffs!DH20-VLOOKUP($B22,Adjusted!$C$1:$AI$128,U$2,FALSE)</f>
        <v>5.3067312998415384</v>
      </c>
      <c r="V22">
        <f>Playoffs!DI20-VLOOKUP($B22,Adjusted!$C$1:$AI$128,V$2,FALSE)</f>
        <v>4.2034027415865918</v>
      </c>
      <c r="W22">
        <f>Playoffs!DJ20-VLOOKUP($B22,Adjusted!$C$1:$AI$128,W$2,FALSE)</f>
        <v>1.0036801402477458</v>
      </c>
      <c r="X22">
        <f>Playoffs!DK20-VLOOKUP($B22,Adjusted!$C$1:$AI$128,X$2,FALSE)</f>
        <v>0.63106073080479397</v>
      </c>
      <c r="Y22">
        <f>Playoffs!DL20-VLOOKUP($B22,Adjusted!$C$1:$AI$128,Y$2,FALSE)</f>
        <v>5.2848231100324146</v>
      </c>
      <c r="Z22">
        <f>Playoffs!DM20-VLOOKUP($B22,Adjusted!$C$1:$AI$128,Z$2,FALSE)</f>
        <v>5.8893431934748479</v>
      </c>
      <c r="AA22">
        <f>Playoffs!DN20-VLOOKUP($B22,Adjusted!$C$1:$AI$128,AA$2,FALSE)</f>
        <v>0.18907456804630435</v>
      </c>
      <c r="AB22">
        <f>Playoffs!DO20-VLOOKUP($B22,Adjusted!$C$1:$AI$128,AB$2,FALSE)</f>
        <v>0.51380881817725665</v>
      </c>
      <c r="AC22">
        <f>Playoffs!DP20-VLOOKUP($B22,Adjusted!$C$1:$AI$128,AC$2,FALSE)</f>
        <v>0.52207071019229134</v>
      </c>
      <c r="AD22">
        <f>Playoffs!DQ20-VLOOKUP($B22,Adjusted!$C$1:$AI$128,AD$2,FALSE)</f>
        <v>0.48870633134010905</v>
      </c>
      <c r="AE22">
        <f>Playoffs!DR20-VLOOKUP($B22,Adjusted!$C$1:$AI$128,AE$2,FALSE)</f>
        <v>5.2200799544580478</v>
      </c>
      <c r="AF22">
        <f>Playoffs!DS20-VLOOKUP($B22,Adjusted!$C$1:$AI$128,AF$2,FALSE)</f>
        <v>4.5754346569974205</v>
      </c>
      <c r="AG22">
        <f>Playoffs!DT20-VLOOKUP($B22,Adjusted!$C$1:$AI$128,AG$2,FALSE)</f>
        <v>40.642671723538847</v>
      </c>
      <c r="AH22">
        <f>Playoffs!DU20-VLOOKUP($B22,Adjusted!$C$1:$AI$128,AH$2,FALSE)</f>
        <v>37.075400803136176</v>
      </c>
      <c r="AJ22">
        <f t="shared" ca="1" si="31"/>
        <v>83</v>
      </c>
      <c r="AK22">
        <f t="shared" ca="1" si="0"/>
        <v>95</v>
      </c>
      <c r="AL22">
        <f t="shared" ca="1" si="1"/>
        <v>132</v>
      </c>
      <c r="AM22">
        <f t="shared" ca="1" si="2"/>
        <v>87</v>
      </c>
      <c r="AN22">
        <f t="shared" ca="1" si="3"/>
        <v>112</v>
      </c>
      <c r="AO22">
        <f t="shared" ca="1" si="4"/>
        <v>198</v>
      </c>
      <c r="AP22">
        <f t="shared" ca="1" si="5"/>
        <v>134</v>
      </c>
      <c r="AQ22">
        <f t="shared" ca="1" si="6"/>
        <v>80</v>
      </c>
      <c r="AR22">
        <f t="shared" ca="1" si="7"/>
        <v>139</v>
      </c>
      <c r="AS22">
        <f t="shared" ca="1" si="8"/>
        <v>152</v>
      </c>
      <c r="AT22">
        <f t="shared" ca="1" si="9"/>
        <v>130</v>
      </c>
      <c r="AU22">
        <f t="shared" ca="1" si="10"/>
        <v>35</v>
      </c>
      <c r="AV22">
        <f t="shared" ca="1" si="11"/>
        <v>110</v>
      </c>
      <c r="AW22">
        <f t="shared" ca="1" si="12"/>
        <v>106</v>
      </c>
      <c r="AX22">
        <f t="shared" ca="1" si="13"/>
        <v>69</v>
      </c>
      <c r="AY22">
        <f t="shared" ca="1" si="14"/>
        <v>64</v>
      </c>
      <c r="AZ22">
        <f t="shared" ca="1" si="15"/>
        <v>131</v>
      </c>
      <c r="BA22">
        <f t="shared" ca="1" si="16"/>
        <v>147</v>
      </c>
      <c r="BB22">
        <f t="shared" ca="1" si="17"/>
        <v>157</v>
      </c>
      <c r="BC22">
        <f t="shared" ca="1" si="18"/>
        <v>98</v>
      </c>
      <c r="BD22">
        <f t="shared" ca="1" si="19"/>
        <v>25</v>
      </c>
      <c r="BE22">
        <f t="shared" ca="1" si="20"/>
        <v>95</v>
      </c>
      <c r="BF22">
        <f t="shared" ca="1" si="21"/>
        <v>119</v>
      </c>
      <c r="BG22">
        <f t="shared" ca="1" si="22"/>
        <v>135</v>
      </c>
      <c r="BH22">
        <f t="shared" ca="1" si="23"/>
        <v>21</v>
      </c>
      <c r="BI22">
        <f t="shared" ca="1" si="24"/>
        <v>135</v>
      </c>
      <c r="BJ22">
        <f t="shared" ca="1" si="25"/>
        <v>61</v>
      </c>
      <c r="BK22">
        <f t="shared" ca="1" si="26"/>
        <v>132</v>
      </c>
      <c r="BL22">
        <f t="shared" ca="1" si="27"/>
        <v>29</v>
      </c>
      <c r="BM22">
        <f t="shared" ca="1" si="28"/>
        <v>145</v>
      </c>
      <c r="BN22">
        <f t="shared" ca="1" si="29"/>
        <v>56</v>
      </c>
      <c r="BO22">
        <f t="shared" ca="1" si="30"/>
        <v>92</v>
      </c>
      <c r="BQ22">
        <f>NORMDIST(C22,Playoffs!CP$199,Playoffs!CP$200,1)</f>
        <v>0.68826973362280985</v>
      </c>
      <c r="BR22">
        <f>1-NORMDIST(D22,Playoffs!CQ$199,Playoffs!CQ$200,1)</f>
        <v>0.59376038313648971</v>
      </c>
      <c r="BS22">
        <f>NORMDIST(E22,Playoffs!CR$199,Playoffs!CR$200,1)</f>
        <v>0.42771501329739858</v>
      </c>
      <c r="BT22">
        <f>1-NORMDIST(F22,Playoffs!CS$199,Playoffs!CS$200,1)</f>
        <v>0.63534995752346102</v>
      </c>
      <c r="BU22">
        <f>1-NORMDIST(G22,Playoffs!CT$199,Playoffs!CT$200,1)</f>
        <v>0.52901744675596141</v>
      </c>
      <c r="BV22">
        <f>NORMDIST(H22,Playoffs!CU$199,Playoffs!CU$200,1)</f>
        <v>3.0132527944998766E-2</v>
      </c>
      <c r="BW22">
        <f>NORMDIST(I22,Playoffs!CV$199,Playoffs!CV$200,1)</f>
        <v>0.40948210260869866</v>
      </c>
      <c r="BX22">
        <f>1-NORMDIST(J22,Playoffs!CW$199,Playoffs!CW$200,1)</f>
        <v>0.67245597847020666</v>
      </c>
      <c r="BY22">
        <f>NORMDIST(K22,Playoffs!CX$199,Playoffs!CX$200,1)</f>
        <v>0.30876177247056291</v>
      </c>
      <c r="BZ22">
        <f>1-NORMDIST(L22,Playoffs!CY$199,Playoffs!CY$200,1)</f>
        <v>0.28524193943723941</v>
      </c>
      <c r="CA22">
        <f>NORMDIST(M22,Playoffs!CZ$199,Playoffs!CZ$200,1)</f>
        <v>0.42619674387427642</v>
      </c>
      <c r="CB22">
        <f>1-NORMDIST(N22,Playoffs!DA$199,Playoffs!DA$200,1)</f>
        <v>0.83645245718448558</v>
      </c>
      <c r="CC22">
        <f>NORMDIST(O22,Playoffs!DB$199,Playoffs!DB$200,1)</f>
        <v>0.5079481957937142</v>
      </c>
      <c r="CD22">
        <f>1-NORMDIST(P22,Playoffs!DC$199,Playoffs!DC$200,1)</f>
        <v>0.53680250987204126</v>
      </c>
      <c r="CE22">
        <f>NORMDIST(Q22,Playoffs!DD$199,Playoffs!DD$200,1)</f>
        <v>0.7312840244813541</v>
      </c>
      <c r="CF22">
        <f>1-NORMDIST(R22,Playoffs!DE$199,Playoffs!DE$200,1)</f>
        <v>0.74070220686006061</v>
      </c>
      <c r="CG22">
        <f>NORMDIST(S22,Playoffs!DF$199,Playoffs!DF$200,1)</f>
        <v>0.38937808006808705</v>
      </c>
      <c r="CH22">
        <f>1-NORMDIST(T22,Playoffs!DG$199,Playoffs!DG$200,1)</f>
        <v>0.27004047107493778</v>
      </c>
      <c r="CI22">
        <f>1-NORMDIST(U22,Playoffs!DH$199,Playoffs!DH$200,1)</f>
        <v>0.24543866147028881</v>
      </c>
      <c r="CJ22">
        <f>NORMDIST(V22,Playoffs!DI$199,Playoffs!DI$200,1)</f>
        <v>0.55685086757257696</v>
      </c>
      <c r="CK22">
        <f>NORMDIST(W22,Playoffs!DJ$199,Playoffs!DJ$200,1)</f>
        <v>0.89804945605524988</v>
      </c>
      <c r="CL22">
        <f>1-NORMDIST(X22,Playoffs!DK$199,Playoffs!DK$200,1)</f>
        <v>0.5360713320935081</v>
      </c>
      <c r="CM22">
        <f>NORMDIST(Y22,Playoffs!DL$199,Playoffs!DL$200,1)</f>
        <v>0.41127240665199782</v>
      </c>
      <c r="CN22">
        <f>1-NORMDIST(Z22,Playoffs!DM$199,Playoffs!DM$200,1)</f>
        <v>0.35138906117118363</v>
      </c>
      <c r="CO22">
        <f>1-NORMDIST(AA22,Playoffs!DN$199,Playoffs!DN$200,1)</f>
        <v>0.92586589706512812</v>
      </c>
      <c r="CP22">
        <f>NORMDIST(AB22,Playoffs!DO$199,Playoffs!DO$200,1)</f>
        <v>0.24278020641901366</v>
      </c>
      <c r="CQ22">
        <f>NORMDIST(AC22,Playoffs!DP$199,Playoffs!DP$200,1)</f>
        <v>0.71057985964786252</v>
      </c>
      <c r="CR22">
        <f>1-NORMDIST(AD22,Playoffs!DQ$199,Playoffs!DQ$200,1)</f>
        <v>0.3936729478300216</v>
      </c>
      <c r="CS22">
        <f>NORMDIST(AE22,Playoffs!DR$199,Playoffs!DR$200,1)</f>
        <v>0.80466108111926982</v>
      </c>
      <c r="CT22">
        <f>1-NORMDIST(AF22,Playoffs!DS$199,Playoffs!DS$200,1)</f>
        <v>0.36427079169140697</v>
      </c>
      <c r="CU22">
        <f>NORMDIST(AG22,Playoffs!DT$199,Playoffs!DT$200,1)</f>
        <v>0.6506570322694214</v>
      </c>
      <c r="CV22">
        <f>1-NORMDIST(AH22,Playoffs!DU$199,Playoffs!DU$200,1)</f>
        <v>0.56330586631415724</v>
      </c>
      <c r="CW22">
        <f t="shared" si="32"/>
        <v>18.907174196220179</v>
      </c>
      <c r="CX22">
        <f t="shared" si="33"/>
        <v>18.085846424622552</v>
      </c>
      <c r="CY22">
        <f t="shared" si="34"/>
        <v>36.993020620842728</v>
      </c>
      <c r="DA22">
        <f t="shared" ca="1" si="35"/>
        <v>119</v>
      </c>
      <c r="DB22">
        <f t="shared" ca="1" si="36"/>
        <v>109</v>
      </c>
      <c r="DC22">
        <f t="shared" ca="1" si="37"/>
        <v>119</v>
      </c>
      <c r="DE22" t="str">
        <f t="shared" si="38"/>
        <v>Eagles</v>
      </c>
    </row>
    <row r="23" spans="1:109">
      <c r="A23" t="str">
        <f>Playoffs!G21</f>
        <v>Patriots-SB-2001</v>
      </c>
      <c r="B23" t="str">
        <f>Playoffs!B21&amp;"-"&amp;Playoffs!F21</f>
        <v>Rams-2001</v>
      </c>
      <c r="C23">
        <f>Playoffs!CP21-VLOOKUP($B23,Adjusted!$C$1:$AI$128,C$2,FALSE)</f>
        <v>0.65391875652175402</v>
      </c>
      <c r="D23">
        <f>Playoffs!CQ21-VLOOKUP($B23,Adjusted!$C$1:$AI$128,D$2,FALSE)</f>
        <v>0.64624888917172685</v>
      </c>
      <c r="E23">
        <f>Playoffs!CR21-VLOOKUP($B23,Adjusted!$C$1:$AI$128,E$2,FALSE)</f>
        <v>6.569399951710694</v>
      </c>
      <c r="F23">
        <f>Playoffs!CS21-VLOOKUP($B23,Adjusted!$C$1:$AI$128,F$2,FALSE)</f>
        <v>3.37828201580575</v>
      </c>
      <c r="G23">
        <f>Playoffs!CT21-VLOOKUP($B23,Adjusted!$C$1:$AI$128,G$2,FALSE)</f>
        <v>-0.35005366048980441</v>
      </c>
      <c r="H23">
        <f>Playoffs!CU21-VLOOKUP($B23,Adjusted!$C$1:$AI$128,H$2,FALSE)</f>
        <v>2.1137602768440455</v>
      </c>
      <c r="I23">
        <f>Playoffs!CV21-VLOOKUP($B23,Adjusted!$C$1:$AI$128,I$2,FALSE)</f>
        <v>27.447006341504377</v>
      </c>
      <c r="J23">
        <f>Playoffs!CW21-VLOOKUP($B23,Adjusted!$C$1:$AI$128,J$2,FALSE)</f>
        <v>26.353988877923918</v>
      </c>
      <c r="K23">
        <f>Playoffs!CX21-VLOOKUP($B23,Adjusted!$C$1:$AI$128,K$2,FALSE)</f>
        <v>2.5392591833361307</v>
      </c>
      <c r="L23">
        <f>Playoffs!CY21-VLOOKUP($B23,Adjusted!$C$1:$AI$128,L$2,FALSE)</f>
        <v>2.5581475714936373</v>
      </c>
      <c r="M23">
        <f>Playoffs!CZ21-VLOOKUP($B23,Adjusted!$C$1:$AI$128,M$2,FALSE)</f>
        <v>5.2512377478627768</v>
      </c>
      <c r="N23">
        <f>Playoffs!DA21-VLOOKUP($B23,Adjusted!$C$1:$AI$128,N$2,FALSE)</f>
        <v>4.7101215305504267</v>
      </c>
      <c r="O23">
        <f>Playoffs!DB21-VLOOKUP($B23,Adjusted!$C$1:$AI$128,O$2,FALSE)</f>
        <v>1.5473986184712127</v>
      </c>
      <c r="P23">
        <f>Playoffs!DC21-VLOOKUP($B23,Adjusted!$C$1:$AI$128,P$2,FALSE)</f>
        <v>1.7430348035987508</v>
      </c>
      <c r="Q23">
        <f>Playoffs!DD21-VLOOKUP($B23,Adjusted!$C$1:$AI$128,Q$2,FALSE)</f>
        <v>0.22735827219776975</v>
      </c>
      <c r="R23">
        <f>Playoffs!DE21-VLOOKUP($B23,Adjusted!$C$1:$AI$128,R$2,FALSE)</f>
        <v>0.25162640406712233</v>
      </c>
      <c r="S23">
        <f>Playoffs!DF21-VLOOKUP($B23,Adjusted!$C$1:$AI$128,S$2,FALSE)</f>
        <v>27.459933975725015</v>
      </c>
      <c r="T23">
        <f>Playoffs!DG21-VLOOKUP($B23,Adjusted!$C$1:$AI$128,T$2,FALSE)</f>
        <v>19.914154975769144</v>
      </c>
      <c r="U23">
        <f>Playoffs!DH21-VLOOKUP($B23,Adjusted!$C$1:$AI$128,U$2,FALSE)</f>
        <v>2.3067312998415384</v>
      </c>
      <c r="V23">
        <f>Playoffs!DI21-VLOOKUP($B23,Adjusted!$C$1:$AI$128,V$2,FALSE)</f>
        <v>2.2034027415865918</v>
      </c>
      <c r="W23">
        <f>Playoffs!DJ21-VLOOKUP($B23,Adjusted!$C$1:$AI$128,W$2,FALSE)</f>
        <v>0.71796585453345996</v>
      </c>
      <c r="X23">
        <f>Playoffs!DK21-VLOOKUP($B23,Adjusted!$C$1:$AI$128,X$2,FALSE)</f>
        <v>0.85963215937622262</v>
      </c>
      <c r="Y23">
        <f>Playoffs!DL21-VLOOKUP($B23,Adjusted!$C$1:$AI$128,Y$2,FALSE)</f>
        <v>5.1939140191233237</v>
      </c>
      <c r="Z23">
        <f>Playoffs!DM21-VLOOKUP($B23,Adjusted!$C$1:$AI$128,Z$2,FALSE)</f>
        <v>5.5484341025657571</v>
      </c>
      <c r="AA23">
        <f>Playoffs!DN21-VLOOKUP($B23,Adjusted!$C$1:$AI$128,AA$2,FALSE)</f>
        <v>0.49042136939310571</v>
      </c>
      <c r="AB23">
        <f>Playoffs!DO21-VLOOKUP($B23,Adjusted!$C$1:$AI$128,AB$2,FALSE)</f>
        <v>0.51186203037712685</v>
      </c>
      <c r="AC23">
        <f>Playoffs!DP21-VLOOKUP($B23,Adjusted!$C$1:$AI$128,AC$2,FALSE)</f>
        <v>0.50207071019229133</v>
      </c>
      <c r="AD23">
        <f>Playoffs!DQ21-VLOOKUP($B23,Adjusted!$C$1:$AI$128,AD$2,FALSE)</f>
        <v>0.53416087679465463</v>
      </c>
      <c r="AE23">
        <f>Playoffs!DR21-VLOOKUP($B23,Adjusted!$C$1:$AI$128,AE$2,FALSE)</f>
        <v>5.5400799544580481</v>
      </c>
      <c r="AF23">
        <f>Playoffs!DS21-VLOOKUP($B23,Adjusted!$C$1:$AI$128,AF$2,FALSE)</f>
        <v>3.7875558691186324</v>
      </c>
      <c r="AG23">
        <f>Playoffs!DT21-VLOOKUP($B23,Adjusted!$C$1:$AI$128,AG$2,FALSE)</f>
        <v>43.767671723538847</v>
      </c>
      <c r="AH23">
        <f>Playoffs!DU21-VLOOKUP($B23,Adjusted!$C$1:$AI$128,AH$2,FALSE)</f>
        <v>37.492067469802841</v>
      </c>
      <c r="AJ23">
        <f t="shared" ca="1" si="31"/>
        <v>145</v>
      </c>
      <c r="AK23">
        <f t="shared" ca="1" si="0"/>
        <v>78</v>
      </c>
      <c r="AL23">
        <f t="shared" ca="1" si="1"/>
        <v>87</v>
      </c>
      <c r="AM23">
        <f t="shared" ca="1" si="2"/>
        <v>66</v>
      </c>
      <c r="AN23">
        <f t="shared" ca="1" si="3"/>
        <v>12</v>
      </c>
      <c r="AO23">
        <f t="shared" ca="1" si="4"/>
        <v>81</v>
      </c>
      <c r="AP23">
        <f t="shared" ca="1" si="5"/>
        <v>126</v>
      </c>
      <c r="AQ23">
        <f t="shared" ca="1" si="6"/>
        <v>95</v>
      </c>
      <c r="AR23">
        <f t="shared" ca="1" si="7"/>
        <v>118</v>
      </c>
      <c r="AS23">
        <f t="shared" ca="1" si="8"/>
        <v>94</v>
      </c>
      <c r="AT23">
        <f t="shared" ca="1" si="9"/>
        <v>108</v>
      </c>
      <c r="AU23">
        <f t="shared" ca="1" si="10"/>
        <v>83</v>
      </c>
      <c r="AV23">
        <f t="shared" ca="1" si="11"/>
        <v>123</v>
      </c>
      <c r="AW23">
        <f t="shared" ca="1" si="12"/>
        <v>125</v>
      </c>
      <c r="AX23">
        <f t="shared" ca="1" si="13"/>
        <v>184</v>
      </c>
      <c r="AY23">
        <f t="shared" ca="1" si="14"/>
        <v>40</v>
      </c>
      <c r="AZ23">
        <f t="shared" ca="1" si="15"/>
        <v>158</v>
      </c>
      <c r="BA23">
        <f t="shared" ca="1" si="16"/>
        <v>8</v>
      </c>
      <c r="BB23">
        <f t="shared" ca="1" si="17"/>
        <v>52</v>
      </c>
      <c r="BC23">
        <f t="shared" ca="1" si="18"/>
        <v>170</v>
      </c>
      <c r="BD23">
        <f t="shared" ca="1" si="19"/>
        <v>106</v>
      </c>
      <c r="BE23">
        <f t="shared" ca="1" si="20"/>
        <v>157</v>
      </c>
      <c r="BF23">
        <f t="shared" ca="1" si="21"/>
        <v>127</v>
      </c>
      <c r="BG23">
        <f t="shared" ca="1" si="22"/>
        <v>109</v>
      </c>
      <c r="BH23">
        <f t="shared" ca="1" si="23"/>
        <v>76</v>
      </c>
      <c r="BI23">
        <f t="shared" ca="1" si="24"/>
        <v>137</v>
      </c>
      <c r="BJ23">
        <f t="shared" ca="1" si="25"/>
        <v>69</v>
      </c>
      <c r="BK23">
        <f t="shared" ca="1" si="26"/>
        <v>161</v>
      </c>
      <c r="BL23">
        <f t="shared" ca="1" si="27"/>
        <v>21</v>
      </c>
      <c r="BM23">
        <f t="shared" ca="1" si="28"/>
        <v>86</v>
      </c>
      <c r="BN23">
        <f t="shared" ca="1" si="29"/>
        <v>23</v>
      </c>
      <c r="BO23">
        <f t="shared" ca="1" si="30"/>
        <v>97</v>
      </c>
      <c r="BQ23">
        <f>NORMDIST(C23,Playoffs!CP$199,Playoffs!CP$200,1)</f>
        <v>0.35806497158228434</v>
      </c>
      <c r="BR23">
        <f>1-NORMDIST(D23,Playoffs!CQ$199,Playoffs!CQ$200,1)</f>
        <v>0.66925269009098431</v>
      </c>
      <c r="BS23">
        <f>NORMDIST(E23,Playoffs!CR$199,Playoffs!CR$200,1)</f>
        <v>0.6549767568743583</v>
      </c>
      <c r="BT23">
        <f>1-NORMDIST(F23,Playoffs!CS$199,Playoffs!CS$200,1)</f>
        <v>0.76704932928630232</v>
      </c>
      <c r="BU23">
        <f>1-NORMDIST(G23,Playoffs!CT$199,Playoffs!CT$200,1)</f>
        <v>0.93280659111599462</v>
      </c>
      <c r="BV23">
        <f>NORMDIST(H23,Playoffs!CU$199,Playoffs!CU$200,1)</f>
        <v>0.60159872581012197</v>
      </c>
      <c r="BW23">
        <f>NORMDIST(I23,Playoffs!CV$199,Playoffs!CV$200,1)</f>
        <v>0.45338324012873288</v>
      </c>
      <c r="BX23">
        <f>1-NORMDIST(J23,Playoffs!CW$199,Playoffs!CW$200,1)</f>
        <v>0.59455303825245376</v>
      </c>
      <c r="BY23">
        <f>NORMDIST(K23,Playoffs!CX$199,Playoffs!CX$200,1)</f>
        <v>0.42286608543430138</v>
      </c>
      <c r="BZ23">
        <f>1-NORMDIST(L23,Playoffs!CY$199,Playoffs!CY$200,1)</f>
        <v>0.56470242849664876</v>
      </c>
      <c r="CA23">
        <f>NORMDIST(M23,Playoffs!CZ$199,Playoffs!CZ$200,1)</f>
        <v>0.52750855794183837</v>
      </c>
      <c r="CB23">
        <f>1-NORMDIST(N23,Playoffs!DA$199,Playoffs!DA$200,1)</f>
        <v>0.658034289071876</v>
      </c>
      <c r="CC23">
        <f>NORMDIST(O23,Playoffs!DB$199,Playoffs!DB$200,1)</f>
        <v>0.44239190407026996</v>
      </c>
      <c r="CD23">
        <f>1-NORMDIST(P23,Playoffs!DC$199,Playoffs!DC$200,1)</f>
        <v>0.41690768698255787</v>
      </c>
      <c r="CE23">
        <f>NORMDIST(Q23,Playoffs!DD$199,Playoffs!DD$200,1)</f>
        <v>0.11128866669194704</v>
      </c>
      <c r="CF23">
        <f>1-NORMDIST(R23,Playoffs!DE$199,Playoffs!DE$200,1)</f>
        <v>0.85061934868883049</v>
      </c>
      <c r="CG23">
        <f>NORMDIST(S23,Playoffs!DF$199,Playoffs!DF$200,1)</f>
        <v>0.2629965277451477</v>
      </c>
      <c r="CH23">
        <f>1-NORMDIST(T23,Playoffs!DG$199,Playoffs!DG$200,1)</f>
        <v>0.97539092330909671</v>
      </c>
      <c r="CI23">
        <f>1-NORMDIST(U23,Playoffs!DH$199,Playoffs!DH$200,1)</f>
        <v>0.78683246425812925</v>
      </c>
      <c r="CJ23">
        <f>NORMDIST(V23,Playoffs!DI$199,Playoffs!DI$200,1)</f>
        <v>0.19860753285181199</v>
      </c>
      <c r="CK23">
        <f>NORMDIST(W23,Playoffs!DJ$199,Playoffs!DJ$200,1)</f>
        <v>0.58974727450867992</v>
      </c>
      <c r="CL23">
        <f>1-NORMDIST(X23,Playoffs!DK$199,Playoffs!DK$200,1)</f>
        <v>0.22833073510985646</v>
      </c>
      <c r="CM23">
        <f>NORMDIST(Y23,Playoffs!DL$199,Playoffs!DL$200,1)</f>
        <v>0.37623597229926697</v>
      </c>
      <c r="CN23">
        <f>1-NORMDIST(Z23,Playoffs!DM$199,Playoffs!DM$200,1)</f>
        <v>0.48407999792066092</v>
      </c>
      <c r="CO23">
        <f>1-NORMDIST(AA23,Playoffs!DN$199,Playoffs!DN$200,1)</f>
        <v>0.77375770148986955</v>
      </c>
      <c r="CP23">
        <f>NORMDIST(AB23,Playoffs!DO$199,Playoffs!DO$200,1)</f>
        <v>0.24137907287828342</v>
      </c>
      <c r="CQ23">
        <f>NORMDIST(AC23,Playoffs!DP$199,Playoffs!DP$200,1)</f>
        <v>0.64952794097573641</v>
      </c>
      <c r="CR23">
        <f>1-NORMDIST(AD23,Playoffs!DQ$199,Playoffs!DQ$200,1)</f>
        <v>0.25511792636597541</v>
      </c>
      <c r="CS23">
        <f>NORMDIST(AE23,Playoffs!DR$199,Playoffs!DR$200,1)</f>
        <v>0.86697557841597894</v>
      </c>
      <c r="CT23">
        <f>1-NORMDIST(AF23,Playoffs!DS$199,Playoffs!DS$200,1)</f>
        <v>0.60944273458621323</v>
      </c>
      <c r="CU23">
        <f>NORMDIST(AG23,Playoffs!DT$199,Playoffs!DT$200,1)</f>
        <v>0.80669922792500104</v>
      </c>
      <c r="CV23">
        <f>1-NORMDIST(AH23,Playoffs!DU$199,Playoffs!DU$200,1)</f>
        <v>0.53805276701288063</v>
      </c>
      <c r="CW23">
        <f t="shared" si="32"/>
        <v>18.807767099375901</v>
      </c>
      <c r="CX23">
        <f t="shared" si="33"/>
        <v>21.275320083997549</v>
      </c>
      <c r="CY23">
        <f t="shared" si="34"/>
        <v>40.083087183373443</v>
      </c>
      <c r="DA23">
        <f t="shared" ca="1" si="35"/>
        <v>120</v>
      </c>
      <c r="DB23">
        <f t="shared" ca="1" si="36"/>
        <v>86</v>
      </c>
      <c r="DC23">
        <f t="shared" ca="1" si="37"/>
        <v>98</v>
      </c>
      <c r="DE23" t="str">
        <f t="shared" si="38"/>
        <v>Patriots</v>
      </c>
    </row>
    <row r="24" spans="1:109">
      <c r="A24" t="str">
        <f>Playoffs!G22</f>
        <v>Rams-SB-2001</v>
      </c>
      <c r="B24" t="str">
        <f>Playoffs!B22&amp;"-"&amp;Playoffs!F22</f>
        <v>Patriots-2001</v>
      </c>
      <c r="C24">
        <f>Playoffs!CP22-VLOOKUP($B24,Adjusted!$C$1:$AI$128,C$2,FALSE)</f>
        <v>0.75607761519180738</v>
      </c>
      <c r="D24">
        <f>Playoffs!CQ22-VLOOKUP($B24,Adjusted!$C$1:$AI$128,D$2,FALSE)</f>
        <v>0.61083846073708148</v>
      </c>
      <c r="E24">
        <f>Playoffs!CR22-VLOOKUP($B24,Adjusted!$C$1:$AI$128,E$2,FALSE)</f>
        <v>6.1599190901831617</v>
      </c>
      <c r="F24">
        <f>Playoffs!CS22-VLOOKUP($B24,Adjusted!$C$1:$AI$128,F$2,FALSE)</f>
        <v>5.0683408214183183</v>
      </c>
      <c r="G24">
        <f>Playoffs!CT22-VLOOKUP($B24,Adjusted!$C$1:$AI$128,G$2,FALSE)</f>
        <v>2.8455247126438774</v>
      </c>
      <c r="H24">
        <f>Playoffs!CU22-VLOOKUP($B24,Adjusted!$C$1:$AI$128,H$2,FALSE)</f>
        <v>9.7426950252276531E-2</v>
      </c>
      <c r="I24">
        <f>Playoffs!CV22-VLOOKUP($B24,Adjusted!$C$1:$AI$128,I$2,FALSE)</f>
        <v>34.432902725673117</v>
      </c>
      <c r="J24">
        <f>Playoffs!CW22-VLOOKUP($B24,Adjusted!$C$1:$AI$128,J$2,FALSE)</f>
        <v>24.800457010727722</v>
      </c>
      <c r="K24">
        <f>Playoffs!CX22-VLOOKUP($B24,Adjusted!$C$1:$AI$128,K$2,FALSE)</f>
        <v>2.8646894949354591</v>
      </c>
      <c r="L24">
        <f>Playoffs!CY22-VLOOKUP($B24,Adjusted!$C$1:$AI$128,L$2,FALSE)</f>
        <v>2.2366869209546572</v>
      </c>
      <c r="M24">
        <f>Playoffs!CZ22-VLOOKUP($B24,Adjusted!$C$1:$AI$128,M$2,FALSE)</f>
        <v>6.0557952854781192</v>
      </c>
      <c r="N24">
        <f>Playoffs!DA22-VLOOKUP($B24,Adjusted!$C$1:$AI$128,N$2,FALSE)</f>
        <v>5.2622127994362398</v>
      </c>
      <c r="O24">
        <f>Playoffs!DB22-VLOOKUP($B24,Adjusted!$C$1:$AI$128,O$2,FALSE)</f>
        <v>2.1171819292679483</v>
      </c>
      <c r="P24">
        <f>Playoffs!DC22-VLOOKUP($B24,Adjusted!$C$1:$AI$128,P$2,FALSE)</f>
        <v>1.3156337999248655</v>
      </c>
      <c r="Q24">
        <f>Playoffs!DD22-VLOOKUP($B24,Adjusted!$C$1:$AI$128,Q$2,FALSE)</f>
        <v>0.40397874844400394</v>
      </c>
      <c r="R24">
        <f>Playoffs!DE22-VLOOKUP($B24,Adjusted!$C$1:$AI$128,R$2,FALSE)</f>
        <v>0.15926797389789277</v>
      </c>
      <c r="S24">
        <f>Playoffs!DF22-VLOOKUP($B24,Adjusted!$C$1:$AI$128,S$2,FALSE)</f>
        <v>22.830223168213735</v>
      </c>
      <c r="T24">
        <f>Playoffs!DG22-VLOOKUP($B24,Adjusted!$C$1:$AI$128,T$2,FALSE)</f>
        <v>28.728494403201292</v>
      </c>
      <c r="U24">
        <f>Playoffs!DH22-VLOOKUP($B24,Adjusted!$C$1:$AI$128,U$2,FALSE)</f>
        <v>0.87231182521806094</v>
      </c>
      <c r="V24">
        <f>Playoffs!DI22-VLOOKUP($B24,Adjusted!$C$1:$AI$128,V$2,FALSE)</f>
        <v>3.2282854327712065</v>
      </c>
      <c r="W24">
        <f>Playoffs!DJ22-VLOOKUP($B24,Adjusted!$C$1:$AI$128,W$2,FALSE)</f>
        <v>1.0659205960889031</v>
      </c>
      <c r="X24">
        <f>Playoffs!DK22-VLOOKUP($B24,Adjusted!$C$1:$AI$128,X$2,FALSE)</f>
        <v>0.74727147578958819</v>
      </c>
      <c r="Y24">
        <f>Playoffs!DL22-VLOOKUP($B24,Adjusted!$C$1:$AI$128,Y$2,FALSE)</f>
        <v>5.692237648349459</v>
      </c>
      <c r="Z24">
        <f>Playoffs!DM22-VLOOKUP($B24,Adjusted!$C$1:$AI$128,Z$2,FALSE)</f>
        <v>4.6820831995270638</v>
      </c>
      <c r="AA24">
        <f>Playoffs!DN22-VLOOKUP($B24,Adjusted!$C$1:$AI$128,AA$2,FALSE)</f>
        <v>0.57246944392720267</v>
      </c>
      <c r="AB24">
        <f>Playoffs!DO22-VLOOKUP($B24,Adjusted!$C$1:$AI$128,AB$2,FALSE)</f>
        <v>0.59156764659963368</v>
      </c>
      <c r="AC24">
        <f>Playoffs!DP22-VLOOKUP($B24,Adjusted!$C$1:$AI$128,AC$2,FALSE)</f>
        <v>0.56286803772319993</v>
      </c>
      <c r="AD24">
        <f>Playoffs!DQ22-VLOOKUP($B24,Adjusted!$C$1:$AI$128,AD$2,FALSE)</f>
        <v>0.48908400551261727</v>
      </c>
      <c r="AE24">
        <f>Playoffs!DR22-VLOOKUP($B24,Adjusted!$C$1:$AI$128,AE$2,FALSE)</f>
        <v>3.786953414453238</v>
      </c>
      <c r="AF24">
        <f>Playoffs!DS22-VLOOKUP($B24,Adjusted!$C$1:$AI$128,AF$2,FALSE)</f>
        <v>5.8679031401872859</v>
      </c>
      <c r="AG24">
        <f>Playoffs!DT22-VLOOKUP($B24,Adjusted!$C$1:$AI$128,AG$2,FALSE)</f>
        <v>42.311111914576429</v>
      </c>
      <c r="AH24">
        <f>Playoffs!DU22-VLOOKUP($B24,Adjusted!$C$1:$AI$128,AH$2,FALSE)</f>
        <v>40.926171644050306</v>
      </c>
      <c r="AJ24">
        <f t="shared" ca="1" si="31"/>
        <v>65</v>
      </c>
      <c r="AK24">
        <f t="shared" ca="1" si="0"/>
        <v>55</v>
      </c>
      <c r="AL24">
        <f t="shared" ca="1" si="1"/>
        <v>96</v>
      </c>
      <c r="AM24">
        <f t="shared" ca="1" si="2"/>
        <v>104</v>
      </c>
      <c r="AN24">
        <f t="shared" ca="1" si="3"/>
        <v>152</v>
      </c>
      <c r="AO24">
        <f t="shared" ca="1" si="4"/>
        <v>184</v>
      </c>
      <c r="AP24">
        <f t="shared" ca="1" si="5"/>
        <v>56</v>
      </c>
      <c r="AQ24">
        <f t="shared" ca="1" si="6"/>
        <v>82</v>
      </c>
      <c r="AR24">
        <f t="shared" ca="1" si="7"/>
        <v>83</v>
      </c>
      <c r="AS24">
        <f t="shared" ca="1" si="8"/>
        <v>66</v>
      </c>
      <c r="AT24">
        <f t="shared" ca="1" si="9"/>
        <v>52</v>
      </c>
      <c r="AU24">
        <f t="shared" ca="1" si="10"/>
        <v>129</v>
      </c>
      <c r="AV24">
        <f t="shared" ca="1" si="11"/>
        <v>49</v>
      </c>
      <c r="AW24">
        <f t="shared" ca="1" si="12"/>
        <v>63</v>
      </c>
      <c r="AX24">
        <f t="shared" ca="1" si="13"/>
        <v>107</v>
      </c>
      <c r="AY24">
        <f t="shared" ca="1" si="14"/>
        <v>11</v>
      </c>
      <c r="AZ24">
        <f t="shared" ca="1" si="15"/>
        <v>185</v>
      </c>
      <c r="BA24">
        <f t="shared" ca="1" si="16"/>
        <v>76</v>
      </c>
      <c r="BB24">
        <f t="shared" ca="1" si="17"/>
        <v>15</v>
      </c>
      <c r="BC24">
        <f t="shared" ca="1" si="18"/>
        <v>133</v>
      </c>
      <c r="BD24">
        <f t="shared" ca="1" si="19"/>
        <v>12</v>
      </c>
      <c r="BE24">
        <f t="shared" ca="1" si="20"/>
        <v>134</v>
      </c>
      <c r="BF24">
        <f t="shared" ca="1" si="21"/>
        <v>92</v>
      </c>
      <c r="BG24">
        <f t="shared" ca="1" si="22"/>
        <v>49</v>
      </c>
      <c r="BH24">
        <f t="shared" ca="1" si="23"/>
        <v>92</v>
      </c>
      <c r="BI24">
        <f t="shared" ca="1" si="24"/>
        <v>119</v>
      </c>
      <c r="BJ24">
        <f t="shared" ca="1" si="25"/>
        <v>36</v>
      </c>
      <c r="BK24">
        <f t="shared" ca="1" si="26"/>
        <v>133</v>
      </c>
      <c r="BL24">
        <f t="shared" ca="1" si="27"/>
        <v>111</v>
      </c>
      <c r="BM24">
        <f t="shared" ca="1" si="28"/>
        <v>188</v>
      </c>
      <c r="BN24">
        <f t="shared" ca="1" si="29"/>
        <v>36</v>
      </c>
      <c r="BO24">
        <f t="shared" ca="1" si="30"/>
        <v>144</v>
      </c>
      <c r="BQ24">
        <f>NORMDIST(C24,Playoffs!CP$199,Playoffs!CP$200,1)</f>
        <v>0.73397093328077423</v>
      </c>
      <c r="BR24">
        <f>1-NORMDIST(D24,Playoffs!CQ$199,Playoffs!CQ$200,1)</f>
        <v>0.78244778580235097</v>
      </c>
      <c r="BS24">
        <f>NORMDIST(E24,Playoffs!CR$199,Playoffs!CR$200,1)</f>
        <v>0.60027302837544128</v>
      </c>
      <c r="BT24">
        <f>1-NORMDIST(F24,Playoffs!CS$199,Playoffs!CS$200,1)</f>
        <v>0.55242219515920832</v>
      </c>
      <c r="BU24">
        <f>1-NORMDIST(G24,Playoffs!CT$199,Playoffs!CT$200,1)</f>
        <v>0.21811186575140518</v>
      </c>
      <c r="BV24">
        <f>NORMDIST(H24,Playoffs!CU$199,Playoffs!CU$200,1)</f>
        <v>0.11932490146836794</v>
      </c>
      <c r="BW24">
        <f>NORMDIST(I24,Playoffs!CV$199,Playoffs!CV$200,1)</f>
        <v>0.7465335235873195</v>
      </c>
      <c r="BX24">
        <f>1-NORMDIST(J24,Playoffs!CW$199,Playoffs!CW$200,1)</f>
        <v>0.66015809338071141</v>
      </c>
      <c r="BY24">
        <f>NORMDIST(K24,Playoffs!CX$199,Playoffs!CX$200,1)</f>
        <v>0.63719771699697758</v>
      </c>
      <c r="BZ24">
        <f>1-NORMDIST(L24,Playoffs!CY$199,Playoffs!CY$200,1)</f>
        <v>0.75859586747222663</v>
      </c>
      <c r="CA24">
        <f>NORMDIST(M24,Playoffs!CZ$199,Playoffs!CZ$200,1)</f>
        <v>0.78139573745429702</v>
      </c>
      <c r="CB24">
        <f>1-NORMDIST(N24,Playoffs!DA$199,Playoffs!DA$200,1)</f>
        <v>0.46864950428966012</v>
      </c>
      <c r="CC24">
        <f>NORMDIST(O24,Playoffs!DB$199,Playoffs!DB$200,1)</f>
        <v>0.81278255950374101</v>
      </c>
      <c r="CD24">
        <f>1-NORMDIST(P24,Playoffs!DC$199,Playoffs!DC$200,1)</f>
        <v>0.71400826446450449</v>
      </c>
      <c r="CE24">
        <f>NORMDIST(Q24,Playoffs!DD$199,Playoffs!DD$200,1)</f>
        <v>0.53774487386686332</v>
      </c>
      <c r="CF24">
        <f>1-NORMDIST(R24,Playoffs!DE$199,Playoffs!DE$200,1)</f>
        <v>0.95786673991387827</v>
      </c>
      <c r="CG24">
        <f>NORMDIST(S24,Playoffs!DF$199,Playoffs!DF$200,1)</f>
        <v>7.3288641880497218E-2</v>
      </c>
      <c r="CH24">
        <f>1-NORMDIST(T24,Playoffs!DG$199,Playoffs!DG$200,1)</f>
        <v>0.65913752846237506</v>
      </c>
      <c r="CI24">
        <f>1-NORMDIST(U24,Playoffs!DH$199,Playoffs!DH$200,1)</f>
        <v>0.9338670187056215</v>
      </c>
      <c r="CJ24">
        <f>NORMDIST(V24,Playoffs!DI$199,Playoffs!DI$200,1)</f>
        <v>0.36711807191486978</v>
      </c>
      <c r="CK24">
        <f>NORMDIST(W24,Playoffs!DJ$199,Playoffs!DJ$200,1)</f>
        <v>0.93291510724073956</v>
      </c>
      <c r="CL24">
        <f>1-NORMDIST(X24,Playoffs!DK$199,Playoffs!DK$200,1)</f>
        <v>0.36921289365393839</v>
      </c>
      <c r="CM24">
        <f>NORMDIST(Y24,Playoffs!DL$199,Playoffs!DL$200,1)</f>
        <v>0.57300703996461533</v>
      </c>
      <c r="CN24">
        <f>1-NORMDIST(Z24,Playoffs!DM$199,Playoffs!DM$200,1)</f>
        <v>0.79625962312393717</v>
      </c>
      <c r="CO24">
        <f>1-NORMDIST(AA24,Playoffs!DN$199,Playoffs!DN$200,1)</f>
        <v>0.71301526591800979</v>
      </c>
      <c r="CP24">
        <f>NORMDIST(AB24,Playoffs!DO$199,Playoffs!DO$200,1)</f>
        <v>0.3021569476928504</v>
      </c>
      <c r="CQ24">
        <f>NORMDIST(AC24,Playoffs!DP$199,Playoffs!DP$200,1)</f>
        <v>0.8169928478443802</v>
      </c>
      <c r="CR24">
        <f>1-NORMDIST(AD24,Playoffs!DQ$199,Playoffs!DQ$200,1)</f>
        <v>0.39243104944792906</v>
      </c>
      <c r="CS24">
        <f>NORMDIST(AE24,Playoffs!DR$199,Playoffs!DR$200,1)</f>
        <v>0.39037385931591273</v>
      </c>
      <c r="CT24">
        <f>1-NORMDIST(AF24,Playoffs!DS$199,Playoffs!DS$200,1)</f>
        <v>8.4995621473094585E-2</v>
      </c>
      <c r="CU24">
        <f>NORMDIST(AG24,Playoffs!DT$199,Playoffs!DT$200,1)</f>
        <v>0.73978227831834076</v>
      </c>
      <c r="CV24">
        <f>1-NORMDIST(AH24,Playoffs!DU$199,Playoffs!DU$200,1)</f>
        <v>0.33340770857596147</v>
      </c>
      <c r="CW24">
        <f t="shared" si="32"/>
        <v>22.860965426380197</v>
      </c>
      <c r="CX24">
        <f t="shared" si="33"/>
        <v>20.908235320073228</v>
      </c>
      <c r="CY24">
        <f t="shared" si="34"/>
        <v>43.769200746453421</v>
      </c>
      <c r="DA24">
        <f t="shared" ca="1" si="35"/>
        <v>71</v>
      </c>
      <c r="DB24">
        <f t="shared" ca="1" si="36"/>
        <v>93</v>
      </c>
      <c r="DC24">
        <f t="shared" ca="1" si="37"/>
        <v>72</v>
      </c>
      <c r="DE24" t="str">
        <f t="shared" si="38"/>
        <v>Rams</v>
      </c>
    </row>
    <row r="25" spans="1:109">
      <c r="A25" t="str">
        <f>Playoffs!G23</f>
        <v>Jets-WC-2002</v>
      </c>
      <c r="B25" t="str">
        <f>Playoffs!B23&amp;"-"&amp;Playoffs!F23</f>
        <v>Colts-2002</v>
      </c>
      <c r="C25">
        <f>Playoffs!CP23-VLOOKUP($B25,Adjusted!$C$1:$AI$128,C$2,FALSE)</f>
        <v>0.84642329902001878</v>
      </c>
      <c r="D25">
        <f>Playoffs!CQ23-VLOOKUP($B25,Adjusted!$C$1:$AI$128,D$2,FALSE)</f>
        <v>0.48341984425104551</v>
      </c>
      <c r="E25">
        <f>Playoffs!CR23-VLOOKUP($B25,Adjusted!$C$1:$AI$128,E$2,FALSE)</f>
        <v>9.5843323209024369</v>
      </c>
      <c r="F25">
        <f>Playoffs!CS23-VLOOKUP($B25,Adjusted!$C$1:$AI$128,F$2,FALSE)</f>
        <v>-0.15404966887865257</v>
      </c>
      <c r="G25">
        <f>Playoffs!CT23-VLOOKUP($B25,Adjusted!$C$1:$AI$128,G$2,FALSE)</f>
        <v>0.10005196782777868</v>
      </c>
      <c r="H25">
        <f>Playoffs!CU23-VLOOKUP($B25,Adjusted!$C$1:$AI$128,H$2,FALSE)</f>
        <v>2.6854435641399421</v>
      </c>
      <c r="I25">
        <f>Playoffs!CV23-VLOOKUP($B25,Adjusted!$C$1:$AI$128,I$2,FALSE)</f>
        <v>37.333077263994696</v>
      </c>
      <c r="J25">
        <f>Playoffs!CW23-VLOOKUP($B25,Adjusted!$C$1:$AI$128,J$2,FALSE)</f>
        <v>14.828866899504821</v>
      </c>
      <c r="K25">
        <f>Playoffs!CX23-VLOOKUP($B25,Adjusted!$C$1:$AI$128,K$2,FALSE)</f>
        <v>3.8248274957887007</v>
      </c>
      <c r="L25">
        <f>Playoffs!CY23-VLOOKUP($B25,Adjusted!$C$1:$AI$128,L$2,FALSE)</f>
        <v>1.9244672918801897</v>
      </c>
      <c r="M25">
        <f>Playoffs!CZ23-VLOOKUP($B25,Adjusted!$C$1:$AI$128,M$2,FALSE)</f>
        <v>5.6533620375565183</v>
      </c>
      <c r="N25">
        <f>Playoffs!DA23-VLOOKUP($B25,Adjusted!$C$1:$AI$128,N$2,FALSE)</f>
        <v>3.4564173164911742</v>
      </c>
      <c r="O25">
        <f>Playoffs!DB23-VLOOKUP($B25,Adjusted!$C$1:$AI$128,O$2,FALSE)</f>
        <v>2.4765081908748265</v>
      </c>
      <c r="P25">
        <f>Playoffs!DC23-VLOOKUP($B25,Adjusted!$C$1:$AI$128,P$2,FALSE)</f>
        <v>0.82189135886189257</v>
      </c>
      <c r="Q25">
        <f>Playoffs!DD23-VLOOKUP($B25,Adjusted!$C$1:$AI$128,Q$2,FALSE)</f>
        <v>0.53766767315545883</v>
      </c>
      <c r="R25">
        <f>Playoffs!DE23-VLOOKUP($B25,Adjusted!$C$1:$AI$128,R$2,FALSE)</f>
        <v>0.30002233067381862</v>
      </c>
      <c r="S25">
        <f>Playoffs!DF23-VLOOKUP($B25,Adjusted!$C$1:$AI$128,S$2,FALSE)</f>
        <v>36.097225251001539</v>
      </c>
      <c r="T25">
        <f>Playoffs!DG23-VLOOKUP($B25,Adjusted!$C$1:$AI$128,T$2,FALSE)</f>
        <v>28.81257678796765</v>
      </c>
      <c r="U25">
        <f>Playoffs!DH23-VLOOKUP($B25,Adjusted!$C$1:$AI$128,U$2,FALSE)</f>
        <v>2.2101873176429514</v>
      </c>
      <c r="V25">
        <f>Playoffs!DI23-VLOOKUP($B25,Adjusted!$C$1:$AI$128,V$2,FALSE)</f>
        <v>4.6835880492052153</v>
      </c>
      <c r="W25">
        <f>Playoffs!DJ23-VLOOKUP($B25,Adjusted!$C$1:$AI$128,W$2,FALSE)</f>
        <v>0.89230957598143013</v>
      </c>
      <c r="X25">
        <f>Playoffs!DK23-VLOOKUP($B25,Adjusted!$C$1:$AI$128,X$2,FALSE)</f>
        <v>-4.1710684968952888E-2</v>
      </c>
      <c r="Y25">
        <f>Playoffs!DL23-VLOOKUP($B25,Adjusted!$C$1:$AI$128,Y$2,FALSE)</f>
        <v>6.5854196090842363</v>
      </c>
      <c r="Z25">
        <f>Playoffs!DM23-VLOOKUP($B25,Adjusted!$C$1:$AI$128,Z$2,FALSE)</f>
        <v>4.499413541497157</v>
      </c>
      <c r="AA25">
        <f>Playoffs!DN23-VLOOKUP($B25,Adjusted!$C$1:$AI$128,AA$2,FALSE)</f>
        <v>0.49479985536627136</v>
      </c>
      <c r="AB25">
        <f>Playoffs!DO23-VLOOKUP($B25,Adjusted!$C$1:$AI$128,AB$2,FALSE)</f>
        <v>0.36140747216474467</v>
      </c>
      <c r="AC25">
        <f>Playoffs!DP23-VLOOKUP($B25,Adjusted!$C$1:$AI$128,AC$2,FALSE)</f>
        <v>0.59914797012273702</v>
      </c>
      <c r="AD25">
        <f>Playoffs!DQ23-VLOOKUP($B25,Adjusted!$C$1:$AI$128,AD$2,FALSE)</f>
        <v>0.43017891123197399</v>
      </c>
      <c r="AE25">
        <f>Playoffs!DR23-VLOOKUP($B25,Adjusted!$C$1:$AI$128,AE$2,FALSE)</f>
        <v>3.9232832095557608</v>
      </c>
      <c r="AF25">
        <f>Playoffs!DS23-VLOOKUP($B25,Adjusted!$C$1:$AI$128,AF$2,FALSE)</f>
        <v>4.2402046804258955</v>
      </c>
      <c r="AG25">
        <f>Playoffs!DT23-VLOOKUP($B25,Adjusted!$C$1:$AI$128,AG$2,FALSE)</f>
        <v>27.51310311825069</v>
      </c>
      <c r="AH25">
        <f>Playoffs!DU23-VLOOKUP($B25,Adjusted!$C$1:$AI$128,AH$2,FALSE)</f>
        <v>34.456740721397935</v>
      </c>
      <c r="AJ25">
        <f t="shared" ca="1" si="31"/>
        <v>16</v>
      </c>
      <c r="AK25">
        <f t="shared" ca="1" si="0"/>
        <v>8</v>
      </c>
      <c r="AL25">
        <f t="shared" ca="1" si="1"/>
        <v>25</v>
      </c>
      <c r="AM25">
        <f t="shared" ca="1" si="2"/>
        <v>18</v>
      </c>
      <c r="AN25">
        <f t="shared" ca="1" si="3"/>
        <v>28</v>
      </c>
      <c r="AO25">
        <f t="shared" ca="1" si="4"/>
        <v>53</v>
      </c>
      <c r="AP25">
        <f t="shared" ca="1" si="5"/>
        <v>43</v>
      </c>
      <c r="AQ25">
        <f t="shared" ca="1" si="6"/>
        <v>15</v>
      </c>
      <c r="AR25">
        <f t="shared" ca="1" si="7"/>
        <v>12</v>
      </c>
      <c r="AS25">
        <f t="shared" ca="1" si="8"/>
        <v>28</v>
      </c>
      <c r="AT25">
        <f t="shared" ca="1" si="9"/>
        <v>77</v>
      </c>
      <c r="AU25">
        <f t="shared" ca="1" si="10"/>
        <v>13</v>
      </c>
      <c r="AV25">
        <f t="shared" ca="1" si="11"/>
        <v>22</v>
      </c>
      <c r="AW25">
        <f t="shared" ca="1" si="12"/>
        <v>18</v>
      </c>
      <c r="AX25">
        <f t="shared" ca="1" si="13"/>
        <v>34</v>
      </c>
      <c r="AY25">
        <f t="shared" ca="1" si="14"/>
        <v>62</v>
      </c>
      <c r="AZ25">
        <f t="shared" ca="1" si="15"/>
        <v>51</v>
      </c>
      <c r="BA25">
        <f t="shared" ca="1" si="16"/>
        <v>78</v>
      </c>
      <c r="BB25">
        <f t="shared" ca="1" si="17"/>
        <v>47</v>
      </c>
      <c r="BC25">
        <f t="shared" ca="1" si="18"/>
        <v>80</v>
      </c>
      <c r="BD25">
        <f t="shared" ca="1" si="19"/>
        <v>45</v>
      </c>
      <c r="BE25">
        <f t="shared" ca="1" si="20"/>
        <v>3</v>
      </c>
      <c r="BF25">
        <f t="shared" ca="1" si="21"/>
        <v>30</v>
      </c>
      <c r="BG25">
        <f t="shared" ca="1" si="22"/>
        <v>37</v>
      </c>
      <c r="BH25">
        <f t="shared" ca="1" si="23"/>
        <v>77</v>
      </c>
      <c r="BI25">
        <f t="shared" ca="1" si="24"/>
        <v>162</v>
      </c>
      <c r="BJ25">
        <f t="shared" ca="1" si="25"/>
        <v>23</v>
      </c>
      <c r="BK25">
        <f t="shared" ca="1" si="26"/>
        <v>92</v>
      </c>
      <c r="BL25">
        <f t="shared" ca="1" si="27"/>
        <v>100</v>
      </c>
      <c r="BM25">
        <f t="shared" ca="1" si="28"/>
        <v>122</v>
      </c>
      <c r="BN25">
        <f t="shared" ca="1" si="29"/>
        <v>185</v>
      </c>
      <c r="BO25">
        <f t="shared" ca="1" si="30"/>
        <v>57</v>
      </c>
      <c r="BQ25">
        <f>NORMDIST(C25,Playoffs!CP$199,Playoffs!CP$200,1)</f>
        <v>0.9330715658328621</v>
      </c>
      <c r="BR25">
        <f>1-NORMDIST(D25,Playoffs!CQ$199,Playoffs!CQ$200,1)</f>
        <v>0.9779640764867179</v>
      </c>
      <c r="BS25">
        <f>NORMDIST(E25,Playoffs!CR$199,Playoffs!CR$200,1)</f>
        <v>0.9284675037242841</v>
      </c>
      <c r="BT25">
        <f>1-NORMDIST(F25,Playoffs!CS$199,Playoffs!CS$200,1)</f>
        <v>0.97602029596749307</v>
      </c>
      <c r="BU25">
        <f>1-NORMDIST(G25,Playoffs!CT$199,Playoffs!CT$200,1)</f>
        <v>0.88030223604478752</v>
      </c>
      <c r="BV25">
        <f>NORMDIST(H25,Playoffs!CU$199,Playoffs!CU$200,1)</f>
        <v>0.74684364048815099</v>
      </c>
      <c r="BW25">
        <f>NORMDIST(I25,Playoffs!CV$199,Playoffs!CV$200,1)</f>
        <v>0.83836060513441391</v>
      </c>
      <c r="BX25">
        <f>1-NORMDIST(J25,Playoffs!CW$199,Playoffs!CW$200,1)</f>
        <v>0.93665836990034057</v>
      </c>
      <c r="BY25">
        <f>NORMDIST(K25,Playoffs!CX$199,Playoffs!CX$200,1)</f>
        <v>0.97503336478618807</v>
      </c>
      <c r="BZ25">
        <f>1-NORMDIST(L25,Playoffs!CY$199,Playoffs!CY$200,1)</f>
        <v>0.88974854734944986</v>
      </c>
      <c r="CA25">
        <f>NORMDIST(M25,Playoffs!CZ$199,Playoffs!CZ$200,1)</f>
        <v>0.66378894443770631</v>
      </c>
      <c r="CB25">
        <f>1-NORMDIST(N25,Playoffs!DA$199,Playoffs!DA$200,1)</f>
        <v>0.9345041574909454</v>
      </c>
      <c r="CC25">
        <f>NORMDIST(O25,Playoffs!DB$199,Playoffs!DB$200,1)</f>
        <v>0.93818452105538797</v>
      </c>
      <c r="CD25">
        <f>1-NORMDIST(P25,Playoffs!DC$199,Playoffs!DC$200,1)</f>
        <v>0.92790489554425992</v>
      </c>
      <c r="CE25">
        <f>NORMDIST(Q25,Playoffs!DD$199,Playoffs!DD$200,1)</f>
        <v>0.86207802678245371</v>
      </c>
      <c r="CF25">
        <f>1-NORMDIST(R25,Playoffs!DE$199,Playoffs!DE$200,1)</f>
        <v>0.75140503207920095</v>
      </c>
      <c r="CG25">
        <f>NORMDIST(S25,Playoffs!DF$199,Playoffs!DF$200,1)</f>
        <v>0.81358527399193359</v>
      </c>
      <c r="CH25">
        <f>1-NORMDIST(T25,Playoffs!DG$199,Playoffs!DG$200,1)</f>
        <v>0.65367512836568331</v>
      </c>
      <c r="CI25">
        <f>1-NORMDIST(U25,Playoffs!DH$199,Playoffs!DH$200,1)</f>
        <v>0.80045525359295211</v>
      </c>
      <c r="CJ25">
        <f>NORMDIST(V25,Playoffs!DI$199,Playoffs!DI$200,1)</f>
        <v>0.64824413720121377</v>
      </c>
      <c r="CK25">
        <f>NORMDIST(W25,Playoffs!DJ$199,Playoffs!DJ$200,1)</f>
        <v>0.80612785127222941</v>
      </c>
      <c r="CL25">
        <f>1-NORMDIST(X25,Playoffs!DK$199,Playoffs!DK$200,1)</f>
        <v>0.9945821644624927</v>
      </c>
      <c r="CM25">
        <f>NORMDIST(Y25,Playoffs!DL$199,Playoffs!DL$200,1)</f>
        <v>0.85974541255218373</v>
      </c>
      <c r="CN25">
        <f>1-NORMDIST(Z25,Playoffs!DM$199,Playoffs!DM$200,1)</f>
        <v>0.84408878876825222</v>
      </c>
      <c r="CO25">
        <f>1-NORMDIST(AA25,Playoffs!DN$199,Playoffs!DN$200,1)</f>
        <v>0.7707108441376449</v>
      </c>
      <c r="CP25">
        <f>NORMDIST(AB25,Playoffs!DO$199,Playoffs!DO$200,1)</f>
        <v>0.14718866864153979</v>
      </c>
      <c r="CQ25">
        <f>NORMDIST(AC25,Playoffs!DP$199,Playoffs!DP$200,1)</f>
        <v>0.88766775077148097</v>
      </c>
      <c r="CR25">
        <f>1-NORMDIST(AD25,Playoffs!DQ$199,Playoffs!DQ$200,1)</f>
        <v>0.5912446535030832</v>
      </c>
      <c r="CS25">
        <f>NORMDIST(AE25,Playoffs!DR$199,Playoffs!DR$200,1)</f>
        <v>0.43242245275440938</v>
      </c>
      <c r="CT25">
        <f>1-NORMDIST(AF25,Playoffs!DS$199,Playoffs!DS$200,1)</f>
        <v>0.46765455589481164</v>
      </c>
      <c r="CU25">
        <f>NORMDIST(AG25,Playoffs!DT$199,Playoffs!DT$200,1)</f>
        <v>5.2171551997749033E-2</v>
      </c>
      <c r="CV25">
        <f>1-NORMDIST(AH25,Playoffs!DU$199,Playoffs!DU$200,1)</f>
        <v>0.7124289601684245</v>
      </c>
      <c r="CW25">
        <f t="shared" si="32"/>
        <v>30.896310252320564</v>
      </c>
      <c r="CX25">
        <f t="shared" si="33"/>
        <v>30.198489241697128</v>
      </c>
      <c r="CY25">
        <f t="shared" si="34"/>
        <v>61.0947994940177</v>
      </c>
      <c r="DA25">
        <f t="shared" ca="1" si="35"/>
        <v>10</v>
      </c>
      <c r="DB25">
        <f t="shared" ca="1" si="36"/>
        <v>9</v>
      </c>
      <c r="DC25">
        <f t="shared" ca="1" si="37"/>
        <v>2</v>
      </c>
      <c r="DE25" t="str">
        <f t="shared" si="38"/>
        <v>Jets</v>
      </c>
    </row>
    <row r="26" spans="1:109">
      <c r="A26" t="str">
        <f>Playoffs!G24</f>
        <v>Colts-WC-2002</v>
      </c>
      <c r="B26" t="str">
        <f>Playoffs!B24&amp;"-"&amp;Playoffs!F24</f>
        <v>Jets-2002</v>
      </c>
      <c r="C26">
        <f>Playoffs!CP24-VLOOKUP($B26,Adjusted!$C$1:$AI$128,C$2,FALSE)</f>
        <v>0.50607738222719045</v>
      </c>
      <c r="D26">
        <f>Playoffs!CQ24-VLOOKUP($B26,Adjusted!$C$1:$AI$128,D$2,FALSE)</f>
        <v>0.83700177665069719</v>
      </c>
      <c r="E26">
        <f>Playoffs!CR24-VLOOKUP($B26,Adjusted!$C$1:$AI$128,E$2,FALSE)</f>
        <v>0.90521728283991121</v>
      </c>
      <c r="F26">
        <f>Playoffs!CS24-VLOOKUP($B26,Adjusted!$C$1:$AI$128,F$2,FALSE)</f>
        <v>8.8696895698979841</v>
      </c>
      <c r="G26">
        <f>Playoffs!CT24-VLOOKUP($B26,Adjusted!$C$1:$AI$128,G$2,FALSE)</f>
        <v>3.2541041692646311</v>
      </c>
      <c r="H26">
        <f>Playoffs!CU24-VLOOKUP($B26,Adjusted!$C$1:$AI$128,H$2,FALSE)</f>
        <v>0.58324576557679475</v>
      </c>
      <c r="I26">
        <f>Playoffs!CV24-VLOOKUP($B26,Adjusted!$C$1:$AI$128,I$2,FALSE)</f>
        <v>14.837895155661077</v>
      </c>
      <c r="J26">
        <f>Playoffs!CW24-VLOOKUP($B26,Adjusted!$C$1:$AI$128,J$2,FALSE)</f>
        <v>36.85854904968015</v>
      </c>
      <c r="K26">
        <f>Playoffs!CX24-VLOOKUP($B26,Adjusted!$C$1:$AI$128,K$2,FALSE)</f>
        <v>1.7677468238535103</v>
      </c>
      <c r="L26">
        <f>Playoffs!CY24-VLOOKUP($B26,Adjusted!$C$1:$AI$128,L$2,FALSE)</f>
        <v>3.8236829045732184</v>
      </c>
      <c r="M26">
        <f>Playoffs!CZ24-VLOOKUP($B26,Adjusted!$C$1:$AI$128,M$2,FALSE)</f>
        <v>3.6442273680093593</v>
      </c>
      <c r="N26">
        <f>Playoffs!DA24-VLOOKUP($B26,Adjusted!$C$1:$AI$128,N$2,FALSE)</f>
        <v>5.4390134760033755</v>
      </c>
      <c r="O26">
        <f>Playoffs!DB24-VLOOKUP($B26,Adjusted!$C$1:$AI$128,O$2,FALSE)</f>
        <v>0.86950688174164981</v>
      </c>
      <c r="P26">
        <f>Playoffs!DC24-VLOOKUP($B26,Adjusted!$C$1:$AI$128,P$2,FALSE)</f>
        <v>2.3878742925023273</v>
      </c>
      <c r="Q26">
        <f>Playoffs!DD24-VLOOKUP($B26,Adjusted!$C$1:$AI$128,Q$2,FALSE)</f>
        <v>0.33498439590863849</v>
      </c>
      <c r="R26">
        <f>Playoffs!DE24-VLOOKUP($B26,Adjusted!$C$1:$AI$128,R$2,FALSE)</f>
        <v>0.53971817394869126</v>
      </c>
      <c r="S26">
        <f>Playoffs!DF24-VLOOKUP($B26,Adjusted!$C$1:$AI$128,S$2,FALSE)</f>
        <v>30.360884938632896</v>
      </c>
      <c r="T26">
        <f>Playoffs!DG24-VLOOKUP($B26,Adjusted!$C$1:$AI$128,T$2,FALSE)</f>
        <v>37.179063898678038</v>
      </c>
      <c r="U26">
        <f>Playoffs!DH24-VLOOKUP($B26,Adjusted!$C$1:$AI$128,U$2,FALSE)</f>
        <v>4.6939041252293183</v>
      </c>
      <c r="V26">
        <f>Playoffs!DI24-VLOOKUP($B26,Adjusted!$C$1:$AI$128,V$2,FALSE)</f>
        <v>2.4719923567915827</v>
      </c>
      <c r="W26">
        <f>Playoffs!DJ24-VLOOKUP($B26,Adjusted!$C$1:$AI$128,W$2,FALSE)</f>
        <v>3.0221930319948229E-3</v>
      </c>
      <c r="X26">
        <f>Playoffs!DK24-VLOOKUP($B26,Adjusted!$C$1:$AI$128,X$2,FALSE)</f>
        <v>0.84764434043384151</v>
      </c>
      <c r="Y26">
        <f>Playoffs!DL24-VLOOKUP($B26,Adjusted!$C$1:$AI$128,Y$2,FALSE)</f>
        <v>4.4269504997302702</v>
      </c>
      <c r="Z26">
        <f>Playoffs!DM24-VLOOKUP($B26,Adjusted!$C$1:$AI$128,Z$2,FALSE)</f>
        <v>6.7654375604433827</v>
      </c>
      <c r="AA26">
        <f>Playoffs!DN24-VLOOKUP($B26,Adjusted!$C$1:$AI$128,AA$2,FALSE)</f>
        <v>0.2845668324311425</v>
      </c>
      <c r="AB26">
        <f>Playoffs!DO24-VLOOKUP($B26,Adjusted!$C$1:$AI$128,AB$2,FALSE)</f>
        <v>0.5144786934111043</v>
      </c>
      <c r="AC26">
        <f>Playoffs!DP24-VLOOKUP($B26,Adjusted!$C$1:$AI$128,AC$2,FALSE)</f>
        <v>0.39188448519808822</v>
      </c>
      <c r="AD26">
        <f>Playoffs!DQ24-VLOOKUP($B26,Adjusted!$C$1:$AI$128,AD$2,FALSE)</f>
        <v>0.68558468503345749</v>
      </c>
      <c r="AE26">
        <f>Playoffs!DR24-VLOOKUP($B26,Adjusted!$C$1:$AI$128,AE$2,FALSE)</f>
        <v>3.5055087061520092</v>
      </c>
      <c r="AF26">
        <f>Playoffs!DS24-VLOOKUP($B26,Adjusted!$C$1:$AI$128,AF$2,FALSE)</f>
        <v>4.4585181597565189</v>
      </c>
      <c r="AG26">
        <f>Playoffs!DT24-VLOOKUP($B26,Adjusted!$C$1:$AI$128,AG$2,FALSE)</f>
        <v>38.492227223976755</v>
      </c>
      <c r="AH26">
        <f>Playoffs!DU24-VLOOKUP($B26,Adjusted!$C$1:$AI$128,AH$2,FALSE)</f>
        <v>28.213753554426791</v>
      </c>
      <c r="AJ26">
        <f t="shared" ca="1" si="31"/>
        <v>194</v>
      </c>
      <c r="AK26">
        <f t="shared" ca="1" si="0"/>
        <v>193</v>
      </c>
      <c r="AL26">
        <f t="shared" ca="1" si="1"/>
        <v>190</v>
      </c>
      <c r="AM26">
        <f t="shared" ca="1" si="2"/>
        <v>184</v>
      </c>
      <c r="AN26">
        <f t="shared" ca="1" si="3"/>
        <v>167</v>
      </c>
      <c r="AO26">
        <f t="shared" ca="1" si="4"/>
        <v>158</v>
      </c>
      <c r="AP26">
        <f t="shared" ca="1" si="5"/>
        <v>193</v>
      </c>
      <c r="AQ26">
        <f t="shared" ca="1" si="6"/>
        <v>175</v>
      </c>
      <c r="AR26">
        <f t="shared" ca="1" si="7"/>
        <v>191</v>
      </c>
      <c r="AS26">
        <f t="shared" ca="1" si="8"/>
        <v>187</v>
      </c>
      <c r="AT26">
        <f t="shared" ca="1" si="9"/>
        <v>191</v>
      </c>
      <c r="AU26">
        <f t="shared" ca="1" si="10"/>
        <v>146</v>
      </c>
      <c r="AV26">
        <f t="shared" ca="1" si="11"/>
        <v>191</v>
      </c>
      <c r="AW26">
        <f t="shared" ca="1" si="12"/>
        <v>187</v>
      </c>
      <c r="AX26">
        <f t="shared" ca="1" si="13"/>
        <v>142</v>
      </c>
      <c r="AY26">
        <f t="shared" ca="1" si="14"/>
        <v>171</v>
      </c>
      <c r="AZ26">
        <f t="shared" ca="1" si="15"/>
        <v>115</v>
      </c>
      <c r="BA26">
        <f t="shared" ca="1" si="16"/>
        <v>171</v>
      </c>
      <c r="BB26">
        <f t="shared" ca="1" si="17"/>
        <v>135</v>
      </c>
      <c r="BC26">
        <f t="shared" ca="1" si="18"/>
        <v>158</v>
      </c>
      <c r="BD26">
        <f t="shared" ca="1" si="19"/>
        <v>196</v>
      </c>
      <c r="BE26">
        <f t="shared" ca="1" si="20"/>
        <v>156</v>
      </c>
      <c r="BF26">
        <f t="shared" ca="1" si="21"/>
        <v>174</v>
      </c>
      <c r="BG26">
        <f t="shared" ca="1" si="22"/>
        <v>179</v>
      </c>
      <c r="BH26">
        <f t="shared" ca="1" si="23"/>
        <v>36</v>
      </c>
      <c r="BI26">
        <f t="shared" ca="1" si="24"/>
        <v>134</v>
      </c>
      <c r="BJ26">
        <f t="shared" ca="1" si="25"/>
        <v>150</v>
      </c>
      <c r="BK26">
        <f t="shared" ca="1" si="26"/>
        <v>197</v>
      </c>
      <c r="BL26">
        <f t="shared" ca="1" si="27"/>
        <v>134</v>
      </c>
      <c r="BM26">
        <f t="shared" ca="1" si="28"/>
        <v>137</v>
      </c>
      <c r="BN26">
        <f t="shared" ca="1" si="29"/>
        <v>81</v>
      </c>
      <c r="BO26">
        <f t="shared" ca="1" si="30"/>
        <v>15</v>
      </c>
      <c r="BQ26">
        <f>NORMDIST(C26,Playoffs!CP$199,Playoffs!CP$200,1)</f>
        <v>3.6393069252098176E-2</v>
      </c>
      <c r="BR26">
        <f>1-NORMDIST(D26,Playoffs!CQ$199,Playoffs!CQ$200,1)</f>
        <v>7.9580241862629131E-2</v>
      </c>
      <c r="BS26">
        <f>NORMDIST(E26,Playoffs!CR$199,Playoffs!CR$200,1)</f>
        <v>5.4432933283967699E-2</v>
      </c>
      <c r="BT26">
        <f>1-NORMDIST(F26,Playoffs!CS$199,Playoffs!CS$200,1)</f>
        <v>0.11278121692769649</v>
      </c>
      <c r="BU26">
        <f>1-NORMDIST(G26,Playoffs!CT$199,Playoffs!CT$200,1)</f>
        <v>0.14241314642872605</v>
      </c>
      <c r="BV26">
        <f>NORMDIST(H26,Playoffs!CU$199,Playoffs!CU$200,1)</f>
        <v>0.20258856068651232</v>
      </c>
      <c r="BW26">
        <f>NORMDIST(I26,Playoffs!CV$199,Playoffs!CV$200,1)</f>
        <v>6.3467116407348811E-2</v>
      </c>
      <c r="BX26">
        <f>1-NORMDIST(J26,Playoffs!CW$199,Playoffs!CW$200,1)</f>
        <v>0.17496900998812936</v>
      </c>
      <c r="BY26">
        <f>NORMDIST(K26,Playoffs!CX$199,Playoffs!CX$200,1)</f>
        <v>6.8386639988777587E-2</v>
      </c>
      <c r="BZ26">
        <f>1-NORMDIST(L26,Playoffs!CY$199,Playoffs!CY$200,1)</f>
        <v>2.5078863291204012E-2</v>
      </c>
      <c r="CA26">
        <f>NORMDIST(M26,Playoffs!CZ$199,Playoffs!CZ$200,1)</f>
        <v>8.9320029678116364E-2</v>
      </c>
      <c r="CB26">
        <f>1-NORMDIST(N26,Playoffs!DA$199,Playoffs!DA$200,1)</f>
        <v>0.40740439135243334</v>
      </c>
      <c r="CC26">
        <f>NORMDIST(O26,Playoffs!DB$199,Playoffs!DB$200,1)</f>
        <v>8.4716305175663198E-2</v>
      </c>
      <c r="CD26">
        <f>1-NORMDIST(P26,Playoffs!DC$199,Playoffs!DC$200,1)</f>
        <v>8.3946826434982968E-2</v>
      </c>
      <c r="CE26">
        <f>NORMDIST(Q26,Playoffs!DD$199,Playoffs!DD$200,1)</f>
        <v>0.33771014384863063</v>
      </c>
      <c r="CF26">
        <f>1-NORMDIST(R26,Playoffs!DE$199,Playoffs!DE$200,1)</f>
        <v>0.13458770478557947</v>
      </c>
      <c r="CG26">
        <f>NORMDIST(S26,Playoffs!DF$199,Playoffs!DF$200,1)</f>
        <v>0.45151483398519821</v>
      </c>
      <c r="CH26">
        <f>1-NORMDIST(T26,Playoffs!DG$199,Playoffs!DG$200,1)</f>
        <v>0.13957396383409315</v>
      </c>
      <c r="CI26">
        <f>1-NORMDIST(U26,Playoffs!DH$199,Playoffs!DH$200,1)</f>
        <v>0.34986362385528325</v>
      </c>
      <c r="CJ26">
        <f>NORMDIST(V26,Playoffs!DI$199,Playoffs!DI$200,1)</f>
        <v>0.23770388985319046</v>
      </c>
      <c r="CK26">
        <f>NORMDIST(W26,Playoffs!DJ$199,Playoffs!DJ$200,1)</f>
        <v>8.5497882730802832E-3</v>
      </c>
      <c r="CL26">
        <f>1-NORMDIST(X26,Playoffs!DK$199,Playoffs!DK$200,1)</f>
        <v>0.24178636772620743</v>
      </c>
      <c r="CM26">
        <f>NORMDIST(Y26,Playoffs!DL$199,Playoffs!DL$200,1)</f>
        <v>0.13917632091294141</v>
      </c>
      <c r="CN26">
        <f>1-NORMDIST(Z26,Playoffs!DM$199,Playoffs!DM$200,1)</f>
        <v>0.10390882507912536</v>
      </c>
      <c r="CO26">
        <f>1-NORMDIST(AA26,Playoffs!DN$199,Playoffs!DN$200,1)</f>
        <v>0.88983138109996951</v>
      </c>
      <c r="CP26">
        <f>NORMDIST(AB26,Playoffs!DO$199,Playoffs!DO$200,1)</f>
        <v>0.24326334204058853</v>
      </c>
      <c r="CQ26">
        <f>NORMDIST(AC26,Playoffs!DP$199,Playoffs!DP$200,1)</f>
        <v>0.28834409836336494</v>
      </c>
      <c r="CR26">
        <f>1-NORMDIST(AD26,Playoffs!DQ$199,Playoffs!DQ$200,1)</f>
        <v>2.5386385495261177E-2</v>
      </c>
      <c r="CS26">
        <f>NORMDIST(AE26,Playoffs!DR$199,Playoffs!DR$200,1)</f>
        <v>0.30798068877884832</v>
      </c>
      <c r="CT26">
        <f>1-NORMDIST(AF26,Playoffs!DS$199,Playoffs!DS$200,1)</f>
        <v>0.3996203628214785</v>
      </c>
      <c r="CU26">
        <f>NORMDIST(AG26,Playoffs!DT$199,Playoffs!DT$200,1)</f>
        <v>0.52299818459393788</v>
      </c>
      <c r="CV26">
        <f>1-NORMDIST(AH26,Playoffs!DU$199,Playoffs!DU$200,1)</f>
        <v>0.93534448448696217</v>
      </c>
      <c r="CW26">
        <f t="shared" si="32"/>
        <v>6.1313258898563205</v>
      </c>
      <c r="CX26">
        <f t="shared" si="33"/>
        <v>5.949866103585804</v>
      </c>
      <c r="CY26">
        <f t="shared" si="34"/>
        <v>12.081191993442125</v>
      </c>
      <c r="DA26">
        <f t="shared" ca="1" si="35"/>
        <v>192</v>
      </c>
      <c r="DB26">
        <f t="shared" ca="1" si="36"/>
        <v>193</v>
      </c>
      <c r="DC26">
        <f t="shared" ca="1" si="37"/>
        <v>198</v>
      </c>
      <c r="DE26" t="str">
        <f t="shared" si="38"/>
        <v>Colts</v>
      </c>
    </row>
    <row r="27" spans="1:109">
      <c r="A27" t="str">
        <f>Playoffs!G25</f>
        <v>Packers-WC-2002</v>
      </c>
      <c r="B27" t="str">
        <f>Playoffs!B25&amp;"-"&amp;Playoffs!F25</f>
        <v>Falcons-2002</v>
      </c>
      <c r="C27">
        <f>Playoffs!CP25-VLOOKUP($B27,Adjusted!$C$1:$AI$128,C$2,FALSE)</f>
        <v>0.67608798425960392</v>
      </c>
      <c r="D27">
        <f>Playoffs!CQ25-VLOOKUP($B27,Adjusted!$C$1:$AI$128,D$2,FALSE)</f>
        <v>0.69925025516611217</v>
      </c>
      <c r="E27">
        <f>Playoffs!CR25-VLOOKUP($B27,Adjusted!$C$1:$AI$128,E$2,FALSE)</f>
        <v>4.2485139436563673</v>
      </c>
      <c r="F27">
        <f>Playoffs!CS25-VLOOKUP($B27,Adjusted!$C$1:$AI$128,F$2,FALSE)</f>
        <v>4.6921973723325738</v>
      </c>
      <c r="G27">
        <f>Playoffs!CT25-VLOOKUP($B27,Adjusted!$C$1:$AI$128,G$2,FALSE)</f>
        <v>4.4286050106553212</v>
      </c>
      <c r="H27">
        <f>Playoffs!CU25-VLOOKUP($B27,Adjusted!$C$1:$AI$128,H$2,FALSE)</f>
        <v>0.21781605141192961</v>
      </c>
      <c r="I27">
        <f>Playoffs!CV25-VLOOKUP($B27,Adjusted!$C$1:$AI$128,I$2,FALSE)</f>
        <v>27.757977361772976</v>
      </c>
      <c r="J27">
        <f>Playoffs!CW25-VLOOKUP($B27,Adjusted!$C$1:$AI$128,J$2,FALSE)</f>
        <v>25.702475934723658</v>
      </c>
      <c r="K27">
        <f>Playoffs!CX25-VLOOKUP($B27,Adjusted!$C$1:$AI$128,K$2,FALSE)</f>
        <v>2.4815314469239791</v>
      </c>
      <c r="L27">
        <f>Playoffs!CY25-VLOOKUP($B27,Adjusted!$C$1:$AI$128,L$2,FALSE)</f>
        <v>2.9131584628880725</v>
      </c>
      <c r="M27">
        <f>Playoffs!CZ25-VLOOKUP($B27,Adjusted!$C$1:$AI$128,M$2,FALSE)</f>
        <v>4.3813560126835362</v>
      </c>
      <c r="N27">
        <f>Playoffs!DA25-VLOOKUP($B27,Adjusted!$C$1:$AI$128,N$2,FALSE)</f>
        <v>4.321277771139461</v>
      </c>
      <c r="O27">
        <f>Playoffs!DB25-VLOOKUP($B27,Adjusted!$C$1:$AI$128,O$2,FALSE)</f>
        <v>1.7113404585608696</v>
      </c>
      <c r="P27">
        <f>Playoffs!DC25-VLOOKUP($B27,Adjusted!$C$1:$AI$128,P$2,FALSE)</f>
        <v>1.7795589755302672</v>
      </c>
      <c r="Q27">
        <f>Playoffs!DD25-VLOOKUP($B27,Adjusted!$C$1:$AI$128,Q$2,FALSE)</f>
        <v>0.41975484872541557</v>
      </c>
      <c r="R27">
        <f>Playoffs!DE25-VLOOKUP($B27,Adjusted!$C$1:$AI$128,R$2,FALSE)</f>
        <v>0.43501600834858917</v>
      </c>
      <c r="S27">
        <f>Playoffs!DF25-VLOOKUP($B27,Adjusted!$C$1:$AI$128,S$2,FALSE)</f>
        <v>30.264627467252382</v>
      </c>
      <c r="T27">
        <f>Playoffs!DG25-VLOOKUP($B27,Adjusted!$C$1:$AI$128,T$2,FALSE)</f>
        <v>40.751383389806016</v>
      </c>
      <c r="U27">
        <f>Playoffs!DH25-VLOOKUP($B27,Adjusted!$C$1:$AI$128,U$2,FALSE)</f>
        <v>4.57502976553873</v>
      </c>
      <c r="V27">
        <f>Playoffs!DI25-VLOOKUP($B27,Adjusted!$C$1:$AI$128,V$2,FALSE)</f>
        <v>5.2223888304343262</v>
      </c>
      <c r="W27">
        <f>Playoffs!DJ25-VLOOKUP($B27,Adjusted!$C$1:$AI$128,W$2,FALSE)</f>
        <v>0.45877361850083587</v>
      </c>
      <c r="X27">
        <f>Playoffs!DK25-VLOOKUP($B27,Adjusted!$C$1:$AI$128,X$2,FALSE)</f>
        <v>0.7185871514846931</v>
      </c>
      <c r="Y27">
        <f>Playoffs!DL25-VLOOKUP($B27,Adjusted!$C$1:$AI$128,Y$2,FALSE)</f>
        <v>6.3349720272494947</v>
      </c>
      <c r="Z27">
        <f>Playoffs!DM25-VLOOKUP($B27,Adjusted!$C$1:$AI$128,Z$2,FALSE)</f>
        <v>6.0101162376053567</v>
      </c>
      <c r="AA27">
        <f>Playoffs!DN25-VLOOKUP($B27,Adjusted!$C$1:$AI$128,AA$2,FALSE)</f>
        <v>0.13410473312165355</v>
      </c>
      <c r="AB27">
        <f>Playoffs!DO25-VLOOKUP($B27,Adjusted!$C$1:$AI$128,AB$2,FALSE)</f>
        <v>0.22014171130524973</v>
      </c>
      <c r="AC27">
        <f>Playoffs!DP25-VLOOKUP($B27,Adjusted!$C$1:$AI$128,AC$2,FALSE)</f>
        <v>0.35487047717521042</v>
      </c>
      <c r="AD27">
        <f>Playoffs!DQ25-VLOOKUP($B27,Adjusted!$C$1:$AI$128,AD$2,FALSE)</f>
        <v>0.42514210970578631</v>
      </c>
      <c r="AE27">
        <f>Playoffs!DR25-VLOOKUP($B27,Adjusted!$C$1:$AI$128,AE$2,FALSE)</f>
        <v>2.2700649573045357</v>
      </c>
      <c r="AF27">
        <f>Playoffs!DS25-VLOOKUP($B27,Adjusted!$C$1:$AI$128,AF$2,FALSE)</f>
        <v>4.0265979952431739</v>
      </c>
      <c r="AG27">
        <f>Playoffs!DT25-VLOOKUP($B27,Adjusted!$C$1:$AI$128,AG$2,FALSE)</f>
        <v>39.530755973098252</v>
      </c>
      <c r="AH27">
        <f>Playoffs!DU25-VLOOKUP($B27,Adjusted!$C$1:$AI$128,AH$2,FALSE)</f>
        <v>30.602109533842746</v>
      </c>
      <c r="AJ27">
        <f t="shared" ca="1" si="31"/>
        <v>130</v>
      </c>
      <c r="AK27">
        <f t="shared" ca="1" si="0"/>
        <v>125</v>
      </c>
      <c r="AL27">
        <f t="shared" ca="1" si="1"/>
        <v>145</v>
      </c>
      <c r="AM27">
        <f t="shared" ca="1" si="2"/>
        <v>94</v>
      </c>
      <c r="AN27">
        <f t="shared" ca="1" si="3"/>
        <v>193</v>
      </c>
      <c r="AO27">
        <f t="shared" ca="1" si="4"/>
        <v>178</v>
      </c>
      <c r="AP27">
        <f t="shared" ca="1" si="5"/>
        <v>122</v>
      </c>
      <c r="AQ27">
        <f t="shared" ca="1" si="6"/>
        <v>89</v>
      </c>
      <c r="AR27">
        <f t="shared" ca="1" si="7"/>
        <v>124</v>
      </c>
      <c r="AS27">
        <f t="shared" ca="1" si="8"/>
        <v>142</v>
      </c>
      <c r="AT27">
        <f t="shared" ca="1" si="9"/>
        <v>171</v>
      </c>
      <c r="AU27">
        <f t="shared" ca="1" si="10"/>
        <v>51</v>
      </c>
      <c r="AV27">
        <f t="shared" ca="1" si="11"/>
        <v>95</v>
      </c>
      <c r="AW27">
        <f t="shared" ca="1" si="12"/>
        <v>129</v>
      </c>
      <c r="AX27">
        <f t="shared" ca="1" si="13"/>
        <v>94</v>
      </c>
      <c r="AY27">
        <f t="shared" ca="1" si="14"/>
        <v>136</v>
      </c>
      <c r="AZ27">
        <f t="shared" ca="1" si="15"/>
        <v>118</v>
      </c>
      <c r="BA27">
        <f t="shared" ca="1" si="16"/>
        <v>186</v>
      </c>
      <c r="BB27">
        <f t="shared" ca="1" si="17"/>
        <v>128</v>
      </c>
      <c r="BC27">
        <f t="shared" ca="1" si="18"/>
        <v>61</v>
      </c>
      <c r="BD27">
        <f t="shared" ca="1" si="19"/>
        <v>170</v>
      </c>
      <c r="BE27">
        <f t="shared" ca="1" si="20"/>
        <v>124</v>
      </c>
      <c r="BF27">
        <f t="shared" ca="1" si="21"/>
        <v>47</v>
      </c>
      <c r="BG27">
        <f t="shared" ca="1" si="22"/>
        <v>141</v>
      </c>
      <c r="BH27">
        <f t="shared" ca="1" si="23"/>
        <v>13</v>
      </c>
      <c r="BI27">
        <f t="shared" ca="1" si="24"/>
        <v>184</v>
      </c>
      <c r="BJ27">
        <f t="shared" ca="1" si="25"/>
        <v>160</v>
      </c>
      <c r="BK27">
        <f t="shared" ca="1" si="26"/>
        <v>87</v>
      </c>
      <c r="BL27">
        <f t="shared" ca="1" si="27"/>
        <v>187</v>
      </c>
      <c r="BM27">
        <f t="shared" ca="1" si="28"/>
        <v>98</v>
      </c>
      <c r="BN27">
        <f t="shared" ca="1" si="29"/>
        <v>72</v>
      </c>
      <c r="BO27">
        <f t="shared" ca="1" si="30"/>
        <v>28</v>
      </c>
      <c r="BQ27">
        <f>NORMDIST(C27,Playoffs!CP$199,Playoffs!CP$200,1)</f>
        <v>0.44072814690450157</v>
      </c>
      <c r="BR27">
        <f>1-NORMDIST(D27,Playoffs!CQ$199,Playoffs!CQ$200,1)</f>
        <v>0.47010816506638387</v>
      </c>
      <c r="BS27">
        <f>NORMDIST(E27,Playoffs!CR$199,Playoffs!CR$200,1)</f>
        <v>0.33667111766779123</v>
      </c>
      <c r="BT27">
        <f>1-NORMDIST(F27,Playoffs!CS$199,Playoffs!CS$200,1)</f>
        <v>0.6043942861380891</v>
      </c>
      <c r="BU27">
        <f>1-NORMDIST(G27,Playoffs!CT$199,Playoffs!CT$200,1)</f>
        <v>2.8330504798451228E-2</v>
      </c>
      <c r="BV27">
        <f>NORMDIST(H27,Playoffs!CU$199,Playoffs!CU$200,1)</f>
        <v>0.13727643830970326</v>
      </c>
      <c r="BW27">
        <f>NORMDIST(I27,Playoffs!CV$199,Playoffs!CV$200,1)</f>
        <v>0.46717856230173971</v>
      </c>
      <c r="BX27">
        <f>1-NORMDIST(J27,Playoffs!CW$199,Playoffs!CW$200,1)</f>
        <v>0.62251226989127939</v>
      </c>
      <c r="BY27">
        <f>NORMDIST(K27,Playoffs!CX$199,Playoffs!CX$200,1)</f>
        <v>0.38539550886725138</v>
      </c>
      <c r="BZ27">
        <f>1-NORMDIST(L27,Playoffs!CY$199,Playoffs!CY$200,1)</f>
        <v>0.33278682913842872</v>
      </c>
      <c r="CA27">
        <f>NORMDIST(M27,Playoffs!CZ$199,Playoffs!CZ$200,1)</f>
        <v>0.24309680600527872</v>
      </c>
      <c r="CB27">
        <f>1-NORMDIST(N27,Playoffs!DA$199,Playoffs!DA$200,1)</f>
        <v>0.77314274580584241</v>
      </c>
      <c r="CC27">
        <f>NORMDIST(O27,Playoffs!DB$199,Playoffs!DB$200,1)</f>
        <v>0.56054221081619038</v>
      </c>
      <c r="CD27">
        <f>1-NORMDIST(P27,Playoffs!DC$199,Playoffs!DC$200,1)</f>
        <v>0.39126071425125075</v>
      </c>
      <c r="CE27">
        <f>NORMDIST(Q27,Playoffs!DD$199,Playoffs!DD$200,1)</f>
        <v>0.58401044337507524</v>
      </c>
      <c r="CF27">
        <f>1-NORMDIST(R27,Playoffs!DE$199,Playoffs!DE$200,1)</f>
        <v>0.37230991460690699</v>
      </c>
      <c r="CG27">
        <f>NORMDIST(S27,Playoffs!DF$199,Playoffs!DF$200,1)</f>
        <v>0.44479073359552279</v>
      </c>
      <c r="CH27">
        <f>1-NORMDIST(T27,Playoffs!DG$199,Playoffs!DG$200,1)</f>
        <v>4.334738388874948E-2</v>
      </c>
      <c r="CI27">
        <f>1-NORMDIST(U27,Playoffs!DH$199,Playoffs!DH$200,1)</f>
        <v>0.37188313267097506</v>
      </c>
      <c r="CJ27">
        <f>NORMDIST(V27,Playoffs!DI$199,Playoffs!DI$200,1)</f>
        <v>0.74124280755222083</v>
      </c>
      <c r="CK27">
        <f>NORMDIST(W27,Playoffs!DJ$199,Playoffs!DJ$200,1)</f>
        <v>0.23580890891339701</v>
      </c>
      <c r="CL27">
        <f>1-NORMDIST(X27,Playoffs!DK$199,Playoffs!DK$200,1)</f>
        <v>0.40937060332240427</v>
      </c>
      <c r="CM27">
        <f>NORMDIST(Y27,Playoffs!DL$199,Playoffs!DL$200,1)</f>
        <v>0.79621551656718914</v>
      </c>
      <c r="CN27">
        <f>1-NORMDIST(Z27,Playoffs!DM$199,Playoffs!DM$200,1)</f>
        <v>0.30761891612496328</v>
      </c>
      <c r="CO27">
        <f>1-NORMDIST(AA27,Playoffs!DN$199,Playoffs!DN$200,1)</f>
        <v>0.94206450331569536</v>
      </c>
      <c r="CP27">
        <f>NORMDIST(AB27,Playoffs!DO$199,Playoffs!DO$200,1)</f>
        <v>8.4707290658234458E-2</v>
      </c>
      <c r="CQ27">
        <f>NORMDIST(AC27,Playoffs!DP$199,Playoffs!DP$200,1)</f>
        <v>0.19085227217728251</v>
      </c>
      <c r="CR27">
        <f>1-NORMDIST(AD27,Playoffs!DQ$199,Playoffs!DQ$200,1)</f>
        <v>0.60788885650278501</v>
      </c>
      <c r="CS27">
        <f>NORMDIST(AE27,Playoffs!DR$199,Playoffs!DR$200,1)</f>
        <v>6.9234440823689125E-2</v>
      </c>
      <c r="CT27">
        <f>1-NORMDIST(AF27,Playoffs!DS$199,Playoffs!DS$200,1)</f>
        <v>0.53516595277534806</v>
      </c>
      <c r="CU27">
        <f>NORMDIST(AG27,Playoffs!DT$199,Playoffs!DT$200,1)</f>
        <v>0.58580484562390978</v>
      </c>
      <c r="CV27">
        <f>1-NORMDIST(AH27,Playoffs!DU$199,Playoffs!DU$200,1)</f>
        <v>0.87512666932458849</v>
      </c>
      <c r="CW27">
        <f t="shared" si="32"/>
        <v>14.493186296777788</v>
      </c>
      <c r="CX27">
        <f t="shared" si="33"/>
        <v>15.975274855555767</v>
      </c>
      <c r="CY27">
        <f t="shared" si="34"/>
        <v>30.468461152333553</v>
      </c>
      <c r="DA27">
        <f t="shared" ca="1" si="35"/>
        <v>158</v>
      </c>
      <c r="DB27">
        <f t="shared" ca="1" si="36"/>
        <v>131</v>
      </c>
      <c r="DC27">
        <f t="shared" ca="1" si="37"/>
        <v>166</v>
      </c>
      <c r="DE27" t="str">
        <f t="shared" si="38"/>
        <v>Packers</v>
      </c>
    </row>
    <row r="28" spans="1:109">
      <c r="A28" t="str">
        <f>Playoffs!G26</f>
        <v>Falcons-WC-2002</v>
      </c>
      <c r="B28" t="str">
        <f>Playoffs!B26&amp;"-"&amp;Playoffs!F26</f>
        <v>Packers-2002</v>
      </c>
      <c r="C28">
        <f>Playoffs!CP26-VLOOKUP($B28,Adjusted!$C$1:$AI$128,C$2,FALSE)</f>
        <v>0.72359106671054663</v>
      </c>
      <c r="D28">
        <f>Playoffs!CQ26-VLOOKUP($B28,Adjusted!$C$1:$AI$128,D$2,FALSE)</f>
        <v>0.66214946093950811</v>
      </c>
      <c r="E28">
        <f>Playoffs!CR26-VLOOKUP($B28,Adjusted!$C$1:$AI$128,E$2,FALSE)</f>
        <v>6.1575925857940064</v>
      </c>
      <c r="F28">
        <f>Playoffs!CS26-VLOOKUP($B28,Adjusted!$C$1:$AI$128,F$2,FALSE)</f>
        <v>3.5988173025323604</v>
      </c>
      <c r="G28">
        <f>Playoffs!CT26-VLOOKUP($B28,Adjusted!$C$1:$AI$128,G$2,FALSE)</f>
        <v>-0.98747092198040709</v>
      </c>
      <c r="H28">
        <f>Playoffs!CU26-VLOOKUP($B28,Adjusted!$C$1:$AI$128,H$2,FALSE)</f>
        <v>4.964587340998424</v>
      </c>
      <c r="I28">
        <f>Playoffs!CV26-VLOOKUP($B28,Adjusted!$C$1:$AI$128,I$2,FALSE)</f>
        <v>30.077777454433086</v>
      </c>
      <c r="J28">
        <f>Playoffs!CW26-VLOOKUP($B28,Adjusted!$C$1:$AI$128,J$2,FALSE)</f>
        <v>28.806129377589755</v>
      </c>
      <c r="K28">
        <f>Playoffs!CX26-VLOOKUP($B28,Adjusted!$C$1:$AI$128,K$2,FALSE)</f>
        <v>3.5330210700422704</v>
      </c>
      <c r="L28">
        <f>Playoffs!CY26-VLOOKUP($B28,Adjusted!$C$1:$AI$128,L$2,FALSE)</f>
        <v>2.3342575515595323</v>
      </c>
      <c r="M28">
        <f>Playoffs!CZ26-VLOOKUP($B28,Adjusted!$C$1:$AI$128,M$2,FALSE)</f>
        <v>4.3979200874428495</v>
      </c>
      <c r="N28">
        <f>Playoffs!DA26-VLOOKUP($B28,Adjusted!$C$1:$AI$128,N$2,FALSE)</f>
        <v>4.5962646077026879</v>
      </c>
      <c r="O28">
        <f>Playoffs!DB26-VLOOKUP($B28,Adjusted!$C$1:$AI$128,O$2,FALSE)</f>
        <v>1.9768825374219461</v>
      </c>
      <c r="P28">
        <f>Playoffs!DC26-VLOOKUP($B28,Adjusted!$C$1:$AI$128,P$2,FALSE)</f>
        <v>1.6839853614649887</v>
      </c>
      <c r="Q28">
        <f>Playoffs!DD26-VLOOKUP($B28,Adjusted!$C$1:$AI$128,Q$2,FALSE)</f>
        <v>0.51098553445135986</v>
      </c>
      <c r="R28">
        <f>Playoffs!DE26-VLOOKUP($B28,Adjusted!$C$1:$AI$128,R$2,FALSE)</f>
        <v>0.46449496631492054</v>
      </c>
      <c r="S28">
        <f>Playoffs!DF26-VLOOKUP($B28,Adjusted!$C$1:$AI$128,S$2,FALSE)</f>
        <v>41.626630342927811</v>
      </c>
      <c r="T28">
        <f>Playoffs!DG26-VLOOKUP($B28,Adjusted!$C$1:$AI$128,T$2,FALSE)</f>
        <v>26.759116910477559</v>
      </c>
      <c r="U28">
        <f>Playoffs!DH26-VLOOKUP($B28,Adjusted!$C$1:$AI$128,U$2,FALSE)</f>
        <v>4.8010107342214354</v>
      </c>
      <c r="V28">
        <f>Playoffs!DI26-VLOOKUP($B28,Adjusted!$C$1:$AI$128,V$2,FALSE)</f>
        <v>3.5362170213392545</v>
      </c>
      <c r="W28">
        <f>Playoffs!DJ26-VLOOKUP($B28,Adjusted!$C$1:$AI$128,W$2,FALSE)</f>
        <v>0.78511186076603379</v>
      </c>
      <c r="X28">
        <f>Playoffs!DK26-VLOOKUP($B28,Adjusted!$C$1:$AI$128,X$2,FALSE)</f>
        <v>0.48784572160325462</v>
      </c>
      <c r="Y28">
        <f>Playoffs!DL26-VLOOKUP($B28,Adjusted!$C$1:$AI$128,Y$2,FALSE)</f>
        <v>6.6533626240516277</v>
      </c>
      <c r="Z28">
        <f>Playoffs!DM26-VLOOKUP($B28,Adjusted!$C$1:$AI$128,Z$2,FALSE)</f>
        <v>6.2482065041209456</v>
      </c>
      <c r="AA28">
        <f>Playoffs!DN26-VLOOKUP($B28,Adjusted!$C$1:$AI$128,AA$2,FALSE)</f>
        <v>0.21903895419350705</v>
      </c>
      <c r="AB28">
        <f>Playoffs!DO26-VLOOKUP($B28,Adjusted!$C$1:$AI$128,AB$2,FALSE)</f>
        <v>0.17843037600751083</v>
      </c>
      <c r="AC28">
        <f>Playoffs!DP26-VLOOKUP($B28,Adjusted!$C$1:$AI$128,AC$2,FALSE)</f>
        <v>0.40311141249902416</v>
      </c>
      <c r="AD28">
        <f>Playoffs!DQ26-VLOOKUP($B28,Adjusted!$C$1:$AI$128,AD$2,FALSE)</f>
        <v>0.39748438940343694</v>
      </c>
      <c r="AE28">
        <f>Playoffs!DR26-VLOOKUP($B28,Adjusted!$C$1:$AI$128,AE$2,FALSE)</f>
        <v>3.702965575793947</v>
      </c>
      <c r="AF28">
        <f>Playoffs!DS26-VLOOKUP($B28,Adjusted!$C$1:$AI$128,AF$2,FALSE)</f>
        <v>2.8065644144416257</v>
      </c>
      <c r="AG28">
        <f>Playoffs!DT26-VLOOKUP($B28,Adjusted!$C$1:$AI$128,AG$2,FALSE)</f>
        <v>34.731500761324639</v>
      </c>
      <c r="AH28">
        <f>Playoffs!DU26-VLOOKUP($B28,Adjusted!$C$1:$AI$128,AH$2,FALSE)</f>
        <v>37.883263797519071</v>
      </c>
      <c r="AJ28">
        <f t="shared" ca="1" si="31"/>
        <v>99</v>
      </c>
      <c r="AK28">
        <f t="shared" ca="1" si="0"/>
        <v>92</v>
      </c>
      <c r="AL28">
        <f t="shared" ca="1" si="1"/>
        <v>97</v>
      </c>
      <c r="AM28">
        <f t="shared" ca="1" si="2"/>
        <v>72</v>
      </c>
      <c r="AN28">
        <f t="shared" ca="1" si="3"/>
        <v>2</v>
      </c>
      <c r="AO28">
        <f t="shared" ca="1" si="4"/>
        <v>10</v>
      </c>
      <c r="AP28">
        <f t="shared" ca="1" si="5"/>
        <v>100</v>
      </c>
      <c r="AQ28">
        <f t="shared" ca="1" si="6"/>
        <v>116</v>
      </c>
      <c r="AR28">
        <f t="shared" ca="1" si="7"/>
        <v>23</v>
      </c>
      <c r="AS28">
        <f t="shared" ca="1" si="8"/>
        <v>78</v>
      </c>
      <c r="AT28">
        <f t="shared" ca="1" si="9"/>
        <v>170</v>
      </c>
      <c r="AU28">
        <f t="shared" ca="1" si="10"/>
        <v>70</v>
      </c>
      <c r="AV28">
        <f t="shared" ca="1" si="11"/>
        <v>60</v>
      </c>
      <c r="AW28">
        <f t="shared" ca="1" si="12"/>
        <v>118</v>
      </c>
      <c r="AX28">
        <f t="shared" ca="1" si="13"/>
        <v>47</v>
      </c>
      <c r="AY28">
        <f t="shared" ca="1" si="14"/>
        <v>152</v>
      </c>
      <c r="AZ28">
        <f t="shared" ca="1" si="15"/>
        <v>13</v>
      </c>
      <c r="BA28">
        <f t="shared" ca="1" si="16"/>
        <v>50</v>
      </c>
      <c r="BB28">
        <f t="shared" ca="1" si="17"/>
        <v>142</v>
      </c>
      <c r="BC28">
        <f t="shared" ca="1" si="18"/>
        <v>118</v>
      </c>
      <c r="BD28">
        <f t="shared" ca="1" si="19"/>
        <v>74</v>
      </c>
      <c r="BE28">
        <f t="shared" ca="1" si="20"/>
        <v>59</v>
      </c>
      <c r="BF28">
        <f t="shared" ca="1" si="21"/>
        <v>27</v>
      </c>
      <c r="BG28">
        <f t="shared" ca="1" si="22"/>
        <v>157</v>
      </c>
      <c r="BH28">
        <f t="shared" ca="1" si="23"/>
        <v>27</v>
      </c>
      <c r="BI28">
        <f t="shared" ca="1" si="24"/>
        <v>189</v>
      </c>
      <c r="BJ28">
        <f t="shared" ca="1" si="25"/>
        <v>137</v>
      </c>
      <c r="BK28">
        <f t="shared" ca="1" si="26"/>
        <v>76</v>
      </c>
      <c r="BL28">
        <f t="shared" ca="1" si="27"/>
        <v>121</v>
      </c>
      <c r="BM28">
        <f t="shared" ca="1" si="28"/>
        <v>35</v>
      </c>
      <c r="BN28">
        <f t="shared" ca="1" si="29"/>
        <v>134</v>
      </c>
      <c r="BO28">
        <f t="shared" ca="1" si="30"/>
        <v>108</v>
      </c>
      <c r="BQ28">
        <f>NORMDIST(C28,Playoffs!CP$199,Playoffs!CP$200,1)</f>
        <v>0.62191836914666609</v>
      </c>
      <c r="BR28">
        <f>1-NORMDIST(D28,Playoffs!CQ$199,Playoffs!CQ$200,1)</f>
        <v>0.61179267621277367</v>
      </c>
      <c r="BS28">
        <f>NORMDIST(E28,Playoffs!CR$199,Playoffs!CR$200,1)</f>
        <v>0.59995534598086908</v>
      </c>
      <c r="BT28">
        <f>1-NORMDIST(F28,Playoffs!CS$199,Playoffs!CS$200,1)</f>
        <v>0.74254517431770384</v>
      </c>
      <c r="BU28">
        <f>1-NORMDIST(G28,Playoffs!CT$199,Playoffs!CT$200,1)</f>
        <v>0.97446775388383811</v>
      </c>
      <c r="BV28">
        <f>NORMDIST(H28,Playoffs!CU$199,Playoffs!CU$200,1)</f>
        <v>0.98891948006264441</v>
      </c>
      <c r="BW28">
        <f>NORMDIST(I28,Playoffs!CV$199,Playoffs!CV$200,1)</f>
        <v>0.57020460800558881</v>
      </c>
      <c r="BX28">
        <f>1-NORMDIST(J28,Playoffs!CW$199,Playoffs!CW$200,1)</f>
        <v>0.48612894719733368</v>
      </c>
      <c r="BY28">
        <f>NORMDIST(K28,Playoffs!CX$199,Playoffs!CX$200,1)</f>
        <v>0.9294026377397604</v>
      </c>
      <c r="BZ28">
        <f>1-NORMDIST(L28,Playoffs!CY$199,Playoffs!CY$200,1)</f>
        <v>0.70478999452558144</v>
      </c>
      <c r="CA28">
        <f>NORMDIST(M28,Playoffs!CZ$199,Playoffs!CZ$200,1)</f>
        <v>0.24768227343265314</v>
      </c>
      <c r="CB28">
        <f>1-NORMDIST(N28,Playoffs!DA$199,Playoffs!DA$200,1)</f>
        <v>0.69402211530228863</v>
      </c>
      <c r="CC28">
        <f>NORMDIST(O28,Playoffs!DB$199,Playoffs!DB$200,1)</f>
        <v>0.73689841505983389</v>
      </c>
      <c r="CD28">
        <f>1-NORMDIST(P28,Playoffs!DC$199,Playoffs!DC$200,1)</f>
        <v>0.45908264971983104</v>
      </c>
      <c r="CE28">
        <f>NORMDIST(Q28,Playoffs!DD$199,Playoffs!DD$200,1)</f>
        <v>0.81356959033486098</v>
      </c>
      <c r="CF28">
        <f>1-NORMDIST(R28,Playoffs!DE$199,Playoffs!DE$200,1)</f>
        <v>0.29283135752947265</v>
      </c>
      <c r="CG28">
        <f>NORMDIST(S28,Playoffs!DF$199,Playoffs!DF$200,1)</f>
        <v>0.96909544688477567</v>
      </c>
      <c r="CH28">
        <f>1-NORMDIST(T28,Playoffs!DG$199,Playoffs!DG$200,1)</f>
        <v>0.77574359743261412</v>
      </c>
      <c r="CI28">
        <f>1-NORMDIST(U28,Playoffs!DH$199,Playoffs!DH$200,1)</f>
        <v>0.3304449804246562</v>
      </c>
      <c r="CJ28">
        <f>NORMDIST(V28,Playoffs!DI$199,Playoffs!DI$200,1)</f>
        <v>0.4257785149345501</v>
      </c>
      <c r="CK28">
        <f>NORMDIST(W28,Playoffs!DJ$199,Playoffs!DJ$200,1)</f>
        <v>0.68159272270400328</v>
      </c>
      <c r="CL28">
        <f>1-NORMDIST(X28,Playoffs!DK$199,Playoffs!DK$200,1)</f>
        <v>0.73027945782674453</v>
      </c>
      <c r="CM28">
        <f>NORMDIST(Y28,Playoffs!DL$199,Playoffs!DL$200,1)</f>
        <v>0.87436461898335816</v>
      </c>
      <c r="CN28">
        <f>1-NORMDIST(Z28,Playoffs!DM$199,Playoffs!DM$200,1)</f>
        <v>0.22927898181062234</v>
      </c>
      <c r="CO28">
        <f>1-NORMDIST(AA28,Playoffs!DN$199,Playoffs!DN$200,1)</f>
        <v>0.91568641635718628</v>
      </c>
      <c r="CP28">
        <f>NORMDIST(AB28,Playoffs!DO$199,Playoffs!DO$200,1)</f>
        <v>7.0753373179402668E-2</v>
      </c>
      <c r="CQ28">
        <f>NORMDIST(AC28,Playoffs!DP$199,Playoffs!DP$200,1)</f>
        <v>0.32196182266881801</v>
      </c>
      <c r="CR28">
        <f>1-NORMDIST(AD28,Playoffs!DQ$199,Playoffs!DQ$200,1)</f>
        <v>0.6950934521379083</v>
      </c>
      <c r="CS28">
        <f>NORMDIST(AE28,Playoffs!DR$199,Playoffs!DR$200,1)</f>
        <v>0.36506124438330478</v>
      </c>
      <c r="CT28">
        <f>1-NORMDIST(AF28,Playoffs!DS$199,Playoffs!DS$200,1)</f>
        <v>0.85450994199021812</v>
      </c>
      <c r="CU28">
        <f>NORMDIST(AG28,Playoffs!DT$199,Playoffs!DT$200,1)</f>
        <v>0.30208763833056296</v>
      </c>
      <c r="CV28">
        <f>1-NORMDIST(AH28,Playoffs!DU$199,Playoffs!DU$200,1)</f>
        <v>0.51420093004452072</v>
      </c>
      <c r="CW28">
        <f t="shared" si="32"/>
        <v>24.626163854607881</v>
      </c>
      <c r="CX28">
        <f t="shared" si="33"/>
        <v>21.925917628044555</v>
      </c>
      <c r="CY28">
        <f t="shared" si="34"/>
        <v>46.552081482652454</v>
      </c>
      <c r="DA28">
        <f t="shared" ca="1" si="35"/>
        <v>53</v>
      </c>
      <c r="DB28">
        <f t="shared" ca="1" si="36"/>
        <v>80</v>
      </c>
      <c r="DC28">
        <f t="shared" ca="1" si="37"/>
        <v>48</v>
      </c>
      <c r="DE28" t="str">
        <f t="shared" si="38"/>
        <v>Falcons</v>
      </c>
    </row>
    <row r="29" spans="1:109">
      <c r="A29" t="str">
        <f>Playoffs!G27</f>
        <v>Steelers-WC-2002</v>
      </c>
      <c r="B29" t="str">
        <f>Playoffs!B27&amp;"-"&amp;Playoffs!F27</f>
        <v>Browns-2002</v>
      </c>
      <c r="C29">
        <f>Playoffs!CP27-VLOOKUP($B29,Adjusted!$C$1:$AI$128,C$2,FALSE)</f>
        <v>0.8016616147143043</v>
      </c>
      <c r="D29">
        <f>Playoffs!CQ27-VLOOKUP($B29,Adjusted!$C$1:$AI$128,D$2,FALSE)</f>
        <v>0.7179730566578687</v>
      </c>
      <c r="E29">
        <f>Playoffs!CR27-VLOOKUP($B29,Adjusted!$C$1:$AI$128,E$2,FALSE)</f>
        <v>6.393858056731295</v>
      </c>
      <c r="F29">
        <f>Playoffs!CS27-VLOOKUP($B29,Adjusted!$C$1:$AI$128,F$2,FALSE)</f>
        <v>10.033514813769427</v>
      </c>
      <c r="G29">
        <f>Playoffs!CT27-VLOOKUP($B29,Adjusted!$C$1:$AI$128,G$2,FALSE)</f>
        <v>2.9234539124480152</v>
      </c>
      <c r="H29">
        <f>Playoffs!CU27-VLOOKUP($B29,Adjusted!$C$1:$AI$128,H$2,FALSE)</f>
        <v>0.90016495320462342</v>
      </c>
      <c r="I29">
        <f>Playoffs!CV27-VLOOKUP($B29,Adjusted!$C$1:$AI$128,I$2,FALSE)</f>
        <v>32.370713093517899</v>
      </c>
      <c r="J29">
        <f>Playoffs!CW27-VLOOKUP($B29,Adjusted!$C$1:$AI$128,J$2,FALSE)</f>
        <v>31.810848363252646</v>
      </c>
      <c r="K29">
        <f>Playoffs!CX27-VLOOKUP($B29,Adjusted!$C$1:$AI$128,K$2,FALSE)</f>
        <v>2.0854155234210285</v>
      </c>
      <c r="L29">
        <f>Playoffs!CY27-VLOOKUP($B29,Adjusted!$C$1:$AI$128,L$2,FALSE)</f>
        <v>2.2740228980846195</v>
      </c>
      <c r="M29">
        <f>Playoffs!CZ27-VLOOKUP($B29,Adjusted!$C$1:$AI$128,M$2,FALSE)</f>
        <v>5.9530058415369087</v>
      </c>
      <c r="N29">
        <f>Playoffs!DA27-VLOOKUP($B29,Adjusted!$C$1:$AI$128,N$2,FALSE)</f>
        <v>6.2512131997169007</v>
      </c>
      <c r="O29">
        <f>Playoffs!DB27-VLOOKUP($B29,Adjusted!$C$1:$AI$128,O$2,FALSE)</f>
        <v>2.338664479411241</v>
      </c>
      <c r="P29">
        <f>Playoffs!DC27-VLOOKUP($B29,Adjusted!$C$1:$AI$128,P$2,FALSE)</f>
        <v>1.5835630284179776</v>
      </c>
      <c r="Q29">
        <f>Playoffs!DD27-VLOOKUP($B29,Adjusted!$C$1:$AI$128,Q$2,FALSE)</f>
        <v>0.29252225173016116</v>
      </c>
      <c r="R29">
        <f>Playoffs!DE27-VLOOKUP($B29,Adjusted!$C$1:$AI$128,R$2,FALSE)</f>
        <v>0.45995805623889291</v>
      </c>
      <c r="S29">
        <f>Playoffs!DF27-VLOOKUP($B29,Adjusted!$C$1:$AI$128,S$2,FALSE)</f>
        <v>29.35031576035075</v>
      </c>
      <c r="T29">
        <f>Playoffs!DG27-VLOOKUP($B29,Adjusted!$C$1:$AI$128,T$2,FALSE)</f>
        <v>37.498578299684816</v>
      </c>
      <c r="U29">
        <f>Playoffs!DH27-VLOOKUP($B29,Adjusted!$C$1:$AI$128,U$2,FALSE)</f>
        <v>4.2806845281224737</v>
      </c>
      <c r="V29">
        <f>Playoffs!DI27-VLOOKUP($B29,Adjusted!$C$1:$AI$128,V$2,FALSE)</f>
        <v>3.9103352596847372</v>
      </c>
      <c r="W29">
        <f>Playoffs!DJ27-VLOOKUP($B29,Adjusted!$C$1:$AI$128,W$2,FALSE)</f>
        <v>1.120277641365985</v>
      </c>
      <c r="X29">
        <f>Playoffs!DK27-VLOOKUP($B29,Adjusted!$C$1:$AI$128,X$2,FALSE)</f>
        <v>0.69496769787591939</v>
      </c>
      <c r="Y29">
        <f>Playoffs!DL27-VLOOKUP($B29,Adjusted!$C$1:$AI$128,Y$2,FALSE)</f>
        <v>5.3771955811305752</v>
      </c>
      <c r="Z29">
        <f>Playoffs!DM27-VLOOKUP($B29,Adjusted!$C$1:$AI$128,Z$2,FALSE)</f>
        <v>5.0974726884012735</v>
      </c>
      <c r="AA29">
        <f>Playoffs!DN27-VLOOKUP($B29,Adjusted!$C$1:$AI$128,AA$2,FALSE)</f>
        <v>0.55921571789653091</v>
      </c>
      <c r="AB29">
        <f>Playoffs!DO27-VLOOKUP($B29,Adjusted!$C$1:$AI$128,AB$2,FALSE)</f>
        <v>0.977663818301587</v>
      </c>
      <c r="AC29">
        <f>Playoffs!DP27-VLOOKUP($B29,Adjusted!$C$1:$AI$128,AC$2,FALSE)</f>
        <v>0.40122125131628628</v>
      </c>
      <c r="AD29">
        <f>Playoffs!DQ27-VLOOKUP($B29,Adjusted!$C$1:$AI$128,AD$2,FALSE)</f>
        <v>0.27977818367486373</v>
      </c>
      <c r="AE29">
        <f>Playoffs!DR27-VLOOKUP($B29,Adjusted!$C$1:$AI$128,AE$2,FALSE)</f>
        <v>4.1538799590912143</v>
      </c>
      <c r="AF29">
        <f>Playoffs!DS27-VLOOKUP($B29,Adjusted!$C$1:$AI$128,AF$2,FALSE)</f>
        <v>1.6914727995875389</v>
      </c>
      <c r="AG29">
        <f>Playoffs!DT27-VLOOKUP($B29,Adjusted!$C$1:$AI$128,AG$2,FALSE)</f>
        <v>27.624859782767242</v>
      </c>
      <c r="AH29">
        <f>Playoffs!DU27-VLOOKUP($B29,Adjusted!$C$1:$AI$128,AH$2,FALSE)</f>
        <v>28.066031907375795</v>
      </c>
      <c r="AJ29">
        <f t="shared" ca="1" si="31"/>
        <v>34</v>
      </c>
      <c r="AK29">
        <f t="shared" ca="1" si="0"/>
        <v>134</v>
      </c>
      <c r="AL29">
        <f t="shared" ca="1" si="1"/>
        <v>92</v>
      </c>
      <c r="AM29">
        <f t="shared" ca="1" si="2"/>
        <v>191</v>
      </c>
      <c r="AN29">
        <f t="shared" ca="1" si="3"/>
        <v>156</v>
      </c>
      <c r="AO29">
        <f t="shared" ca="1" si="4"/>
        <v>143</v>
      </c>
      <c r="AP29">
        <f t="shared" ca="1" si="5"/>
        <v>76</v>
      </c>
      <c r="AQ29">
        <f t="shared" ca="1" si="6"/>
        <v>142</v>
      </c>
      <c r="AR29">
        <f t="shared" ca="1" si="7"/>
        <v>174</v>
      </c>
      <c r="AS29">
        <f t="shared" ca="1" si="8"/>
        <v>68</v>
      </c>
      <c r="AT29">
        <f t="shared" ca="1" si="9"/>
        <v>58</v>
      </c>
      <c r="AU29">
        <f t="shared" ca="1" si="10"/>
        <v>179</v>
      </c>
      <c r="AV29">
        <f t="shared" ca="1" si="11"/>
        <v>31</v>
      </c>
      <c r="AW29">
        <f t="shared" ca="1" si="12"/>
        <v>107</v>
      </c>
      <c r="AX29">
        <f t="shared" ca="1" si="13"/>
        <v>165</v>
      </c>
      <c r="AY29">
        <f t="shared" ca="1" si="14"/>
        <v>149</v>
      </c>
      <c r="AZ29">
        <f t="shared" ca="1" si="15"/>
        <v>132</v>
      </c>
      <c r="BA29">
        <f t="shared" ca="1" si="16"/>
        <v>172</v>
      </c>
      <c r="BB29">
        <f t="shared" ca="1" si="17"/>
        <v>115</v>
      </c>
      <c r="BC29">
        <f t="shared" ca="1" si="18"/>
        <v>108</v>
      </c>
      <c r="BD29">
        <f t="shared" ca="1" si="19"/>
        <v>4</v>
      </c>
      <c r="BE29">
        <f t="shared" ca="1" si="20"/>
        <v>115</v>
      </c>
      <c r="BF29">
        <f t="shared" ca="1" si="21"/>
        <v>112</v>
      </c>
      <c r="BG29">
        <f t="shared" ca="1" si="22"/>
        <v>77</v>
      </c>
      <c r="BH29">
        <f t="shared" ca="1" si="23"/>
        <v>90</v>
      </c>
      <c r="BI29">
        <f t="shared" ca="1" si="24"/>
        <v>42</v>
      </c>
      <c r="BJ29">
        <f t="shared" ca="1" si="25"/>
        <v>140</v>
      </c>
      <c r="BK29">
        <f t="shared" ca="1" si="26"/>
        <v>20</v>
      </c>
      <c r="BL29">
        <f t="shared" ca="1" si="27"/>
        <v>86</v>
      </c>
      <c r="BM29">
        <f t="shared" ca="1" si="28"/>
        <v>5</v>
      </c>
      <c r="BN29">
        <f t="shared" ca="1" si="29"/>
        <v>184</v>
      </c>
      <c r="BO29">
        <f t="shared" ca="1" si="30"/>
        <v>14</v>
      </c>
      <c r="BQ29">
        <f>NORMDIST(C29,Playoffs!CP$199,Playoffs!CP$200,1)</f>
        <v>0.85677561079364395</v>
      </c>
      <c r="BR29">
        <f>1-NORMDIST(D29,Playoffs!CQ$199,Playoffs!CQ$200,1)</f>
        <v>0.39891273043213993</v>
      </c>
      <c r="BS29">
        <f>NORMDIST(E29,Playoffs!CR$199,Playoffs!CR$200,1)</f>
        <v>0.63184492348155785</v>
      </c>
      <c r="BT29">
        <f>1-NORMDIST(F29,Playoffs!CS$199,Playoffs!CS$200,1)</f>
        <v>5.2268683815864914E-2</v>
      </c>
      <c r="BU29">
        <f>1-NORMDIST(G29,Playoffs!CT$199,Playoffs!CT$200,1)</f>
        <v>0.20211790575890554</v>
      </c>
      <c r="BV29">
        <f>NORMDIST(H29,Playoffs!CU$199,Playoffs!CU$200,1)</f>
        <v>0.27201547509145596</v>
      </c>
      <c r="BW29">
        <f>NORMDIST(I29,Playoffs!CV$199,Playoffs!CV$200,1)</f>
        <v>0.66754783696521369</v>
      </c>
      <c r="BX29">
        <f>1-NORMDIST(J29,Playoffs!CW$199,Playoffs!CW$200,1)</f>
        <v>0.3554744719820494</v>
      </c>
      <c r="BY29">
        <f>NORMDIST(K29,Playoffs!CX$199,Playoffs!CX$200,1)</f>
        <v>0.16969241615591935</v>
      </c>
      <c r="BZ29">
        <f>1-NORMDIST(L29,Playoffs!CY$199,Playoffs!CY$200,1)</f>
        <v>0.73865478367249016</v>
      </c>
      <c r="CA29">
        <f>NORMDIST(M29,Playoffs!CZ$199,Playoffs!CZ$200,1)</f>
        <v>0.753792927480046</v>
      </c>
      <c r="CB29">
        <f>1-NORMDIST(N29,Playoffs!DA$199,Playoffs!DA$200,1)</f>
        <v>0.17134633908794905</v>
      </c>
      <c r="CC29">
        <f>NORMDIST(O29,Playoffs!DB$199,Playoffs!DB$200,1)</f>
        <v>0.90143623667675765</v>
      </c>
      <c r="CD29">
        <f>1-NORMDIST(P29,Playoffs!DC$199,Playoffs!DC$200,1)</f>
        <v>0.53161731575879434</v>
      </c>
      <c r="CE29">
        <f>NORMDIST(Q29,Playoffs!DD$199,Playoffs!DD$200,1)</f>
        <v>0.23125031807898744</v>
      </c>
      <c r="CF29">
        <f>1-NORMDIST(R29,Playoffs!DE$199,Playoffs!DE$200,1)</f>
        <v>0.3045470077446315</v>
      </c>
      <c r="CG29">
        <f>NORMDIST(S29,Playoffs!DF$199,Playoffs!DF$200,1)</f>
        <v>0.38197470235250897</v>
      </c>
      <c r="CH29">
        <f>1-NORMDIST(T29,Playoffs!DG$199,Playoffs!DG$200,1)</f>
        <v>0.12742234142247399</v>
      </c>
      <c r="CI29">
        <f>1-NORMDIST(U29,Playoffs!DH$199,Playoffs!DH$200,1)</f>
        <v>0.42809407012924638</v>
      </c>
      <c r="CJ29">
        <f>NORMDIST(V29,Playoffs!DI$199,Playoffs!DI$200,1)</f>
        <v>0.49919440571938067</v>
      </c>
      <c r="CK29">
        <f>NORMDIST(W29,Playoffs!DJ$199,Playoffs!DJ$200,1)</f>
        <v>0.95509566505804466</v>
      </c>
      <c r="CL29">
        <f>1-NORMDIST(X29,Playoffs!DK$199,Playoffs!DK$200,1)</f>
        <v>0.44318844786523082</v>
      </c>
      <c r="CM29">
        <f>NORMDIST(Y29,Playoffs!DL$199,Playoffs!DL$200,1)</f>
        <v>0.44761158236932641</v>
      </c>
      <c r="CN29">
        <f>1-NORMDIST(Z29,Playoffs!DM$199,Playoffs!DM$200,1)</f>
        <v>0.65984291722267263</v>
      </c>
      <c r="CO29">
        <f>1-NORMDIST(AA29,Playoffs!DN$199,Playoffs!DN$200,1)</f>
        <v>0.72332770339968189</v>
      </c>
      <c r="CP29">
        <f>NORMDIST(AB29,Playoffs!DO$199,Playoffs!DO$200,1)</f>
        <v>0.64485930296668081</v>
      </c>
      <c r="CQ29">
        <f>NORMDIST(AC29,Playoffs!DP$199,Playoffs!DP$200,1)</f>
        <v>0.31618849577096764</v>
      </c>
      <c r="CR29">
        <f>1-NORMDIST(AD29,Playoffs!DQ$199,Playoffs!DQ$200,1)</f>
        <v>0.9353570181273938</v>
      </c>
      <c r="CS29">
        <f>NORMDIST(AE29,Playoffs!DR$199,Playoffs!DR$200,1)</f>
        <v>0.50506468486003975</v>
      </c>
      <c r="CT29">
        <f>1-NORMDIST(AF29,Playoffs!DS$199,Playoffs!DS$200,1)</f>
        <v>0.97383731403491647</v>
      </c>
      <c r="CU29">
        <f>NORMDIST(AG29,Playoffs!DT$199,Playoffs!DT$200,1)</f>
        <v>5.4023471023624037E-2</v>
      </c>
      <c r="CV29">
        <f>1-NORMDIST(AH29,Playoffs!DU$199,Playoffs!DU$200,1)</f>
        <v>0.93815313578688198</v>
      </c>
      <c r="CW29">
        <f t="shared" si="32"/>
        <v>20.12392897435906</v>
      </c>
      <c r="CX29">
        <f t="shared" si="33"/>
        <v>14.205966762936214</v>
      </c>
      <c r="CY29">
        <f t="shared" si="34"/>
        <v>34.329895737295281</v>
      </c>
      <c r="DA29">
        <f t="shared" ca="1" si="35"/>
        <v>98</v>
      </c>
      <c r="DB29">
        <f t="shared" ca="1" si="36"/>
        <v>152</v>
      </c>
      <c r="DC29">
        <f t="shared" ca="1" si="37"/>
        <v>141</v>
      </c>
      <c r="DE29" t="str">
        <f t="shared" si="38"/>
        <v>Steelers</v>
      </c>
    </row>
    <row r="30" spans="1:109">
      <c r="A30" t="str">
        <f>Playoffs!G28</f>
        <v>Browns-WC-2002</v>
      </c>
      <c r="B30" t="str">
        <f>Playoffs!B28&amp;"-"&amp;Playoffs!F28</f>
        <v>Steelers-2002</v>
      </c>
      <c r="C30">
        <f>Playoffs!CP28-VLOOKUP($B30,Adjusted!$C$1:$AI$128,C$2,FALSE)</f>
        <v>0.71380801064853461</v>
      </c>
      <c r="D30">
        <f>Playoffs!CQ28-VLOOKUP($B30,Adjusted!$C$1:$AI$128,D$2,FALSE)</f>
        <v>0.76282864793405791</v>
      </c>
      <c r="E30">
        <f>Playoffs!CR28-VLOOKUP($B30,Adjusted!$C$1:$AI$128,E$2,FALSE)</f>
        <v>9.9810240453018633</v>
      </c>
      <c r="F30">
        <f>Playoffs!CS28-VLOOKUP($B30,Adjusted!$C$1:$AI$128,F$2,FALSE)</f>
        <v>5.4593075417724117</v>
      </c>
      <c r="G30">
        <f>Playoffs!CT28-VLOOKUP($B30,Adjusted!$C$1:$AI$128,G$2,FALSE)</f>
        <v>0.47519002839108548</v>
      </c>
      <c r="H30">
        <f>Playoffs!CU28-VLOOKUP($B30,Adjusted!$C$1:$AI$128,H$2,FALSE)</f>
        <v>2.5515538469254713</v>
      </c>
      <c r="I30">
        <f>Playoffs!CV28-VLOOKUP($B30,Adjusted!$C$1:$AI$128,I$2,FALSE)</f>
        <v>30.740414713041581</v>
      </c>
      <c r="J30">
        <f>Playoffs!CW28-VLOOKUP($B30,Adjusted!$C$1:$AI$128,J$2,FALSE)</f>
        <v>30.522068836874073</v>
      </c>
      <c r="K30">
        <f>Playoffs!CX28-VLOOKUP($B30,Adjusted!$C$1:$AI$128,K$2,FALSE)</f>
        <v>2.4095902504381144</v>
      </c>
      <c r="L30">
        <f>Playoffs!CY28-VLOOKUP($B30,Adjusted!$C$1:$AI$128,L$2,FALSE)</f>
        <v>1.9130145511867325</v>
      </c>
      <c r="M30">
        <f>Playoffs!CZ28-VLOOKUP($B30,Adjusted!$C$1:$AI$128,M$2,FALSE)</f>
        <v>6.2801641736111682</v>
      </c>
      <c r="N30">
        <f>Playoffs!DA28-VLOOKUP($B30,Adjusted!$C$1:$AI$128,N$2,FALSE)</f>
        <v>5.7326336602585624</v>
      </c>
      <c r="O30">
        <f>Playoffs!DB28-VLOOKUP($B30,Adjusted!$C$1:$AI$128,O$2,FALSE)</f>
        <v>1.4458260919187103</v>
      </c>
      <c r="P30">
        <f>Playoffs!DC28-VLOOKUP($B30,Adjusted!$C$1:$AI$128,P$2,FALSE)</f>
        <v>2.155718742315841</v>
      </c>
      <c r="Q30">
        <f>Playoffs!DD28-VLOOKUP($B30,Adjusted!$C$1:$AI$128,Q$2,FALSE)</f>
        <v>0.43683978942541352</v>
      </c>
      <c r="R30">
        <f>Playoffs!DE28-VLOOKUP($B30,Adjusted!$C$1:$AI$128,R$2,FALSE)</f>
        <v>0.26397646530458574</v>
      </c>
      <c r="S30">
        <f>Playoffs!DF28-VLOOKUP($B30,Adjusted!$C$1:$AI$128,S$2,FALSE)</f>
        <v>33.464157931145884</v>
      </c>
      <c r="T30">
        <f>Playoffs!DG28-VLOOKUP($B30,Adjusted!$C$1:$AI$128,T$2,FALSE)</f>
        <v>26.862907731097422</v>
      </c>
      <c r="U30">
        <f>Playoffs!DH28-VLOOKUP($B30,Adjusted!$C$1:$AI$128,U$2,FALSE)</f>
        <v>3.3436805645973129</v>
      </c>
      <c r="V30">
        <f>Playoffs!DI28-VLOOKUP($B30,Adjusted!$C$1:$AI$128,V$2,FALSE)</f>
        <v>4.4299285183817982</v>
      </c>
      <c r="W30">
        <f>Playoffs!DJ28-VLOOKUP($B30,Adjusted!$C$1:$AI$128,W$2,FALSE)</f>
        <v>0.6989642323244627</v>
      </c>
      <c r="X30">
        <f>Playoffs!DK28-VLOOKUP($B30,Adjusted!$C$1:$AI$128,X$2,FALSE)</f>
        <v>1.0424968814269897</v>
      </c>
      <c r="Y30">
        <f>Playoffs!DL28-VLOOKUP($B30,Adjusted!$C$1:$AI$128,Y$2,FALSE)</f>
        <v>4.9837746928420792</v>
      </c>
      <c r="Z30">
        <f>Playoffs!DM28-VLOOKUP($B30,Adjusted!$C$1:$AI$128,Z$2,FALSE)</f>
        <v>5.288442655206758</v>
      </c>
      <c r="AA30">
        <f>Playoffs!DN28-VLOOKUP($B30,Adjusted!$C$1:$AI$128,AA$2,FALSE)</f>
        <v>0.93946391388071082</v>
      </c>
      <c r="AB30">
        <f>Playoffs!DO28-VLOOKUP($B30,Adjusted!$C$1:$AI$128,AB$2,FALSE)</f>
        <v>0.63829908822257275</v>
      </c>
      <c r="AC30">
        <f>Playoffs!DP28-VLOOKUP($B30,Adjusted!$C$1:$AI$128,AC$2,FALSE)</f>
        <v>0.28048064675372603</v>
      </c>
      <c r="AD30">
        <f>Playoffs!DQ28-VLOOKUP($B30,Adjusted!$C$1:$AI$128,AD$2,FALSE)</f>
        <v>0.4113435842784397</v>
      </c>
      <c r="AE30">
        <f>Playoffs!DR28-VLOOKUP($B30,Adjusted!$C$1:$AI$128,AE$2,FALSE)</f>
        <v>1.40120976141873</v>
      </c>
      <c r="AF30">
        <f>Playoffs!DS28-VLOOKUP($B30,Adjusted!$C$1:$AI$128,AF$2,FALSE)</f>
        <v>4.5392210532729118</v>
      </c>
      <c r="AG30">
        <f>Playoffs!DT28-VLOOKUP($B30,Adjusted!$C$1:$AI$128,AG$2,FALSE)</f>
        <v>29.229830931043434</v>
      </c>
      <c r="AH30">
        <f>Playoffs!DU28-VLOOKUP($B30,Adjusted!$C$1:$AI$128,AH$2,FALSE)</f>
        <v>24.972676473861863</v>
      </c>
      <c r="AJ30">
        <f t="shared" ca="1" si="31"/>
        <v>106</v>
      </c>
      <c r="AK30">
        <f t="shared" ca="1" si="0"/>
        <v>168</v>
      </c>
      <c r="AL30">
        <f t="shared" ca="1" si="1"/>
        <v>20</v>
      </c>
      <c r="AM30">
        <f t="shared" ca="1" si="2"/>
        <v>116</v>
      </c>
      <c r="AN30">
        <f t="shared" ca="1" si="3"/>
        <v>47</v>
      </c>
      <c r="AO30">
        <f t="shared" ca="1" si="4"/>
        <v>60</v>
      </c>
      <c r="AP30">
        <f t="shared" ca="1" si="5"/>
        <v>90</v>
      </c>
      <c r="AQ30">
        <f t="shared" ca="1" si="6"/>
        <v>132</v>
      </c>
      <c r="AR30">
        <f t="shared" ca="1" si="7"/>
        <v>134</v>
      </c>
      <c r="AS30">
        <f t="shared" ca="1" si="8"/>
        <v>27</v>
      </c>
      <c r="AT30">
        <f t="shared" ca="1" si="9"/>
        <v>39</v>
      </c>
      <c r="AU30">
        <f t="shared" ca="1" si="10"/>
        <v>156</v>
      </c>
      <c r="AV30">
        <f t="shared" ca="1" si="11"/>
        <v>140</v>
      </c>
      <c r="AW30">
        <f t="shared" ca="1" si="12"/>
        <v>171</v>
      </c>
      <c r="AX30">
        <f t="shared" ca="1" si="13"/>
        <v>90</v>
      </c>
      <c r="AY30">
        <f t="shared" ca="1" si="14"/>
        <v>50</v>
      </c>
      <c r="AZ30">
        <f t="shared" ca="1" si="15"/>
        <v>74</v>
      </c>
      <c r="BA30">
        <f t="shared" ca="1" si="16"/>
        <v>53</v>
      </c>
      <c r="BB30">
        <f t="shared" ca="1" si="17"/>
        <v>86</v>
      </c>
      <c r="BC30">
        <f t="shared" ca="1" si="18"/>
        <v>85</v>
      </c>
      <c r="BD30">
        <f t="shared" ca="1" si="19"/>
        <v>115</v>
      </c>
      <c r="BE30">
        <f t="shared" ca="1" si="20"/>
        <v>192</v>
      </c>
      <c r="BF30">
        <f t="shared" ca="1" si="21"/>
        <v>146</v>
      </c>
      <c r="BG30">
        <f t="shared" ca="1" si="22"/>
        <v>85</v>
      </c>
      <c r="BH30">
        <f t="shared" ca="1" si="23"/>
        <v>155</v>
      </c>
      <c r="BI30">
        <f t="shared" ca="1" si="24"/>
        <v>107</v>
      </c>
      <c r="BJ30">
        <f t="shared" ca="1" si="25"/>
        <v>185</v>
      </c>
      <c r="BK30">
        <f t="shared" ca="1" si="26"/>
        <v>81</v>
      </c>
      <c r="BL30">
        <f t="shared" ca="1" si="27"/>
        <v>197</v>
      </c>
      <c r="BM30">
        <f t="shared" ca="1" si="28"/>
        <v>143</v>
      </c>
      <c r="BN30">
        <f t="shared" ca="1" si="29"/>
        <v>177</v>
      </c>
      <c r="BO30">
        <f t="shared" ca="1" si="30"/>
        <v>6</v>
      </c>
      <c r="BQ30">
        <f>NORMDIST(C30,Playoffs!CP$199,Playoffs!CP$200,1)</f>
        <v>0.58545187878517524</v>
      </c>
      <c r="BR30">
        <f>1-NORMDIST(D30,Playoffs!CQ$199,Playoffs!CQ$200,1)</f>
        <v>0.24503696036652733</v>
      </c>
      <c r="BS30">
        <f>NORMDIST(E30,Playoffs!CR$199,Playoffs!CR$200,1)</f>
        <v>0.94571894531941236</v>
      </c>
      <c r="BT30">
        <f>1-NORMDIST(F30,Playoffs!CS$199,Playoffs!CS$200,1)</f>
        <v>0.49744257381459289</v>
      </c>
      <c r="BU30">
        <f>1-NORMDIST(G30,Playoffs!CT$199,Playoffs!CT$200,1)</f>
        <v>0.81841956437899865</v>
      </c>
      <c r="BV30">
        <f>NORMDIST(H30,Playoffs!CU$199,Playoffs!CU$200,1)</f>
        <v>0.71540524845826903</v>
      </c>
      <c r="BW30">
        <f>NORMDIST(I30,Playoffs!CV$199,Playoffs!CV$200,1)</f>
        <v>0.59907400065695027</v>
      </c>
      <c r="BX30">
        <f>1-NORMDIST(J30,Playoffs!CW$199,Playoffs!CW$200,1)</f>
        <v>0.41038730173188065</v>
      </c>
      <c r="BY30">
        <f>NORMDIST(K30,Playoffs!CX$199,Playoffs!CX$200,1)</f>
        <v>0.34019126148228085</v>
      </c>
      <c r="BZ30">
        <f>1-NORMDIST(L30,Playoffs!CY$199,Playoffs!CY$200,1)</f>
        <v>0.89332217289451377</v>
      </c>
      <c r="CA30">
        <f>NORMDIST(M30,Playoffs!CZ$199,Playoffs!CZ$200,1)</f>
        <v>0.83505400309798894</v>
      </c>
      <c r="CB30">
        <f>1-NORMDIST(N30,Playoffs!DA$199,Playoffs!DA$200,1)</f>
        <v>0.31115646438011735</v>
      </c>
      <c r="CC30">
        <f>NORMDIST(O30,Playoffs!DB$199,Playoffs!DB$200,1)</f>
        <v>0.3710498105225265</v>
      </c>
      <c r="CD30">
        <f>1-NORMDIST(P30,Playoffs!DC$199,Playoffs!DC$200,1)</f>
        <v>0.16901373536046238</v>
      </c>
      <c r="CE30">
        <f>NORMDIST(Q30,Playoffs!DD$199,Playoffs!DD$200,1)</f>
        <v>0.63281367342965122</v>
      </c>
      <c r="CF30">
        <f>1-NORMDIST(R30,Playoffs!DE$199,Playoffs!DE$200,1)</f>
        <v>0.82822669634807544</v>
      </c>
      <c r="CG30">
        <f>NORMDIST(S30,Playoffs!DF$199,Playoffs!DF$200,1)</f>
        <v>0.66501671987427569</v>
      </c>
      <c r="CH30">
        <f>1-NORMDIST(T30,Playoffs!DG$199,Playoffs!DG$200,1)</f>
        <v>0.77021879007984406</v>
      </c>
      <c r="CI30">
        <f>1-NORMDIST(U30,Playoffs!DH$199,Playoffs!DH$200,1)</f>
        <v>0.61118110137628179</v>
      </c>
      <c r="CJ30">
        <f>NORMDIST(V30,Playoffs!DI$199,Playoffs!DI$200,1)</f>
        <v>0.60066709649408401</v>
      </c>
      <c r="CK30">
        <f>NORMDIST(W30,Playoffs!DJ$199,Playoffs!DJ$200,1)</f>
        <v>0.56256995919877084</v>
      </c>
      <c r="CL30">
        <f>1-NORMDIST(X30,Playoffs!DK$199,Playoffs!DK$200,1)</f>
        <v>7.8930786101180317E-2</v>
      </c>
      <c r="CM30">
        <f>NORMDIST(Y30,Playoffs!DL$199,Playoffs!DL$200,1)</f>
        <v>0.29945040926875821</v>
      </c>
      <c r="CN30">
        <f>1-NORMDIST(Z30,Playoffs!DM$199,Playoffs!DM$200,1)</f>
        <v>0.58731580630503966</v>
      </c>
      <c r="CO30">
        <f>1-NORMDIST(AA30,Playoffs!DN$199,Playoffs!DN$200,1)</f>
        <v>0.38841450124466903</v>
      </c>
      <c r="CP30">
        <f>NORMDIST(AB30,Playoffs!DO$199,Playoffs!DO$200,1)</f>
        <v>0.34071108491675839</v>
      </c>
      <c r="CQ30">
        <f>NORMDIST(AC30,Playoffs!DP$199,Playoffs!DP$200,1)</f>
        <v>6.5404873758133752E-2</v>
      </c>
      <c r="CR30">
        <f>1-NORMDIST(AD30,Playoffs!DQ$199,Playoffs!DQ$200,1)</f>
        <v>0.65240481870108757</v>
      </c>
      <c r="CS30">
        <f>NORMDIST(AE30,Playoffs!DR$199,Playoffs!DR$200,1)</f>
        <v>1.4977713908213452E-2</v>
      </c>
      <c r="CT30">
        <f>1-NORMDIST(AF30,Playoffs!DS$199,Playoffs!DS$200,1)</f>
        <v>0.37511271126068335</v>
      </c>
      <c r="CU30">
        <f>NORMDIST(AG30,Playoffs!DT$199,Playoffs!DT$200,1)</f>
        <v>8.6728890963209015E-2</v>
      </c>
      <c r="CV30">
        <f>1-NORMDIST(AH30,Playoffs!DU$199,Playoffs!DU$200,1)</f>
        <v>0.97795885964298046</v>
      </c>
      <c r="CW30">
        <f t="shared" si="32"/>
        <v>21.634277829366397</v>
      </c>
      <c r="CX30">
        <f t="shared" si="33"/>
        <v>18.231245815566972</v>
      </c>
      <c r="CY30">
        <f t="shared" si="34"/>
        <v>39.865523644933369</v>
      </c>
      <c r="DA30">
        <f t="shared" ca="1" si="35"/>
        <v>82</v>
      </c>
      <c r="DB30">
        <f t="shared" ca="1" si="36"/>
        <v>107</v>
      </c>
      <c r="DC30">
        <f t="shared" ca="1" si="37"/>
        <v>100</v>
      </c>
      <c r="DE30" t="str">
        <f t="shared" si="38"/>
        <v>Browns</v>
      </c>
    </row>
    <row r="31" spans="1:109">
      <c r="A31" t="str">
        <f>Playoffs!G29</f>
        <v>49ers-WC-2002</v>
      </c>
      <c r="B31" t="str">
        <f>Playoffs!B29&amp;"-"&amp;Playoffs!F29</f>
        <v>Giants-2002</v>
      </c>
      <c r="C31">
        <f>Playoffs!CP29-VLOOKUP($B31,Adjusted!$C$1:$AI$128,C$2,FALSE)</f>
        <v>0.86455401707651025</v>
      </c>
      <c r="D31">
        <f>Playoffs!CQ29-VLOOKUP($B31,Adjusted!$C$1:$AI$128,D$2,FALSE)</f>
        <v>0.78814348859707906</v>
      </c>
      <c r="E31">
        <f>Playoffs!CR29-VLOOKUP($B31,Adjusted!$C$1:$AI$128,E$2,FALSE)</f>
        <v>8.411817173502671</v>
      </c>
      <c r="F31">
        <f>Playoffs!CS29-VLOOKUP($B31,Adjusted!$C$1:$AI$128,F$2,FALSE)</f>
        <v>6.6076217958454295</v>
      </c>
      <c r="G31">
        <f>Playoffs!CT29-VLOOKUP($B31,Adjusted!$C$1:$AI$128,G$2,FALSE)</f>
        <v>2.3692312314498718</v>
      </c>
      <c r="H31">
        <f>Playoffs!CU29-VLOOKUP($B31,Adjusted!$C$1:$AI$128,H$2,FALSE)</f>
        <v>1.0525394944287023</v>
      </c>
      <c r="I31">
        <f>Playoffs!CV29-VLOOKUP($B31,Adjusted!$C$1:$AI$128,I$2,FALSE)</f>
        <v>40.751174481873278</v>
      </c>
      <c r="J31">
        <f>Playoffs!CW29-VLOOKUP($B31,Adjusted!$C$1:$AI$128,J$2,FALSE)</f>
        <v>31.290867675854592</v>
      </c>
      <c r="K31">
        <f>Playoffs!CX29-VLOOKUP($B31,Adjusted!$C$1:$AI$128,K$2,FALSE)</f>
        <v>2.3436343051614505</v>
      </c>
      <c r="L31">
        <f>Playoffs!CY29-VLOOKUP($B31,Adjusted!$C$1:$AI$128,L$2,FALSE)</f>
        <v>2.5584481969258595</v>
      </c>
      <c r="M31">
        <f>Playoffs!CZ29-VLOOKUP($B31,Adjusted!$C$1:$AI$128,M$2,FALSE)</f>
        <v>6.9373968406750075</v>
      </c>
      <c r="N31">
        <f>Playoffs!DA29-VLOOKUP($B31,Adjusted!$C$1:$AI$128,N$2,FALSE)</f>
        <v>5.5692023507513566</v>
      </c>
      <c r="O31">
        <f>Playoffs!DB29-VLOOKUP($B31,Adjusted!$C$1:$AI$128,O$2,FALSE)</f>
        <v>2.215023037149622</v>
      </c>
      <c r="P31">
        <f>Playoffs!DC29-VLOOKUP($B31,Adjusted!$C$1:$AI$128,P$2,FALSE)</f>
        <v>1.8789485095410483</v>
      </c>
      <c r="Q31">
        <f>Playoffs!DD29-VLOOKUP($B31,Adjusted!$C$1:$AI$128,Q$2,FALSE)</f>
        <v>0.50583712481047616</v>
      </c>
      <c r="R31">
        <f>Playoffs!DE29-VLOOKUP($B31,Adjusted!$C$1:$AI$128,R$2,FALSE)</f>
        <v>0.45767577433943391</v>
      </c>
      <c r="S31">
        <f>Playoffs!DF29-VLOOKUP($B31,Adjusted!$C$1:$AI$128,S$2,FALSE)</f>
        <v>29.211475211147704</v>
      </c>
      <c r="T31">
        <f>Playoffs!DG29-VLOOKUP($B31,Adjusted!$C$1:$AI$128,T$2,FALSE)</f>
        <v>41.819367452887214</v>
      </c>
      <c r="U31">
        <f>Playoffs!DH29-VLOOKUP($B31,Adjusted!$C$1:$AI$128,U$2,FALSE)</f>
        <v>2.0918951983663039</v>
      </c>
      <c r="V31">
        <f>Playoffs!DI29-VLOOKUP($B31,Adjusted!$C$1:$AI$128,V$2,FALSE)</f>
        <v>2.0970667632619011</v>
      </c>
      <c r="W31">
        <f>Playoffs!DJ29-VLOOKUP($B31,Adjusted!$C$1:$AI$128,W$2,FALSE)</f>
        <v>0.85555354307992237</v>
      </c>
      <c r="X31">
        <f>Playoffs!DK29-VLOOKUP($B31,Adjusted!$C$1:$AI$128,X$2,FALSE)</f>
        <v>0.93633315694057473</v>
      </c>
      <c r="Y31">
        <f>Playoffs!DL29-VLOOKUP($B31,Adjusted!$C$1:$AI$128,Y$2,FALSE)</f>
        <v>5.9624095097582206</v>
      </c>
      <c r="Z31">
        <f>Playoffs!DM29-VLOOKUP($B31,Adjusted!$C$1:$AI$128,Z$2,FALSE)</f>
        <v>5.5432443962991673</v>
      </c>
      <c r="AA31">
        <f>Playoffs!DN29-VLOOKUP($B31,Adjusted!$C$1:$AI$128,AA$2,FALSE)</f>
        <v>0.25905248247792628</v>
      </c>
      <c r="AB31">
        <f>Playoffs!DO29-VLOOKUP($B31,Adjusted!$C$1:$AI$128,AB$2,FALSE)</f>
        <v>0.60817623245282848</v>
      </c>
      <c r="AC31">
        <f>Playoffs!DP29-VLOOKUP($B31,Adjusted!$C$1:$AI$128,AC$2,FALSE)</f>
        <v>0.41867817208949798</v>
      </c>
      <c r="AD31">
        <f>Playoffs!DQ29-VLOOKUP($B31,Adjusted!$C$1:$AI$128,AD$2,FALSE)</f>
        <v>0.53980196629774957</v>
      </c>
      <c r="AE31">
        <f>Playoffs!DR29-VLOOKUP($B31,Adjusted!$C$1:$AI$128,AE$2,FALSE)</f>
        <v>4.2601985768131243</v>
      </c>
      <c r="AF31">
        <f>Playoffs!DS29-VLOOKUP($B31,Adjusted!$C$1:$AI$128,AF$2,FALSE)</f>
        <v>4.4559054102875386</v>
      </c>
      <c r="AG31">
        <f>Playoffs!DT29-VLOOKUP($B31,Adjusted!$C$1:$AI$128,AG$2,FALSE)</f>
        <v>34.009493682475025</v>
      </c>
      <c r="AH31">
        <f>Playoffs!DU29-VLOOKUP($B31,Adjusted!$C$1:$AI$128,AH$2,FALSE)</f>
        <v>42.216516729500938</v>
      </c>
      <c r="AJ31">
        <f t="shared" ca="1" si="31"/>
        <v>13</v>
      </c>
      <c r="AK31">
        <f t="shared" ca="1" si="0"/>
        <v>182</v>
      </c>
      <c r="AL31">
        <f t="shared" ca="1" si="1"/>
        <v>43</v>
      </c>
      <c r="AM31">
        <f t="shared" ca="1" si="2"/>
        <v>143</v>
      </c>
      <c r="AN31">
        <f t="shared" ca="1" si="3"/>
        <v>146</v>
      </c>
      <c r="AO31">
        <f t="shared" ca="1" si="4"/>
        <v>136</v>
      </c>
      <c r="AP31">
        <f t="shared" ca="1" si="5"/>
        <v>21</v>
      </c>
      <c r="AQ31">
        <f t="shared" ca="1" si="6"/>
        <v>136</v>
      </c>
      <c r="AR31">
        <f t="shared" ca="1" si="7"/>
        <v>141</v>
      </c>
      <c r="AS31">
        <f t="shared" ca="1" si="8"/>
        <v>95</v>
      </c>
      <c r="AT31">
        <f t="shared" ca="1" si="9"/>
        <v>14</v>
      </c>
      <c r="AU31">
        <f t="shared" ca="1" si="10"/>
        <v>149</v>
      </c>
      <c r="AV31">
        <f t="shared" ca="1" si="11"/>
        <v>42</v>
      </c>
      <c r="AW31">
        <f t="shared" ca="1" si="12"/>
        <v>146</v>
      </c>
      <c r="AX31">
        <f t="shared" ca="1" si="13"/>
        <v>54</v>
      </c>
      <c r="AY31">
        <f t="shared" ca="1" si="14"/>
        <v>146</v>
      </c>
      <c r="AZ31">
        <f t="shared" ca="1" si="15"/>
        <v>135</v>
      </c>
      <c r="BA31">
        <f t="shared" ca="1" si="16"/>
        <v>192</v>
      </c>
      <c r="BB31">
        <f t="shared" ca="1" si="17"/>
        <v>45</v>
      </c>
      <c r="BC31">
        <f t="shared" ca="1" si="18"/>
        <v>174</v>
      </c>
      <c r="BD31">
        <f t="shared" ca="1" si="19"/>
        <v>53</v>
      </c>
      <c r="BE31">
        <f t="shared" ca="1" si="20"/>
        <v>169</v>
      </c>
      <c r="BF31">
        <f t="shared" ca="1" si="21"/>
        <v>80</v>
      </c>
      <c r="BG31">
        <f t="shared" ca="1" si="22"/>
        <v>108</v>
      </c>
      <c r="BH31">
        <f t="shared" ca="1" si="23"/>
        <v>31</v>
      </c>
      <c r="BI31">
        <f t="shared" ca="1" si="24"/>
        <v>113</v>
      </c>
      <c r="BJ31">
        <f t="shared" ca="1" si="25"/>
        <v>127</v>
      </c>
      <c r="BK31">
        <f t="shared" ca="1" si="26"/>
        <v>164</v>
      </c>
      <c r="BL31">
        <f t="shared" ca="1" si="27"/>
        <v>81</v>
      </c>
      <c r="BM31">
        <f t="shared" ca="1" si="28"/>
        <v>136</v>
      </c>
      <c r="BN31">
        <f t="shared" ca="1" si="29"/>
        <v>144</v>
      </c>
      <c r="BO31">
        <f t="shared" ca="1" si="30"/>
        <v>154</v>
      </c>
      <c r="BQ31">
        <f>NORMDIST(C31,Playoffs!CP$199,Playoffs!CP$200,1)</f>
        <v>0.95298380778097791</v>
      </c>
      <c r="BR31">
        <f>1-NORMDIST(D31,Playoffs!CQ$199,Playoffs!CQ$200,1)</f>
        <v>0.17485778257646245</v>
      </c>
      <c r="BS31">
        <f>NORMDIST(E31,Playoffs!CR$199,Playoffs!CR$200,1)</f>
        <v>0.85314699183068621</v>
      </c>
      <c r="BT31">
        <f>1-NORMDIST(F31,Playoffs!CS$199,Playoffs!CS$200,1)</f>
        <v>0.34005898471459373</v>
      </c>
      <c r="BU31">
        <f>1-NORMDIST(G31,Playoffs!CT$199,Playoffs!CT$200,1)</f>
        <v>0.33018173665407291</v>
      </c>
      <c r="BV31">
        <f>NORMDIST(H31,Playoffs!CU$199,Playoffs!CU$200,1)</f>
        <v>0.30916415792130902</v>
      </c>
      <c r="BW31">
        <f>NORMDIST(I31,Playoffs!CV$199,Playoffs!CV$200,1)</f>
        <v>0.91461700506045385</v>
      </c>
      <c r="BX31">
        <f>1-NORMDIST(J31,Playoffs!CW$199,Playoffs!CW$200,1)</f>
        <v>0.37734196775088025</v>
      </c>
      <c r="BY31">
        <f>NORMDIST(K31,Playoffs!CX$199,Playoffs!CX$200,1)</f>
        <v>0.30065817503032921</v>
      </c>
      <c r="BZ31">
        <f>1-NORMDIST(L31,Playoffs!CY$199,Playoffs!CY$200,1)</f>
        <v>0.56450401840871067</v>
      </c>
      <c r="CA31">
        <f>NORMDIST(M31,Playoffs!CZ$199,Playoffs!CZ$200,1)</f>
        <v>0.93974203696716052</v>
      </c>
      <c r="CB31">
        <f>1-NORMDIST(N31,Playoffs!DA$199,Playoffs!DA$200,1)</f>
        <v>0.36362857664571668</v>
      </c>
      <c r="CC31">
        <f>NORMDIST(O31,Playoffs!DB$199,Playoffs!DB$200,1)</f>
        <v>0.85669724319665741</v>
      </c>
      <c r="CD31">
        <f>1-NORMDIST(P31,Playoffs!DC$199,Playoffs!DC$200,1)</f>
        <v>0.3241075742360876</v>
      </c>
      <c r="CE31">
        <f>NORMDIST(Q31,Playoffs!DD$199,Playoffs!DD$200,1)</f>
        <v>0.80311809302553416</v>
      </c>
      <c r="CF31">
        <f>1-NORMDIST(R31,Playoffs!DE$199,Playoffs!DE$200,1)</f>
        <v>0.31051829718183033</v>
      </c>
      <c r="CG31">
        <f>NORMDIST(S31,Playoffs!DF$199,Playoffs!DF$200,1)</f>
        <v>0.37265962594311242</v>
      </c>
      <c r="CH31">
        <f>1-NORMDIST(T31,Playoffs!DG$199,Playoffs!DG$200,1)</f>
        <v>2.8605227500180908E-2</v>
      </c>
      <c r="CI31">
        <f>1-NORMDIST(U31,Playoffs!DH$199,Playoffs!DH$200,1)</f>
        <v>0.81641289677037421</v>
      </c>
      <c r="CJ31">
        <f>NORMDIST(V31,Playoffs!DI$199,Playoffs!DI$200,1)</f>
        <v>0.18426767665650901</v>
      </c>
      <c r="CK31">
        <f>NORMDIST(W31,Playoffs!DJ$199,Playoffs!DJ$200,1)</f>
        <v>0.76713910007121833</v>
      </c>
      <c r="CL31">
        <f>1-NORMDIST(X31,Playoffs!DK$199,Playoffs!DK$200,1)</f>
        <v>0.152795098401175</v>
      </c>
      <c r="CM31">
        <f>NORMDIST(Y31,Playoffs!DL$199,Playoffs!DL$200,1)</f>
        <v>0.6753732817658209</v>
      </c>
      <c r="CN31">
        <f>1-NORMDIST(Z31,Playoffs!DM$199,Playoffs!DM$200,1)</f>
        <v>0.48615348606405873</v>
      </c>
      <c r="CO31">
        <f>1-NORMDIST(AA31,Playoffs!DN$199,Playoffs!DN$200,1)</f>
        <v>0.90050332621517293</v>
      </c>
      <c r="CP31">
        <f>NORMDIST(AB31,Playoffs!DO$199,Playoffs!DO$200,1)</f>
        <v>0.3156365887825725</v>
      </c>
      <c r="CQ31">
        <f>NORMDIST(AC31,Playoffs!DP$199,Playoffs!DP$200,1)</f>
        <v>0.37104071001606598</v>
      </c>
      <c r="CR31">
        <f>1-NORMDIST(AD31,Playoffs!DQ$199,Playoffs!DQ$200,1)</f>
        <v>0.23987299435565523</v>
      </c>
      <c r="CS31">
        <f>NORMDIST(AE31,Playoffs!DR$199,Playoffs!DR$200,1)</f>
        <v>0.53864708076067391</v>
      </c>
      <c r="CT31">
        <f>1-NORMDIST(AF31,Playoffs!DS$199,Playoffs!DS$200,1)</f>
        <v>0.40042102667297708</v>
      </c>
      <c r="CU31">
        <f>NORMDIST(AG31,Playoffs!DT$199,Playoffs!DT$200,1)</f>
        <v>0.26467255208728147</v>
      </c>
      <c r="CV31">
        <f>1-NORMDIST(AH31,Playoffs!DU$199,Playoffs!DU$200,1)</f>
        <v>0.26494177159387577</v>
      </c>
      <c r="CW31">
        <f t="shared" si="32"/>
        <v>25.981220581853293</v>
      </c>
      <c r="CX31">
        <f t="shared" si="33"/>
        <v>11.020224699408336</v>
      </c>
      <c r="CY31">
        <f t="shared" si="34"/>
        <v>37.001445281261624</v>
      </c>
      <c r="DA31">
        <f t="shared" ca="1" si="35"/>
        <v>42</v>
      </c>
      <c r="DB31">
        <f t="shared" ca="1" si="36"/>
        <v>173</v>
      </c>
      <c r="DC31">
        <f t="shared" ca="1" si="37"/>
        <v>118</v>
      </c>
      <c r="DE31" t="str">
        <f t="shared" si="38"/>
        <v>49ers</v>
      </c>
    </row>
    <row r="32" spans="1:109">
      <c r="A32" t="str">
        <f>Playoffs!G30</f>
        <v>Giants-WC-2002</v>
      </c>
      <c r="B32" t="str">
        <f>Playoffs!B30&amp;"-"&amp;Playoffs!F30</f>
        <v>49ers-2002</v>
      </c>
      <c r="C32">
        <f>Playoffs!CP30-VLOOKUP($B32,Adjusted!$C$1:$AI$128,C$2,FALSE)</f>
        <v>0.76920664332302535</v>
      </c>
      <c r="D32">
        <f>Playoffs!CQ30-VLOOKUP($B32,Adjusted!$C$1:$AI$128,D$2,FALSE)</f>
        <v>0.76434392346116253</v>
      </c>
      <c r="E32">
        <f>Playoffs!CR30-VLOOKUP($B32,Adjusted!$C$1:$AI$128,E$2,FALSE)</f>
        <v>8.0889339854187732</v>
      </c>
      <c r="F32">
        <f>Playoffs!CS30-VLOOKUP($B32,Adjusted!$C$1:$AI$128,F$2,FALSE)</f>
        <v>7.8548078563247987</v>
      </c>
      <c r="G32">
        <f>Playoffs!CT30-VLOOKUP($B32,Adjusted!$C$1:$AI$128,G$2,FALSE)</f>
        <v>1.2203270046608219</v>
      </c>
      <c r="H32">
        <f>Playoffs!CU30-VLOOKUP($B32,Adjusted!$C$1:$AI$128,H$2,FALSE)</f>
        <v>2.7859269343063184</v>
      </c>
      <c r="I32">
        <f>Playoffs!CV30-VLOOKUP($B32,Adjusted!$C$1:$AI$128,I$2,FALSE)</f>
        <v>31.761639381862885</v>
      </c>
      <c r="J32">
        <f>Playoffs!CW30-VLOOKUP($B32,Adjusted!$C$1:$AI$128,J$2,FALSE)</f>
        <v>34.521951728103986</v>
      </c>
      <c r="K32">
        <f>Playoffs!CX30-VLOOKUP($B32,Adjusted!$C$1:$AI$128,K$2,FALSE)</f>
        <v>2.3962348398577009</v>
      </c>
      <c r="L32">
        <f>Playoffs!CY30-VLOOKUP($B32,Adjusted!$C$1:$AI$128,L$2,FALSE)</f>
        <v>1.7651992181512479</v>
      </c>
      <c r="M32">
        <f>Playoffs!CZ30-VLOOKUP($B32,Adjusted!$C$1:$AI$128,M$2,FALSE)</f>
        <v>6.0304371656327778</v>
      </c>
      <c r="N32">
        <f>Playoffs!DA30-VLOOKUP($B32,Adjusted!$C$1:$AI$128,N$2,FALSE)</f>
        <v>6.7389195291063384</v>
      </c>
      <c r="O32">
        <f>Playoffs!DB30-VLOOKUP($B32,Adjusted!$C$1:$AI$128,O$2,FALSE)</f>
        <v>1.7570309687733596</v>
      </c>
      <c r="P32">
        <f>Playoffs!DC30-VLOOKUP($B32,Adjusted!$C$1:$AI$128,P$2,FALSE)</f>
        <v>1.6355760908732835</v>
      </c>
      <c r="Q32">
        <f>Playoffs!DD30-VLOOKUP($B32,Adjusted!$C$1:$AI$128,Q$2,FALSE)</f>
        <v>0.38002629704813107</v>
      </c>
      <c r="R32">
        <f>Playoffs!DE30-VLOOKUP($B32,Adjusted!$C$1:$AI$128,R$2,FALSE)</f>
        <v>0.32212362785574877</v>
      </c>
      <c r="S32">
        <f>Playoffs!DF30-VLOOKUP($B32,Adjusted!$C$1:$AI$128,S$2,FALSE)</f>
        <v>38.917590476577146</v>
      </c>
      <c r="T32">
        <f>Playoffs!DG30-VLOOKUP($B32,Adjusted!$C$1:$AI$128,T$2,FALSE)</f>
        <v>30.396589056065913</v>
      </c>
      <c r="U32">
        <f>Playoffs!DH30-VLOOKUP($B32,Adjusted!$C$1:$AI$128,U$2,FALSE)</f>
        <v>2.5414331545227333</v>
      </c>
      <c r="V32">
        <f>Playoffs!DI30-VLOOKUP($B32,Adjusted!$C$1:$AI$128,V$2,FALSE)</f>
        <v>3.0455630527516639</v>
      </c>
      <c r="W32">
        <f>Playoffs!DJ30-VLOOKUP($B32,Adjusted!$C$1:$AI$128,W$2,FALSE)</f>
        <v>0.80372731631016969</v>
      </c>
      <c r="X32">
        <f>Playoffs!DK30-VLOOKUP($B32,Adjusted!$C$1:$AI$128,X$2,FALSE)</f>
        <v>0.88183485439606779</v>
      </c>
      <c r="Y32">
        <f>Playoffs!DL30-VLOOKUP($B32,Adjusted!$C$1:$AI$128,Y$2,FALSE)</f>
        <v>5.1972539520163945</v>
      </c>
      <c r="Z32">
        <f>Playoffs!DM30-VLOOKUP($B32,Adjusted!$C$1:$AI$128,Z$2,FALSE)</f>
        <v>4.8453659011484351</v>
      </c>
      <c r="AA32">
        <f>Playoffs!DN30-VLOOKUP($B32,Adjusted!$C$1:$AI$128,AA$2,FALSE)</f>
        <v>0.80053183332142042</v>
      </c>
      <c r="AB32">
        <f>Playoffs!DO30-VLOOKUP($B32,Adjusted!$C$1:$AI$128,AB$2,FALSE)</f>
        <v>0.50268403372585624</v>
      </c>
      <c r="AC32">
        <f>Playoffs!DP30-VLOOKUP($B32,Adjusted!$C$1:$AI$128,AC$2,FALSE)</f>
        <v>0.54488750747407688</v>
      </c>
      <c r="AD32">
        <f>Playoffs!DQ30-VLOOKUP($B32,Adjusted!$C$1:$AI$128,AD$2,FALSE)</f>
        <v>0.3424315222181783</v>
      </c>
      <c r="AE32">
        <f>Playoffs!DR30-VLOOKUP($B32,Adjusted!$C$1:$AI$128,AE$2,FALSE)</f>
        <v>4.2862127895420974</v>
      </c>
      <c r="AF32">
        <f>Playoffs!DS30-VLOOKUP($B32,Adjusted!$C$1:$AI$128,AF$2,FALSE)</f>
        <v>3.9814060242234719</v>
      </c>
      <c r="AG32">
        <f>Playoffs!DT30-VLOOKUP($B32,Adjusted!$C$1:$AI$128,AG$2,FALSE)</f>
        <v>40.388745965393333</v>
      </c>
      <c r="AH32">
        <f>Playoffs!DU30-VLOOKUP($B32,Adjusted!$C$1:$AI$128,AH$2,FALSE)</f>
        <v>39.165508690417944</v>
      </c>
      <c r="AJ32">
        <f t="shared" ca="1" si="31"/>
        <v>54</v>
      </c>
      <c r="AK32">
        <f t="shared" ca="1" si="0"/>
        <v>169</v>
      </c>
      <c r="AL32">
        <f t="shared" ca="1" si="1"/>
        <v>52</v>
      </c>
      <c r="AM32">
        <f t="shared" ca="1" si="2"/>
        <v>167</v>
      </c>
      <c r="AN32">
        <f t="shared" ca="1" si="3"/>
        <v>92</v>
      </c>
      <c r="AO32">
        <f t="shared" ca="1" si="4"/>
        <v>52</v>
      </c>
      <c r="AP32">
        <f t="shared" ca="1" si="5"/>
        <v>82</v>
      </c>
      <c r="AQ32">
        <f t="shared" ca="1" si="6"/>
        <v>163</v>
      </c>
      <c r="AR32">
        <f t="shared" ca="1" si="7"/>
        <v>136</v>
      </c>
      <c r="AS32">
        <f t="shared" ca="1" si="8"/>
        <v>16</v>
      </c>
      <c r="AT32">
        <f t="shared" ca="1" si="9"/>
        <v>54</v>
      </c>
      <c r="AU32">
        <f t="shared" ca="1" si="10"/>
        <v>187</v>
      </c>
      <c r="AV32">
        <f t="shared" ca="1" si="11"/>
        <v>85</v>
      </c>
      <c r="AW32">
        <f t="shared" ca="1" si="12"/>
        <v>113</v>
      </c>
      <c r="AX32">
        <f t="shared" ca="1" si="13"/>
        <v>124</v>
      </c>
      <c r="AY32">
        <f t="shared" ca="1" si="14"/>
        <v>73</v>
      </c>
      <c r="AZ32">
        <f t="shared" ca="1" si="15"/>
        <v>28</v>
      </c>
      <c r="BA32">
        <f t="shared" ca="1" si="16"/>
        <v>103</v>
      </c>
      <c r="BB32">
        <f t="shared" ca="1" si="17"/>
        <v>61</v>
      </c>
      <c r="BC32">
        <f t="shared" ca="1" si="18"/>
        <v>140</v>
      </c>
      <c r="BD32">
        <f t="shared" ca="1" si="19"/>
        <v>65</v>
      </c>
      <c r="BE32">
        <f t="shared" ca="1" si="20"/>
        <v>162</v>
      </c>
      <c r="BF32">
        <f t="shared" ca="1" si="21"/>
        <v>126</v>
      </c>
      <c r="BG32">
        <f t="shared" ca="1" si="22"/>
        <v>60</v>
      </c>
      <c r="BH32">
        <f t="shared" ca="1" si="23"/>
        <v>135</v>
      </c>
      <c r="BI32">
        <f t="shared" ca="1" si="24"/>
        <v>140</v>
      </c>
      <c r="BJ32">
        <f t="shared" ca="1" si="25"/>
        <v>44</v>
      </c>
      <c r="BK32">
        <f t="shared" ca="1" si="26"/>
        <v>43</v>
      </c>
      <c r="BL32">
        <f t="shared" ca="1" si="27"/>
        <v>78</v>
      </c>
      <c r="BM32">
        <f t="shared" ca="1" si="28"/>
        <v>92</v>
      </c>
      <c r="BN32">
        <f t="shared" ca="1" si="29"/>
        <v>60</v>
      </c>
      <c r="BO32">
        <f t="shared" ca="1" si="30"/>
        <v>127</v>
      </c>
      <c r="BQ32">
        <f>NORMDIST(C32,Playoffs!CP$199,Playoffs!CP$200,1)</f>
        <v>0.77394609074820342</v>
      </c>
      <c r="BR32">
        <f>1-NORMDIST(D32,Playoffs!CQ$199,Playoffs!CQ$200,1)</f>
        <v>0.24045077621993327</v>
      </c>
      <c r="BS32">
        <f>NORMDIST(E32,Playoffs!CR$199,Playoffs!CR$200,1)</f>
        <v>0.82533705538258628</v>
      </c>
      <c r="BT32">
        <f>1-NORMDIST(F32,Playoffs!CS$199,Playoffs!CS$200,1)</f>
        <v>0.19679036334853128</v>
      </c>
      <c r="BU32">
        <f>1-NORMDIST(G32,Playoffs!CT$199,Playoffs!CT$200,1)</f>
        <v>0.6475585640082101</v>
      </c>
      <c r="BV32">
        <f>NORMDIST(H32,Playoffs!CU$199,Playoffs!CU$200,1)</f>
        <v>0.76917892728158321</v>
      </c>
      <c r="BW32">
        <f>NORMDIST(I32,Playoffs!CV$199,Playoffs!CV$200,1)</f>
        <v>0.64247503834659125</v>
      </c>
      <c r="BX32">
        <f>1-NORMDIST(J32,Playoffs!CW$199,Playoffs!CW$200,1)</f>
        <v>0.25029141370938901</v>
      </c>
      <c r="BY32">
        <f>NORMDIST(K32,Playoffs!CX$199,Playoffs!CX$200,1)</f>
        <v>0.33202442872829141</v>
      </c>
      <c r="BZ32">
        <f>1-NORMDIST(L32,Playoffs!CY$199,Playoffs!CY$200,1)</f>
        <v>0.93217478800187259</v>
      </c>
      <c r="CA32">
        <f>NORMDIST(M32,Playoffs!CZ$199,Playoffs!CZ$200,1)</f>
        <v>0.77475662401732026</v>
      </c>
      <c r="CB32">
        <f>1-NORMDIST(N32,Playoffs!DA$199,Playoffs!DA$200,1)</f>
        <v>8.41051652285012E-2</v>
      </c>
      <c r="CC32">
        <f>NORMDIST(O32,Playoffs!DB$199,Playoffs!DB$200,1)</f>
        <v>0.5929685721373521</v>
      </c>
      <c r="CD32">
        <f>1-NORMDIST(P32,Playoffs!DC$199,Playoffs!DC$200,1)</f>
        <v>0.49402739990614142</v>
      </c>
      <c r="CE32">
        <f>NORMDIST(Q32,Playoffs!DD$199,Playoffs!DD$200,1)</f>
        <v>0.46672434217748027</v>
      </c>
      <c r="CF32">
        <f>1-NORMDIST(R32,Playoffs!DE$199,Playoffs!DE$200,1)</f>
        <v>0.69652569803621622</v>
      </c>
      <c r="CG32">
        <f>NORMDIST(S32,Playoffs!DF$199,Playoffs!DF$200,1)</f>
        <v>0.91762225854018897</v>
      </c>
      <c r="CH32">
        <f>1-NORMDIST(T32,Playoffs!DG$199,Playoffs!DG$200,1)</f>
        <v>0.54598739549175357</v>
      </c>
      <c r="CI32">
        <f>1-NORMDIST(U32,Playoffs!DH$199,Playoffs!DH$200,1)</f>
        <v>0.7515415663921019</v>
      </c>
      <c r="CJ32">
        <f>NORMDIST(V32,Playoffs!DI$199,Playoffs!DI$200,1)</f>
        <v>0.33363180925291158</v>
      </c>
      <c r="CK32">
        <f>NORMDIST(W32,Playoffs!DJ$199,Playoffs!DJ$200,1)</f>
        <v>0.70545437485952756</v>
      </c>
      <c r="CL32">
        <f>1-NORMDIST(X32,Playoffs!DK$199,Playoffs!DK$200,1)</f>
        <v>0.20455677479397072</v>
      </c>
      <c r="CM32">
        <f>NORMDIST(Y32,Playoffs!DL$199,Playoffs!DL$200,1)</f>
        <v>0.37750721698385636</v>
      </c>
      <c r="CN32">
        <f>1-NORMDIST(Z32,Playoffs!DM$199,Playoffs!DM$200,1)</f>
        <v>0.74687695937178356</v>
      </c>
      <c r="CO32">
        <f>1-NORMDIST(AA32,Playoffs!DN$199,Playoffs!DN$200,1)</f>
        <v>0.51463340915727085</v>
      </c>
      <c r="CP32">
        <f>NORMDIST(AB32,Playoffs!DO$199,Playoffs!DO$200,1)</f>
        <v>0.23483309096499283</v>
      </c>
      <c r="CQ32">
        <f>NORMDIST(AC32,Playoffs!DP$199,Playoffs!DP$200,1)</f>
        <v>0.77343316637121817</v>
      </c>
      <c r="CR32">
        <f>1-NORMDIST(AD32,Playoffs!DQ$199,Playoffs!DQ$200,1)</f>
        <v>0.83673657700415982</v>
      </c>
      <c r="CS32">
        <f>NORMDIST(AE32,Playoffs!DR$199,Playoffs!DR$200,1)</f>
        <v>0.54683144939714246</v>
      </c>
      <c r="CT32">
        <f>1-NORMDIST(AF32,Playoffs!DS$199,Playoffs!DS$200,1)</f>
        <v>0.54938511747485852</v>
      </c>
      <c r="CU32">
        <f>NORMDIST(AG32,Playoffs!DT$199,Playoffs!DT$200,1)</f>
        <v>0.63615402953760425</v>
      </c>
      <c r="CV32">
        <f>1-NORMDIST(AH32,Playoffs!DU$199,Playoffs!DU$200,1)</f>
        <v>0.43611906583941373</v>
      </c>
      <c r="CW32">
        <f t="shared" si="32"/>
        <v>23.891262920338644</v>
      </c>
      <c r="CX32">
        <f t="shared" si="33"/>
        <v>16.10558392705855</v>
      </c>
      <c r="CY32">
        <f t="shared" si="34"/>
        <v>39.996846847397187</v>
      </c>
      <c r="DA32">
        <f t="shared" ca="1" si="35"/>
        <v>59</v>
      </c>
      <c r="DB32">
        <f t="shared" ca="1" si="36"/>
        <v>129</v>
      </c>
      <c r="DC32">
        <f t="shared" ca="1" si="37"/>
        <v>99</v>
      </c>
      <c r="DE32" t="str">
        <f t="shared" si="38"/>
        <v>Giants</v>
      </c>
    </row>
    <row r="33" spans="1:109">
      <c r="A33" t="str">
        <f>Playoffs!G31</f>
        <v>Titans-DIV-2002</v>
      </c>
      <c r="B33" t="str">
        <f>Playoffs!B31&amp;"-"&amp;Playoffs!F31</f>
        <v>Steelers-2002</v>
      </c>
      <c r="C33">
        <f>Playoffs!CP31-VLOOKUP($B33,Adjusted!$C$1:$AI$128,C$2,FALSE)</f>
        <v>0.76936356620409019</v>
      </c>
      <c r="D33">
        <f>Playoffs!CQ31-VLOOKUP($B33,Adjusted!$C$1:$AI$128,D$2,FALSE)</f>
        <v>0.65784525922973902</v>
      </c>
      <c r="E33">
        <f>Playoffs!CR31-VLOOKUP($B33,Adjusted!$C$1:$AI$128,E$2,FALSE)</f>
        <v>6.667497475253553</v>
      </c>
      <c r="F33">
        <f>Playoffs!CS31-VLOOKUP($B33,Adjusted!$C$1:$AI$128,F$2,FALSE)</f>
        <v>5.1825177560906965</v>
      </c>
      <c r="G33">
        <f>Playoffs!CT31-VLOOKUP($B33,Adjusted!$C$1:$AI$128,G$2,FALSE)</f>
        <v>3.4751900283910855</v>
      </c>
      <c r="H33">
        <f>Playoffs!CU31-VLOOKUP($B33,Adjusted!$C$1:$AI$128,H$2,FALSE)</f>
        <v>0.55155384692547116</v>
      </c>
      <c r="I33">
        <f>Playoffs!CV31-VLOOKUP($B33,Adjusted!$C$1:$AI$128,I$2,FALSE)</f>
        <v>29.607081379708248</v>
      </c>
      <c r="J33">
        <f>Playoffs!CW31-VLOOKUP($B33,Adjusted!$C$1:$AI$128,J$2,FALSE)</f>
        <v>20.434156748961982</v>
      </c>
      <c r="K33">
        <f>Playoffs!CX31-VLOOKUP($B33,Adjusted!$C$1:$AI$128,K$2,FALSE)</f>
        <v>2.7095902504381142</v>
      </c>
      <c r="L33">
        <f>Playoffs!CY31-VLOOKUP($B33,Adjusted!$C$1:$AI$128,L$2,FALSE)</f>
        <v>1.6041317673039488</v>
      </c>
      <c r="M33">
        <f>Playoffs!CZ31-VLOOKUP($B33,Adjusted!$C$1:$AI$128,M$2,FALSE)</f>
        <v>5.4007789414026819</v>
      </c>
      <c r="N33">
        <f>Playoffs!DA31-VLOOKUP($B33,Adjusted!$C$1:$AI$128,N$2,FALSE)</f>
        <v>4.7909837608621846</v>
      </c>
      <c r="O33">
        <f>Playoffs!DB31-VLOOKUP($B33,Adjusted!$C$1:$AI$128,O$2,FALSE)</f>
        <v>1.9791594252520437</v>
      </c>
      <c r="P33">
        <f>Playoffs!DC31-VLOOKUP($B33,Adjusted!$C$1:$AI$128,P$2,FALSE)</f>
        <v>1.3480264346235333</v>
      </c>
      <c r="Q33">
        <f>Playoffs!DD31-VLOOKUP($B33,Adjusted!$C$1:$AI$128,Q$2,FALSE)</f>
        <v>0.65046208044708531</v>
      </c>
      <c r="R33">
        <f>Playoffs!DE31-VLOOKUP($B33,Adjusted!$C$1:$AI$128,R$2,FALSE)</f>
        <v>0.24969075101887145</v>
      </c>
      <c r="S33">
        <f>Playoffs!DF31-VLOOKUP($B33,Adjusted!$C$1:$AI$128,S$2,FALSE)</f>
        <v>26.030824597812551</v>
      </c>
      <c r="T33">
        <f>Playoffs!DG31-VLOOKUP($B33,Adjusted!$C$1:$AI$128,T$2,FALSE)</f>
        <v>37.972797840987532</v>
      </c>
      <c r="U33">
        <f>Playoffs!DH31-VLOOKUP($B33,Adjusted!$C$1:$AI$128,U$2,FALSE)</f>
        <v>6.3436805645973129</v>
      </c>
      <c r="V33">
        <f>Playoffs!DI31-VLOOKUP($B33,Adjusted!$C$1:$AI$128,V$2,FALSE)</f>
        <v>2.4299285183817987</v>
      </c>
      <c r="W33">
        <f>Playoffs!DJ31-VLOOKUP($B33,Adjusted!$C$1:$AI$128,W$2,FALSE)</f>
        <v>0.87039280375303407</v>
      </c>
      <c r="X33">
        <f>Playoffs!DK31-VLOOKUP($B33,Adjusted!$C$1:$AI$128,X$2,FALSE)</f>
        <v>0.66154450047460878</v>
      </c>
      <c r="Y33">
        <f>Playoffs!DL31-VLOOKUP($B33,Adjusted!$C$1:$AI$128,Y$2,FALSE)</f>
        <v>5.5837746928420797</v>
      </c>
      <c r="Z33">
        <f>Playoffs!DM31-VLOOKUP($B33,Adjusted!$C$1:$AI$128,Z$2,FALSE)</f>
        <v>4.3269041936682964</v>
      </c>
      <c r="AA33">
        <f>Playoffs!DN31-VLOOKUP($B33,Adjusted!$C$1:$AI$128,AA$2,FALSE)</f>
        <v>1.0340178731189333</v>
      </c>
      <c r="AB33">
        <f>Playoffs!DO31-VLOOKUP($B33,Adjusted!$C$1:$AI$128,AB$2,FALSE)</f>
        <v>0.79613499253735043</v>
      </c>
      <c r="AC33">
        <f>Playoffs!DP31-VLOOKUP($B33,Adjusted!$C$1:$AI$128,AC$2,FALSE)</f>
        <v>0.53048064675372608</v>
      </c>
      <c r="AD33">
        <f>Playoffs!DQ31-VLOOKUP($B33,Adjusted!$C$1:$AI$128,AD$2,FALSE)</f>
        <v>0.31134358427843967</v>
      </c>
      <c r="AE33">
        <f>Playoffs!DR31-VLOOKUP($B33,Adjusted!$C$1:$AI$128,AE$2,FALSE)</f>
        <v>2.7940669042758728</v>
      </c>
      <c r="AF33">
        <f>Playoffs!DS31-VLOOKUP($B33,Adjusted!$C$1:$AI$128,AF$2,FALSE)</f>
        <v>3.4392210532729122</v>
      </c>
      <c r="AG33">
        <f>Playoffs!DT31-VLOOKUP($B33,Adjusted!$C$1:$AI$128,AG$2,FALSE)</f>
        <v>26.908402359614861</v>
      </c>
      <c r="AH33">
        <f>Playoffs!DU31-VLOOKUP($B33,Adjusted!$C$1:$AI$128,AH$2,FALSE)</f>
        <v>31.639343140528528</v>
      </c>
      <c r="AJ33">
        <f t="shared" ca="1" si="31"/>
        <v>53</v>
      </c>
      <c r="AK33">
        <f t="shared" ca="1" si="0"/>
        <v>87</v>
      </c>
      <c r="AL33">
        <f t="shared" ca="1" si="1"/>
        <v>84</v>
      </c>
      <c r="AM33">
        <f t="shared" ca="1" si="2"/>
        <v>110</v>
      </c>
      <c r="AN33">
        <f t="shared" ca="1" si="3"/>
        <v>170</v>
      </c>
      <c r="AO33">
        <f t="shared" ca="1" si="4"/>
        <v>160</v>
      </c>
      <c r="AP33">
        <f t="shared" ca="1" si="5"/>
        <v>106</v>
      </c>
      <c r="AQ33">
        <f t="shared" ca="1" si="6"/>
        <v>44</v>
      </c>
      <c r="AR33">
        <f t="shared" ca="1" si="7"/>
        <v>103</v>
      </c>
      <c r="AS33">
        <f t="shared" ca="1" si="8"/>
        <v>6</v>
      </c>
      <c r="AT33">
        <f t="shared" ca="1" si="9"/>
        <v>94</v>
      </c>
      <c r="AU33">
        <f t="shared" ca="1" si="10"/>
        <v>91</v>
      </c>
      <c r="AV33">
        <f t="shared" ca="1" si="11"/>
        <v>59</v>
      </c>
      <c r="AW33">
        <f t="shared" ca="1" si="12"/>
        <v>69</v>
      </c>
      <c r="AX33">
        <f t="shared" ca="1" si="13"/>
        <v>9</v>
      </c>
      <c r="AY33">
        <f t="shared" ca="1" si="14"/>
        <v>38</v>
      </c>
      <c r="AZ33">
        <f t="shared" ca="1" si="15"/>
        <v>169</v>
      </c>
      <c r="BA33">
        <f t="shared" ca="1" si="16"/>
        <v>176</v>
      </c>
      <c r="BB33">
        <f t="shared" ca="1" si="17"/>
        <v>182</v>
      </c>
      <c r="BC33">
        <f t="shared" ca="1" si="18"/>
        <v>160</v>
      </c>
      <c r="BD33">
        <f t="shared" ca="1" si="19"/>
        <v>47</v>
      </c>
      <c r="BE33">
        <f t="shared" ca="1" si="20"/>
        <v>104</v>
      </c>
      <c r="BF33">
        <f t="shared" ca="1" si="21"/>
        <v>97</v>
      </c>
      <c r="BG33">
        <f t="shared" ca="1" si="22"/>
        <v>28</v>
      </c>
      <c r="BH33">
        <f t="shared" ca="1" si="23"/>
        <v>161</v>
      </c>
      <c r="BI33">
        <f t="shared" ca="1" si="24"/>
        <v>81</v>
      </c>
      <c r="BJ33">
        <f t="shared" ca="1" si="25"/>
        <v>56</v>
      </c>
      <c r="BK33">
        <f t="shared" ca="1" si="26"/>
        <v>27</v>
      </c>
      <c r="BL33">
        <f t="shared" ca="1" si="27"/>
        <v>169</v>
      </c>
      <c r="BM33">
        <f t="shared" ca="1" si="28"/>
        <v>70</v>
      </c>
      <c r="BN33">
        <f t="shared" ca="1" si="29"/>
        <v>189</v>
      </c>
      <c r="BO33">
        <f t="shared" ca="1" si="30"/>
        <v>32</v>
      </c>
      <c r="BQ33">
        <f>NORMDIST(C33,Playoffs!CP$199,Playoffs!CP$200,1)</f>
        <v>0.77440242546793536</v>
      </c>
      <c r="BR33">
        <f>1-NORMDIST(D33,Playoffs!CQ$199,Playoffs!CQ$200,1)</f>
        <v>0.62765256633842104</v>
      </c>
      <c r="BS33">
        <f>NORMDIST(E33,Playoffs!CR$199,Playoffs!CR$200,1)</f>
        <v>0.66766196096314789</v>
      </c>
      <c r="BT33">
        <f>1-NORMDIST(F33,Playoffs!CS$199,Playoffs!CS$200,1)</f>
        <v>0.53642278582043557</v>
      </c>
      <c r="BU33">
        <f>1-NORMDIST(G33,Playoffs!CT$199,Playoffs!CT$200,1)</f>
        <v>0.10991538774216547</v>
      </c>
      <c r="BV33">
        <f>NORMDIST(H33,Playoffs!CU$199,Playoffs!CU$200,1)</f>
        <v>0.19628139215141172</v>
      </c>
      <c r="BW33">
        <f>NORMDIST(I33,Playoffs!CV$199,Playoffs!CV$200,1)</f>
        <v>0.54945733859389823</v>
      </c>
      <c r="BX33">
        <f>1-NORMDIST(J33,Playoffs!CW$199,Playoffs!CW$200,1)</f>
        <v>0.8161711123098605</v>
      </c>
      <c r="BY33">
        <f>NORMDIST(K33,Playoffs!CX$199,Playoffs!CX$200,1)</f>
        <v>0.53624297982486135</v>
      </c>
      <c r="BZ33">
        <f>1-NORMDIST(L33,Playoffs!CY$199,Playoffs!CY$200,1)</f>
        <v>0.96098192631452484</v>
      </c>
      <c r="CA33">
        <f>NORMDIST(M33,Playoffs!CZ$199,Playoffs!CZ$200,1)</f>
        <v>0.57948864714118431</v>
      </c>
      <c r="CB33">
        <f>1-NORMDIST(N33,Playoffs!DA$199,Playoffs!DA$200,1)</f>
        <v>0.6315479322008154</v>
      </c>
      <c r="CC33">
        <f>NORMDIST(O33,Playoffs!DB$199,Playoffs!DB$200,1)</f>
        <v>0.73824391873695028</v>
      </c>
      <c r="CD33">
        <f>1-NORMDIST(P33,Playoffs!DC$199,Playoffs!DC$200,1)</f>
        <v>0.69371204305941303</v>
      </c>
      <c r="CE33">
        <f>NORMDIST(Q33,Playoffs!DD$199,Playoffs!DD$200,1)</f>
        <v>0.97314385353339983</v>
      </c>
      <c r="CF33">
        <f>1-NORMDIST(R33,Playoffs!DE$199,Playoffs!DE$200,1)</f>
        <v>0.85394383488793069</v>
      </c>
      <c r="CG33">
        <f>NORMDIST(S33,Playoffs!DF$199,Playoffs!DF$200,1)</f>
        <v>0.18767110721860392</v>
      </c>
      <c r="CH33">
        <f>1-NORMDIST(T33,Playoffs!DG$199,Playoffs!DG$200,1)</f>
        <v>0.1107769662433844</v>
      </c>
      <c r="CI33">
        <f>1-NORMDIST(U33,Playoffs!DH$199,Playoffs!DH$200,1)</f>
        <v>0.11468290150415539</v>
      </c>
      <c r="CJ33">
        <f>NORMDIST(V33,Playoffs!DI$199,Playoffs!DI$200,1)</f>
        <v>0.23131561702101944</v>
      </c>
      <c r="CK33">
        <f>NORMDIST(W33,Playoffs!DJ$199,Playoffs!DJ$200,1)</f>
        <v>0.78338033906157323</v>
      </c>
      <c r="CL33">
        <f>1-NORMDIST(X33,Playoffs!DK$199,Playoffs!DK$200,1)</f>
        <v>0.49170011289751736</v>
      </c>
      <c r="CM33">
        <f>NORMDIST(Y33,Playoffs!DL$199,Playoffs!DL$200,1)</f>
        <v>0.53002560769716212</v>
      </c>
      <c r="CN33">
        <f>1-NORMDIST(Z33,Playoffs!DM$199,Playoffs!DM$200,1)</f>
        <v>0.88185148497119359</v>
      </c>
      <c r="CO33">
        <f>1-NORMDIST(AA33,Playoffs!DN$199,Playoffs!DN$200,1)</f>
        <v>0.30806755247013629</v>
      </c>
      <c r="CP33">
        <f>NORMDIST(AB33,Playoffs!DO$199,Playoffs!DO$200,1)</f>
        <v>0.48132817344836121</v>
      </c>
      <c r="CQ33">
        <f>NORMDIST(AC33,Playoffs!DP$199,Playoffs!DP$200,1)</f>
        <v>0.73466986370411347</v>
      </c>
      <c r="CR33">
        <f>1-NORMDIST(AD33,Playoffs!DQ$199,Playoffs!DQ$200,1)</f>
        <v>0.89379888421567077</v>
      </c>
      <c r="CS33">
        <f>NORMDIST(AE33,Playoffs!DR$199,Playoffs!DR$200,1)</f>
        <v>0.14323741283864955</v>
      </c>
      <c r="CT33">
        <f>1-NORMDIST(AF33,Playoffs!DS$199,Playoffs!DS$200,1)</f>
        <v>0.71026553694817474</v>
      </c>
      <c r="CU33">
        <f>NORMDIST(AG33,Playoffs!DT$199,Playoffs!DT$200,1)</f>
        <v>4.3009311510045167E-2</v>
      </c>
      <c r="CV33">
        <f>1-NORMDIST(AH33,Playoffs!DU$199,Playoffs!DU$200,1)</f>
        <v>0.83941994017601296</v>
      </c>
      <c r="CW33">
        <f t="shared" si="32"/>
        <v>19.778090946426897</v>
      </c>
      <c r="CX33">
        <f t="shared" si="33"/>
        <v>21.635903210238197</v>
      </c>
      <c r="CY33">
        <f t="shared" si="34"/>
        <v>41.413994156665112</v>
      </c>
      <c r="DA33">
        <f t="shared" ca="1" si="35"/>
        <v>108</v>
      </c>
      <c r="DB33">
        <f t="shared" ca="1" si="36"/>
        <v>83</v>
      </c>
      <c r="DC33">
        <f t="shared" ca="1" si="37"/>
        <v>87</v>
      </c>
      <c r="DE33" t="str">
        <f t="shared" si="38"/>
        <v>Titans</v>
      </c>
    </row>
    <row r="34" spans="1:109">
      <c r="A34" t="str">
        <f>Playoffs!G32</f>
        <v>Steelers-DIV-2002</v>
      </c>
      <c r="B34" t="str">
        <f>Playoffs!B32&amp;"-"&amp;Playoffs!F32</f>
        <v>Titans-2002</v>
      </c>
      <c r="C34">
        <f>Playoffs!CP32-VLOOKUP($B34,Adjusted!$C$1:$AI$128,C$2,FALSE)</f>
        <v>0.67293496549677223</v>
      </c>
      <c r="D34">
        <f>Playoffs!CQ32-VLOOKUP($B34,Adjusted!$C$1:$AI$128,D$2,FALSE)</f>
        <v>0.71996815848580453</v>
      </c>
      <c r="E34">
        <f>Playoffs!CR32-VLOOKUP($B34,Adjusted!$C$1:$AI$128,E$2,FALSE)</f>
        <v>5.9009501791204615</v>
      </c>
      <c r="F34">
        <f>Playoffs!CS32-VLOOKUP($B34,Adjusted!$C$1:$AI$128,F$2,FALSE)</f>
        <v>5.5722719902597326</v>
      </c>
      <c r="G34">
        <f>Playoffs!CT32-VLOOKUP($B34,Adjusted!$C$1:$AI$128,G$2,FALSE)</f>
        <v>0.97539919538059883</v>
      </c>
      <c r="H34">
        <f>Playoffs!CU32-VLOOKUP($B34,Adjusted!$C$1:$AI$128,H$2,FALSE)</f>
        <v>4.1330130139149848</v>
      </c>
      <c r="I34">
        <f>Playoffs!CV32-VLOOKUP($B34,Adjusted!$C$1:$AI$128,I$2,FALSE)</f>
        <v>22.215304981353057</v>
      </c>
      <c r="J34">
        <f>Playoffs!CW32-VLOOKUP($B34,Adjusted!$C$1:$AI$128,J$2,FALSE)</f>
        <v>26.092219834861872</v>
      </c>
      <c r="K34">
        <f>Playoffs!CX32-VLOOKUP($B34,Adjusted!$C$1:$AI$128,K$2,FALSE)</f>
        <v>1.8554480046328572</v>
      </c>
      <c r="L34">
        <f>Playoffs!CY32-VLOOKUP($B34,Adjusted!$C$1:$AI$128,L$2,FALSE)</f>
        <v>2.0623726553377972</v>
      </c>
      <c r="M34">
        <f>Playoffs!CZ32-VLOOKUP($B34,Adjusted!$C$1:$AI$128,M$2,FALSE)</f>
        <v>5.0969361693331718</v>
      </c>
      <c r="N34">
        <f>Playoffs!DA32-VLOOKUP($B34,Adjusted!$C$1:$AI$128,N$2,FALSE)</f>
        <v>5.2085286102563835</v>
      </c>
      <c r="O34">
        <f>Playoffs!DB32-VLOOKUP($B34,Adjusted!$C$1:$AI$128,O$2,FALSE)</f>
        <v>1.3769016377405539</v>
      </c>
      <c r="P34">
        <f>Playoffs!DC32-VLOOKUP($B34,Adjusted!$C$1:$AI$128,P$2,FALSE)</f>
        <v>1.7360180729313224</v>
      </c>
      <c r="Q34">
        <f>Playoffs!DD32-VLOOKUP($B34,Adjusted!$C$1:$AI$128,Q$2,FALSE)</f>
        <v>0.28694534603064237</v>
      </c>
      <c r="R34">
        <f>Playoffs!DE32-VLOOKUP($B34,Adjusted!$C$1:$AI$128,R$2,FALSE)</f>
        <v>0.63480422798900782</v>
      </c>
      <c r="S34">
        <f>Playoffs!DF32-VLOOKUP($B34,Adjusted!$C$1:$AI$128,S$2,FALSE)</f>
        <v>43.450026627351335</v>
      </c>
      <c r="T34">
        <f>Playoffs!DG32-VLOOKUP($B34,Adjusted!$C$1:$AI$128,T$2,FALSE)</f>
        <v>29.477014505406913</v>
      </c>
      <c r="U34">
        <f>Playoffs!DH32-VLOOKUP($B34,Adjusted!$C$1:$AI$128,U$2,FALSE)</f>
        <v>1.8023004180978481</v>
      </c>
      <c r="V34">
        <f>Playoffs!DI32-VLOOKUP($B34,Adjusted!$C$1:$AI$128,V$2,FALSE)</f>
        <v>7.0632011496601121</v>
      </c>
      <c r="W34">
        <f>Playoffs!DJ32-VLOOKUP($B34,Adjusted!$C$1:$AI$128,W$2,FALSE)</f>
        <v>0.48274879508451385</v>
      </c>
      <c r="X34">
        <f>Playoffs!DK32-VLOOKUP($B34,Adjusted!$C$1:$AI$128,X$2,FALSE)</f>
        <v>0.74020340185899847</v>
      </c>
      <c r="Y34">
        <f>Playoffs!DL32-VLOOKUP($B34,Adjusted!$C$1:$AI$128,Y$2,FALSE)</f>
        <v>4.4143243616120307</v>
      </c>
      <c r="Z34">
        <f>Playoffs!DM32-VLOOKUP($B34,Adjusted!$C$1:$AI$128,Z$2,FALSE)</f>
        <v>4.999446476220843</v>
      </c>
      <c r="AA34">
        <f>Playoffs!DN32-VLOOKUP($B34,Adjusted!$C$1:$AI$128,AA$2,FALSE)</f>
        <v>0.64222569350384273</v>
      </c>
      <c r="AB34">
        <f>Playoffs!DO32-VLOOKUP($B34,Adjusted!$C$1:$AI$128,AB$2,FALSE)</f>
        <v>1.1237253395865165</v>
      </c>
      <c r="AC34">
        <f>Playoffs!DP32-VLOOKUP($B34,Adjusted!$C$1:$AI$128,AC$2,FALSE)</f>
        <v>0.33455407400080472</v>
      </c>
      <c r="AD34">
        <f>Playoffs!DQ32-VLOOKUP($B34,Adjusted!$C$1:$AI$128,AD$2,FALSE)</f>
        <v>0.49791729305053933</v>
      </c>
      <c r="AE34">
        <f>Playoffs!DR32-VLOOKUP($B34,Adjusted!$C$1:$AI$128,AE$2,FALSE)</f>
        <v>3.5019001652905413</v>
      </c>
      <c r="AF34">
        <f>Playoffs!DS32-VLOOKUP($B34,Adjusted!$C$1:$AI$128,AF$2,FALSE)</f>
        <v>3.205417325668602</v>
      </c>
      <c r="AG34">
        <f>Playoffs!DT32-VLOOKUP($B34,Adjusted!$C$1:$AI$128,AG$2,FALSE)</f>
        <v>27.899433621257142</v>
      </c>
      <c r="AH34">
        <f>Playoffs!DU32-VLOOKUP($B34,Adjusted!$C$1:$AI$128,AH$2,FALSE)</f>
        <v>27.622122638846431</v>
      </c>
      <c r="AJ34">
        <f t="shared" ca="1" si="31"/>
        <v>135</v>
      </c>
      <c r="AK34">
        <f t="shared" ca="1" si="0"/>
        <v>135</v>
      </c>
      <c r="AL34">
        <f t="shared" ca="1" si="1"/>
        <v>103</v>
      </c>
      <c r="AM34">
        <f t="shared" ca="1" si="2"/>
        <v>118</v>
      </c>
      <c r="AN34">
        <f t="shared" ca="1" si="3"/>
        <v>75</v>
      </c>
      <c r="AO34">
        <f t="shared" ca="1" si="4"/>
        <v>28</v>
      </c>
      <c r="AP34">
        <f t="shared" ca="1" si="5"/>
        <v>169</v>
      </c>
      <c r="AQ34">
        <f t="shared" ca="1" si="6"/>
        <v>93</v>
      </c>
      <c r="AR34">
        <f t="shared" ca="1" si="7"/>
        <v>189</v>
      </c>
      <c r="AS34">
        <f t="shared" ca="1" si="8"/>
        <v>42</v>
      </c>
      <c r="AT34">
        <f t="shared" ca="1" si="9"/>
        <v>116</v>
      </c>
      <c r="AU34">
        <f t="shared" ca="1" si="10"/>
        <v>123</v>
      </c>
      <c r="AV34">
        <f t="shared" ca="1" si="11"/>
        <v>145</v>
      </c>
      <c r="AW34">
        <f t="shared" ca="1" si="12"/>
        <v>123</v>
      </c>
      <c r="AX34">
        <f t="shared" ca="1" si="13"/>
        <v>168</v>
      </c>
      <c r="AY34">
        <f t="shared" ca="1" si="14"/>
        <v>192</v>
      </c>
      <c r="AZ34">
        <f t="shared" ca="1" si="15"/>
        <v>9</v>
      </c>
      <c r="BA34">
        <f t="shared" ca="1" si="16"/>
        <v>88</v>
      </c>
      <c r="BB34">
        <f t="shared" ca="1" si="17"/>
        <v>36</v>
      </c>
      <c r="BC34">
        <f t="shared" ca="1" si="18"/>
        <v>12</v>
      </c>
      <c r="BD34">
        <f t="shared" ca="1" si="19"/>
        <v>162</v>
      </c>
      <c r="BE34">
        <f t="shared" ca="1" si="20"/>
        <v>131</v>
      </c>
      <c r="BF34">
        <f t="shared" ca="1" si="21"/>
        <v>176</v>
      </c>
      <c r="BG34">
        <f t="shared" ca="1" si="22"/>
        <v>69</v>
      </c>
      <c r="BH34">
        <f t="shared" ca="1" si="23"/>
        <v>102</v>
      </c>
      <c r="BI34">
        <f t="shared" ca="1" si="24"/>
        <v>28</v>
      </c>
      <c r="BJ34">
        <f t="shared" ca="1" si="25"/>
        <v>169</v>
      </c>
      <c r="BK34">
        <f t="shared" ca="1" si="26"/>
        <v>139</v>
      </c>
      <c r="BL34">
        <f t="shared" ca="1" si="27"/>
        <v>135</v>
      </c>
      <c r="BM34">
        <f t="shared" ca="1" si="28"/>
        <v>59</v>
      </c>
      <c r="BN34">
        <f t="shared" ca="1" si="29"/>
        <v>183</v>
      </c>
      <c r="BO34">
        <f t="shared" ca="1" si="30"/>
        <v>12</v>
      </c>
      <c r="BQ34">
        <f>NORMDIST(C34,Playoffs!CP$199,Playoffs!CP$200,1)</f>
        <v>0.42872058205100216</v>
      </c>
      <c r="BR34">
        <f>1-NORMDIST(D34,Playoffs!CQ$199,Playoffs!CQ$200,1)</f>
        <v>0.39147864023296663</v>
      </c>
      <c r="BS34">
        <f>NORMDIST(E34,Playoffs!CR$199,Playoffs!CR$200,1)</f>
        <v>0.56455055510189478</v>
      </c>
      <c r="BT34">
        <f>1-NORMDIST(F34,Playoffs!CS$199,Playoffs!CS$200,1)</f>
        <v>0.4815197068928202</v>
      </c>
      <c r="BU34">
        <f>1-NORMDIST(G34,Playoffs!CT$199,Playoffs!CT$200,1)</f>
        <v>0.70992084971548342</v>
      </c>
      <c r="BV34">
        <f>NORMDIST(H34,Playoffs!CU$199,Playoffs!CU$200,1)</f>
        <v>0.95500230660299401</v>
      </c>
      <c r="BW34">
        <f>NORMDIST(I34,Playoffs!CV$199,Playoffs!CV$200,1)</f>
        <v>0.24139899826598943</v>
      </c>
      <c r="BX34">
        <f>1-NORMDIST(J34,Playoffs!CW$199,Playoffs!CW$200,1)</f>
        <v>0.60585357591033395</v>
      </c>
      <c r="BY34">
        <f>NORMDIST(K34,Playoffs!CX$199,Playoffs!CX$200,1)</f>
        <v>8.9977345367211137E-2</v>
      </c>
      <c r="BZ34">
        <f>1-NORMDIST(L34,Playoffs!CY$199,Playoffs!CY$200,1)</f>
        <v>0.83989101677994549</v>
      </c>
      <c r="CA34">
        <f>NORMDIST(M34,Playoffs!CZ$199,Playoffs!CZ$200,1)</f>
        <v>0.4733875412724815</v>
      </c>
      <c r="CB34">
        <f>1-NORMDIST(N34,Playoffs!DA$199,Playoffs!DA$200,1)</f>
        <v>0.48746334380240008</v>
      </c>
      <c r="CC34">
        <f>NORMDIST(O34,Playoffs!DB$199,Playoffs!DB$200,1)</f>
        <v>0.32489829982354557</v>
      </c>
      <c r="CD34">
        <f>1-NORMDIST(P34,Playoffs!DC$199,Playoffs!DC$200,1)</f>
        <v>0.42187919881622771</v>
      </c>
      <c r="CE34">
        <f>NORMDIST(Q34,Playoffs!DD$199,Playoffs!DD$200,1)</f>
        <v>0.21880356520544098</v>
      </c>
      <c r="CF34">
        <f>1-NORMDIST(R34,Playoffs!DE$199,Playoffs!DE$200,1)</f>
        <v>3.49452542973131E-2</v>
      </c>
      <c r="CG34">
        <f>NORMDIST(S34,Playoffs!DF$199,Playoffs!DF$200,1)</f>
        <v>0.9857258786743035</v>
      </c>
      <c r="CH34">
        <f>1-NORMDIST(T34,Playoffs!DG$199,Playoffs!DG$200,1)</f>
        <v>0.60946463740968637</v>
      </c>
      <c r="CI34">
        <f>1-NORMDIST(U34,Playoffs!DH$199,Playoffs!DH$200,1)</f>
        <v>0.85200467709802441</v>
      </c>
      <c r="CJ34">
        <f>NORMDIST(V34,Playoffs!DI$199,Playoffs!DI$200,1)</f>
        <v>0.94038470322180656</v>
      </c>
      <c r="CK34">
        <f>NORMDIST(W34,Playoffs!DJ$199,Playoffs!DJ$200,1)</f>
        <v>0.2636033374881146</v>
      </c>
      <c r="CL34">
        <f>1-NORMDIST(X34,Playoffs!DK$199,Playoffs!DK$200,1)</f>
        <v>0.37899498520596342</v>
      </c>
      <c r="CM34">
        <f>NORMDIST(Y34,Playoffs!DL$199,Playoffs!DL$200,1)</f>
        <v>0.1363903773292201</v>
      </c>
      <c r="CN34">
        <f>1-NORMDIST(Z34,Playoffs!DM$199,Playoffs!DM$200,1)</f>
        <v>0.69507083420873528</v>
      </c>
      <c r="CO34">
        <f>1-NORMDIST(AA34,Playoffs!DN$199,Playoffs!DN$200,1)</f>
        <v>0.6559648204724059</v>
      </c>
      <c r="CP34">
        <f>NORMDIST(AB34,Playoffs!DO$199,Playoffs!DO$200,1)</f>
        <v>0.76054263723906268</v>
      </c>
      <c r="CQ34">
        <f>NORMDIST(AC34,Playoffs!DP$199,Playoffs!DP$200,1)</f>
        <v>0.14720440715549921</v>
      </c>
      <c r="CR34">
        <f>1-NORMDIST(AD34,Playoffs!DQ$199,Playoffs!DQ$200,1)</f>
        <v>0.36372195376360028</v>
      </c>
      <c r="CS34">
        <f>NORMDIST(AE34,Playoffs!DR$199,Playoffs!DR$200,1)</f>
        <v>0.30697451598361036</v>
      </c>
      <c r="CT34">
        <f>1-NORMDIST(AF34,Playoffs!DS$199,Playoffs!DS$200,1)</f>
        <v>0.77023168602761616</v>
      </c>
      <c r="CU34">
        <f>NORMDIST(AG34,Playoffs!DT$199,Playoffs!DT$200,1)</f>
        <v>5.8794577934544678E-2</v>
      </c>
      <c r="CV34">
        <f>1-NORMDIST(AH34,Playoffs!DU$199,Playoffs!DU$200,1)</f>
        <v>0.94602249969407648</v>
      </c>
      <c r="CW34">
        <f t="shared" si="32"/>
        <v>15.902393088782347</v>
      </c>
      <c r="CX34">
        <f t="shared" si="33"/>
        <v>20.594905662688831</v>
      </c>
      <c r="CY34">
        <f t="shared" si="34"/>
        <v>36.49729875147117</v>
      </c>
      <c r="DA34">
        <f t="shared" ca="1" si="35"/>
        <v>148</v>
      </c>
      <c r="DB34">
        <f t="shared" ca="1" si="36"/>
        <v>94</v>
      </c>
      <c r="DC34">
        <f t="shared" ca="1" si="37"/>
        <v>125</v>
      </c>
      <c r="DE34" t="str">
        <f t="shared" si="38"/>
        <v>Steelers</v>
      </c>
    </row>
    <row r="35" spans="1:109">
      <c r="A35" t="str">
        <f>Playoffs!G33</f>
        <v>Eagles-DIV-2002</v>
      </c>
      <c r="B35" t="str">
        <f>Playoffs!B33&amp;"-"&amp;Playoffs!F33</f>
        <v>Falcons-2002</v>
      </c>
      <c r="C35">
        <f>Playoffs!CP33-VLOOKUP($B35,Adjusted!$C$1:$AI$128,C$2,FALSE)</f>
        <v>0.67608798425960392</v>
      </c>
      <c r="D35">
        <f>Playoffs!CQ33-VLOOKUP($B35,Adjusted!$C$1:$AI$128,D$2,FALSE)</f>
        <v>0.61383358849944547</v>
      </c>
      <c r="E35">
        <f>Playoffs!CR33-VLOOKUP($B35,Adjusted!$C$1:$AI$128,E$2,FALSE)</f>
        <v>8.2627184891109131</v>
      </c>
      <c r="F35">
        <f>Playoffs!CS33-VLOOKUP($B35,Adjusted!$C$1:$AI$128,F$2,FALSE)</f>
        <v>3.283625943761145</v>
      </c>
      <c r="G35">
        <f>Playoffs!CT33-VLOOKUP($B35,Adjusted!$C$1:$AI$128,G$2,FALSE)</f>
        <v>-0.57139498934467881</v>
      </c>
      <c r="H35">
        <f>Playoffs!CU33-VLOOKUP($B35,Adjusted!$C$1:$AI$128,H$2,FALSE)</f>
        <v>2.2178160514119298</v>
      </c>
      <c r="I35">
        <f>Playoffs!CV33-VLOOKUP($B35,Adjusted!$C$1:$AI$128,I$2,FALSE)</f>
        <v>34.191310695106317</v>
      </c>
      <c r="J35">
        <f>Playoffs!CW33-VLOOKUP($B35,Adjusted!$C$1:$AI$128,J$2,FALSE)</f>
        <v>29.793385025632752</v>
      </c>
      <c r="K35">
        <f>Playoffs!CX33-VLOOKUP($B35,Adjusted!$C$1:$AI$128,K$2,FALSE)</f>
        <v>3.3604203358128677</v>
      </c>
      <c r="L35">
        <f>Playoffs!CY33-VLOOKUP($B35,Adjusted!$C$1:$AI$128,L$2,FALSE)</f>
        <v>2.4116433113729205</v>
      </c>
      <c r="M35">
        <f>Playoffs!CZ33-VLOOKUP($B35,Adjusted!$C$1:$AI$128,M$2,FALSE)</f>
        <v>5.2768130460716041</v>
      </c>
      <c r="N35">
        <f>Playoffs!DA33-VLOOKUP($B35,Adjusted!$C$1:$AI$128,N$2,FALSE)</f>
        <v>5.2066532652106066</v>
      </c>
      <c r="O35">
        <f>Playoffs!DB33-VLOOKUP($B35,Adjusted!$C$1:$AI$128,O$2,FALSE)</f>
        <v>1.6780071252275364</v>
      </c>
      <c r="P35">
        <f>Playoffs!DC33-VLOOKUP($B35,Adjusted!$C$1:$AI$128,P$2,FALSE)</f>
        <v>1.5977407937120853</v>
      </c>
      <c r="Q35">
        <f>Playoffs!DD33-VLOOKUP($B35,Adjusted!$C$1:$AI$128,Q$2,FALSE)</f>
        <v>0.30864373761430447</v>
      </c>
      <c r="R35">
        <f>Playoffs!DE33-VLOOKUP($B35,Adjusted!$C$1:$AI$128,R$2,FALSE)</f>
        <v>0.40192777305447153</v>
      </c>
      <c r="S35">
        <f>Playoffs!DF33-VLOOKUP($B35,Adjusted!$C$1:$AI$128,S$2,FALSE)</f>
        <v>29.555536558161471</v>
      </c>
      <c r="T35">
        <f>Playoffs!DG33-VLOOKUP($B35,Adjusted!$C$1:$AI$128,T$2,FALSE)</f>
        <v>23.205928844351469</v>
      </c>
      <c r="U35">
        <f>Playoffs!DH33-VLOOKUP($B35,Adjusted!$C$1:$AI$128,U$2,FALSE)</f>
        <v>1.5750297655387295</v>
      </c>
      <c r="V35">
        <f>Playoffs!DI33-VLOOKUP($B35,Adjusted!$C$1:$AI$128,V$2,FALSE)</f>
        <v>2.2223888304343267</v>
      </c>
      <c r="W35">
        <f>Playoffs!DJ33-VLOOKUP($B35,Adjusted!$C$1:$AI$128,W$2,FALSE)</f>
        <v>0.38734504707226436</v>
      </c>
      <c r="X35">
        <f>Playoffs!DK33-VLOOKUP($B35,Adjusted!$C$1:$AI$128,X$2,FALSE)</f>
        <v>0.2185871514846931</v>
      </c>
      <c r="Y35">
        <f>Playoffs!DL33-VLOOKUP($B35,Adjusted!$C$1:$AI$128,Y$2,FALSE)</f>
        <v>6.4794164716939395</v>
      </c>
      <c r="Z35">
        <f>Playoffs!DM33-VLOOKUP($B35,Adjusted!$C$1:$AI$128,Z$2,FALSE)</f>
        <v>5.7373889648780843</v>
      </c>
      <c r="AA35">
        <f>Playoffs!DN33-VLOOKUP($B35,Adjusted!$C$1:$AI$128,AA$2,FALSE)</f>
        <v>0.41325087433676033</v>
      </c>
      <c r="AB35">
        <f>Playoffs!DO33-VLOOKUP($B35,Adjusted!$C$1:$AI$128,AB$2,FALSE)</f>
        <v>1.3696805782354211</v>
      </c>
      <c r="AC35">
        <f>Playoffs!DP33-VLOOKUP($B35,Adjusted!$C$1:$AI$128,AC$2,FALSE)</f>
        <v>0.42752004982478309</v>
      </c>
      <c r="AD35">
        <f>Playoffs!DQ33-VLOOKUP($B35,Adjusted!$C$1:$AI$128,AD$2,FALSE)</f>
        <v>0.42892998849366509</v>
      </c>
      <c r="AE35">
        <f>Playoffs!DR33-VLOOKUP($B35,Adjusted!$C$1:$AI$128,AE$2,FALSE)</f>
        <v>2.8226965362519039</v>
      </c>
      <c r="AF35">
        <f>Playoffs!DS33-VLOOKUP($B35,Adjusted!$C$1:$AI$128,AF$2,FALSE)</f>
        <v>3.5379616316068105</v>
      </c>
      <c r="AG35">
        <f>Playoffs!DT33-VLOOKUP($B35,Adjusted!$C$1:$AI$128,AG$2,FALSE)</f>
        <v>37.832281914095255</v>
      </c>
      <c r="AH35">
        <f>Playoffs!DU33-VLOOKUP($B35,Adjusted!$C$1:$AI$128,AH$2,FALSE)</f>
        <v>34.202109533842744</v>
      </c>
      <c r="AJ35">
        <f t="shared" ca="1" si="31"/>
        <v>130</v>
      </c>
      <c r="AK35">
        <f t="shared" ref="AK35:AK66" ca="1" si="39">RANK(D35,INDIRECT("d3:d"&amp;$A$1),1)</f>
        <v>56</v>
      </c>
      <c r="AL35">
        <f t="shared" ref="AL35:AL66" ca="1" si="40">RANK(E35,INDIRECT("e3:e"&amp;$A$1),0)</f>
        <v>50</v>
      </c>
      <c r="AM35">
        <f t="shared" ref="AM35:AM66" ca="1" si="41">RANK(F35,INDIRECT("f3:f"&amp;$A$1),1)</f>
        <v>65</v>
      </c>
      <c r="AN35">
        <f t="shared" ref="AN35:AN66" ca="1" si="42">RANK(G35,INDIRECT("g3:g"&amp;$A$1),1)</f>
        <v>6</v>
      </c>
      <c r="AO35">
        <f t="shared" ref="AO35:AO66" ca="1" si="43">RANK(H35,INDIRECT("h3:h"&amp;$A$1),0)</f>
        <v>77</v>
      </c>
      <c r="AP35">
        <f t="shared" ref="AP35:AP66" ca="1" si="44">RANK(I35,INDIRECT("i3:i"&amp;$A$1),0)</f>
        <v>59</v>
      </c>
      <c r="AQ35">
        <f t="shared" ref="AQ35:AQ66" ca="1" si="45">RANK(J35,INDIRECT("j3:j"&amp;$A$1),1)</f>
        <v>125</v>
      </c>
      <c r="AR35">
        <f t="shared" ref="AR35:AR66" ca="1" si="46">RANK(K35,INDIRECT("k3:k"&amp;$A$1),0)</f>
        <v>32</v>
      </c>
      <c r="AS35">
        <f t="shared" ref="AS35:AS66" ca="1" si="47">RANK(L35,INDIRECT("l3:l"&amp;$A$1),1)</f>
        <v>85</v>
      </c>
      <c r="AT35">
        <f t="shared" ref="AT35:AT66" ca="1" si="48">RANK(M35,INDIRECT("m3:m"&amp;$A$1),0)</f>
        <v>105</v>
      </c>
      <c r="AU35">
        <f t="shared" ref="AU35:AU66" ca="1" si="49">RANK(N35,INDIRECT("n3:n"&amp;$A$1),1)</f>
        <v>122</v>
      </c>
      <c r="AV35">
        <f t="shared" ref="AV35:AV66" ca="1" si="50">RANK(O35,INDIRECT("o3:o"&amp;$A$1),0)</f>
        <v>106</v>
      </c>
      <c r="AW35">
        <f t="shared" ref="AW35:AW66" ca="1" si="51">RANK(P35,INDIRECT("p3:p"&amp;$A$1),1)</f>
        <v>110</v>
      </c>
      <c r="AX35">
        <f t="shared" ref="AX35:AX66" ca="1" si="52">RANK(Q35,INDIRECT("q3:q"&amp;$A$1),0)</f>
        <v>155</v>
      </c>
      <c r="AY35">
        <f t="shared" ref="AY35:AY66" ca="1" si="53">RANK(R35,INDIRECT("r3:r"&amp;$A$1),1)</f>
        <v>118</v>
      </c>
      <c r="AZ35">
        <f t="shared" ref="AZ35:AZ66" ca="1" si="54">RANK(S35,INDIRECT("s3:s"&amp;$A$1),0)</f>
        <v>129</v>
      </c>
      <c r="BA35">
        <f t="shared" ref="BA35:BA66" ca="1" si="55">RANK(T35,INDIRECT("t3:t"&amp;$A$1),1)</f>
        <v>21</v>
      </c>
      <c r="BB35">
        <f t="shared" ref="BB35:BB66" ca="1" si="56">RANK(U35,INDIRECT("u3:u"&amp;$A$1),1)</f>
        <v>28</v>
      </c>
      <c r="BC35">
        <f t="shared" ref="BC35:BC66" ca="1" si="57">RANK(V35,INDIRECT("v3:v"&amp;$A$1),0)</f>
        <v>169</v>
      </c>
      <c r="BD35">
        <f t="shared" ref="BD35:BD66" ca="1" si="58">RANK(W35,INDIRECT("w3:w"&amp;$A$1),0)</f>
        <v>179</v>
      </c>
      <c r="BE35">
        <f t="shared" ref="BE35:BE66" ca="1" si="59">RANK(X35,INDIRECT("x3:x"&amp;$A$1),1)</f>
        <v>13</v>
      </c>
      <c r="BF35">
        <f t="shared" ref="BF35:BF66" ca="1" si="60">RANK(Y35,INDIRECT("y3:y"&amp;$A$1),0)</f>
        <v>38</v>
      </c>
      <c r="BG35">
        <f t="shared" ref="BG35:BG66" ca="1" si="61">RANK(Z35,INDIRECT("z3:z"&amp;$A$1),1)</f>
        <v>124</v>
      </c>
      <c r="BH35">
        <f t="shared" ref="BH35:BH66" ca="1" si="62">RANK(AA35,INDIRECT("aa3:aa"&amp;$A$1),1)</f>
        <v>53</v>
      </c>
      <c r="BI35">
        <f t="shared" ref="BI35:BI66" ca="1" si="63">RANK(AB35,INDIRECT("ab3:ab"&amp;$A$1),0)</f>
        <v>15</v>
      </c>
      <c r="BJ35">
        <f t="shared" ref="BJ35:BJ66" ca="1" si="64">RANK(AC35,INDIRECT("ac3:ac"&amp;$A$1),0)</f>
        <v>125</v>
      </c>
      <c r="BK35">
        <f t="shared" ref="BK35:BK66" ca="1" si="65">RANK(AD35,INDIRECT("ad3:ad"&amp;$A$1),1)</f>
        <v>90</v>
      </c>
      <c r="BL35">
        <f t="shared" ref="BL35:BL66" ca="1" si="66">RANK(AE35,INDIRECT("ae3:ae"&amp;$A$1),0)</f>
        <v>168</v>
      </c>
      <c r="BM35">
        <f t="shared" ref="BM35:BM66" ca="1" si="67">RANK(AF35,INDIRECT("af3:af"&amp;$A$1),1)</f>
        <v>74</v>
      </c>
      <c r="BN35">
        <f t="shared" ref="BN35:BN66" ca="1" si="68">RANK(AG35,INDIRECT("ag3:ag"&amp;$A$1),0)</f>
        <v>92</v>
      </c>
      <c r="BO35">
        <f t="shared" ref="BO35:BO66" ca="1" si="69">RANK(AH35,INDIRECT("ah3:ah"&amp;$A$1),1)</f>
        <v>53</v>
      </c>
      <c r="BQ35">
        <f>NORMDIST(C35,Playoffs!CP$199,Playoffs!CP$200,1)</f>
        <v>0.44072814690450157</v>
      </c>
      <c r="BR35">
        <f>1-NORMDIST(D35,Playoffs!CQ$199,Playoffs!CQ$200,1)</f>
        <v>0.77382574583619435</v>
      </c>
      <c r="BS35">
        <f>NORMDIST(E35,Playoffs!CR$199,Playoffs!CR$200,1)</f>
        <v>0.84069655863311055</v>
      </c>
      <c r="BT35">
        <f>1-NORMDIST(F35,Playoffs!CS$199,Playoffs!CS$200,1)</f>
        <v>0.77715552331521076</v>
      </c>
      <c r="BU35">
        <f>1-NORMDIST(G35,Playoffs!CT$199,Playoffs!CT$200,1)</f>
        <v>0.95100169741544183</v>
      </c>
      <c r="BV35">
        <f>NORMDIST(H35,Playoffs!CU$199,Playoffs!CU$200,1)</f>
        <v>0.62989934994301722</v>
      </c>
      <c r="BW35">
        <f>NORMDIST(I35,Playoffs!CV$199,Playoffs!CV$200,1)</f>
        <v>0.73781405595189697</v>
      </c>
      <c r="BX35">
        <f>1-NORMDIST(J35,Playoffs!CW$199,Playoffs!CW$200,1)</f>
        <v>0.44231137970656464</v>
      </c>
      <c r="BY35">
        <f>NORMDIST(K35,Playoffs!CX$199,Playoffs!CX$200,1)</f>
        <v>0.88139952778608477</v>
      </c>
      <c r="BZ35">
        <f>1-NORMDIST(L35,Playoffs!CY$199,Playoffs!CY$200,1)</f>
        <v>0.65854649636882368</v>
      </c>
      <c r="CA35">
        <f>NORMDIST(M35,Playoffs!CZ$199,Playoffs!CZ$200,1)</f>
        <v>0.53645689030342025</v>
      </c>
      <c r="CB35">
        <f>1-NORMDIST(N35,Playoffs!DA$199,Playoffs!DA$200,1)</f>
        <v>0.48812131523234514</v>
      </c>
      <c r="CC35">
        <f>NORMDIST(O35,Playoffs!DB$199,Playoffs!DB$200,1)</f>
        <v>0.53661348492145766</v>
      </c>
      <c r="CD35">
        <f>1-NORMDIST(P35,Playoffs!DC$199,Playoffs!DC$200,1)</f>
        <v>0.52138484122817819</v>
      </c>
      <c r="CE35">
        <f>NORMDIST(Q35,Playoffs!DD$199,Playoffs!DD$200,1)</f>
        <v>0.26935827422667358</v>
      </c>
      <c r="CF35">
        <f>1-NORMDIST(R35,Playoffs!DE$199,Playoffs!DE$200,1)</f>
        <v>0.46832142191898662</v>
      </c>
      <c r="CG35">
        <f>NORMDIST(S35,Playoffs!DF$199,Playoffs!DF$200,1)</f>
        <v>0.39586792064086729</v>
      </c>
      <c r="CH35">
        <f>1-NORMDIST(T35,Playoffs!DG$199,Playoffs!DG$200,1)</f>
        <v>0.9170317501421239</v>
      </c>
      <c r="CI35">
        <f>1-NORMDIST(U35,Playoffs!DH$199,Playoffs!DH$200,1)</f>
        <v>0.876470609125789</v>
      </c>
      <c r="CJ35">
        <f>NORMDIST(V35,Playoffs!DI$199,Playoffs!DI$200,1)</f>
        <v>0.20123693280356625</v>
      </c>
      <c r="CK35">
        <f>NORMDIST(W35,Playoffs!DJ$199,Playoffs!DJ$200,1)</f>
        <v>0.16335694037527571</v>
      </c>
      <c r="CL35">
        <f>1-NORMDIST(X35,Playoffs!DK$199,Playoffs!DK$200,1)</f>
        <v>0.94488626759805716</v>
      </c>
      <c r="CM35">
        <f>NORMDIST(Y35,Playoffs!DL$199,Playoffs!DL$200,1)</f>
        <v>0.83470858144114812</v>
      </c>
      <c r="CN35">
        <f>1-NORMDIST(Z35,Playoffs!DM$199,Playoffs!DM$200,1)</f>
        <v>0.40932352931943128</v>
      </c>
      <c r="CO35">
        <f>1-NORMDIST(AA35,Playoffs!DN$199,Playoffs!DN$200,1)</f>
        <v>0.82358240276547334</v>
      </c>
      <c r="CP35">
        <f>NORMDIST(AB35,Playoffs!DO$199,Playoffs!DO$200,1)</f>
        <v>0.89881107622554168</v>
      </c>
      <c r="CQ35">
        <f>NORMDIST(AC35,Playoffs!DP$199,Playoffs!DP$200,1)</f>
        <v>0.39994651965795258</v>
      </c>
      <c r="CR35">
        <f>1-NORMDIST(AD35,Playoffs!DQ$199,Playoffs!DQ$200,1)</f>
        <v>0.59538837753191542</v>
      </c>
      <c r="CS35">
        <f>NORMDIST(AE35,Playoffs!DR$199,Playoffs!DR$200,1)</f>
        <v>0.14843288292376999</v>
      </c>
      <c r="CT35">
        <f>1-NORMDIST(AF35,Playoffs!DS$199,Playoffs!DS$200,1)</f>
        <v>0.68290622130847456</v>
      </c>
      <c r="CU35">
        <f>NORMDIST(AG35,Playoffs!DT$199,Playoffs!DT$200,1)</f>
        <v>0.48268591246139936</v>
      </c>
      <c r="CV35">
        <f>1-NORMDIST(AH35,Playoffs!DU$199,Playoffs!DU$200,1)</f>
        <v>0.72558032750650847</v>
      </c>
      <c r="CW35">
        <f t="shared" si="32"/>
        <v>22.720696690156856</v>
      </c>
      <c r="CX35">
        <f t="shared" si="33"/>
        <v>22.683159957369465</v>
      </c>
      <c r="CY35">
        <f t="shared" si="34"/>
        <v>45.403856647526332</v>
      </c>
      <c r="DA35">
        <f t="shared" ca="1" si="35"/>
        <v>72</v>
      </c>
      <c r="DB35">
        <f t="shared" ca="1" si="36"/>
        <v>72</v>
      </c>
      <c r="DC35">
        <f t="shared" ca="1" si="37"/>
        <v>56</v>
      </c>
      <c r="DE35" t="str">
        <f t="shared" si="38"/>
        <v>Eagles</v>
      </c>
    </row>
    <row r="36" spans="1:109">
      <c r="A36" t="str">
        <f>Playoffs!G34</f>
        <v>Falcons-DIV-2002</v>
      </c>
      <c r="B36" t="str">
        <f>Playoffs!B34&amp;"-"&amp;Playoffs!F34</f>
        <v>Eagles-2002</v>
      </c>
      <c r="C36">
        <f>Playoffs!CP34-VLOOKUP($B36,Adjusted!$C$1:$AI$128,C$2,FALSE)</f>
        <v>0.67930680861894754</v>
      </c>
      <c r="D36">
        <f>Playoffs!CQ34-VLOOKUP($B36,Adjusted!$C$1:$AI$128,D$2,FALSE)</f>
        <v>0.65978190923054281</v>
      </c>
      <c r="E36">
        <f>Playoffs!CR34-VLOOKUP($B36,Adjusted!$C$1:$AI$128,E$2,FALSE)</f>
        <v>4.3177641393277728</v>
      </c>
      <c r="F36">
        <f>Playoffs!CS34-VLOOKUP($B36,Adjusted!$C$1:$AI$128,F$2,FALSE)</f>
        <v>7.1451542683522611</v>
      </c>
      <c r="G36">
        <f>Playoffs!CT34-VLOOKUP($B36,Adjusted!$C$1:$AI$128,G$2,FALSE)</f>
        <v>1.5141220987739876</v>
      </c>
      <c r="H36">
        <f>Playoffs!CU34-VLOOKUP($B36,Adjusted!$C$1:$AI$128,H$2,FALSE)</f>
        <v>0.13458313953059586</v>
      </c>
      <c r="I36">
        <f>Playoffs!CV34-VLOOKUP($B36,Adjusted!$C$1:$AI$128,I$2,FALSE)</f>
        <v>34.746472477758424</v>
      </c>
      <c r="J36">
        <f>Playoffs!CW34-VLOOKUP($B36,Adjusted!$C$1:$AI$128,J$2,FALSE)</f>
        <v>33.946336602757036</v>
      </c>
      <c r="K36">
        <f>Playoffs!CX34-VLOOKUP($B36,Adjusted!$C$1:$AI$128,K$2,FALSE)</f>
        <v>2.9903797007136381</v>
      </c>
      <c r="L36">
        <f>Playoffs!CY34-VLOOKUP($B36,Adjusted!$C$1:$AI$128,L$2,FALSE)</f>
        <v>3.3245649879302488</v>
      </c>
      <c r="M36">
        <f>Playoffs!CZ34-VLOOKUP($B36,Adjusted!$C$1:$AI$128,M$2,FALSE)</f>
        <v>5.6442848961956544</v>
      </c>
      <c r="N36">
        <f>Playoffs!DA34-VLOOKUP($B36,Adjusted!$C$1:$AI$128,N$2,FALSE)</f>
        <v>5.3338604737553155</v>
      </c>
      <c r="O36">
        <f>Playoffs!DB34-VLOOKUP($B36,Adjusted!$C$1:$AI$128,O$2,FALSE)</f>
        <v>1.8885940906762322</v>
      </c>
      <c r="P36">
        <f>Playoffs!DC34-VLOOKUP($B36,Adjusted!$C$1:$AI$128,P$2,FALSE)</f>
        <v>1.643796852096939</v>
      </c>
      <c r="Q36">
        <f>Playoffs!DD34-VLOOKUP($B36,Adjusted!$C$1:$AI$128,Q$2,FALSE)</f>
        <v>0.50675746212701789</v>
      </c>
      <c r="R36">
        <f>Playoffs!DE34-VLOOKUP($B36,Adjusted!$C$1:$AI$128,R$2,FALSE)</f>
        <v>0.3200863844646179</v>
      </c>
      <c r="S36">
        <f>Playoffs!DF34-VLOOKUP($B36,Adjusted!$C$1:$AI$128,S$2,FALSE)</f>
        <v>26.867269573188047</v>
      </c>
      <c r="T36">
        <f>Playoffs!DG34-VLOOKUP($B36,Adjusted!$C$1:$AI$128,T$2,FALSE)</f>
        <v>23.748869104880246</v>
      </c>
      <c r="U36">
        <f>Playoffs!DH34-VLOOKUP($B36,Adjusted!$C$1:$AI$128,U$2,FALSE)</f>
        <v>1.8134725737484341</v>
      </c>
      <c r="V36">
        <f>Playoffs!DI34-VLOOKUP($B36,Adjusted!$C$1:$AI$128,V$2,FALSE)</f>
        <v>0.3040608053106979</v>
      </c>
      <c r="W36">
        <f>Playoffs!DJ34-VLOOKUP($B36,Adjusted!$C$1:$AI$128,W$2,FALSE)</f>
        <v>0.39021034190269333</v>
      </c>
      <c r="X36">
        <f>Playoffs!DK34-VLOOKUP($B36,Adjusted!$C$1:$AI$128,X$2,FALSE)</f>
        <v>0.44492325130378418</v>
      </c>
      <c r="Y36">
        <f>Playoffs!DL34-VLOOKUP($B36,Adjusted!$C$1:$AI$128,Y$2,FALSE)</f>
        <v>6.2496535686256953</v>
      </c>
      <c r="Z36">
        <f>Playoffs!DM34-VLOOKUP($B36,Adjusted!$C$1:$AI$128,Z$2,FALSE)</f>
        <v>6.3716094698523014</v>
      </c>
      <c r="AA36">
        <f>Playoffs!DN34-VLOOKUP($B36,Adjusted!$C$1:$AI$128,AA$2,FALSE)</f>
        <v>1.3108893918776439</v>
      </c>
      <c r="AB36">
        <f>Playoffs!DO34-VLOOKUP($B36,Adjusted!$C$1:$AI$128,AB$2,FALSE)</f>
        <v>0.50156264745195389</v>
      </c>
      <c r="AC36">
        <f>Playoffs!DP34-VLOOKUP($B36,Adjusted!$C$1:$AI$128,AC$2,FALSE)</f>
        <v>0.46267187097759543</v>
      </c>
      <c r="AD36">
        <f>Playoffs!DQ34-VLOOKUP($B36,Adjusted!$C$1:$AI$128,AD$2,FALSE)</f>
        <v>0.4465821605465925</v>
      </c>
      <c r="AE36">
        <f>Playoffs!DR34-VLOOKUP($B36,Adjusted!$C$1:$AI$128,AE$2,FALSE)</f>
        <v>3.5199052859171767</v>
      </c>
      <c r="AF36">
        <f>Playoffs!DS34-VLOOKUP($B36,Adjusted!$C$1:$AI$128,AF$2,FALSE)</f>
        <v>3.1419029679382939</v>
      </c>
      <c r="AG36">
        <f>Playoffs!DT34-VLOOKUP($B36,Adjusted!$C$1:$AI$128,AG$2,FALSE)</f>
        <v>38.457386757014497</v>
      </c>
      <c r="AH36">
        <f>Playoffs!DU34-VLOOKUP($B36,Adjusted!$C$1:$AI$128,AH$2,FALSE)</f>
        <v>38.598807739245636</v>
      </c>
      <c r="AJ36">
        <f t="shared" ca="1" si="31"/>
        <v>127</v>
      </c>
      <c r="AK36">
        <f t="shared" ca="1" si="39"/>
        <v>90</v>
      </c>
      <c r="AL36">
        <f t="shared" ca="1" si="40"/>
        <v>144</v>
      </c>
      <c r="AM36">
        <f t="shared" ca="1" si="41"/>
        <v>158</v>
      </c>
      <c r="AN36">
        <f t="shared" ca="1" si="42"/>
        <v>106</v>
      </c>
      <c r="AO36">
        <f t="shared" ca="1" si="43"/>
        <v>182</v>
      </c>
      <c r="AP36">
        <f t="shared" ca="1" si="44"/>
        <v>55</v>
      </c>
      <c r="AQ36">
        <f t="shared" ca="1" si="45"/>
        <v>161</v>
      </c>
      <c r="AR36">
        <f t="shared" ca="1" si="46"/>
        <v>67</v>
      </c>
      <c r="AS36">
        <f t="shared" ca="1" si="47"/>
        <v>175</v>
      </c>
      <c r="AT36">
        <f t="shared" ca="1" si="48"/>
        <v>78</v>
      </c>
      <c r="AU36">
        <f t="shared" ca="1" si="49"/>
        <v>137</v>
      </c>
      <c r="AV36">
        <f t="shared" ca="1" si="50"/>
        <v>71</v>
      </c>
      <c r="AW36">
        <f t="shared" ca="1" si="51"/>
        <v>114</v>
      </c>
      <c r="AX36">
        <f t="shared" ca="1" si="52"/>
        <v>51</v>
      </c>
      <c r="AY36">
        <f t="shared" ca="1" si="53"/>
        <v>71</v>
      </c>
      <c r="AZ36">
        <f t="shared" ca="1" si="54"/>
        <v>160</v>
      </c>
      <c r="BA36">
        <f t="shared" ca="1" si="55"/>
        <v>24</v>
      </c>
      <c r="BB36">
        <f t="shared" ca="1" si="56"/>
        <v>37</v>
      </c>
      <c r="BC36">
        <f t="shared" ca="1" si="57"/>
        <v>195</v>
      </c>
      <c r="BD36">
        <f t="shared" ca="1" si="58"/>
        <v>178</v>
      </c>
      <c r="BE36">
        <f t="shared" ca="1" si="59"/>
        <v>50</v>
      </c>
      <c r="BF36">
        <f t="shared" ca="1" si="60"/>
        <v>56</v>
      </c>
      <c r="BG36">
        <f t="shared" ca="1" si="61"/>
        <v>167</v>
      </c>
      <c r="BH36">
        <f t="shared" ca="1" si="62"/>
        <v>181</v>
      </c>
      <c r="BI36">
        <f t="shared" ca="1" si="63"/>
        <v>143</v>
      </c>
      <c r="BJ36">
        <f t="shared" ca="1" si="64"/>
        <v>92</v>
      </c>
      <c r="BK36">
        <f t="shared" ca="1" si="65"/>
        <v>102</v>
      </c>
      <c r="BL36">
        <f t="shared" ca="1" si="66"/>
        <v>132</v>
      </c>
      <c r="BM36">
        <f t="shared" ca="1" si="67"/>
        <v>56</v>
      </c>
      <c r="BN36">
        <f t="shared" ca="1" si="68"/>
        <v>82</v>
      </c>
      <c r="BO36">
        <f t="shared" ca="1" si="69"/>
        <v>116</v>
      </c>
      <c r="BQ36">
        <f>NORMDIST(C36,Playoffs!CP$199,Playoffs!CP$200,1)</f>
        <v>0.45304271462661072</v>
      </c>
      <c r="BR36">
        <f>1-NORMDIST(D36,Playoffs!CQ$199,Playoffs!CQ$200,1)</f>
        <v>0.6205414690744071</v>
      </c>
      <c r="BS36">
        <f>NORMDIST(E36,Playoffs!CR$199,Playoffs!CR$200,1)</f>
        <v>0.34565137337748142</v>
      </c>
      <c r="BT36">
        <f>1-NORMDIST(F36,Playoffs!CS$199,Playoffs!CS$200,1)</f>
        <v>0.2734864542828368</v>
      </c>
      <c r="BU36">
        <f>1-NORMDIST(G36,Playoffs!CT$199,Playoffs!CT$200,1)</f>
        <v>0.56730708938810925</v>
      </c>
      <c r="BV36">
        <f>NORMDIST(H36,Playoffs!CU$199,Playoffs!CU$200,1)</f>
        <v>0.12467924737717595</v>
      </c>
      <c r="BW36">
        <f>NORMDIST(I36,Playoffs!CV$199,Playoffs!CV$200,1)</f>
        <v>0.75761938156488795</v>
      </c>
      <c r="BX36">
        <f>1-NORMDIST(J36,Playoffs!CW$199,Playoffs!CW$200,1)</f>
        <v>0.27118181058102364</v>
      </c>
      <c r="BY36">
        <f>NORMDIST(K36,Playoffs!CX$199,Playoffs!CX$200,1)</f>
        <v>0.71283399586617269</v>
      </c>
      <c r="BZ36">
        <f>1-NORMDIST(L36,Playoffs!CY$199,Playoffs!CY$200,1)</f>
        <v>0.13095146511999012</v>
      </c>
      <c r="CA36">
        <f>NORMDIST(M36,Playoffs!CZ$199,Playoffs!CZ$200,1)</f>
        <v>0.66087027255005237</v>
      </c>
      <c r="CB36">
        <f>1-NORMDIST(N36,Playoffs!DA$199,Playoffs!DA$200,1)</f>
        <v>0.44365618112181648</v>
      </c>
      <c r="CC36">
        <f>NORMDIST(O36,Playoffs!DB$199,Playoffs!DB$200,1)</f>
        <v>0.68215450386636511</v>
      </c>
      <c r="CD36">
        <f>1-NORMDIST(P36,Playoffs!DC$199,Playoffs!DC$200,1)</f>
        <v>0.48808251570925176</v>
      </c>
      <c r="CE36">
        <f>NORMDIST(Q36,Playoffs!DD$199,Playoffs!DD$200,1)</f>
        <v>0.8050120184757279</v>
      </c>
      <c r="CF36">
        <f>1-NORMDIST(R36,Playoffs!DE$199,Playoffs!DE$200,1)</f>
        <v>0.70180386222007485</v>
      </c>
      <c r="CG36">
        <f>NORMDIST(S36,Playoffs!DF$199,Playoffs!DF$200,1)</f>
        <v>0.23001504856252719</v>
      </c>
      <c r="CH36">
        <f>1-NORMDIST(T36,Playoffs!DG$199,Playoffs!DG$200,1)</f>
        <v>0.90138744136857929</v>
      </c>
      <c r="CI36">
        <f>1-NORMDIST(U36,Playoffs!DH$199,Playoffs!DH$200,1)</f>
        <v>0.8507236286529527</v>
      </c>
      <c r="CJ36">
        <f>NORMDIST(V36,Playoffs!DI$199,Playoffs!DI$200,1)</f>
        <v>3.7017635737855326E-2</v>
      </c>
      <c r="CK36">
        <f>NORMDIST(W36,Playoffs!DJ$199,Playoffs!DJ$200,1)</f>
        <v>0.16595137963851536</v>
      </c>
      <c r="CL36">
        <f>1-NORMDIST(X36,Playoffs!DK$199,Playoffs!DK$200,1)</f>
        <v>0.77948056157657963</v>
      </c>
      <c r="CM36">
        <f>NORMDIST(Y36,Playoffs!DL$199,Playoffs!DL$200,1)</f>
        <v>0.77116037020741413</v>
      </c>
      <c r="CN36">
        <f>1-NORMDIST(Z36,Playoffs!DM$199,Playoffs!DM$200,1)</f>
        <v>0.19354763406588471</v>
      </c>
      <c r="CO36">
        <f>1-NORMDIST(AA36,Playoffs!DN$199,Playoffs!DN$200,1)</f>
        <v>0.12728212444422149</v>
      </c>
      <c r="CP36">
        <f>NORMDIST(AB36,Playoffs!DO$199,Playoffs!DO$200,1)</f>
        <v>0.23404007147974049</v>
      </c>
      <c r="CQ36">
        <f>NORMDIST(AC36,Playoffs!DP$199,Playoffs!DP$200,1)</f>
        <v>0.5187915517371906</v>
      </c>
      <c r="CR36">
        <f>1-NORMDIST(AD36,Playoffs!DQ$199,Playoffs!DQ$200,1)</f>
        <v>0.53604426824679319</v>
      </c>
      <c r="CS36">
        <f>NORMDIST(AE36,Playoffs!DR$199,Playoffs!DR$200,1)</f>
        <v>0.31200922670337439</v>
      </c>
      <c r="CT36">
        <f>1-NORMDIST(AF36,Playoffs!DS$199,Playoffs!DS$200,1)</f>
        <v>0.78523280622157421</v>
      </c>
      <c r="CU36">
        <f>NORMDIST(AG36,Playoffs!DT$199,Playoffs!DT$200,1)</f>
        <v>0.52087224174675706</v>
      </c>
      <c r="CV36">
        <f>1-NORMDIST(AH36,Playoffs!DU$199,Playoffs!DU$200,1)</f>
        <v>0.47050266055920642</v>
      </c>
      <c r="CW36">
        <f t="shared" si="32"/>
        <v>20.109435916777386</v>
      </c>
      <c r="CX36">
        <f t="shared" si="33"/>
        <v>14.840018977555191</v>
      </c>
      <c r="CY36">
        <f t="shared" si="34"/>
        <v>34.94945489433259</v>
      </c>
      <c r="DA36">
        <f t="shared" ca="1" si="35"/>
        <v>99</v>
      </c>
      <c r="DB36">
        <f t="shared" ca="1" si="36"/>
        <v>147</v>
      </c>
      <c r="DC36">
        <f t="shared" ca="1" si="37"/>
        <v>133</v>
      </c>
      <c r="DE36" t="str">
        <f t="shared" si="38"/>
        <v>Falcons</v>
      </c>
    </row>
    <row r="37" spans="1:109">
      <c r="A37" t="str">
        <f>Playoffs!G35</f>
        <v>Buccaneers-DIV-2002</v>
      </c>
      <c r="B37" t="str">
        <f>Playoffs!B35&amp;"-"&amp;Playoffs!F35</f>
        <v>49ers-2002</v>
      </c>
      <c r="C37">
        <f>Playoffs!CP35-VLOOKUP($B37,Adjusted!$C$1:$AI$128,C$2,FALSE)</f>
        <v>0.7319106060269881</v>
      </c>
      <c r="D37">
        <f>Playoffs!CQ35-VLOOKUP($B37,Adjusted!$C$1:$AI$128,D$2,FALSE)</f>
        <v>0.47927605015799507</v>
      </c>
      <c r="E37">
        <f>Playoffs!CR35-VLOOKUP($B37,Adjusted!$C$1:$AI$128,E$2,FALSE)</f>
        <v>6.370883919542619</v>
      </c>
      <c r="F37">
        <f>Playoffs!CS35-VLOOKUP($B37,Adjusted!$C$1:$AI$128,F$2,FALSE)</f>
        <v>0.29925230076924436</v>
      </c>
      <c r="G37">
        <f>Playoffs!CT35-VLOOKUP($B37,Adjusted!$C$1:$AI$128,G$2,FALSE)</f>
        <v>2.2203270046608221</v>
      </c>
      <c r="H37">
        <f>Playoffs!CU35-VLOOKUP($B37,Adjusted!$C$1:$AI$128,H$2,FALSE)</f>
        <v>5.7859269343063184</v>
      </c>
      <c r="I37">
        <f>Playoffs!CV35-VLOOKUP($B37,Adjusted!$C$1:$AI$128,I$2,FALSE)</f>
        <v>24.87061374083725</v>
      </c>
      <c r="J37">
        <f>Playoffs!CW35-VLOOKUP($B37,Adjusted!$C$1:$AI$128,J$2,FALSE)</f>
        <v>12.976497182649439</v>
      </c>
      <c r="K37">
        <f>Playoffs!CX35-VLOOKUP($B37,Adjusted!$C$1:$AI$128,K$2,FALSE)</f>
        <v>2.7947391133619743</v>
      </c>
      <c r="L37">
        <f>Playoffs!CY35-VLOOKUP($B37,Adjusted!$C$1:$AI$128,L$2,FALSE)</f>
        <v>1.3967648747169044</v>
      </c>
      <c r="M37">
        <f>Playoffs!CZ35-VLOOKUP($B37,Adjusted!$C$1:$AI$128,M$2,FALSE)</f>
        <v>4.7175733158675195</v>
      </c>
      <c r="N37">
        <f>Playoffs!DA35-VLOOKUP($B37,Adjusted!$C$1:$AI$128,N$2,FALSE)</f>
        <v>3.8084155503264974</v>
      </c>
      <c r="O37">
        <f>Playoffs!DB35-VLOOKUP($B37,Adjusted!$C$1:$AI$128,O$2,FALSE)</f>
        <v>1.5070309687733596</v>
      </c>
      <c r="P37">
        <f>Playoffs!DC35-VLOOKUP($B37,Adjusted!$C$1:$AI$128,P$2,FALSE)</f>
        <v>0.71133366663085951</v>
      </c>
      <c r="Q37">
        <f>Playoffs!DD35-VLOOKUP($B37,Adjusted!$C$1:$AI$128,Q$2,FALSE)</f>
        <v>0.50672312962731658</v>
      </c>
      <c r="R37">
        <f>Playoffs!DE35-VLOOKUP($B37,Adjusted!$C$1:$AI$128,R$2,FALSE)</f>
        <v>0.12212362785574876</v>
      </c>
      <c r="S37">
        <f>Playoffs!DF35-VLOOKUP($B37,Adjusted!$C$1:$AI$128,S$2,FALSE)</f>
        <v>38.488103297089964</v>
      </c>
      <c r="T37">
        <f>Playoffs!DG35-VLOOKUP($B37,Adjusted!$C$1:$AI$128,T$2,FALSE)</f>
        <v>36.729922389399249</v>
      </c>
      <c r="U37">
        <f>Playoffs!DH35-VLOOKUP($B37,Adjusted!$C$1:$AI$128,U$2,FALSE)</f>
        <v>3.5414331545227333</v>
      </c>
      <c r="V37">
        <f>Playoffs!DI35-VLOOKUP($B37,Adjusted!$C$1:$AI$128,V$2,FALSE)</f>
        <v>7.0455630527516639</v>
      </c>
      <c r="W37">
        <f>Playoffs!DJ35-VLOOKUP($B37,Adjusted!$C$1:$AI$128,W$2,FALSE)</f>
        <v>0.77515588773874111</v>
      </c>
      <c r="X37">
        <f>Playoffs!DK35-VLOOKUP($B37,Adjusted!$C$1:$AI$128,X$2,FALSE)</f>
        <v>0.23897771153892494</v>
      </c>
      <c r="Y37">
        <f>Playoffs!DL35-VLOOKUP($B37,Adjusted!$C$1:$AI$128,Y$2,FALSE)</f>
        <v>5.3446898494522923</v>
      </c>
      <c r="Z37">
        <f>Playoffs!DM35-VLOOKUP($B37,Adjusted!$C$1:$AI$128,Z$2,FALSE)</f>
        <v>3.7696083253908594</v>
      </c>
      <c r="AA37">
        <f>Playoffs!DN35-VLOOKUP($B37,Adjusted!$C$1:$AI$128,AA$2,FALSE)</f>
        <v>1.5423158708801057</v>
      </c>
      <c r="AB37">
        <f>Playoffs!DO35-VLOOKUP($B37,Adjusted!$C$1:$AI$128,AB$2,FALSE)</f>
        <v>1.4191296570680312</v>
      </c>
      <c r="AC37">
        <f>Playoffs!DP35-VLOOKUP($B37,Adjusted!$C$1:$AI$128,AC$2,FALSE)</f>
        <v>0.50949730783705327</v>
      </c>
      <c r="AD37">
        <f>Playoffs!DQ35-VLOOKUP($B37,Adjusted!$C$1:$AI$128,AD$2,FALSE)</f>
        <v>0.32704690683356291</v>
      </c>
      <c r="AE37">
        <f>Playoffs!DR35-VLOOKUP($B37,Adjusted!$C$1:$AI$128,AE$2,FALSE)</f>
        <v>3.3669750399958169</v>
      </c>
      <c r="AF37">
        <f>Playoffs!DS35-VLOOKUP($B37,Adjusted!$C$1:$AI$128,AF$2,FALSE)</f>
        <v>4.2506367934542411</v>
      </c>
      <c r="AG37">
        <f>Playoffs!DT35-VLOOKUP($B37,Adjusted!$C$1:$AI$128,AG$2,FALSE)</f>
        <v>42.138745965393333</v>
      </c>
      <c r="AH37">
        <f>Playoffs!DU35-VLOOKUP($B37,Adjusted!$C$1:$AI$128,AH$2,FALSE)</f>
        <v>33.832175357084608</v>
      </c>
      <c r="AJ37">
        <f t="shared" ca="1" si="31"/>
        <v>93</v>
      </c>
      <c r="AK37">
        <f t="shared" ca="1" si="39"/>
        <v>7</v>
      </c>
      <c r="AL37">
        <f t="shared" ca="1" si="40"/>
        <v>93</v>
      </c>
      <c r="AM37">
        <f t="shared" ca="1" si="41"/>
        <v>20</v>
      </c>
      <c r="AN37">
        <f t="shared" ca="1" si="42"/>
        <v>139</v>
      </c>
      <c r="AO37">
        <f t="shared" ca="1" si="43"/>
        <v>3</v>
      </c>
      <c r="AP37">
        <f t="shared" ca="1" si="44"/>
        <v>153</v>
      </c>
      <c r="AQ37">
        <f t="shared" ca="1" si="45"/>
        <v>10</v>
      </c>
      <c r="AR37">
        <f t="shared" ca="1" si="46"/>
        <v>88</v>
      </c>
      <c r="AS37">
        <f t="shared" ca="1" si="47"/>
        <v>3</v>
      </c>
      <c r="AT37">
        <f t="shared" ca="1" si="48"/>
        <v>146</v>
      </c>
      <c r="AU37">
        <f t="shared" ca="1" si="49"/>
        <v>23</v>
      </c>
      <c r="AV37">
        <f t="shared" ca="1" si="50"/>
        <v>130</v>
      </c>
      <c r="AW37">
        <f t="shared" ca="1" si="51"/>
        <v>11</v>
      </c>
      <c r="AX37">
        <f t="shared" ca="1" si="52"/>
        <v>52</v>
      </c>
      <c r="AY37">
        <f t="shared" ca="1" si="53"/>
        <v>7</v>
      </c>
      <c r="AZ37">
        <f t="shared" ca="1" si="54"/>
        <v>32</v>
      </c>
      <c r="BA37">
        <f t="shared" ca="1" si="55"/>
        <v>166</v>
      </c>
      <c r="BB37">
        <f t="shared" ca="1" si="56"/>
        <v>89</v>
      </c>
      <c r="BC37">
        <f t="shared" ca="1" si="57"/>
        <v>13</v>
      </c>
      <c r="BD37">
        <f t="shared" ca="1" si="58"/>
        <v>78</v>
      </c>
      <c r="BE37">
        <f t="shared" ca="1" si="59"/>
        <v>16</v>
      </c>
      <c r="BF37">
        <f t="shared" ca="1" si="60"/>
        <v>114</v>
      </c>
      <c r="BG37">
        <f t="shared" ca="1" si="61"/>
        <v>7</v>
      </c>
      <c r="BH37">
        <f t="shared" ca="1" si="62"/>
        <v>192</v>
      </c>
      <c r="BI37">
        <f t="shared" ca="1" si="63"/>
        <v>11</v>
      </c>
      <c r="BJ37">
        <f t="shared" ca="1" si="64"/>
        <v>63</v>
      </c>
      <c r="BK37">
        <f t="shared" ca="1" si="65"/>
        <v>35</v>
      </c>
      <c r="BL37">
        <f t="shared" ca="1" si="66"/>
        <v>142</v>
      </c>
      <c r="BM37">
        <f t="shared" ca="1" si="67"/>
        <v>123</v>
      </c>
      <c r="BN37">
        <f t="shared" ca="1" si="68"/>
        <v>38</v>
      </c>
      <c r="BO37">
        <f t="shared" ca="1" si="69"/>
        <v>47</v>
      </c>
      <c r="BQ37">
        <f>NORMDIST(C37,Playoffs!CP$199,Playoffs!CP$200,1)</f>
        <v>0.65211026030021668</v>
      </c>
      <c r="BR37">
        <f>1-NORMDIST(D37,Playoffs!CQ$199,Playoffs!CQ$200,1)</f>
        <v>0.97998807877757432</v>
      </c>
      <c r="BS37">
        <f>NORMDIST(E37,Playoffs!CR$199,Playoffs!CR$200,1)</f>
        <v>0.62877968655965577</v>
      </c>
      <c r="BT37">
        <f>1-NORMDIST(F37,Playoffs!CS$199,Playoffs!CS$200,1)</f>
        <v>0.96542974265957693</v>
      </c>
      <c r="BU37">
        <f>1-NORMDIST(G37,Playoffs!CT$199,Playoffs!CT$200,1)</f>
        <v>0.36942566696247181</v>
      </c>
      <c r="BV37">
        <f>NORMDIST(H37,Playoffs!CU$199,Playoffs!CU$200,1)</f>
        <v>0.99796369575401922</v>
      </c>
      <c r="BW37">
        <f>NORMDIST(I37,Playoffs!CV$199,Playoffs!CV$200,1)</f>
        <v>0.3427189219879988</v>
      </c>
      <c r="BX37">
        <f>1-NORMDIST(J37,Playoffs!CW$199,Playoffs!CW$200,1)</f>
        <v>0.95857043277561649</v>
      </c>
      <c r="BY37">
        <f>NORMDIST(K37,Playoffs!CX$199,Playoffs!CX$200,1)</f>
        <v>0.59239684589018315</v>
      </c>
      <c r="BZ37">
        <f>1-NORMDIST(L37,Playoffs!CY$199,Playoffs!CY$200,1)</f>
        <v>0.98256315855907062</v>
      </c>
      <c r="CA37">
        <f>NORMDIST(M37,Playoffs!CZ$199,Playoffs!CZ$200,1)</f>
        <v>0.34437660208952536</v>
      </c>
      <c r="CB37">
        <f>1-NORMDIST(N37,Playoffs!DA$199,Playoffs!DA$200,1)</f>
        <v>0.8850253754608447</v>
      </c>
      <c r="CC37">
        <f>NORMDIST(O37,Playoffs!DB$199,Playoffs!DB$200,1)</f>
        <v>0.41367545948867435</v>
      </c>
      <c r="CD37">
        <f>1-NORMDIST(P37,Playoffs!DC$199,Playoffs!DC$200,1)</f>
        <v>0.95162534917430075</v>
      </c>
      <c r="CE37">
        <f>NORMDIST(Q37,Playoffs!DD$199,Playoffs!DD$200,1)</f>
        <v>0.80494156650561655</v>
      </c>
      <c r="CF37">
        <f>1-NORMDIST(R37,Playoffs!DE$199,Playoffs!DE$200,1)</f>
        <v>0.97740534901008869</v>
      </c>
      <c r="CG37">
        <f>NORMDIST(S37,Playoffs!DF$199,Playoffs!DF$200,1)</f>
        <v>0.90547724215375336</v>
      </c>
      <c r="CH37">
        <f>1-NORMDIST(T37,Playoffs!DG$199,Playoffs!DG$200,1)</f>
        <v>0.15795012762745442</v>
      </c>
      <c r="CI37">
        <f>1-NORMDIST(U37,Playoffs!DH$199,Playoffs!DH$200,1)</f>
        <v>0.57320947093287977</v>
      </c>
      <c r="CJ37">
        <f>NORMDIST(V37,Playoffs!DI$199,Playoffs!DI$200,1)</f>
        <v>0.93934325705217114</v>
      </c>
      <c r="CK37">
        <f>NORMDIST(W37,Playoffs!DJ$199,Playoffs!DJ$200,1)</f>
        <v>0.66850593739491426</v>
      </c>
      <c r="CL37">
        <f>1-NORMDIST(X37,Playoffs!DK$199,Playoffs!DK$200,1)</f>
        <v>0.93608205488927809</v>
      </c>
      <c r="CM37">
        <f>NORMDIST(Y37,Playoffs!DL$199,Playoffs!DL$200,1)</f>
        <v>0.43475731672780926</v>
      </c>
      <c r="CN37">
        <f>1-NORMDIST(Z37,Playoffs!DM$199,Playoffs!DM$200,1)</f>
        <v>0.9593167225362087</v>
      </c>
      <c r="CO37">
        <f>1-NORMDIST(AA37,Playoffs!DN$199,Playoffs!DN$200,1)</f>
        <v>4.7201914124136657E-2</v>
      </c>
      <c r="CP37">
        <f>NORMDIST(AB37,Playoffs!DO$199,Playoffs!DO$200,1)</f>
        <v>0.91754594005944323</v>
      </c>
      <c r="CQ37">
        <f>NORMDIST(AC37,Playoffs!DP$199,Playoffs!DP$200,1)</f>
        <v>0.67276318644606981</v>
      </c>
      <c r="CR37">
        <f>1-NORMDIST(AD37,Playoffs!DQ$199,Playoffs!DQ$200,1)</f>
        <v>0.867080841898209</v>
      </c>
      <c r="CS37">
        <f>NORMDIST(AE37,Playoffs!DR$199,Playoffs!DR$200,1)</f>
        <v>0.2704458826675471</v>
      </c>
      <c r="CT37">
        <f>1-NORMDIST(AF37,Playoffs!DS$199,Playoffs!DS$200,1)</f>
        <v>0.46436547086762303</v>
      </c>
      <c r="CU37">
        <f>NORMDIST(AG37,Playoffs!DT$199,Playoffs!DT$200,1)</f>
        <v>0.73114200102475002</v>
      </c>
      <c r="CV37">
        <f>1-NORMDIST(AH37,Playoffs!DU$199,Playoffs!DU$200,1)</f>
        <v>0.74414213639314553</v>
      </c>
      <c r="CW37">
        <f t="shared" si="32"/>
        <v>19.565020919526727</v>
      </c>
      <c r="CX37">
        <f t="shared" si="33"/>
        <v>32.487212762641946</v>
      </c>
      <c r="CY37">
        <f t="shared" si="34"/>
        <v>52.052233682168691</v>
      </c>
      <c r="DA37">
        <f t="shared" ca="1" si="35"/>
        <v>111</v>
      </c>
      <c r="DB37">
        <f t="shared" ca="1" si="36"/>
        <v>3</v>
      </c>
      <c r="DC37">
        <f t="shared" ca="1" si="37"/>
        <v>16</v>
      </c>
      <c r="DE37" t="str">
        <f t="shared" si="38"/>
        <v>Buccaneers</v>
      </c>
    </row>
    <row r="38" spans="1:109">
      <c r="A38" t="str">
        <f>Playoffs!G36</f>
        <v>49ers-DIV-2002</v>
      </c>
      <c r="B38" t="str">
        <f>Playoffs!B36&amp;"-"&amp;Playoffs!F36</f>
        <v>Buccaneers-2002</v>
      </c>
      <c r="C38">
        <f>Playoffs!CP36-VLOOKUP($B38,Adjusted!$C$1:$AI$128,C$2,FALSE)</f>
        <v>0.63381443276229577</v>
      </c>
      <c r="D38">
        <f>Playoffs!CQ36-VLOOKUP($B38,Adjusted!$C$1:$AI$128,D$2,FALSE)</f>
        <v>0.78530611670399997</v>
      </c>
      <c r="E38">
        <f>Playoffs!CR36-VLOOKUP($B38,Adjusted!$C$1:$AI$128,E$2,FALSE)</f>
        <v>3.5461493380179983</v>
      </c>
      <c r="F38">
        <f>Playoffs!CS36-VLOOKUP($B38,Adjusted!$C$1:$AI$128,F$2,FALSE)</f>
        <v>5.816596052437899</v>
      </c>
      <c r="G38">
        <f>Playoffs!CT36-VLOOKUP($B38,Adjusted!$C$1:$AI$128,G$2,FALSE)</f>
        <v>4.6076228674435775</v>
      </c>
      <c r="H38">
        <f>Playoffs!CU36-VLOOKUP($B38,Adjusted!$C$1:$AI$128,H$2,FALSE)</f>
        <v>2.6645422415335194</v>
      </c>
      <c r="I38">
        <f>Playoffs!CV36-VLOOKUP($B38,Adjusted!$C$1:$AI$128,I$2,FALSE)</f>
        <v>25.401570291305866</v>
      </c>
      <c r="J38">
        <f>Playoffs!CW36-VLOOKUP($B38,Adjusted!$C$1:$AI$128,J$2,FALSE)</f>
        <v>28.592322573924015</v>
      </c>
      <c r="K38">
        <f>Playoffs!CX36-VLOOKUP($B38,Adjusted!$C$1:$AI$128,K$2,FALSE)</f>
        <v>2.1712560077372083</v>
      </c>
      <c r="L38">
        <f>Playoffs!CY36-VLOOKUP($B38,Adjusted!$C$1:$AI$128,L$2,FALSE)</f>
        <v>2.8409793816229501</v>
      </c>
      <c r="M38">
        <f>Playoffs!CZ36-VLOOKUP($B38,Adjusted!$C$1:$AI$128,M$2,FALSE)</f>
        <v>4.7862507059723987</v>
      </c>
      <c r="N38">
        <f>Playoffs!DA36-VLOOKUP($B38,Adjusted!$C$1:$AI$128,N$2,FALSE)</f>
        <v>4.9712865872428953</v>
      </c>
      <c r="O38">
        <f>Playoffs!DB36-VLOOKUP($B38,Adjusted!$C$1:$AI$128,O$2,FALSE)</f>
        <v>1.490361762311744</v>
      </c>
      <c r="P38">
        <f>Playoffs!DC36-VLOOKUP($B38,Adjusted!$C$1:$AI$128,P$2,FALSE)</f>
        <v>1.8110823400437721</v>
      </c>
      <c r="Q38">
        <f>Playoffs!DD36-VLOOKUP($B38,Adjusted!$C$1:$AI$128,Q$2,FALSE)</f>
        <v>0.29525345278486009</v>
      </c>
      <c r="R38">
        <f>Playoffs!DE36-VLOOKUP($B38,Adjusted!$C$1:$AI$128,R$2,FALSE)</f>
        <v>0.6203643674861169</v>
      </c>
      <c r="S38">
        <f>Playoffs!DF36-VLOOKUP($B38,Adjusted!$C$1:$AI$128,S$2,FALSE)</f>
        <v>39.704512182401253</v>
      </c>
      <c r="T38">
        <f>Playoffs!DG36-VLOOKUP($B38,Adjusted!$C$1:$AI$128,T$2,FALSE)</f>
        <v>37.727701088331798</v>
      </c>
      <c r="U38">
        <f>Playoffs!DH36-VLOOKUP($B38,Adjusted!$C$1:$AI$128,U$2,FALSE)</f>
        <v>4.9065277810647157</v>
      </c>
      <c r="V38">
        <f>Playoffs!DI36-VLOOKUP($B38,Adjusted!$C$1:$AI$128,V$2,FALSE)</f>
        <v>3.283747957071423</v>
      </c>
      <c r="W38">
        <f>Playoffs!DJ36-VLOOKUP($B38,Adjusted!$C$1:$AI$128,W$2,FALSE)</f>
        <v>0.44766753554026045</v>
      </c>
      <c r="X38">
        <f>Playoffs!DK36-VLOOKUP($B38,Adjusted!$C$1:$AI$128,X$2,FALSE)</f>
        <v>0.90782025975616609</v>
      </c>
      <c r="Y38">
        <f>Playoffs!DL36-VLOOKUP($B38,Adjusted!$C$1:$AI$128,Y$2,FALSE)</f>
        <v>5.2701680016467325</v>
      </c>
      <c r="Z38">
        <f>Playoffs!DM36-VLOOKUP($B38,Adjusted!$C$1:$AI$128,Z$2,FALSE)</f>
        <v>5.7735840111797252</v>
      </c>
      <c r="AA38">
        <f>Playoffs!DN36-VLOOKUP($B38,Adjusted!$C$1:$AI$128,AA$2,FALSE)</f>
        <v>1.3039359932861476</v>
      </c>
      <c r="AB38">
        <f>Playoffs!DO36-VLOOKUP($B38,Adjusted!$C$1:$AI$128,AB$2,FALSE)</f>
        <v>1.4816050782571772</v>
      </c>
      <c r="AC38">
        <f>Playoffs!DP36-VLOOKUP($B38,Adjusted!$C$1:$AI$128,AC$2,FALSE)</f>
        <v>0.45912341996864375</v>
      </c>
      <c r="AD38">
        <f>Playoffs!DQ36-VLOOKUP($B38,Adjusted!$C$1:$AI$128,AD$2,FALSE)</f>
        <v>0.45872491872056048</v>
      </c>
      <c r="AE38">
        <f>Playoffs!DR36-VLOOKUP($B38,Adjusted!$C$1:$AI$128,AE$2,FALSE)</f>
        <v>5.0471877390567519</v>
      </c>
      <c r="AF38">
        <f>Playoffs!DS36-VLOOKUP($B38,Adjusted!$C$1:$AI$128,AF$2,FALSE)</f>
        <v>3.6939415464697394</v>
      </c>
      <c r="AG38">
        <f>Playoffs!DT36-VLOOKUP($B38,Adjusted!$C$1:$AI$128,AG$2,FALSE)</f>
        <v>27.988712237035138</v>
      </c>
      <c r="AH38">
        <f>Playoffs!DU36-VLOOKUP($B38,Adjusted!$C$1:$AI$128,AH$2,FALSE)</f>
        <v>39.633671618346689</v>
      </c>
      <c r="AJ38">
        <f t="shared" ca="1" si="31"/>
        <v>159</v>
      </c>
      <c r="AK38">
        <f t="shared" ca="1" si="39"/>
        <v>179</v>
      </c>
      <c r="AL38">
        <f t="shared" ca="1" si="40"/>
        <v>163</v>
      </c>
      <c r="AM38">
        <f t="shared" ca="1" si="41"/>
        <v>127</v>
      </c>
      <c r="AN38">
        <f t="shared" ca="1" si="42"/>
        <v>194</v>
      </c>
      <c r="AO38">
        <f t="shared" ca="1" si="43"/>
        <v>55</v>
      </c>
      <c r="AP38">
        <f t="shared" ca="1" si="44"/>
        <v>145</v>
      </c>
      <c r="AQ38">
        <f t="shared" ca="1" si="45"/>
        <v>113</v>
      </c>
      <c r="AR38">
        <f t="shared" ca="1" si="46"/>
        <v>164</v>
      </c>
      <c r="AS38">
        <f t="shared" ca="1" si="47"/>
        <v>131</v>
      </c>
      <c r="AT38">
        <f t="shared" ca="1" si="48"/>
        <v>142</v>
      </c>
      <c r="AU38">
        <f t="shared" ca="1" si="49"/>
        <v>104</v>
      </c>
      <c r="AV38">
        <f t="shared" ca="1" si="50"/>
        <v>133</v>
      </c>
      <c r="AW38">
        <f t="shared" ca="1" si="51"/>
        <v>133</v>
      </c>
      <c r="AX38">
        <f t="shared" ca="1" si="52"/>
        <v>163</v>
      </c>
      <c r="AY38">
        <f t="shared" ca="1" si="53"/>
        <v>190</v>
      </c>
      <c r="AZ38">
        <f t="shared" ca="1" si="54"/>
        <v>22</v>
      </c>
      <c r="BA38">
        <f t="shared" ca="1" si="55"/>
        <v>174</v>
      </c>
      <c r="BB38">
        <f t="shared" ca="1" si="56"/>
        <v>147</v>
      </c>
      <c r="BC38">
        <f t="shared" ca="1" si="57"/>
        <v>126</v>
      </c>
      <c r="BD38">
        <f t="shared" ca="1" si="58"/>
        <v>173</v>
      </c>
      <c r="BE38">
        <f t="shared" ca="1" si="59"/>
        <v>168</v>
      </c>
      <c r="BF38">
        <f t="shared" ca="1" si="60"/>
        <v>122</v>
      </c>
      <c r="BG38">
        <f t="shared" ca="1" si="61"/>
        <v>128</v>
      </c>
      <c r="BH38">
        <f t="shared" ca="1" si="62"/>
        <v>179</v>
      </c>
      <c r="BI38">
        <f t="shared" ca="1" si="63"/>
        <v>8</v>
      </c>
      <c r="BJ38">
        <f t="shared" ca="1" si="64"/>
        <v>99</v>
      </c>
      <c r="BK38">
        <f t="shared" ca="1" si="65"/>
        <v>110</v>
      </c>
      <c r="BL38">
        <f t="shared" ca="1" si="66"/>
        <v>35</v>
      </c>
      <c r="BM38">
        <f t="shared" ca="1" si="67"/>
        <v>82</v>
      </c>
      <c r="BN38">
        <f t="shared" ca="1" si="68"/>
        <v>180</v>
      </c>
      <c r="BO38">
        <f t="shared" ca="1" si="69"/>
        <v>130</v>
      </c>
      <c r="BQ38">
        <f>NORMDIST(C38,Playoffs!CP$199,Playoffs!CP$200,1)</f>
        <v>0.28836481110356238</v>
      </c>
      <c r="BR38">
        <f>1-NORMDIST(D38,Playoffs!CQ$199,Playoffs!CQ$200,1)</f>
        <v>0.18202198078416931</v>
      </c>
      <c r="BS38">
        <f>NORMDIST(E38,Playoffs!CR$199,Playoffs!CR$200,1)</f>
        <v>0.25148359479438387</v>
      </c>
      <c r="BT38">
        <f>1-NORMDIST(F38,Playoffs!CS$199,Playoffs!CS$200,1)</f>
        <v>0.4472151699546254</v>
      </c>
      <c r="BU38">
        <f>1-NORMDIST(G38,Playoffs!CT$199,Playoffs!CT$200,1)</f>
        <v>2.1006187502928042E-2</v>
      </c>
      <c r="BV38">
        <f>NORMDIST(H38,Playoffs!CU$199,Playoffs!CU$200,1)</f>
        <v>0.74205892195390444</v>
      </c>
      <c r="BW38">
        <f>NORMDIST(I38,Playoffs!CV$199,Playoffs!CV$200,1)</f>
        <v>0.36477859697886572</v>
      </c>
      <c r="BX38">
        <f>1-NORMDIST(J38,Playoffs!CW$199,Playoffs!CW$200,1)</f>
        <v>0.49565892383131949</v>
      </c>
      <c r="BY38">
        <f>NORMDIST(K38,Playoffs!CX$199,Playoffs!CX$200,1)</f>
        <v>0.20854500287240718</v>
      </c>
      <c r="BZ38">
        <f>1-NORMDIST(L38,Playoffs!CY$199,Playoffs!CY$200,1)</f>
        <v>0.37781243027980982</v>
      </c>
      <c r="CA38">
        <f>NORMDIST(M38,Playoffs!CZ$199,Playoffs!CZ$200,1)</f>
        <v>0.36688294406940392</v>
      </c>
      <c r="CB38">
        <f>1-NORMDIST(N38,Playoffs!DA$199,Playoffs!DA$200,1)</f>
        <v>0.57036856211130282</v>
      </c>
      <c r="CC38">
        <f>NORMDIST(O38,Playoffs!DB$199,Playoffs!DB$200,1)</f>
        <v>0.40194179473621028</v>
      </c>
      <c r="CD38">
        <f>1-NORMDIST(P38,Playoffs!DC$199,Playoffs!DC$200,1)</f>
        <v>0.36949491516271959</v>
      </c>
      <c r="CE38">
        <f>NORMDIST(Q38,Playoffs!DD$199,Playoffs!DD$200,1)</f>
        <v>0.23748712440415565</v>
      </c>
      <c r="CF38">
        <f>1-NORMDIST(R38,Playoffs!DE$199,Playoffs!DE$200,1)</f>
        <v>4.4082827359069876E-2</v>
      </c>
      <c r="CG38">
        <f>NORMDIST(S38,Playoffs!DF$199,Playoffs!DF$200,1)</f>
        <v>0.93677131252793266</v>
      </c>
      <c r="CH38">
        <f>1-NORMDIST(T38,Playoffs!DG$199,Playoffs!DG$200,1)</f>
        <v>0.11917456950777638</v>
      </c>
      <c r="CI38">
        <f>1-NORMDIST(U38,Playoffs!DH$199,Playoffs!DH$200,1)</f>
        <v>0.31175058399721123</v>
      </c>
      <c r="CJ38">
        <f>NORMDIST(V38,Playoffs!DI$199,Playoffs!DI$200,1)</f>
        <v>0.37750003491145034</v>
      </c>
      <c r="CK38">
        <f>NORMDIST(W38,Playoffs!DJ$199,Playoffs!DJ$200,1)</f>
        <v>0.22350294354894851</v>
      </c>
      <c r="CL38">
        <f>1-NORMDIST(X38,Playoffs!DK$199,Playoffs!DK$200,1)</f>
        <v>0.17868952321167186</v>
      </c>
      <c r="CM38">
        <f>NORMDIST(Y38,Playoffs!DL$199,Playoffs!DL$200,1)</f>
        <v>0.40556816614509139</v>
      </c>
      <c r="CN38">
        <f>1-NORMDIST(Z38,Playoffs!DM$199,Playoffs!DM$200,1)</f>
        <v>0.39528908883728808</v>
      </c>
      <c r="CO38">
        <f>1-NORMDIST(AA38,Playoffs!DN$199,Playoffs!DN$200,1)</f>
        <v>0.13065286251863717</v>
      </c>
      <c r="CP38">
        <f>NORMDIST(AB38,Playoffs!DO$199,Playoffs!DO$200,1)</f>
        <v>0.93732694176888631</v>
      </c>
      <c r="CQ38">
        <f>NORMDIST(AC38,Playoffs!DP$199,Playoffs!DP$200,1)</f>
        <v>0.50669223112281159</v>
      </c>
      <c r="CR38">
        <f>1-NORMDIST(AD38,Playoffs!DQ$199,Playoffs!DQ$200,1)</f>
        <v>0.49466714803428746</v>
      </c>
      <c r="CS38">
        <f>NORMDIST(AE38,Playoffs!DR$199,Playoffs!DR$200,1)</f>
        <v>0.76462317469697494</v>
      </c>
      <c r="CT38">
        <f>1-NORMDIST(AF38,Playoffs!DS$199,Playoffs!DS$200,1)</f>
        <v>0.63762598399753101</v>
      </c>
      <c r="CU38">
        <f>NORMDIST(AG38,Playoffs!DT$199,Playoffs!DT$200,1)</f>
        <v>6.0415233047248273E-2</v>
      </c>
      <c r="CV38">
        <f>1-NORMDIST(AH38,Playoffs!DU$199,Playoffs!DU$200,1)</f>
        <v>0.40806256917530892</v>
      </c>
      <c r="CW38">
        <f t="shared" si="32"/>
        <v>11.655136164789218</v>
      </c>
      <c r="CX38">
        <f t="shared" si="33"/>
        <v>14.334753157101579</v>
      </c>
      <c r="CY38">
        <f t="shared" si="34"/>
        <v>25.9898893218908</v>
      </c>
      <c r="DA38">
        <f t="shared" ca="1" si="35"/>
        <v>169</v>
      </c>
      <c r="DB38">
        <f t="shared" ca="1" si="36"/>
        <v>151</v>
      </c>
      <c r="DC38">
        <f t="shared" ca="1" si="37"/>
        <v>184</v>
      </c>
      <c r="DE38" t="str">
        <f t="shared" si="38"/>
        <v>49ers</v>
      </c>
    </row>
    <row r="39" spans="1:109">
      <c r="A39" t="str">
        <f>Playoffs!G37</f>
        <v>Raiders-DIV-2002</v>
      </c>
      <c r="B39" t="str">
        <f>Playoffs!B37&amp;"-"&amp;Playoffs!F37</f>
        <v>Jets-2002</v>
      </c>
      <c r="C39">
        <f>Playoffs!CP37-VLOOKUP($B39,Adjusted!$C$1:$AI$128,C$2,FALSE)</f>
        <v>0.69851159275350627</v>
      </c>
      <c r="D39">
        <f>Playoffs!CQ37-VLOOKUP($B39,Adjusted!$C$1:$AI$128,D$2,FALSE)</f>
        <v>0.63214066553958603</v>
      </c>
      <c r="E39">
        <f>Playoffs!CR37-VLOOKUP($B39,Adjusted!$C$1:$AI$128,E$2,FALSE)</f>
        <v>8.1864672828399119</v>
      </c>
      <c r="F39">
        <f>Playoffs!CS37-VLOOKUP($B39,Adjusted!$C$1:$AI$128,F$2,FALSE)</f>
        <v>0.54942813198948781</v>
      </c>
      <c r="G39">
        <f>Playoffs!CT37-VLOOKUP($B39,Adjusted!$C$1:$AI$128,G$2,FALSE)</f>
        <v>1.2541041692646313</v>
      </c>
      <c r="H39">
        <f>Playoffs!CU37-VLOOKUP($B39,Adjusted!$C$1:$AI$128,H$2,FALSE)</f>
        <v>4.5832457655767946</v>
      </c>
      <c r="I39">
        <f>Playoffs!CV37-VLOOKUP($B39,Adjusted!$C$1:$AI$128,I$2,FALSE)</f>
        <v>28.532339600105519</v>
      </c>
      <c r="J39">
        <f>Playoffs!CW37-VLOOKUP($B39,Adjusted!$C$1:$AI$128,J$2,FALSE)</f>
        <v>21.175215716346813</v>
      </c>
      <c r="K39">
        <f>Playoffs!CX37-VLOOKUP($B39,Adjusted!$C$1:$AI$128,K$2,FALSE)</f>
        <v>2.1566357127423994</v>
      </c>
      <c r="L39">
        <f>Playoffs!CY37-VLOOKUP($B39,Adjusted!$C$1:$AI$128,L$2,FALSE)</f>
        <v>2.215905126795441</v>
      </c>
      <c r="M39">
        <f>Playoffs!CZ37-VLOOKUP($B39,Adjusted!$C$1:$AI$128,M$2,FALSE)</f>
        <v>6.2536242824553616</v>
      </c>
      <c r="N39">
        <f>Playoffs!DA37-VLOOKUP($B39,Adjusted!$C$1:$AI$128,N$2,FALSE)</f>
        <v>3.5265497078874342</v>
      </c>
      <c r="O39">
        <f>Playoffs!DB37-VLOOKUP($B39,Adjusted!$C$1:$AI$128,O$2,FALSE)</f>
        <v>1.4250624372972054</v>
      </c>
      <c r="P39">
        <f>Playoffs!DC37-VLOOKUP($B39,Adjusted!$C$1:$AI$128,P$2,FALSE)</f>
        <v>1.4545409591689942</v>
      </c>
      <c r="Q39">
        <f>Playoffs!DD37-VLOOKUP($B39,Adjusted!$C$1:$AI$128,Q$2,FALSE)</f>
        <v>0.3789404398646824</v>
      </c>
      <c r="R39">
        <f>Playoffs!DE37-VLOOKUP($B39,Adjusted!$C$1:$AI$128,R$2,FALSE)</f>
        <v>0.35789999213050949</v>
      </c>
      <c r="S39">
        <f>Playoffs!DF37-VLOOKUP($B39,Adjusted!$C$1:$AI$128,S$2,FALSE)</f>
        <v>39.377978955726917</v>
      </c>
      <c r="T39">
        <f>Playoffs!DG37-VLOOKUP($B39,Adjusted!$C$1:$AI$128,T$2,FALSE)</f>
        <v>29.512397232011374</v>
      </c>
      <c r="U39">
        <f>Playoffs!DH37-VLOOKUP($B39,Adjusted!$C$1:$AI$128,U$2,FALSE)</f>
        <v>3.6939041252293188</v>
      </c>
      <c r="V39">
        <f>Playoffs!DI37-VLOOKUP($B39,Adjusted!$C$1:$AI$128,V$2,FALSE)</f>
        <v>5.4719923567915822</v>
      </c>
      <c r="W39">
        <f>Playoffs!DJ37-VLOOKUP($B39,Adjusted!$C$1:$AI$128,W$2,FALSE)</f>
        <v>0.55064124065104247</v>
      </c>
      <c r="X39">
        <f>Playoffs!DK37-VLOOKUP($B39,Adjusted!$C$1:$AI$128,X$2,FALSE)</f>
        <v>0.438120530910032</v>
      </c>
      <c r="Y39">
        <f>Playoffs!DL37-VLOOKUP($B39,Adjusted!$C$1:$AI$128,Y$2,FALSE)</f>
        <v>4.4825060552858265</v>
      </c>
      <c r="Z39">
        <f>Playoffs!DM37-VLOOKUP($B39,Adjusted!$C$1:$AI$128,Z$2,FALSE)</f>
        <v>6.1154375604433824</v>
      </c>
      <c r="AA39">
        <f>Playoffs!DN37-VLOOKUP($B39,Adjusted!$C$1:$AI$128,AA$2,FALSE)</f>
        <v>1.1962077861478326</v>
      </c>
      <c r="AB39">
        <f>Playoffs!DO37-VLOOKUP($B39,Adjusted!$C$1:$AI$128,AB$2,FALSE)</f>
        <v>0.47969608471545216</v>
      </c>
      <c r="AC39">
        <f>Playoffs!DP37-VLOOKUP($B39,Adjusted!$C$1:$AI$128,AC$2,FALSE)</f>
        <v>0.48055443593700453</v>
      </c>
      <c r="AD39">
        <f>Playoffs!DQ37-VLOOKUP($B39,Adjusted!$C$1:$AI$128,AD$2,FALSE)</f>
        <v>0.44274269139612987</v>
      </c>
      <c r="AE39">
        <f>Playoffs!DR37-VLOOKUP($B39,Adjusted!$C$1:$AI$128,AE$2,FALSE)</f>
        <v>4.0245563251996277</v>
      </c>
      <c r="AF39">
        <f>Playoffs!DS37-VLOOKUP($B39,Adjusted!$C$1:$AI$128,AF$2,FALSE)</f>
        <v>5.1728038740422333</v>
      </c>
      <c r="AG39">
        <f>Playoffs!DT37-VLOOKUP($B39,Adjusted!$C$1:$AI$128,AG$2,FALSE)</f>
        <v>41.492227223976755</v>
      </c>
      <c r="AH39">
        <f>Playoffs!DU37-VLOOKUP($B39,Adjusted!$C$1:$AI$128,AH$2,FALSE)</f>
        <v>37.713753554426795</v>
      </c>
      <c r="AJ39">
        <f t="shared" ca="1" si="31"/>
        <v>118</v>
      </c>
      <c r="AK39">
        <f t="shared" ca="1" si="39"/>
        <v>68</v>
      </c>
      <c r="AL39">
        <f t="shared" ca="1" si="40"/>
        <v>51</v>
      </c>
      <c r="AM39">
        <f t="shared" ca="1" si="41"/>
        <v>25</v>
      </c>
      <c r="AN39">
        <f t="shared" ca="1" si="42"/>
        <v>94</v>
      </c>
      <c r="AO39">
        <f t="shared" ca="1" si="43"/>
        <v>15</v>
      </c>
      <c r="AP39">
        <f t="shared" ca="1" si="44"/>
        <v>115</v>
      </c>
      <c r="AQ39">
        <f t="shared" ca="1" si="45"/>
        <v>51</v>
      </c>
      <c r="AR39">
        <f t="shared" ca="1" si="46"/>
        <v>166</v>
      </c>
      <c r="AS39">
        <f t="shared" ca="1" si="47"/>
        <v>62</v>
      </c>
      <c r="AT39">
        <f t="shared" ca="1" si="48"/>
        <v>40</v>
      </c>
      <c r="AU39">
        <f t="shared" ca="1" si="49"/>
        <v>14</v>
      </c>
      <c r="AV39">
        <f t="shared" ca="1" si="50"/>
        <v>142</v>
      </c>
      <c r="AW39">
        <f t="shared" ca="1" si="51"/>
        <v>93</v>
      </c>
      <c r="AX39">
        <f t="shared" ca="1" si="52"/>
        <v>125</v>
      </c>
      <c r="AY39">
        <f t="shared" ca="1" si="53"/>
        <v>92</v>
      </c>
      <c r="AZ39">
        <f t="shared" ca="1" si="54"/>
        <v>24</v>
      </c>
      <c r="BA39">
        <f t="shared" ca="1" si="55"/>
        <v>90</v>
      </c>
      <c r="BB39">
        <f t="shared" ca="1" si="56"/>
        <v>95</v>
      </c>
      <c r="BC39">
        <f t="shared" ca="1" si="57"/>
        <v>49</v>
      </c>
      <c r="BD39">
        <f t="shared" ca="1" si="58"/>
        <v>151</v>
      </c>
      <c r="BE39">
        <f t="shared" ca="1" si="59"/>
        <v>46</v>
      </c>
      <c r="BF39">
        <f t="shared" ca="1" si="60"/>
        <v>172</v>
      </c>
      <c r="BG39">
        <f t="shared" ca="1" si="61"/>
        <v>147</v>
      </c>
      <c r="BH39">
        <f t="shared" ca="1" si="62"/>
        <v>174</v>
      </c>
      <c r="BI39">
        <f t="shared" ca="1" si="63"/>
        <v>148</v>
      </c>
      <c r="BJ39">
        <f t="shared" ca="1" si="64"/>
        <v>81</v>
      </c>
      <c r="BK39">
        <f t="shared" ca="1" si="65"/>
        <v>100</v>
      </c>
      <c r="BL39">
        <f t="shared" ca="1" si="66"/>
        <v>97</v>
      </c>
      <c r="BM39">
        <f t="shared" ca="1" si="67"/>
        <v>172</v>
      </c>
      <c r="BN39">
        <f t="shared" ca="1" si="68"/>
        <v>45</v>
      </c>
      <c r="BO39">
        <f t="shared" ca="1" si="69"/>
        <v>103</v>
      </c>
      <c r="BQ39">
        <f>NORMDIST(C39,Playoffs!CP$199,Playoffs!CP$200,1)</f>
        <v>0.52704770501189735</v>
      </c>
      <c r="BR39">
        <f>1-NORMDIST(D39,Playoffs!CQ$199,Playoffs!CQ$200,1)</f>
        <v>0.71713913477820823</v>
      </c>
      <c r="BS39">
        <f>NORMDIST(E39,Playoffs!CR$199,Playoffs!CR$200,1)</f>
        <v>0.8340695700184817</v>
      </c>
      <c r="BT39">
        <f>1-NORMDIST(F39,Playoffs!CS$199,Playoffs!CS$200,1)</f>
        <v>0.95810184983712976</v>
      </c>
      <c r="BU39">
        <f>1-NORMDIST(G39,Playoffs!CT$199,Playoffs!CT$200,1)</f>
        <v>0.63858693327000082</v>
      </c>
      <c r="BV39">
        <f>NORMDIST(H39,Playoffs!CU$199,Playoffs!CU$200,1)</f>
        <v>0.97810201519826623</v>
      </c>
      <c r="BW39">
        <f>NORMDIST(I39,Playoffs!CV$199,Playoffs!CV$200,1)</f>
        <v>0.50166678506304285</v>
      </c>
      <c r="BX39">
        <f>1-NORMDIST(J39,Playoffs!CW$199,Playoffs!CW$200,1)</f>
        <v>0.79333543308679544</v>
      </c>
      <c r="BY39">
        <f>NORMDIST(K39,Playoffs!CX$199,Playoffs!CX$200,1)</f>
        <v>0.20158046169135391</v>
      </c>
      <c r="BZ39">
        <f>1-NORMDIST(L39,Playoffs!CY$199,Playoffs!CY$200,1)</f>
        <v>0.76932667130413346</v>
      </c>
      <c r="CA39">
        <f>NORMDIST(M39,Playoffs!CZ$199,Playoffs!CZ$200,1)</f>
        <v>0.82919267413143061</v>
      </c>
      <c r="CB39">
        <f>1-NORMDIST(N39,Playoffs!DA$199,Playoffs!DA$200,1)</f>
        <v>0.92626071147582389</v>
      </c>
      <c r="CC39">
        <f>NORMDIST(O39,Playoffs!DB$199,Playoffs!DB$200,1)</f>
        <v>0.35691324727409213</v>
      </c>
      <c r="CD39">
        <f>1-NORMDIST(P39,Playoffs!DC$199,Playoffs!DC$200,1)</f>
        <v>0.62296328897918984</v>
      </c>
      <c r="CE39">
        <f>NORMDIST(Q39,Playoffs!DD$199,Playoffs!DD$200,1)</f>
        <v>0.46351273275710858</v>
      </c>
      <c r="CF39">
        <f>1-NORMDIST(R39,Playoffs!DE$199,Playoffs!DE$200,1)</f>
        <v>0.59800111614174067</v>
      </c>
      <c r="CG39">
        <f>NORMDIST(S39,Playoffs!DF$199,Playoffs!DF$200,1)</f>
        <v>0.92929457440220253</v>
      </c>
      <c r="CH39">
        <f>1-NORMDIST(T39,Playoffs!DG$199,Playoffs!DG$200,1)</f>
        <v>0.60706422221234069</v>
      </c>
      <c r="CI39">
        <f>1-NORMDIST(U39,Playoffs!DH$199,Playoffs!DH$200,1)</f>
        <v>0.54344195637691517</v>
      </c>
      <c r="CJ39">
        <f>NORMDIST(V39,Playoffs!DI$199,Playoffs!DI$200,1)</f>
        <v>0.77955313234069723</v>
      </c>
      <c r="CK39">
        <f>NORMDIST(W39,Playoffs!DJ$199,Playoffs!DJ$200,1)</f>
        <v>0.3503828795991486</v>
      </c>
      <c r="CL39">
        <f>1-NORMDIST(X39,Playoffs!DK$199,Playoffs!DK$200,1)</f>
        <v>0.78677706215554499</v>
      </c>
      <c r="CM39">
        <f>NORMDIST(Y39,Playoffs!DL$199,Playoffs!DL$200,1)</f>
        <v>0.15189260863214504</v>
      </c>
      <c r="CN39">
        <f>1-NORMDIST(Z39,Playoffs!DM$199,Playoffs!DM$200,1)</f>
        <v>0.27153959048751963</v>
      </c>
      <c r="CO39">
        <f>1-NORMDIST(AA39,Playoffs!DN$199,Playoffs!DN$200,1)</f>
        <v>0.19076759207457816</v>
      </c>
      <c r="CP39">
        <f>NORMDIST(AB39,Playoffs!DO$199,Playoffs!DO$200,1)</f>
        <v>0.21887636592485071</v>
      </c>
      <c r="CQ39">
        <f>NORMDIST(AC39,Playoffs!DP$199,Playoffs!DP$200,1)</f>
        <v>0.57927788126492674</v>
      </c>
      <c r="CR39">
        <f>1-NORMDIST(AD39,Playoffs!DQ$199,Playoffs!DQ$200,1)</f>
        <v>0.5490678774599429</v>
      </c>
      <c r="CS39">
        <f>NORMDIST(AE39,Playoffs!DR$199,Playoffs!DR$200,1)</f>
        <v>0.4641905496909069</v>
      </c>
      <c r="CT39">
        <f>1-NORMDIST(AF39,Playoffs!DS$199,Playoffs!DS$200,1)</f>
        <v>0.20585443429871852</v>
      </c>
      <c r="CU39">
        <f>NORMDIST(AG39,Playoffs!DT$199,Playoffs!DT$200,1)</f>
        <v>0.69750351079048312</v>
      </c>
      <c r="CV39">
        <f>1-NORMDIST(AH39,Playoffs!DU$199,Playoffs!DU$200,1)</f>
        <v>0.52454750065467393</v>
      </c>
      <c r="CW39">
        <f t="shared" si="32"/>
        <v>19.573220610657124</v>
      </c>
      <c r="CX39">
        <f t="shared" si="33"/>
        <v>26.491573595908879</v>
      </c>
      <c r="CY39">
        <f t="shared" si="34"/>
        <v>46.064794206565992</v>
      </c>
      <c r="DA39">
        <f t="shared" ca="1" si="35"/>
        <v>110</v>
      </c>
      <c r="DB39">
        <f t="shared" ca="1" si="36"/>
        <v>36</v>
      </c>
      <c r="DC39">
        <f t="shared" ca="1" si="37"/>
        <v>52</v>
      </c>
      <c r="DE39" t="str">
        <f t="shared" si="38"/>
        <v>Raiders</v>
      </c>
    </row>
    <row r="40" spans="1:109">
      <c r="A40" t="str">
        <f>Playoffs!G38</f>
        <v>Jets-DIV-2002</v>
      </c>
      <c r="B40" t="str">
        <f>Playoffs!B38&amp;"-"&amp;Playoffs!F38</f>
        <v>Raiders-2002</v>
      </c>
      <c r="C40">
        <f>Playoffs!CP38-VLOOKUP($B40,Adjusted!$C$1:$AI$128,C$2,FALSE)</f>
        <v>0.67409716178039869</v>
      </c>
      <c r="D40">
        <f>Playoffs!CQ38-VLOOKUP($B40,Adjusted!$C$1:$AI$128,D$2,FALSE)</f>
        <v>0.63969077185303547</v>
      </c>
      <c r="E40">
        <f>Playoffs!CR38-VLOOKUP($B40,Adjusted!$C$1:$AI$128,E$2,FALSE)</f>
        <v>2.5485858118634179</v>
      </c>
      <c r="F40">
        <f>Playoffs!CS38-VLOOKUP($B40,Adjusted!$C$1:$AI$128,F$2,FALSE)</f>
        <v>6.7648923506338505</v>
      </c>
      <c r="G40">
        <f>Playoffs!CT38-VLOOKUP($B40,Adjusted!$C$1:$AI$128,G$2,FALSE)</f>
        <v>3.7232211583083696</v>
      </c>
      <c r="H40">
        <f>Playoffs!CU38-VLOOKUP($B40,Adjusted!$C$1:$AI$128,H$2,FALSE)</f>
        <v>1.5693766435094216</v>
      </c>
      <c r="I40">
        <f>Playoffs!CV38-VLOOKUP($B40,Adjusted!$C$1:$AI$128,I$2,FALSE)</f>
        <v>26.352762160051562</v>
      </c>
      <c r="J40">
        <f>Playoffs!CW38-VLOOKUP($B40,Adjusted!$C$1:$AI$128,J$2,FALSE)</f>
        <v>24.889007626282915</v>
      </c>
      <c r="K40">
        <f>Playoffs!CX38-VLOOKUP($B40,Adjusted!$C$1:$AI$128,K$2,FALSE)</f>
        <v>2.4742851095768028</v>
      </c>
      <c r="L40">
        <f>Playoffs!CY38-VLOOKUP($B40,Adjusted!$C$1:$AI$128,L$2,FALSE)</f>
        <v>2.167340307780429</v>
      </c>
      <c r="M40">
        <f>Playoffs!CZ38-VLOOKUP($B40,Adjusted!$C$1:$AI$128,M$2,FALSE)</f>
        <v>4.2982118535010114</v>
      </c>
      <c r="N40">
        <f>Playoffs!DA38-VLOOKUP($B40,Adjusted!$C$1:$AI$128,N$2,FALSE)</f>
        <v>5.7606335372748871</v>
      </c>
      <c r="O40">
        <f>Playoffs!DB38-VLOOKUP($B40,Adjusted!$C$1:$AI$128,O$2,FALSE)</f>
        <v>1.6363249408059466</v>
      </c>
      <c r="P40">
        <f>Playoffs!DC38-VLOOKUP($B40,Adjusted!$C$1:$AI$128,P$2,FALSE)</f>
        <v>1.1315789885260248</v>
      </c>
      <c r="Q40">
        <f>Playoffs!DD38-VLOOKUP($B40,Adjusted!$C$1:$AI$128,Q$2,FALSE)</f>
        <v>0.39774254506883794</v>
      </c>
      <c r="R40">
        <f>Playoffs!DE38-VLOOKUP($B40,Adjusted!$C$1:$AI$128,R$2,FALSE)</f>
        <v>0.38683625233394248</v>
      </c>
      <c r="S40">
        <f>Playoffs!DF38-VLOOKUP($B40,Adjusted!$C$1:$AI$128,S$2,FALSE)</f>
        <v>31.248989459507172</v>
      </c>
      <c r="T40">
        <f>Playoffs!DG38-VLOOKUP($B40,Adjusted!$C$1:$AI$128,T$2,FALSE)</f>
        <v>38.065345166977686</v>
      </c>
      <c r="U40">
        <f>Playoffs!DH38-VLOOKUP($B40,Adjusted!$C$1:$AI$128,U$2,FALSE)</f>
        <v>4.8597119235721689</v>
      </c>
      <c r="V40">
        <f>Playoffs!DI38-VLOOKUP($B40,Adjusted!$C$1:$AI$128,V$2,FALSE)</f>
        <v>4.8329390440233215</v>
      </c>
      <c r="W40">
        <f>Playoffs!DJ38-VLOOKUP($B40,Adjusted!$C$1:$AI$128,W$2,FALSE)</f>
        <v>0.51962169140866477</v>
      </c>
      <c r="X40">
        <f>Playoffs!DK38-VLOOKUP($B40,Adjusted!$C$1:$AI$128,X$2,FALSE)</f>
        <v>0.53998268990650555</v>
      </c>
      <c r="Y40">
        <f>Playoffs!DL38-VLOOKUP($B40,Adjusted!$C$1:$AI$128,Y$2,FALSE)</f>
        <v>6.159105837412163</v>
      </c>
      <c r="Z40">
        <f>Playoffs!DM38-VLOOKUP($B40,Adjusted!$C$1:$AI$128,Z$2,FALSE)</f>
        <v>4.2999723667355951</v>
      </c>
      <c r="AA40">
        <f>Playoffs!DN38-VLOOKUP($B40,Adjusted!$C$1:$AI$128,AA$2,FALSE)</f>
        <v>0.36197340508939962</v>
      </c>
      <c r="AB40">
        <f>Playoffs!DO38-VLOOKUP($B40,Adjusted!$C$1:$AI$128,AB$2,FALSE)</f>
        <v>0.93583059709141625</v>
      </c>
      <c r="AC40">
        <f>Playoffs!DP38-VLOOKUP($B40,Adjusted!$C$1:$AI$128,AC$2,FALSE)</f>
        <v>0.39998189925996391</v>
      </c>
      <c r="AD40">
        <f>Playoffs!DQ38-VLOOKUP($B40,Adjusted!$C$1:$AI$128,AD$2,FALSE)</f>
        <v>0.46109847809233839</v>
      </c>
      <c r="AE40">
        <f>Playoffs!DR38-VLOOKUP($B40,Adjusted!$C$1:$AI$128,AE$2,FALSE)</f>
        <v>5.7268523044052282</v>
      </c>
      <c r="AF40">
        <f>Playoffs!DS38-VLOOKUP($B40,Adjusted!$C$1:$AI$128,AF$2,FALSE)</f>
        <v>4.1718116546465147</v>
      </c>
      <c r="AG40">
        <f>Playoffs!DT38-VLOOKUP($B40,Adjusted!$C$1:$AI$128,AG$2,FALSE)</f>
        <v>39.504637260159853</v>
      </c>
      <c r="AH40">
        <f>Playoffs!DU38-VLOOKUP($B40,Adjusted!$C$1:$AI$128,AH$2,FALSE)</f>
        <v>36.025209042994184</v>
      </c>
      <c r="AJ40">
        <f t="shared" ca="1" si="31"/>
        <v>133</v>
      </c>
      <c r="AK40">
        <f t="shared" ca="1" si="39"/>
        <v>73</v>
      </c>
      <c r="AL40">
        <f t="shared" ca="1" si="40"/>
        <v>177</v>
      </c>
      <c r="AM40">
        <f t="shared" ca="1" si="41"/>
        <v>147</v>
      </c>
      <c r="AN40">
        <f t="shared" ca="1" si="42"/>
        <v>177</v>
      </c>
      <c r="AO40">
        <f t="shared" ca="1" si="43"/>
        <v>100</v>
      </c>
      <c r="AP40">
        <f t="shared" ca="1" si="44"/>
        <v>137</v>
      </c>
      <c r="AQ40">
        <f t="shared" ca="1" si="45"/>
        <v>83</v>
      </c>
      <c r="AR40">
        <f t="shared" ca="1" si="46"/>
        <v>127</v>
      </c>
      <c r="AS40">
        <f t="shared" ca="1" si="47"/>
        <v>52</v>
      </c>
      <c r="AT40">
        <f t="shared" ca="1" si="48"/>
        <v>173</v>
      </c>
      <c r="AU40">
        <f t="shared" ca="1" si="49"/>
        <v>158</v>
      </c>
      <c r="AV40">
        <f t="shared" ca="1" si="50"/>
        <v>111</v>
      </c>
      <c r="AW40">
        <f t="shared" ca="1" si="51"/>
        <v>45</v>
      </c>
      <c r="AX40">
        <f t="shared" ca="1" si="52"/>
        <v>115</v>
      </c>
      <c r="AY40">
        <f t="shared" ca="1" si="53"/>
        <v>112</v>
      </c>
      <c r="AZ40">
        <f t="shared" ca="1" si="54"/>
        <v>106</v>
      </c>
      <c r="BA40">
        <f t="shared" ca="1" si="55"/>
        <v>178</v>
      </c>
      <c r="BB40">
        <f t="shared" ca="1" si="56"/>
        <v>145</v>
      </c>
      <c r="BC40">
        <f t="shared" ca="1" si="57"/>
        <v>76</v>
      </c>
      <c r="BD40">
        <f t="shared" ca="1" si="58"/>
        <v>155</v>
      </c>
      <c r="BE40">
        <f t="shared" ca="1" si="59"/>
        <v>69</v>
      </c>
      <c r="BF40">
        <f t="shared" ca="1" si="60"/>
        <v>62</v>
      </c>
      <c r="BG40">
        <f t="shared" ca="1" si="61"/>
        <v>26</v>
      </c>
      <c r="BH40">
        <f t="shared" ca="1" si="62"/>
        <v>44</v>
      </c>
      <c r="BI40">
        <f t="shared" ca="1" si="63"/>
        <v>51</v>
      </c>
      <c r="BJ40">
        <f t="shared" ca="1" si="64"/>
        <v>144</v>
      </c>
      <c r="BK40">
        <f t="shared" ca="1" si="65"/>
        <v>113</v>
      </c>
      <c r="BL40">
        <f t="shared" ca="1" si="66"/>
        <v>16</v>
      </c>
      <c r="BM40">
        <f t="shared" ca="1" si="67"/>
        <v>113</v>
      </c>
      <c r="BN40">
        <f t="shared" ca="1" si="68"/>
        <v>73</v>
      </c>
      <c r="BO40">
        <f t="shared" ca="1" si="69"/>
        <v>80</v>
      </c>
      <c r="BQ40">
        <f>NORMDIST(C40,Playoffs!CP$199,Playoffs!CP$200,1)</f>
        <v>0.43313948331699981</v>
      </c>
      <c r="BR40">
        <f>1-NORMDIST(D40,Playoffs!CQ$199,Playoffs!CQ$200,1)</f>
        <v>0.69192274273876897</v>
      </c>
      <c r="BS40">
        <f>NORMDIST(E40,Playoffs!CR$199,Playoffs!CR$200,1)</f>
        <v>0.15328764224527613</v>
      </c>
      <c r="BT40">
        <f>1-NORMDIST(F40,Playoffs!CS$199,Playoffs!CS$200,1)</f>
        <v>0.3199308548808395</v>
      </c>
      <c r="BU40">
        <f>1-NORMDIST(G40,Playoffs!CT$199,Playoffs!CT$200,1)</f>
        <v>8.021836652940062E-2</v>
      </c>
      <c r="BV40">
        <f>NORMDIST(H40,Playoffs!CU$199,Playoffs!CU$200,1)</f>
        <v>0.44821403574088547</v>
      </c>
      <c r="BW40">
        <f>NORMDIST(I40,Playoffs!CV$199,Playoffs!CV$200,1)</f>
        <v>0.40539381222557491</v>
      </c>
      <c r="BX40">
        <f>1-NORMDIST(J40,Playoffs!CW$199,Playoffs!CW$200,1)</f>
        <v>0.65652525390792116</v>
      </c>
      <c r="BY40">
        <f>NORMDIST(K40,Playoffs!CX$199,Playoffs!CX$200,1)</f>
        <v>0.38075900072911795</v>
      </c>
      <c r="BZ40">
        <f>1-NORMDIST(L40,Playoffs!CY$199,Playoffs!CY$200,1)</f>
        <v>0.79333406030000098</v>
      </c>
      <c r="CA40">
        <f>NORMDIST(M40,Playoffs!CZ$199,Playoffs!CZ$200,1)</f>
        <v>0.2207888322816921</v>
      </c>
      <c r="CB40">
        <f>1-NORMDIST(N40,Playoffs!DA$199,Playoffs!DA$200,1)</f>
        <v>0.30250434118148828</v>
      </c>
      <c r="CC40">
        <f>NORMDIST(O40,Playoffs!DB$199,Playoffs!DB$200,1)</f>
        <v>0.50651420944067393</v>
      </c>
      <c r="CD40">
        <f>1-NORMDIST(P40,Playoffs!DC$199,Playoffs!DC$200,1)</f>
        <v>0.81563433960806164</v>
      </c>
      <c r="CE40">
        <f>NORMDIST(Q40,Playoffs!DD$199,Playoffs!DD$200,1)</f>
        <v>0.51927833936860524</v>
      </c>
      <c r="CF40">
        <f>1-NORMDIST(R40,Playoffs!DE$199,Playoffs!DE$200,1)</f>
        <v>0.51309297994982195</v>
      </c>
      <c r="CG40">
        <f>NORMDIST(S40,Playoffs!DF$199,Playoffs!DF$200,1)</f>
        <v>0.51396077863230771</v>
      </c>
      <c r="CH40">
        <f>1-NORMDIST(T40,Playoffs!DG$199,Playoffs!DG$200,1)</f>
        <v>0.10771902685421542</v>
      </c>
      <c r="CI40">
        <f>1-NORMDIST(U40,Playoffs!DH$199,Playoffs!DH$200,1)</f>
        <v>0.3199888483997837</v>
      </c>
      <c r="CJ40">
        <f>NORMDIST(V40,Playoffs!DI$199,Playoffs!DI$200,1)</f>
        <v>0.67525932490147889</v>
      </c>
      <c r="CK40">
        <f>NORMDIST(W40,Playoffs!DJ$199,Playoffs!DJ$200,1)</f>
        <v>0.30938610030468672</v>
      </c>
      <c r="CL40">
        <f>1-NORMDIST(X40,Playoffs!DK$199,Playoffs!DK$200,1)</f>
        <v>0.66393231731267166</v>
      </c>
      <c r="CM40">
        <f>NORMDIST(Y40,Playoffs!DL$199,Playoffs!DL$200,1)</f>
        <v>0.74277597970008102</v>
      </c>
      <c r="CN40">
        <f>1-NORMDIST(Z40,Playoffs!DM$199,Playoffs!DM$200,1)</f>
        <v>0.8871067249975102</v>
      </c>
      <c r="CO40">
        <f>1-NORMDIST(AA40,Playoffs!DN$199,Playoffs!DN$200,1)</f>
        <v>0.85251088926721241</v>
      </c>
      <c r="CP40">
        <f>NORMDIST(AB40,Playoffs!DO$199,Playoffs!DO$200,1)</f>
        <v>0.6083731876767654</v>
      </c>
      <c r="CQ40">
        <f>NORMDIST(AC40,Playoffs!DP$199,Playoffs!DP$200,1)</f>
        <v>0.31242707319768159</v>
      </c>
      <c r="CR40">
        <f>1-NORMDIST(AD40,Playoffs!DQ$199,Playoffs!DQ$200,1)</f>
        <v>0.48657184678025056</v>
      </c>
      <c r="CS40">
        <f>NORMDIST(AE40,Playoffs!DR$199,Playoffs!DR$200,1)</f>
        <v>0.89622890998051252</v>
      </c>
      <c r="CT40">
        <f>1-NORMDIST(AF40,Playoffs!DS$199,Playoffs!DS$200,1)</f>
        <v>0.48926226403950734</v>
      </c>
      <c r="CU40">
        <f>NORMDIST(AG40,Playoffs!DT$199,Playoffs!DT$200,1)</f>
        <v>0.58424507414987636</v>
      </c>
      <c r="CV40">
        <f>1-NORMDIST(AH40,Playoffs!DU$199,Playoffs!DU$200,1)</f>
        <v>0.62560278638262767</v>
      </c>
      <c r="CW40">
        <f t="shared" si="32"/>
        <v>13.815515373205532</v>
      </c>
      <c r="CX40">
        <f t="shared" si="33"/>
        <v>20.173269264575048</v>
      </c>
      <c r="CY40">
        <f t="shared" si="34"/>
        <v>33.988784637780569</v>
      </c>
      <c r="DA40">
        <f t="shared" ca="1" si="35"/>
        <v>160</v>
      </c>
      <c r="DB40">
        <f t="shared" ca="1" si="36"/>
        <v>98</v>
      </c>
      <c r="DC40">
        <f t="shared" ca="1" si="37"/>
        <v>145</v>
      </c>
      <c r="DE40" t="str">
        <f t="shared" si="38"/>
        <v>Jets</v>
      </c>
    </row>
    <row r="41" spans="1:109">
      <c r="A41" t="str">
        <f>Playoffs!G39</f>
        <v>Eagles-CC-2002</v>
      </c>
      <c r="B41" t="str">
        <f>Playoffs!B39&amp;"-"&amp;Playoffs!F39</f>
        <v>Buccaneers-2002</v>
      </c>
      <c r="C41">
        <f>Playoffs!CP39-VLOOKUP($B41,Adjusted!$C$1:$AI$128,C$2,FALSE)</f>
        <v>0.71299995312428677</v>
      </c>
      <c r="D41">
        <f>Playoffs!CQ39-VLOOKUP($B41,Adjusted!$C$1:$AI$128,D$2,FALSE)</f>
        <v>0.68157651297439625</v>
      </c>
      <c r="E41">
        <f>Playoffs!CR39-VLOOKUP($B41,Adjusted!$C$1:$AI$128,E$2,FALSE)</f>
        <v>6.5239271157957752</v>
      </c>
      <c r="F41">
        <f>Playoffs!CS39-VLOOKUP($B41,Adjusted!$C$1:$AI$128,F$2,FALSE)</f>
        <v>6.7559899918318385</v>
      </c>
      <c r="G41">
        <f>Playoffs!CT39-VLOOKUP($B41,Adjusted!$C$1:$AI$128,G$2,FALSE)</f>
        <v>2.607622867443578</v>
      </c>
      <c r="H41">
        <f>Playoffs!CU39-VLOOKUP($B41,Adjusted!$C$1:$AI$128,H$2,FALSE)</f>
        <v>1.6645422415335196</v>
      </c>
      <c r="I41">
        <f>Playoffs!CV39-VLOOKUP($B41,Adjusted!$C$1:$AI$128,I$2,FALSE)</f>
        <v>28.687284577020151</v>
      </c>
      <c r="J41">
        <f>Playoffs!CW39-VLOOKUP($B41,Adjusted!$C$1:$AI$128,J$2,FALSE)</f>
        <v>29.175655907257347</v>
      </c>
      <c r="K41">
        <f>Playoffs!CX39-VLOOKUP($B41,Adjusted!$C$1:$AI$128,K$2,FALSE)</f>
        <v>2.3149068013880023</v>
      </c>
      <c r="L41">
        <f>Playoffs!CY39-VLOOKUP($B41,Adjusted!$C$1:$AI$128,L$2,FALSE)</f>
        <v>2.584666250309819</v>
      </c>
      <c r="M41">
        <f>Playoffs!CZ39-VLOOKUP($B41,Adjusted!$C$1:$AI$128,M$2,FALSE)</f>
        <v>5.1885495565471107</v>
      </c>
      <c r="N41">
        <f>Playoffs!DA39-VLOOKUP($B41,Adjusted!$C$1:$AI$128,N$2,FALSE)</f>
        <v>5.0759453088030257</v>
      </c>
      <c r="O41">
        <f>Playoffs!DB39-VLOOKUP($B41,Adjusted!$C$1:$AI$128,O$2,FALSE)</f>
        <v>1.7522665242165059</v>
      </c>
      <c r="P41">
        <f>Playoffs!DC39-VLOOKUP($B41,Adjusted!$C$1:$AI$128,P$2,FALSE)</f>
        <v>1.4247187036801356</v>
      </c>
      <c r="Q41">
        <f>Playoffs!DD39-VLOOKUP($B41,Adjusted!$C$1:$AI$128,Q$2,FALSE)</f>
        <v>0.36192011945152675</v>
      </c>
      <c r="R41">
        <f>Playoffs!DE39-VLOOKUP($B41,Adjusted!$C$1:$AI$128,R$2,FALSE)</f>
        <v>0.43212907336846984</v>
      </c>
      <c r="S41">
        <f>Playoffs!DF39-VLOOKUP($B41,Adjusted!$C$1:$AI$128,S$2,FALSE)</f>
        <v>41.585464563353632</v>
      </c>
      <c r="T41">
        <f>Playoffs!DG39-VLOOKUP($B41,Adjusted!$C$1:$AI$128,T$2,FALSE)</f>
        <v>26.849495960126671</v>
      </c>
      <c r="U41">
        <f>Playoffs!DH39-VLOOKUP($B41,Adjusted!$C$1:$AI$128,U$2,FALSE)</f>
        <v>1.9065277810647152</v>
      </c>
      <c r="V41">
        <f>Playoffs!DI39-VLOOKUP($B41,Adjusted!$C$1:$AI$128,V$2,FALSE)</f>
        <v>4.283747957071423</v>
      </c>
      <c r="W41">
        <f>Playoffs!DJ39-VLOOKUP($B41,Adjusted!$C$1:$AI$128,W$2,FALSE)</f>
        <v>0.376238964111689</v>
      </c>
      <c r="X41">
        <f>Playoffs!DK39-VLOOKUP($B41,Adjusted!$C$1:$AI$128,X$2,FALSE)</f>
        <v>0.86020121213711853</v>
      </c>
      <c r="Y41">
        <f>Playoffs!DL39-VLOOKUP($B41,Adjusted!$C$1:$AI$128,Y$2,FALSE)</f>
        <v>5.5796918111705427</v>
      </c>
      <c r="Z41">
        <f>Playoffs!DM39-VLOOKUP($B41,Adjusted!$C$1:$AI$128,Z$2,FALSE)</f>
        <v>5.7660082536039674</v>
      </c>
      <c r="AA41">
        <f>Playoffs!DN39-VLOOKUP($B41,Adjusted!$C$1:$AI$128,AA$2,FALSE)</f>
        <v>0.70479806225166486</v>
      </c>
      <c r="AB41">
        <f>Playoffs!DO39-VLOOKUP($B41,Adjusted!$C$1:$AI$128,AB$2,FALSE)</f>
        <v>0.3193082201856714</v>
      </c>
      <c r="AC41">
        <f>Playoffs!DP39-VLOOKUP($B41,Adjusted!$C$1:$AI$128,AC$2,FALSE)</f>
        <v>0.50307946392468772</v>
      </c>
      <c r="AD41">
        <f>Playoffs!DQ39-VLOOKUP($B41,Adjusted!$C$1:$AI$128,AD$2,FALSE)</f>
        <v>0.3551064976679289</v>
      </c>
      <c r="AE41">
        <f>Playoffs!DR39-VLOOKUP($B41,Adjusted!$C$1:$AI$128,AE$2,FALSE)</f>
        <v>4.087480779349792</v>
      </c>
      <c r="AF41">
        <f>Playoffs!DS39-VLOOKUP($B41,Adjusted!$C$1:$AI$128,AF$2,FALSE)</f>
        <v>2.04098102015395</v>
      </c>
      <c r="AG41">
        <f>Playoffs!DT39-VLOOKUP($B41,Adjusted!$C$1:$AI$128,AG$2,FALSE)</f>
        <v>35.798236046558948</v>
      </c>
      <c r="AH41">
        <f>Playoffs!DU39-VLOOKUP($B41,Adjusted!$C$1:$AI$128,AH$2,FALSE)</f>
        <v>30.062243046918116</v>
      </c>
      <c r="AJ41">
        <f t="shared" ca="1" si="31"/>
        <v>107</v>
      </c>
      <c r="AK41">
        <f t="shared" ca="1" si="39"/>
        <v>109</v>
      </c>
      <c r="AL41">
        <f t="shared" ca="1" si="40"/>
        <v>88</v>
      </c>
      <c r="AM41">
        <f t="shared" ca="1" si="41"/>
        <v>146</v>
      </c>
      <c r="AN41">
        <f t="shared" ca="1" si="42"/>
        <v>149</v>
      </c>
      <c r="AO41">
        <f t="shared" ca="1" si="43"/>
        <v>95</v>
      </c>
      <c r="AP41">
        <f t="shared" ca="1" si="44"/>
        <v>112</v>
      </c>
      <c r="AQ41">
        <f t="shared" ca="1" si="45"/>
        <v>119</v>
      </c>
      <c r="AR41">
        <f t="shared" ca="1" si="46"/>
        <v>147</v>
      </c>
      <c r="AS41">
        <f t="shared" ca="1" si="47"/>
        <v>103</v>
      </c>
      <c r="AT41">
        <f t="shared" ca="1" si="48"/>
        <v>113</v>
      </c>
      <c r="AU41">
        <f t="shared" ca="1" si="49"/>
        <v>112</v>
      </c>
      <c r="AV41">
        <f t="shared" ca="1" si="50"/>
        <v>86</v>
      </c>
      <c r="AW41">
        <f t="shared" ca="1" si="51"/>
        <v>87</v>
      </c>
      <c r="AX41">
        <f t="shared" ca="1" si="52"/>
        <v>128</v>
      </c>
      <c r="AY41">
        <f t="shared" ca="1" si="53"/>
        <v>133</v>
      </c>
      <c r="AZ41">
        <f t="shared" ca="1" si="54"/>
        <v>14</v>
      </c>
      <c r="BA41">
        <f t="shared" ca="1" si="55"/>
        <v>52</v>
      </c>
      <c r="BB41">
        <f t="shared" ca="1" si="56"/>
        <v>38</v>
      </c>
      <c r="BC41">
        <f t="shared" ca="1" si="57"/>
        <v>92</v>
      </c>
      <c r="BD41">
        <f t="shared" ca="1" si="58"/>
        <v>183</v>
      </c>
      <c r="BE41">
        <f t="shared" ca="1" si="59"/>
        <v>158</v>
      </c>
      <c r="BF41">
        <f t="shared" ca="1" si="60"/>
        <v>98</v>
      </c>
      <c r="BG41">
        <f t="shared" ca="1" si="61"/>
        <v>126</v>
      </c>
      <c r="BH41">
        <f t="shared" ca="1" si="62"/>
        <v>120</v>
      </c>
      <c r="BI41">
        <f t="shared" ca="1" si="63"/>
        <v>170</v>
      </c>
      <c r="BJ41">
        <f t="shared" ca="1" si="64"/>
        <v>67</v>
      </c>
      <c r="BK41">
        <f t="shared" ca="1" si="65"/>
        <v>49</v>
      </c>
      <c r="BL41">
        <f t="shared" ca="1" si="66"/>
        <v>92</v>
      </c>
      <c r="BM41">
        <f t="shared" ca="1" si="67"/>
        <v>11</v>
      </c>
      <c r="BN41">
        <f t="shared" ca="1" si="68"/>
        <v>123</v>
      </c>
      <c r="BO41">
        <f t="shared" ca="1" si="69"/>
        <v>22</v>
      </c>
      <c r="BQ41">
        <f>NORMDIST(C41,Playoffs!CP$199,Playoffs!CP$200,1)</f>
        <v>0.58240188928612691</v>
      </c>
      <c r="BR41">
        <f>1-NORMDIST(D41,Playoffs!CQ$199,Playoffs!CQ$200,1)</f>
        <v>0.53824590826564767</v>
      </c>
      <c r="BS41">
        <f>NORMDIST(E41,Playoffs!CR$199,Playoffs!CR$200,1)</f>
        <v>0.6490358700205211</v>
      </c>
      <c r="BT41">
        <f>1-NORMDIST(F41,Playoffs!CS$199,Playoffs!CS$200,1)</f>
        <v>0.32105687189043819</v>
      </c>
      <c r="BU41">
        <f>1-NORMDIST(G41,Playoffs!CT$199,Playoffs!CT$200,1)</f>
        <v>0.27120488677254895</v>
      </c>
      <c r="BV41">
        <f>NORMDIST(H41,Playoffs!CU$199,Playoffs!CU$200,1)</f>
        <v>0.47511964471835011</v>
      </c>
      <c r="BW41">
        <f>NORMDIST(I41,Playoffs!CV$199,Playoffs!CV$200,1)</f>
        <v>0.50857443163099258</v>
      </c>
      <c r="BX41">
        <f>1-NORMDIST(J41,Playoffs!CW$199,Playoffs!CW$200,1)</f>
        <v>0.46967986795987482</v>
      </c>
      <c r="BY41">
        <f>NORMDIST(K41,Playoffs!CX$199,Playoffs!CX$200,1)</f>
        <v>0.28411279673957013</v>
      </c>
      <c r="BZ41">
        <f>1-NORMDIST(L41,Playoffs!CY$199,Playoffs!CY$200,1)</f>
        <v>0.54714332554564704</v>
      </c>
      <c r="CA41">
        <f>NORMDIST(M41,Playoffs!CZ$199,Playoffs!CZ$200,1)</f>
        <v>0.50552553763870256</v>
      </c>
      <c r="CB41">
        <f>1-NORMDIST(N41,Playoffs!DA$199,Playoffs!DA$200,1)</f>
        <v>0.53395927923755759</v>
      </c>
      <c r="CC41">
        <f>NORMDIST(O41,Playoffs!DB$199,Playoffs!DB$200,1)</f>
        <v>0.58961288426365266</v>
      </c>
      <c r="CD41">
        <f>1-NORMDIST(P41,Playoffs!DC$199,Playoffs!DC$200,1)</f>
        <v>0.64331919434744811</v>
      </c>
      <c r="CE41">
        <f>NORMDIST(Q41,Playoffs!DD$199,Playoffs!DD$200,1)</f>
        <v>0.41361415404980273</v>
      </c>
      <c r="CF41">
        <f>1-NORMDIST(R41,Playoffs!DE$199,Playoffs!DE$200,1)</f>
        <v>0.38046631808970932</v>
      </c>
      <c r="CG41">
        <f>NORMDIST(S41,Playoffs!DF$199,Playoffs!DF$200,1)</f>
        <v>0.96858502113787326</v>
      </c>
      <c r="CH41">
        <f>1-NORMDIST(T41,Playoffs!DG$199,Playoffs!DG$200,1)</f>
        <v>0.77093696144747093</v>
      </c>
      <c r="CI41">
        <f>1-NORMDIST(U41,Playoffs!DH$199,Playoffs!DH$200,1)</f>
        <v>0.83976645691190188</v>
      </c>
      <c r="CJ41">
        <f>NORMDIST(V41,Playoffs!DI$199,Playoffs!DI$200,1)</f>
        <v>0.57250070625714222</v>
      </c>
      <c r="CK41">
        <f>NORMDIST(W41,Playoffs!DJ$199,Playoffs!DJ$200,1)</f>
        <v>0.15355112981744079</v>
      </c>
      <c r="CL41">
        <f>1-NORMDIST(X41,Playoffs!DK$199,Playoffs!DK$200,1)</f>
        <v>0.22770264301848875</v>
      </c>
      <c r="CM41">
        <f>NORMDIST(Y41,Playoffs!DL$199,Playoffs!DL$200,1)</f>
        <v>0.52839757999495318</v>
      </c>
      <c r="CN41">
        <f>1-NORMDIST(Z41,Playoffs!DM$199,Playoffs!DM$200,1)</f>
        <v>0.39821598793802326</v>
      </c>
      <c r="CO41">
        <f>1-NORMDIST(AA41,Playoffs!DN$199,Playoffs!DN$200,1)</f>
        <v>0.60152215759542116</v>
      </c>
      <c r="CP41">
        <f>NORMDIST(AB41,Playoffs!DO$199,Playoffs!DO$200,1)</f>
        <v>0.12598511780588106</v>
      </c>
      <c r="CQ41">
        <f>NORMDIST(AC41,Playoffs!DP$199,Playoffs!DP$200,1)</f>
        <v>0.65271943206125105</v>
      </c>
      <c r="CR41">
        <f>1-NORMDIST(AD41,Playoffs!DQ$199,Playoffs!DQ$200,1)</f>
        <v>0.80859802092808075</v>
      </c>
      <c r="CS41">
        <f>NORMDIST(AE41,Playoffs!DR$199,Playoffs!DR$200,1)</f>
        <v>0.48405805728642504</v>
      </c>
      <c r="CT41">
        <f>1-NORMDIST(AF41,Playoffs!DS$199,Playoffs!DS$200,1)</f>
        <v>0.95186606740469548</v>
      </c>
      <c r="CU41">
        <f>NORMDIST(AG41,Playoffs!DT$199,Playoffs!DT$200,1)</f>
        <v>0.36129547376417159</v>
      </c>
      <c r="CV41">
        <f>1-NORMDIST(AH41,Playoffs!DU$199,Playoffs!DU$200,1)</f>
        <v>0.89133596781931257</v>
      </c>
      <c r="CW41">
        <f t="shared" si="32"/>
        <v>19.085571837519051</v>
      </c>
      <c r="CX41">
        <f t="shared" si="33"/>
        <v>17.902052574657812</v>
      </c>
      <c r="CY41">
        <f t="shared" si="34"/>
        <v>36.987624412176871</v>
      </c>
      <c r="DA41">
        <f t="shared" ca="1" si="35"/>
        <v>116</v>
      </c>
      <c r="DB41">
        <f t="shared" ca="1" si="36"/>
        <v>113</v>
      </c>
      <c r="DC41">
        <f t="shared" ca="1" si="37"/>
        <v>120</v>
      </c>
      <c r="DE41" t="str">
        <f t="shared" si="38"/>
        <v>Eagles</v>
      </c>
    </row>
    <row r="42" spans="1:109">
      <c r="A42" t="str">
        <f>Playoffs!G40</f>
        <v>Buccaneers-CC-2002</v>
      </c>
      <c r="B42" t="str">
        <f>Playoffs!B40&amp;"-"&amp;Playoffs!F40</f>
        <v>Eagles-2002</v>
      </c>
      <c r="C42">
        <f>Playoffs!CP40-VLOOKUP($B42,Adjusted!$C$1:$AI$128,C$2,FALSE)</f>
        <v>0.6998196291317681</v>
      </c>
      <c r="D42">
        <f>Playoffs!CQ40-VLOOKUP($B42,Adjusted!$C$1:$AI$128,D$2,FALSE)</f>
        <v>0.6107623013874055</v>
      </c>
      <c r="E42">
        <f>Playoffs!CR40-VLOOKUP($B42,Adjusted!$C$1:$AI$128,E$2,FALSE)</f>
        <v>7.3372446588082925</v>
      </c>
      <c r="F42">
        <f>Playoffs!CS40-VLOOKUP($B42,Adjusted!$C$1:$AI$128,F$2,FALSE)</f>
        <v>3.093070935018928</v>
      </c>
      <c r="G42">
        <f>Playoffs!CT40-VLOOKUP($B42,Adjusted!$C$1:$AI$128,G$2,FALSE)</f>
        <v>0.51412209877398773</v>
      </c>
      <c r="H42">
        <f>Playoffs!CU40-VLOOKUP($B42,Adjusted!$C$1:$AI$128,H$2,FALSE)</f>
        <v>3.1345831395305961</v>
      </c>
      <c r="I42">
        <f>Playoffs!CV40-VLOOKUP($B42,Adjusted!$C$1:$AI$128,I$2,FALSE)</f>
        <v>30.564654295940244</v>
      </c>
      <c r="J42">
        <f>Playoffs!CW40-VLOOKUP($B42,Adjusted!$C$1:$AI$128,J$2,FALSE)</f>
        <v>20.898717555137981</v>
      </c>
      <c r="K42">
        <f>Playoffs!CX40-VLOOKUP($B42,Adjusted!$C$1:$AI$128,K$2,FALSE)</f>
        <v>3.0206827310166684</v>
      </c>
      <c r="L42">
        <f>Playoffs!CY40-VLOOKUP($B42,Adjusted!$C$1:$AI$128,L$2,FALSE)</f>
        <v>2.1321046704699316</v>
      </c>
      <c r="M42">
        <f>Playoffs!CZ40-VLOOKUP($B42,Adjusted!$C$1:$AI$128,M$2,FALSE)</f>
        <v>5.0191100710208296</v>
      </c>
      <c r="N42">
        <f>Playoffs!DA40-VLOOKUP($B42,Adjusted!$C$1:$AI$128,N$2,FALSE)</f>
        <v>4.1844351863989937</v>
      </c>
      <c r="O42">
        <f>Playoffs!DB40-VLOOKUP($B42,Adjusted!$C$1:$AI$128,O$2,FALSE)</f>
        <v>1.5249577270398684</v>
      </c>
      <c r="P42">
        <f>Playoffs!DC40-VLOOKUP($B42,Adjusted!$C$1:$AI$128,P$2,FALSE)</f>
        <v>1.4057016140017009</v>
      </c>
      <c r="Q42">
        <f>Playoffs!DD40-VLOOKUP($B42,Adjusted!$C$1:$AI$128,Q$2,FALSE)</f>
        <v>0.46925746212701797</v>
      </c>
      <c r="R42">
        <f>Playoffs!DE40-VLOOKUP($B42,Adjusted!$C$1:$AI$128,R$2,FALSE)</f>
        <v>0.3200863844646179</v>
      </c>
      <c r="S42">
        <f>Playoffs!DF40-VLOOKUP($B42,Adjusted!$C$1:$AI$128,S$2,FALSE)</f>
        <v>30.223912929831403</v>
      </c>
      <c r="T42">
        <f>Playoffs!DG40-VLOOKUP($B42,Adjusted!$C$1:$AI$128,T$2,FALSE)</f>
        <v>35.763154819165962</v>
      </c>
      <c r="U42">
        <f>Playoffs!DH40-VLOOKUP($B42,Adjusted!$C$1:$AI$128,U$2,FALSE)</f>
        <v>3.8134725737484341</v>
      </c>
      <c r="V42">
        <f>Playoffs!DI40-VLOOKUP($B42,Adjusted!$C$1:$AI$128,V$2,FALSE)</f>
        <v>2.3040608053106979</v>
      </c>
      <c r="W42">
        <f>Playoffs!DJ40-VLOOKUP($B42,Adjusted!$C$1:$AI$128,W$2,FALSE)</f>
        <v>0.98544843714078856</v>
      </c>
      <c r="X42">
        <f>Playoffs!DK40-VLOOKUP($B42,Adjusted!$C$1:$AI$128,X$2,FALSE)</f>
        <v>0.15920896558949849</v>
      </c>
      <c r="Y42">
        <f>Playoffs!DL40-VLOOKUP($B42,Adjusted!$C$1:$AI$128,Y$2,FALSE)</f>
        <v>6.1587444777166045</v>
      </c>
      <c r="Z42">
        <f>Playoffs!DM40-VLOOKUP($B42,Adjusted!$C$1:$AI$128,Z$2,FALSE)</f>
        <v>5.070022168265</v>
      </c>
      <c r="AA42">
        <f>Playoffs!DN40-VLOOKUP($B42,Adjusted!$C$1:$AI$128,AA$2,FALSE)</f>
        <v>0.11764929863755058</v>
      </c>
      <c r="AB42">
        <f>Playoffs!DO40-VLOOKUP($B42,Adjusted!$C$1:$AI$128,AB$2,FALSE)</f>
        <v>0.60932126814160903</v>
      </c>
      <c r="AC42">
        <f>Playoffs!DP40-VLOOKUP($B42,Adjusted!$C$1:$AI$128,AC$2,FALSE)</f>
        <v>0.34808853764426212</v>
      </c>
      <c r="AD42">
        <f>Playoffs!DQ40-VLOOKUP($B42,Adjusted!$C$1:$AI$128,AD$2,FALSE)</f>
        <v>0.41361512757955948</v>
      </c>
      <c r="AE42">
        <f>Playoffs!DR40-VLOOKUP($B42,Adjusted!$C$1:$AI$128,AE$2,FALSE)</f>
        <v>1.1761552859171767</v>
      </c>
      <c r="AF42">
        <f>Playoffs!DS40-VLOOKUP($B42,Adjusted!$C$1:$AI$128,AF$2,FALSE)</f>
        <v>3.4514267774621032</v>
      </c>
      <c r="AG42">
        <f>Playoffs!DT40-VLOOKUP($B42,Adjusted!$C$1:$AI$128,AG$2,FALSE)</f>
        <v>32.485958185585922</v>
      </c>
      <c r="AH42">
        <f>Playoffs!DU40-VLOOKUP($B42,Adjusted!$C$1:$AI$128,AH$2,FALSE)</f>
        <v>40.541664882102779</v>
      </c>
      <c r="AJ42">
        <f t="shared" ca="1" si="31"/>
        <v>116</v>
      </c>
      <c r="AK42">
        <f t="shared" ca="1" si="39"/>
        <v>54</v>
      </c>
      <c r="AL42">
        <f t="shared" ca="1" si="40"/>
        <v>68</v>
      </c>
      <c r="AM42">
        <f t="shared" ca="1" si="41"/>
        <v>58</v>
      </c>
      <c r="AN42">
        <f t="shared" ca="1" si="42"/>
        <v>51</v>
      </c>
      <c r="AO42">
        <f t="shared" ca="1" si="43"/>
        <v>48</v>
      </c>
      <c r="AP42">
        <f t="shared" ca="1" si="44"/>
        <v>91</v>
      </c>
      <c r="AQ42">
        <f t="shared" ca="1" si="45"/>
        <v>47</v>
      </c>
      <c r="AR42">
        <f t="shared" ca="1" si="46"/>
        <v>61</v>
      </c>
      <c r="AS42">
        <f t="shared" ca="1" si="47"/>
        <v>47</v>
      </c>
      <c r="AT42">
        <f t="shared" ca="1" si="48"/>
        <v>124</v>
      </c>
      <c r="AU42">
        <f t="shared" ca="1" si="49"/>
        <v>44</v>
      </c>
      <c r="AV42">
        <f t="shared" ca="1" si="50"/>
        <v>125</v>
      </c>
      <c r="AW42">
        <f t="shared" ca="1" si="51"/>
        <v>81</v>
      </c>
      <c r="AX42">
        <f t="shared" ca="1" si="52"/>
        <v>71</v>
      </c>
      <c r="AY42">
        <f t="shared" ca="1" si="53"/>
        <v>71</v>
      </c>
      <c r="AZ42">
        <f t="shared" ca="1" si="54"/>
        <v>119</v>
      </c>
      <c r="BA42">
        <f t="shared" ca="1" si="55"/>
        <v>159</v>
      </c>
      <c r="BB42">
        <f t="shared" ca="1" si="56"/>
        <v>102</v>
      </c>
      <c r="BC42">
        <f t="shared" ca="1" si="57"/>
        <v>166</v>
      </c>
      <c r="BD42">
        <f t="shared" ca="1" si="58"/>
        <v>31</v>
      </c>
      <c r="BE42">
        <f t="shared" ca="1" si="59"/>
        <v>10</v>
      </c>
      <c r="BF42">
        <f t="shared" ca="1" si="60"/>
        <v>63</v>
      </c>
      <c r="BG42">
        <f t="shared" ca="1" si="61"/>
        <v>76</v>
      </c>
      <c r="BH42">
        <f t="shared" ca="1" si="62"/>
        <v>9</v>
      </c>
      <c r="BI42">
        <f t="shared" ca="1" si="63"/>
        <v>112</v>
      </c>
      <c r="BJ42">
        <f t="shared" ca="1" si="64"/>
        <v>162</v>
      </c>
      <c r="BK42">
        <f t="shared" ca="1" si="65"/>
        <v>82</v>
      </c>
      <c r="BL42">
        <f t="shared" ca="1" si="66"/>
        <v>198</v>
      </c>
      <c r="BM42">
        <f t="shared" ca="1" si="67"/>
        <v>72</v>
      </c>
      <c r="BN42">
        <f t="shared" ca="1" si="68"/>
        <v>163</v>
      </c>
      <c r="BO42">
        <f t="shared" ca="1" si="69"/>
        <v>140</v>
      </c>
      <c r="BQ42">
        <f>NORMDIST(C42,Playoffs!CP$199,Playoffs!CP$200,1)</f>
        <v>0.53208310755839627</v>
      </c>
      <c r="BR42">
        <f>1-NORMDIST(D42,Playoffs!CQ$199,Playoffs!CQ$200,1)</f>
        <v>0.78266452282023447</v>
      </c>
      <c r="BS42">
        <f>NORMDIST(E42,Playoffs!CR$199,Playoffs!CR$200,1)</f>
        <v>0.74863485230271487</v>
      </c>
      <c r="BT42">
        <f>1-NORMDIST(F42,Playoffs!CS$199,Playoffs!CS$200,1)</f>
        <v>0.79672405457808804</v>
      </c>
      <c r="BU42">
        <f>1-NORMDIST(G42,Playoffs!CT$199,Playoffs!CT$200,1)</f>
        <v>0.81101277769590907</v>
      </c>
      <c r="BV42">
        <f>NORMDIST(H42,Playoffs!CU$199,Playoffs!CU$200,1)</f>
        <v>0.83754741193089899</v>
      </c>
      <c r="BW42">
        <f>NORMDIST(I42,Playoffs!CV$199,Playoffs!CV$200,1)</f>
        <v>0.59146228393458544</v>
      </c>
      <c r="BX42">
        <f>1-NORMDIST(J42,Playoffs!CW$199,Playoffs!CW$200,1)</f>
        <v>0.80204554737100731</v>
      </c>
      <c r="BY42">
        <f>NORMDIST(K42,Playoffs!CX$199,Playoffs!CX$200,1)</f>
        <v>0.72989069047374222</v>
      </c>
      <c r="BZ42">
        <f>1-NORMDIST(L42,Playoffs!CY$199,Playoffs!CY$200,1)</f>
        <v>0.80978727658305705</v>
      </c>
      <c r="CA42">
        <f>NORMDIST(M42,Playoffs!CZ$199,Playoffs!CZ$200,1)</f>
        <v>0.44621341141776116</v>
      </c>
      <c r="CB42">
        <f>1-NORMDIST(N42,Playoffs!DA$199,Playoffs!DA$200,1)</f>
        <v>0.80775159416792475</v>
      </c>
      <c r="CC42">
        <f>NORMDIST(O42,Playoffs!DB$199,Playoffs!DB$200,1)</f>
        <v>0.42638063943893689</v>
      </c>
      <c r="CD42">
        <f>1-NORMDIST(P42,Playoffs!DC$199,Playoffs!DC$200,1)</f>
        <v>0.65609395901490497</v>
      </c>
      <c r="CE42">
        <f>NORMDIST(Q42,Playoffs!DD$199,Playoffs!DD$200,1)</f>
        <v>0.71923681089979719</v>
      </c>
      <c r="CF42">
        <f>1-NORMDIST(R42,Playoffs!DE$199,Playoffs!DE$200,1)</f>
        <v>0.70180386222007485</v>
      </c>
      <c r="CG42">
        <f>NORMDIST(S42,Playoffs!DF$199,Playoffs!DF$200,1)</f>
        <v>0.44195126468562185</v>
      </c>
      <c r="CH42">
        <f>1-NORMDIST(T42,Playoffs!DG$199,Playoffs!DG$200,1)</f>
        <v>0.20265084523909549</v>
      </c>
      <c r="CI42">
        <f>1-NORMDIST(U42,Playoffs!DH$199,Playoffs!DH$200,1)</f>
        <v>0.51991758979889902</v>
      </c>
      <c r="CJ42">
        <f>NORMDIST(V42,Playoffs!DI$199,Playoffs!DI$200,1)</f>
        <v>0.21278356938097964</v>
      </c>
      <c r="CK42">
        <f>NORMDIST(W42,Playoffs!DJ$199,Playoffs!DJ$200,1)</f>
        <v>0.88568994451227501</v>
      </c>
      <c r="CL42">
        <f>1-NORMDIST(X42,Playoffs!DK$199,Playoffs!DK$200,1)</f>
        <v>0.96516580250220851</v>
      </c>
      <c r="CM42">
        <f>NORMDIST(Y42,Playoffs!DL$199,Playoffs!DL$200,1)</f>
        <v>0.74265914737615457</v>
      </c>
      <c r="CN42">
        <f>1-NORMDIST(Z42,Playoffs!DM$199,Playoffs!DM$200,1)</f>
        <v>0.66986672805075975</v>
      </c>
      <c r="CO42">
        <f>1-NORMDIST(AA42,Playoffs!DN$199,Playoffs!DN$200,1)</f>
        <v>0.94632961592469589</v>
      </c>
      <c r="CP42">
        <f>NORMDIST(AB42,Playoffs!DO$199,Playoffs!DO$200,1)</f>
        <v>0.31657528944796698</v>
      </c>
      <c r="CQ42">
        <f>NORMDIST(AC42,Playoffs!DP$199,Playoffs!DP$200,1)</f>
        <v>0.17547278420781653</v>
      </c>
      <c r="CR42">
        <f>1-NORMDIST(AD42,Playoffs!DQ$199,Playoffs!DQ$200,1)</f>
        <v>0.6452008691552511</v>
      </c>
      <c r="CS42">
        <f>NORMDIST(AE42,Playoffs!DR$199,Playoffs!DR$200,1)</f>
        <v>9.4071790528647004E-3</v>
      </c>
      <c r="CT42">
        <f>1-NORMDIST(AF42,Playoffs!DS$199,Playoffs!DS$200,1)</f>
        <v>0.70694413174971182</v>
      </c>
      <c r="CU42">
        <f>NORMDIST(AG42,Playoffs!DT$199,Playoffs!DT$200,1)</f>
        <v>0.19423694760976695</v>
      </c>
      <c r="CV42">
        <f>1-NORMDIST(AH42,Playoffs!DU$199,Playoffs!DU$200,1)</f>
        <v>0.35508706862681572</v>
      </c>
      <c r="CW42">
        <f t="shared" si="32"/>
        <v>22.384704763918819</v>
      </c>
      <c r="CX42">
        <f t="shared" si="33"/>
        <v>25.115355884739888</v>
      </c>
      <c r="CY42">
        <f t="shared" si="34"/>
        <v>47.50006064865871</v>
      </c>
      <c r="DA42">
        <f t="shared" ca="1" si="35"/>
        <v>76</v>
      </c>
      <c r="DB42">
        <f t="shared" ca="1" si="36"/>
        <v>50</v>
      </c>
      <c r="DC42">
        <f t="shared" ca="1" si="37"/>
        <v>41</v>
      </c>
      <c r="DE42" t="str">
        <f t="shared" si="38"/>
        <v>Buccaneers</v>
      </c>
    </row>
    <row r="43" spans="1:109">
      <c r="A43" t="str">
        <f>Playoffs!G41</f>
        <v>Raiders-CC-2002</v>
      </c>
      <c r="B43" t="str">
        <f>Playoffs!B41&amp;"-"&amp;Playoffs!F41</f>
        <v>Titans-2002</v>
      </c>
      <c r="C43">
        <f>Playoffs!CP41-VLOOKUP($B43,Adjusted!$C$1:$AI$128,C$2,FALSE)</f>
        <v>0.82055401311581988</v>
      </c>
      <c r="D43">
        <f>Playoffs!CQ41-VLOOKUP($B43,Adjusted!$C$1:$AI$128,D$2,FALSE)</f>
        <v>0.78575763217001504</v>
      </c>
      <c r="E43">
        <f>Playoffs!CR41-VLOOKUP($B43,Adjusted!$C$1:$AI$128,E$2,FALSE)</f>
        <v>8.4795094530852957</v>
      </c>
      <c r="F43">
        <f>Playoffs!CS41-VLOOKUP($B43,Adjusted!$C$1:$AI$128,F$2,FALSE)</f>
        <v>4.5688394959805567</v>
      </c>
      <c r="G43">
        <f>Playoffs!CT41-VLOOKUP($B43,Adjusted!$C$1:$AI$128,G$2,FALSE)</f>
        <v>0.97539919538059883</v>
      </c>
      <c r="H43">
        <f>Playoffs!CU41-VLOOKUP($B43,Adjusted!$C$1:$AI$128,H$2,FALSE)</f>
        <v>2.1330130139149848</v>
      </c>
      <c r="I43">
        <f>Playoffs!CV41-VLOOKUP($B43,Adjusted!$C$1:$AI$128,I$2,FALSE)</f>
        <v>33.163356929405005</v>
      </c>
      <c r="J43">
        <f>Playoffs!CW41-VLOOKUP($B43,Adjusted!$C$1:$AI$128,J$2,FALSE)</f>
        <v>28.625553168195204</v>
      </c>
      <c r="K43">
        <f>Playoffs!CX41-VLOOKUP($B43,Adjusted!$C$1:$AI$128,K$2,FALSE)</f>
        <v>2.4914869656718186</v>
      </c>
      <c r="L43">
        <f>Playoffs!CY41-VLOOKUP($B43,Adjusted!$C$1:$AI$128,L$2,FALSE)</f>
        <v>2.9184837664489085</v>
      </c>
      <c r="M43">
        <f>Playoffs!CZ41-VLOOKUP($B43,Adjusted!$C$1:$AI$128,M$2,FALSE)</f>
        <v>6.4195962678553391</v>
      </c>
      <c r="N43">
        <f>Playoffs!DA41-VLOOKUP($B43,Adjusted!$C$1:$AI$128,N$2,FALSE)</f>
        <v>4.5528614653496398</v>
      </c>
      <c r="O43">
        <f>Playoffs!DB41-VLOOKUP($B43,Adjusted!$C$1:$AI$128,O$2,FALSE)</f>
        <v>2.1496289104678268</v>
      </c>
      <c r="P43">
        <f>Playoffs!DC41-VLOOKUP($B43,Adjusted!$C$1:$AI$128,P$2,FALSE)</f>
        <v>2.6026847395979891</v>
      </c>
      <c r="Q43">
        <f>Playoffs!DD41-VLOOKUP($B43,Adjusted!$C$1:$AI$128,Q$2,FALSE)</f>
        <v>0.44567550476080109</v>
      </c>
      <c r="R43">
        <f>Playoffs!DE41-VLOOKUP($B43,Adjusted!$C$1:$AI$128,R$2,FALSE)</f>
        <v>0.37916513024464688</v>
      </c>
      <c r="S43">
        <f>Playoffs!DF41-VLOOKUP($B43,Adjusted!$C$1:$AI$128,S$2,FALSE)</f>
        <v>40.29526472258943</v>
      </c>
      <c r="T43">
        <f>Playoffs!DG41-VLOOKUP($B43,Adjusted!$C$1:$AI$128,T$2,FALSE)</f>
        <v>32.710347838740248</v>
      </c>
      <c r="U43">
        <f>Playoffs!DH41-VLOOKUP($B43,Adjusted!$C$1:$AI$128,U$2,FALSE)</f>
        <v>3.8023004180978481</v>
      </c>
      <c r="V43">
        <f>Playoffs!DI41-VLOOKUP($B43,Adjusted!$C$1:$AI$128,V$2,FALSE)</f>
        <v>3.0632011496601121</v>
      </c>
      <c r="W43">
        <f>Playoffs!DJ41-VLOOKUP($B43,Adjusted!$C$1:$AI$128,W$2,FALSE)</f>
        <v>0.76846308079879955</v>
      </c>
      <c r="X43">
        <f>Playoffs!DK41-VLOOKUP($B43,Adjusted!$C$1:$AI$128,X$2,FALSE)</f>
        <v>0.46163197328756989</v>
      </c>
      <c r="Y43">
        <f>Playoffs!DL41-VLOOKUP($B43,Adjusted!$C$1:$AI$128,Y$2,FALSE)</f>
        <v>5.1870516343393032</v>
      </c>
      <c r="Z43">
        <f>Playoffs!DM41-VLOOKUP($B43,Adjusted!$C$1:$AI$128,Z$2,FALSE)</f>
        <v>6.3327798095541761</v>
      </c>
      <c r="AA43">
        <f>Playoffs!DN41-VLOOKUP($B43,Adjusted!$C$1:$AI$128,AA$2,FALSE)</f>
        <v>2.1810872151239851</v>
      </c>
      <c r="AB43">
        <f>Playoffs!DO41-VLOOKUP($B43,Adjusted!$C$1:$AI$128,AB$2,FALSE)</f>
        <v>0.88412706125079199</v>
      </c>
      <c r="AC43">
        <f>Playoffs!DP41-VLOOKUP($B43,Adjusted!$C$1:$AI$128,AC$2,FALSE)</f>
        <v>0.59705407400080468</v>
      </c>
      <c r="AD43">
        <f>Playoffs!DQ41-VLOOKUP($B43,Adjusted!$C$1:$AI$128,AD$2,FALSE)</f>
        <v>0.48067591374019453</v>
      </c>
      <c r="AE43">
        <f>Playoffs!DR41-VLOOKUP($B43,Adjusted!$C$1:$AI$128,AE$2,FALSE)</f>
        <v>5.3871942829375996</v>
      </c>
      <c r="AF43">
        <f>Playoffs!DS41-VLOOKUP($B43,Adjusted!$C$1:$AI$128,AF$2,FALSE)</f>
        <v>5.0554173256686017</v>
      </c>
      <c r="AG43">
        <f>Playoffs!DT41-VLOOKUP($B43,Adjusted!$C$1:$AI$128,AG$2,FALSE)</f>
        <v>33.899433621257145</v>
      </c>
      <c r="AH43">
        <f>Playoffs!DU41-VLOOKUP($B43,Adjusted!$C$1:$AI$128,AH$2,FALSE)</f>
        <v>34.372122638846434</v>
      </c>
      <c r="AJ43">
        <f t="shared" ca="1" si="31"/>
        <v>24</v>
      </c>
      <c r="AK43">
        <f t="shared" ca="1" si="39"/>
        <v>180</v>
      </c>
      <c r="AL43">
        <f t="shared" ca="1" si="40"/>
        <v>41</v>
      </c>
      <c r="AM43">
        <f t="shared" ca="1" si="41"/>
        <v>90</v>
      </c>
      <c r="AN43">
        <f t="shared" ca="1" si="42"/>
        <v>75</v>
      </c>
      <c r="AO43">
        <f t="shared" ca="1" si="43"/>
        <v>79</v>
      </c>
      <c r="AP43">
        <f t="shared" ca="1" si="44"/>
        <v>67</v>
      </c>
      <c r="AQ43">
        <f t="shared" ca="1" si="45"/>
        <v>114</v>
      </c>
      <c r="AR43">
        <f t="shared" ca="1" si="46"/>
        <v>123</v>
      </c>
      <c r="AS43">
        <f t="shared" ca="1" si="47"/>
        <v>143</v>
      </c>
      <c r="AT43">
        <f t="shared" ca="1" si="48"/>
        <v>32</v>
      </c>
      <c r="AU43">
        <f t="shared" ca="1" si="49"/>
        <v>67</v>
      </c>
      <c r="AV43">
        <f t="shared" ca="1" si="50"/>
        <v>46</v>
      </c>
      <c r="AW43">
        <f t="shared" ca="1" si="51"/>
        <v>191</v>
      </c>
      <c r="AX43">
        <f t="shared" ca="1" si="52"/>
        <v>85</v>
      </c>
      <c r="AY43">
        <f t="shared" ca="1" si="53"/>
        <v>106</v>
      </c>
      <c r="AZ43">
        <f t="shared" ca="1" si="54"/>
        <v>18</v>
      </c>
      <c r="BA43">
        <f t="shared" ca="1" si="55"/>
        <v>131</v>
      </c>
      <c r="BB43">
        <f t="shared" ca="1" si="56"/>
        <v>101</v>
      </c>
      <c r="BC43">
        <f t="shared" ca="1" si="57"/>
        <v>139</v>
      </c>
      <c r="BD43">
        <f t="shared" ca="1" si="58"/>
        <v>83</v>
      </c>
      <c r="BE43">
        <f t="shared" ca="1" si="59"/>
        <v>56</v>
      </c>
      <c r="BF43">
        <f t="shared" ca="1" si="60"/>
        <v>129</v>
      </c>
      <c r="BG43">
        <f t="shared" ca="1" si="61"/>
        <v>162</v>
      </c>
      <c r="BH43">
        <f t="shared" ca="1" si="62"/>
        <v>198</v>
      </c>
      <c r="BI43">
        <f t="shared" ca="1" si="63"/>
        <v>62</v>
      </c>
      <c r="BJ43">
        <f t="shared" ca="1" si="64"/>
        <v>24</v>
      </c>
      <c r="BK43">
        <f t="shared" ca="1" si="65"/>
        <v>126</v>
      </c>
      <c r="BL43">
        <f t="shared" ca="1" si="66"/>
        <v>25</v>
      </c>
      <c r="BM43">
        <f t="shared" ca="1" si="67"/>
        <v>169</v>
      </c>
      <c r="BN43">
        <f t="shared" ca="1" si="68"/>
        <v>148</v>
      </c>
      <c r="BO43">
        <f t="shared" ca="1" si="69"/>
        <v>56</v>
      </c>
      <c r="BQ43">
        <f>NORMDIST(C43,Playoffs!CP$199,Playoffs!CP$200,1)</f>
        <v>0.89412170847659578</v>
      </c>
      <c r="BR43">
        <f>1-NORMDIST(D43,Playoffs!CQ$199,Playoffs!CQ$200,1)</f>
        <v>0.18086981199174779</v>
      </c>
      <c r="BS43">
        <f>NORMDIST(E43,Playoffs!CR$199,Playoffs!CR$200,1)</f>
        <v>0.85857819832902849</v>
      </c>
      <c r="BT43">
        <f>1-NORMDIST(F43,Playoffs!CS$199,Playoffs!CS$200,1)</f>
        <v>0.62108849511872299</v>
      </c>
      <c r="BU43">
        <f>1-NORMDIST(G43,Playoffs!CT$199,Playoffs!CT$200,1)</f>
        <v>0.70992084971548342</v>
      </c>
      <c r="BV43">
        <f>NORMDIST(H43,Playoffs!CU$199,Playoffs!CU$200,1)</f>
        <v>0.60688043238286993</v>
      </c>
      <c r="BW43">
        <f>NORMDIST(I43,Playoffs!CV$199,Playoffs!CV$200,1)</f>
        <v>0.6990733973356521</v>
      </c>
      <c r="BX43">
        <f>1-NORMDIST(J43,Playoffs!CW$199,Playoffs!CW$200,1)</f>
        <v>0.49417744164672062</v>
      </c>
      <c r="BY43">
        <f>NORMDIST(K43,Playoffs!CX$199,Playoffs!CX$200,1)</f>
        <v>0.39179214119255157</v>
      </c>
      <c r="BZ43">
        <f>1-NORMDIST(L43,Playoffs!CY$199,Playoffs!CY$200,1)</f>
        <v>0.3295492865200822</v>
      </c>
      <c r="CA43">
        <f>NORMDIST(M43,Playoffs!CZ$199,Playoffs!CZ$200,1)</f>
        <v>0.86368231352334346</v>
      </c>
      <c r="CB43">
        <f>1-NORMDIST(N43,Playoffs!DA$199,Playoffs!DA$200,1)</f>
        <v>0.70728584028362818</v>
      </c>
      <c r="CC43">
        <f>NORMDIST(O43,Playoffs!DB$199,Playoffs!DB$200,1)</f>
        <v>0.82818779127763653</v>
      </c>
      <c r="CD43">
        <f>1-NORMDIST(P43,Playoffs!DC$199,Playoffs!DC$200,1)</f>
        <v>3.8489692508438367E-2</v>
      </c>
      <c r="CE43">
        <f>NORMDIST(Q43,Playoffs!DD$199,Playoffs!DD$200,1)</f>
        <v>0.65728789221284334</v>
      </c>
      <c r="CF43">
        <f>1-NORMDIST(R43,Playoffs!DE$199,Playoffs!DE$200,1)</f>
        <v>0.53582289489878543</v>
      </c>
      <c r="CG43">
        <f>NORMDIST(S43,Playoffs!DF$199,Playoffs!DF$200,1)</f>
        <v>0.9487178877182878</v>
      </c>
      <c r="CH43">
        <f>1-NORMDIST(T43,Playoffs!DG$199,Playoffs!DG$200,1)</f>
        <v>0.38473308357759606</v>
      </c>
      <c r="CI43">
        <f>1-NORMDIST(U43,Playoffs!DH$199,Playoffs!DH$200,1)</f>
        <v>0.52211986081851014</v>
      </c>
      <c r="CJ43">
        <f>NORMDIST(V43,Playoffs!DI$199,Playoffs!DI$200,1)</f>
        <v>0.33681209225420905</v>
      </c>
      <c r="CK43">
        <f>NORMDIST(W43,Playoffs!DJ$199,Playoffs!DJ$200,1)</f>
        <v>0.65959010734780077</v>
      </c>
      <c r="CL43">
        <f>1-NORMDIST(X43,Playoffs!DK$199,Playoffs!DK$200,1)</f>
        <v>0.76096452933276892</v>
      </c>
      <c r="CM43">
        <f>NORMDIST(Y43,Playoffs!DL$199,Playoffs!DL$200,1)</f>
        <v>0.37362823584066951</v>
      </c>
      <c r="CN43">
        <f>1-NORMDIST(Z43,Playoffs!DM$199,Playoffs!DM$200,1)</f>
        <v>0.20440707462850427</v>
      </c>
      <c r="CO43">
        <f>1-NORMDIST(AA43,Playoffs!DN$199,Playoffs!DN$200,1)</f>
        <v>8.3174558246001951E-4</v>
      </c>
      <c r="CP43">
        <f>NORMDIST(AB43,Playoffs!DO$199,Playoffs!DO$200,1)</f>
        <v>0.56196005641294178</v>
      </c>
      <c r="CQ43">
        <f>NORMDIST(AC43,Playoffs!DP$199,Playoffs!DP$200,1)</f>
        <v>0.8842125253510732</v>
      </c>
      <c r="CR43">
        <f>1-NORMDIST(AD43,Playoffs!DQ$199,Playoffs!DQ$200,1)</f>
        <v>0.42031593525421862</v>
      </c>
      <c r="CS43">
        <f>NORMDIST(AE43,Playoffs!DR$199,Playoffs!DR$200,1)</f>
        <v>0.83914285740584504</v>
      </c>
      <c r="CT43">
        <f>1-NORMDIST(AF43,Playoffs!DS$199,Playoffs!DS$200,1)</f>
        <v>0.23337384901054126</v>
      </c>
      <c r="CU43">
        <f>NORMDIST(AG43,Playoffs!DT$199,Playoffs!DT$200,1)</f>
        <v>0.25918321690544677</v>
      </c>
      <c r="CV43">
        <f>1-NORMDIST(AH43,Playoffs!DU$199,Playoffs!DU$200,1)</f>
        <v>0.7168322970264478</v>
      </c>
      <c r="CW43">
        <f t="shared" si="32"/>
        <v>25.518851437303788</v>
      </c>
      <c r="CX43">
        <f t="shared" si="33"/>
        <v>15.960530969934206</v>
      </c>
      <c r="CY43">
        <f t="shared" si="34"/>
        <v>41.479382407237999</v>
      </c>
      <c r="DA43">
        <f t="shared" ca="1" si="35"/>
        <v>48</v>
      </c>
      <c r="DB43">
        <f t="shared" ca="1" si="36"/>
        <v>132</v>
      </c>
      <c r="DC43">
        <f t="shared" ca="1" si="37"/>
        <v>84</v>
      </c>
      <c r="DE43" t="str">
        <f t="shared" si="38"/>
        <v>Raiders</v>
      </c>
    </row>
    <row r="44" spans="1:109">
      <c r="A44" t="str">
        <f>Playoffs!G42</f>
        <v>Titans-CC-2002</v>
      </c>
      <c r="B44" t="str">
        <f>Playoffs!B42&amp;"-"&amp;Playoffs!F42</f>
        <v>Raiders-2002</v>
      </c>
      <c r="C44">
        <f>Playoffs!CP42-VLOOKUP($B44,Adjusted!$C$1:$AI$128,C$2,FALSE)</f>
        <v>0.8336366354646092</v>
      </c>
      <c r="D44">
        <f>Playoffs!CQ42-VLOOKUP($B44,Adjusted!$C$1:$AI$128,D$2,FALSE)</f>
        <v>0.75427410518636884</v>
      </c>
      <c r="E44">
        <f>Playoffs!CR42-VLOOKUP($B44,Adjusted!$C$1:$AI$128,E$2,FALSE)</f>
        <v>5.7518881854444297</v>
      </c>
      <c r="F44">
        <f>Playoffs!CS42-VLOOKUP($B44,Adjusted!$C$1:$AI$128,F$2,FALSE)</f>
        <v>6.8601667408777534</v>
      </c>
      <c r="G44">
        <f>Playoffs!CT42-VLOOKUP($B44,Adjusted!$C$1:$AI$128,G$2,FALSE)</f>
        <v>1.7232211583083694</v>
      </c>
      <c r="H44">
        <f>Playoffs!CU42-VLOOKUP($B44,Adjusted!$C$1:$AI$128,H$2,FALSE)</f>
        <v>1.5693766435094216</v>
      </c>
      <c r="I44">
        <f>Playoffs!CV42-VLOOKUP($B44,Adjusted!$C$1:$AI$128,I$2,FALSE)</f>
        <v>33.636095493384893</v>
      </c>
      <c r="J44">
        <f>Playoffs!CW42-VLOOKUP($B44,Adjusted!$C$1:$AI$128,J$2,FALSE)</f>
        <v>25.729916717192008</v>
      </c>
      <c r="K44">
        <f>Playoffs!CX42-VLOOKUP($B44,Adjusted!$C$1:$AI$128,K$2,FALSE)</f>
        <v>3.4103962206879141</v>
      </c>
      <c r="L44">
        <f>Playoffs!CY42-VLOOKUP($B44,Adjusted!$C$1:$AI$128,L$2,FALSE)</f>
        <v>1.9910776815178031</v>
      </c>
      <c r="M44">
        <f>Playoffs!CZ42-VLOOKUP($B44,Adjusted!$C$1:$AI$128,M$2,FALSE)</f>
        <v>5.0597804809519911</v>
      </c>
      <c r="N44">
        <f>Playoffs!DA42-VLOOKUP($B44,Adjusted!$C$1:$AI$128,N$2,FALSE)</f>
        <v>5.7906669076864556</v>
      </c>
      <c r="O44">
        <f>Playoffs!DB42-VLOOKUP($B44,Adjusted!$C$1:$AI$128,O$2,FALSE)</f>
        <v>2.7696582741392795</v>
      </c>
      <c r="P44">
        <f>Playoffs!DC42-VLOOKUP($B44,Adjusted!$C$1:$AI$128,P$2,FALSE)</f>
        <v>1.7376395945866308</v>
      </c>
      <c r="Q44">
        <f>Playoffs!DD42-VLOOKUP($B44,Adjusted!$C$1:$AI$128,Q$2,FALSE)</f>
        <v>0.46267761000390284</v>
      </c>
      <c r="R44">
        <f>Playoffs!DE42-VLOOKUP($B44,Adjusted!$C$1:$AI$128,R$2,FALSE)</f>
        <v>0.40270926820695829</v>
      </c>
      <c r="S44">
        <f>Playoffs!DF42-VLOOKUP($B44,Adjusted!$C$1:$AI$128,S$2,FALSE)</f>
        <v>33.21565612617384</v>
      </c>
      <c r="T44">
        <f>Playoffs!DG42-VLOOKUP($B44,Adjusted!$C$1:$AI$128,T$2,FALSE)</f>
        <v>37.02047337210589</v>
      </c>
      <c r="U44">
        <f>Playoffs!DH42-VLOOKUP($B44,Adjusted!$C$1:$AI$128,U$2,FALSE)</f>
        <v>2.8597119235721684</v>
      </c>
      <c r="V44">
        <f>Playoffs!DI42-VLOOKUP($B44,Adjusted!$C$1:$AI$128,V$2,FALSE)</f>
        <v>5.8329390440233215</v>
      </c>
      <c r="W44">
        <f>Playoffs!DJ42-VLOOKUP($B44,Adjusted!$C$1:$AI$128,W$2,FALSE)</f>
        <v>0.6505740723610457</v>
      </c>
      <c r="X44">
        <f>Playoffs!DK42-VLOOKUP($B44,Adjusted!$C$1:$AI$128,X$2,FALSE)</f>
        <v>0.89712554704936265</v>
      </c>
      <c r="Y44">
        <f>Playoffs!DL42-VLOOKUP($B44,Adjusted!$C$1:$AI$128,Y$2,FALSE)</f>
        <v>6.7091058374121628</v>
      </c>
      <c r="Z44">
        <f>Playoffs!DM42-VLOOKUP($B44,Adjusted!$C$1:$AI$128,Z$2,FALSE)</f>
        <v>4.4060329727962007</v>
      </c>
      <c r="AA44">
        <f>Playoffs!DN42-VLOOKUP($B44,Adjusted!$C$1:$AI$128,AA$2,FALSE)</f>
        <v>0.84432634626587011</v>
      </c>
      <c r="AB44">
        <f>Playoffs!DO42-VLOOKUP($B44,Adjusted!$C$1:$AI$128,AB$2,FALSE)</f>
        <v>1.9964535114406932</v>
      </c>
      <c r="AC44">
        <f>Playoffs!DP42-VLOOKUP($B44,Adjusted!$C$1:$AI$128,AC$2,FALSE)</f>
        <v>0.49143617212353213</v>
      </c>
      <c r="AD44">
        <f>Playoffs!DQ42-VLOOKUP($B44,Adjusted!$C$1:$AI$128,AD$2,FALSE)</f>
        <v>0.50635709878199353</v>
      </c>
      <c r="AE44">
        <f>Playoffs!DR42-VLOOKUP($B44,Adjusted!$C$1:$AI$128,AE$2,FALSE)</f>
        <v>5.3268523044052278</v>
      </c>
      <c r="AF44">
        <f>Playoffs!DS42-VLOOKUP($B44,Adjusted!$C$1:$AI$128,AF$2,FALSE)</f>
        <v>5.1737724389602402</v>
      </c>
      <c r="AG44">
        <f>Playoffs!DT42-VLOOKUP($B44,Adjusted!$C$1:$AI$128,AG$2,FALSE)</f>
        <v>32.504637260159853</v>
      </c>
      <c r="AH44">
        <f>Playoffs!DU42-VLOOKUP($B44,Adjusted!$C$1:$AI$128,AH$2,FALSE)</f>
        <v>36.35854237632752</v>
      </c>
      <c r="AJ44">
        <f t="shared" ca="1" si="31"/>
        <v>19</v>
      </c>
      <c r="AK44">
        <f t="shared" ca="1" si="39"/>
        <v>161</v>
      </c>
      <c r="AL44">
        <f t="shared" ca="1" si="40"/>
        <v>109</v>
      </c>
      <c r="AM44">
        <f t="shared" ca="1" si="41"/>
        <v>150</v>
      </c>
      <c r="AN44">
        <f t="shared" ca="1" si="42"/>
        <v>115</v>
      </c>
      <c r="AO44">
        <f t="shared" ca="1" si="43"/>
        <v>100</v>
      </c>
      <c r="AP44">
        <f t="shared" ca="1" si="44"/>
        <v>63</v>
      </c>
      <c r="AQ44">
        <f t="shared" ca="1" si="45"/>
        <v>90</v>
      </c>
      <c r="AR44">
        <f t="shared" ca="1" si="46"/>
        <v>27</v>
      </c>
      <c r="AS44">
        <f t="shared" ca="1" si="47"/>
        <v>32</v>
      </c>
      <c r="AT44">
        <f t="shared" ca="1" si="48"/>
        <v>120</v>
      </c>
      <c r="AU44">
        <f t="shared" ca="1" si="49"/>
        <v>159</v>
      </c>
      <c r="AV44">
        <f t="shared" ca="1" si="50"/>
        <v>14</v>
      </c>
      <c r="AW44">
        <f t="shared" ca="1" si="51"/>
        <v>124</v>
      </c>
      <c r="AX44">
        <f t="shared" ca="1" si="52"/>
        <v>76</v>
      </c>
      <c r="AY44">
        <f t="shared" ca="1" si="53"/>
        <v>119</v>
      </c>
      <c r="AZ44">
        <f t="shared" ca="1" si="54"/>
        <v>78</v>
      </c>
      <c r="BA44">
        <f t="shared" ca="1" si="55"/>
        <v>170</v>
      </c>
      <c r="BB44">
        <f t="shared" ca="1" si="56"/>
        <v>71</v>
      </c>
      <c r="BC44">
        <f t="shared" ca="1" si="57"/>
        <v>40</v>
      </c>
      <c r="BD44">
        <f t="shared" ca="1" si="58"/>
        <v>126</v>
      </c>
      <c r="BE44">
        <f t="shared" ca="1" si="59"/>
        <v>167</v>
      </c>
      <c r="BF44">
        <f t="shared" ca="1" si="60"/>
        <v>25</v>
      </c>
      <c r="BG44">
        <f t="shared" ca="1" si="61"/>
        <v>33</v>
      </c>
      <c r="BH44">
        <f t="shared" ca="1" si="62"/>
        <v>141</v>
      </c>
      <c r="BI44">
        <f t="shared" ca="1" si="63"/>
        <v>1</v>
      </c>
      <c r="BJ44">
        <f t="shared" ca="1" si="64"/>
        <v>76</v>
      </c>
      <c r="BK44">
        <f t="shared" ca="1" si="65"/>
        <v>144</v>
      </c>
      <c r="BL44">
        <f t="shared" ca="1" si="66"/>
        <v>27</v>
      </c>
      <c r="BM44">
        <f t="shared" ca="1" si="67"/>
        <v>173</v>
      </c>
      <c r="BN44">
        <f t="shared" ca="1" si="68"/>
        <v>162</v>
      </c>
      <c r="BO44">
        <f t="shared" ca="1" si="69"/>
        <v>83</v>
      </c>
      <c r="BQ44">
        <f>NORMDIST(C44,Playoffs!CP$199,Playoffs!CP$200,1)</f>
        <v>0.91548683056970848</v>
      </c>
      <c r="BR44">
        <f>1-NORMDIST(D44,Playoffs!CQ$199,Playoffs!CQ$200,1)</f>
        <v>0.27178732947442796</v>
      </c>
      <c r="BS44">
        <f>NORMDIST(E44,Playoffs!CR$199,Playoffs!CR$200,1)</f>
        <v>0.54372721276013569</v>
      </c>
      <c r="BT44">
        <f>1-NORMDIST(F44,Playoffs!CS$199,Playoffs!CS$200,1)</f>
        <v>0.30798552449277827</v>
      </c>
      <c r="BU44">
        <f>1-NORMDIST(G44,Playoffs!CT$199,Playoffs!CT$200,1)</f>
        <v>0.50822573014632422</v>
      </c>
      <c r="BV44">
        <f>NORMDIST(H44,Playoffs!CU$199,Playoffs!CU$200,1)</f>
        <v>0.44821403574088547</v>
      </c>
      <c r="BW44">
        <f>NORMDIST(I44,Playoffs!CV$199,Playoffs!CV$200,1)</f>
        <v>0.71720902992575541</v>
      </c>
      <c r="BX44">
        <f>1-NORMDIST(J44,Playoffs!CW$199,Playoffs!CW$200,1)</f>
        <v>0.62134640590971402</v>
      </c>
      <c r="BY44">
        <f>NORMDIST(K44,Playoffs!CX$199,Playoffs!CX$200,1)</f>
        <v>0.89720596848421219</v>
      </c>
      <c r="BZ44">
        <f>1-NORMDIST(L44,Playoffs!CY$199,Playoffs!CY$200,1)</f>
        <v>0.86725904579541102</v>
      </c>
      <c r="CA44">
        <f>NORMDIST(M44,Playoffs!CZ$199,Playoffs!CZ$200,1)</f>
        <v>0.46039076184291783</v>
      </c>
      <c r="CB44">
        <f>1-NORMDIST(N44,Playoffs!DA$199,Playoffs!DA$200,1)</f>
        <v>0.29334572235707446</v>
      </c>
      <c r="CC44">
        <f>NORMDIST(O44,Playoffs!DB$199,Playoffs!DB$200,1)</f>
        <v>0.9808316468899243</v>
      </c>
      <c r="CD44">
        <f>1-NORMDIST(P44,Playoffs!DC$199,Playoffs!DC$200,1)</f>
        <v>0.42072917706243285</v>
      </c>
      <c r="CE44">
        <f>NORMDIST(Q44,Playoffs!DD$199,Playoffs!DD$200,1)</f>
        <v>0.70250081340400861</v>
      </c>
      <c r="CF44">
        <f>1-NORMDIST(R44,Playoffs!DE$199,Playoffs!DE$200,1)</f>
        <v>0.46600900100498988</v>
      </c>
      <c r="CG44">
        <f>NORMDIST(S44,Playoffs!DF$199,Playoffs!DF$200,1)</f>
        <v>0.64888398811405112</v>
      </c>
      <c r="CH44">
        <f>1-NORMDIST(T44,Playoffs!DG$199,Playoffs!DG$200,1)</f>
        <v>0.14588908644760923</v>
      </c>
      <c r="CI44">
        <f>1-NORMDIST(U44,Playoffs!DH$199,Playoffs!DH$200,1)</f>
        <v>0.69911792208190071</v>
      </c>
      <c r="CJ44">
        <f>NORMDIST(V44,Playoffs!DI$199,Playoffs!DI$200,1)</f>
        <v>0.82876100091231253</v>
      </c>
      <c r="CK44">
        <f>NORMDIST(W44,Playoffs!DJ$199,Playoffs!DJ$200,1)</f>
        <v>0.49231479624520291</v>
      </c>
      <c r="CL44">
        <f>1-NORMDIST(X44,Playoffs!DK$199,Playoffs!DK$200,1)</f>
        <v>0.18907598029448525</v>
      </c>
      <c r="CM44">
        <f>NORMDIST(Y44,Playoffs!DL$199,Playoffs!DL$200,1)</f>
        <v>0.88553771815756144</v>
      </c>
      <c r="CN44">
        <f>1-NORMDIST(Z44,Playoffs!DM$199,Playoffs!DM$200,1)</f>
        <v>0.86541821827488707</v>
      </c>
      <c r="CO44">
        <f>1-NORMDIST(AA44,Playoffs!DN$199,Playoffs!DN$200,1)</f>
        <v>0.47439459130260142</v>
      </c>
      <c r="CP44">
        <f>NORMDIST(AB44,Playoffs!DO$199,Playoffs!DO$200,1)</f>
        <v>0.99672686190547655</v>
      </c>
      <c r="CQ44">
        <f>NORMDIST(AC44,Playoffs!DP$199,Playoffs!DP$200,1)</f>
        <v>0.61527843001018634</v>
      </c>
      <c r="CR44">
        <f>1-NORMDIST(AD44,Playoffs!DQ$199,Playoffs!DQ$200,1)</f>
        <v>0.33698633089348284</v>
      </c>
      <c r="CS44">
        <f>NORMDIST(AE44,Playoffs!DR$199,Playoffs!DR$200,1)</f>
        <v>0.82717972738332901</v>
      </c>
      <c r="CT44">
        <f>1-NORMDIST(AF44,Playoffs!DS$199,Playoffs!DS$200,1)</f>
        <v>0.20563568383430386</v>
      </c>
      <c r="CU44">
        <f>NORMDIST(AG44,Playoffs!DT$199,Playoffs!DT$200,1)</f>
        <v>0.19502493748621741</v>
      </c>
      <c r="CV44">
        <f>1-NORMDIST(AH44,Playoffs!DU$199,Playoffs!DU$200,1)</f>
        <v>0.60609974742648387</v>
      </c>
      <c r="CW44">
        <f t="shared" si="32"/>
        <v>25.037786991908295</v>
      </c>
      <c r="CX44">
        <f t="shared" si="33"/>
        <v>16.983681284261095</v>
      </c>
      <c r="CY44">
        <f t="shared" si="34"/>
        <v>42.021468276169387</v>
      </c>
      <c r="DA44">
        <f t="shared" ca="1" si="35"/>
        <v>50</v>
      </c>
      <c r="DB44">
        <f t="shared" ca="1" si="36"/>
        <v>124</v>
      </c>
      <c r="DC44">
        <f t="shared" ca="1" si="37"/>
        <v>81</v>
      </c>
      <c r="DE44" t="str">
        <f t="shared" si="38"/>
        <v>Titans</v>
      </c>
    </row>
    <row r="45" spans="1:109">
      <c r="A45" t="str">
        <f>Playoffs!G43</f>
        <v>Buccaneers-SB-2002</v>
      </c>
      <c r="B45" t="str">
        <f>Playoffs!B43&amp;"-"&amp;Playoffs!F43</f>
        <v>Raiders-2002</v>
      </c>
      <c r="C45">
        <f>Playoffs!CP43-VLOOKUP($B45,Adjusted!$C$1:$AI$128,C$2,FALSE)</f>
        <v>0.76784716178039869</v>
      </c>
      <c r="D45">
        <f>Playoffs!CQ43-VLOOKUP($B45,Adjusted!$C$1:$AI$128,D$2,FALSE)</f>
        <v>0.44094077185303548</v>
      </c>
      <c r="E45">
        <f>Playoffs!CR43-VLOOKUP($B45,Adjusted!$C$1:$AI$128,E$2,FALSE)</f>
        <v>6.8230956157849869</v>
      </c>
      <c r="F45">
        <f>Playoffs!CS43-VLOOKUP($B45,Adjusted!$C$1:$AI$128,F$2,FALSE)</f>
        <v>-0.25232703712125204</v>
      </c>
      <c r="G45">
        <f>Playoffs!CT43-VLOOKUP($B45,Adjusted!$C$1:$AI$128,G$2,FALSE)</f>
        <v>0.72322115830836942</v>
      </c>
      <c r="H45">
        <f>Playoffs!CU43-VLOOKUP($B45,Adjusted!$C$1:$AI$128,H$2,FALSE)</f>
        <v>5.5693766435094219</v>
      </c>
      <c r="I45">
        <f>Playoffs!CV43-VLOOKUP($B45,Adjusted!$C$1:$AI$128,I$2,FALSE)</f>
        <v>32.852762160051562</v>
      </c>
      <c r="J45">
        <f>Playoffs!CW43-VLOOKUP($B45,Adjusted!$C$1:$AI$128,J$2,FALSE)</f>
        <v>10.85329334056863</v>
      </c>
      <c r="K45">
        <f>Playoffs!CX43-VLOOKUP($B45,Adjusted!$C$1:$AI$128,K$2,FALSE)</f>
        <v>3.1548406651323586</v>
      </c>
      <c r="L45">
        <f>Playoffs!CY43-VLOOKUP($B45,Adjusted!$C$1:$AI$128,L$2,FALSE)</f>
        <v>1.2157530061931274</v>
      </c>
      <c r="M45">
        <f>Playoffs!CZ43-VLOOKUP($B45,Adjusted!$C$1:$AI$128,M$2,FALSE)</f>
        <v>5.2741767657817125</v>
      </c>
      <c r="N45">
        <f>Playoffs!DA43-VLOOKUP($B45,Adjusted!$C$1:$AI$128,N$2,FALSE)</f>
        <v>3.8084829996404785</v>
      </c>
      <c r="O45">
        <f>Playoffs!DB43-VLOOKUP($B45,Adjusted!$C$1:$AI$128,O$2,FALSE)</f>
        <v>1.9696582741392799</v>
      </c>
      <c r="P45">
        <f>Playoffs!DC43-VLOOKUP($B45,Adjusted!$C$1:$AI$128,P$2,FALSE)</f>
        <v>0.25062660757364363</v>
      </c>
      <c r="Q45">
        <f>Playoffs!DD43-VLOOKUP($B45,Adjusted!$C$1:$AI$128,Q$2,FALSE)</f>
        <v>0.40910618143247429</v>
      </c>
      <c r="R45">
        <f>Playoffs!DE43-VLOOKUP($B45,Adjusted!$C$1:$AI$128,R$2,FALSE)</f>
        <v>0.39576482376251387</v>
      </c>
      <c r="S45">
        <f>Playoffs!DF43-VLOOKUP($B45,Adjusted!$C$1:$AI$128,S$2,FALSE)</f>
        <v>31.998989459507172</v>
      </c>
      <c r="T45">
        <f>Playoffs!DG43-VLOOKUP($B45,Adjusted!$C$1:$AI$128,T$2,FALSE)</f>
        <v>30.532378134010653</v>
      </c>
      <c r="U45">
        <f>Playoffs!DH43-VLOOKUP($B45,Adjusted!$C$1:$AI$128,U$2,FALSE)</f>
        <v>3.8597119235721684</v>
      </c>
      <c r="V45">
        <f>Playoffs!DI43-VLOOKUP($B45,Adjusted!$C$1:$AI$128,V$2,FALSE)</f>
        <v>8.8329390440233215</v>
      </c>
      <c r="W45">
        <f>Playoffs!DJ43-VLOOKUP($B45,Adjusted!$C$1:$AI$128,W$2,FALSE)</f>
        <v>0.72914550093247432</v>
      </c>
      <c r="X45">
        <f>Playoffs!DK43-VLOOKUP($B45,Adjusted!$C$1:$AI$128,X$2,FALSE)</f>
        <v>0.42093507085888648</v>
      </c>
      <c r="Y45">
        <f>Playoffs!DL43-VLOOKUP($B45,Adjusted!$C$1:$AI$128,Y$2,FALSE)</f>
        <v>6.242439170745496</v>
      </c>
      <c r="Z45">
        <f>Playoffs!DM43-VLOOKUP($B45,Adjusted!$C$1:$AI$128,Z$2,FALSE)</f>
        <v>3.4190199857832138</v>
      </c>
      <c r="AA45">
        <f>Playoffs!DN43-VLOOKUP($B45,Adjusted!$C$1:$AI$128,AA$2,FALSE)</f>
        <v>0.50144708929992587</v>
      </c>
      <c r="AB45">
        <f>Playoffs!DO43-VLOOKUP($B45,Adjusted!$C$1:$AI$128,AB$2,FALSE)</f>
        <v>0.65679833902689988</v>
      </c>
      <c r="AC45">
        <f>Playoffs!DP43-VLOOKUP($B45,Adjusted!$C$1:$AI$128,AC$2,FALSE)</f>
        <v>0.32575072216558426</v>
      </c>
      <c r="AD45">
        <f>Playoffs!DQ43-VLOOKUP($B45,Adjusted!$C$1:$AI$128,AD$2,FALSE)</f>
        <v>0.12567528060017538</v>
      </c>
      <c r="AE45">
        <f>Playoffs!DR43-VLOOKUP($B45,Adjusted!$C$1:$AI$128,AE$2,FALSE)</f>
        <v>4.2982808758337994</v>
      </c>
      <c r="AF45">
        <f>Playoffs!DS43-VLOOKUP($B45,Adjusted!$C$1:$AI$128,AF$2,FALSE)</f>
        <v>1.6657510485859084</v>
      </c>
      <c r="AG45">
        <f>Playoffs!DT43-VLOOKUP($B45,Adjusted!$C$1:$AI$128,AG$2,FALSE)</f>
        <v>25.704637260159849</v>
      </c>
      <c r="AH45">
        <f>Playoffs!DU43-VLOOKUP($B45,Adjusted!$C$1:$AI$128,AH$2,FALSE)</f>
        <v>34.025209042994184</v>
      </c>
      <c r="AJ45">
        <f t="shared" ca="1" si="31"/>
        <v>55</v>
      </c>
      <c r="AK45">
        <f t="shared" ca="1" si="39"/>
        <v>3</v>
      </c>
      <c r="AL45">
        <f t="shared" ca="1" si="40"/>
        <v>80</v>
      </c>
      <c r="AM45">
        <f t="shared" ca="1" si="41"/>
        <v>17</v>
      </c>
      <c r="AN45">
        <f t="shared" ca="1" si="42"/>
        <v>58</v>
      </c>
      <c r="AO45">
        <f t="shared" ca="1" si="43"/>
        <v>6</v>
      </c>
      <c r="AP45">
        <f t="shared" ca="1" si="44"/>
        <v>71</v>
      </c>
      <c r="AQ45">
        <f t="shared" ca="1" si="45"/>
        <v>6</v>
      </c>
      <c r="AR45">
        <f t="shared" ca="1" si="46"/>
        <v>48</v>
      </c>
      <c r="AS45">
        <f t="shared" ca="1" si="47"/>
        <v>1</v>
      </c>
      <c r="AT45">
        <f t="shared" ca="1" si="48"/>
        <v>106</v>
      </c>
      <c r="AU45">
        <f t="shared" ca="1" si="49"/>
        <v>24</v>
      </c>
      <c r="AV45">
        <f t="shared" ca="1" si="50"/>
        <v>62</v>
      </c>
      <c r="AW45">
        <f t="shared" ca="1" si="51"/>
        <v>1</v>
      </c>
      <c r="AX45">
        <f t="shared" ca="1" si="52"/>
        <v>103</v>
      </c>
      <c r="AY45">
        <f t="shared" ca="1" si="53"/>
        <v>117</v>
      </c>
      <c r="AZ45">
        <f t="shared" ca="1" si="54"/>
        <v>98</v>
      </c>
      <c r="BA45">
        <f t="shared" ca="1" si="55"/>
        <v>107</v>
      </c>
      <c r="BB45">
        <f t="shared" ca="1" si="56"/>
        <v>105</v>
      </c>
      <c r="BC45">
        <f t="shared" ca="1" si="57"/>
        <v>4</v>
      </c>
      <c r="BD45">
        <f t="shared" ca="1" si="58"/>
        <v>104</v>
      </c>
      <c r="BE45">
        <f t="shared" ca="1" si="59"/>
        <v>40</v>
      </c>
      <c r="BF45">
        <f t="shared" ca="1" si="60"/>
        <v>58</v>
      </c>
      <c r="BG45">
        <f t="shared" ca="1" si="61"/>
        <v>1</v>
      </c>
      <c r="BH45">
        <f t="shared" ca="1" si="62"/>
        <v>78</v>
      </c>
      <c r="BI45">
        <f t="shared" ca="1" si="63"/>
        <v>101</v>
      </c>
      <c r="BJ45">
        <f t="shared" ca="1" si="64"/>
        <v>172</v>
      </c>
      <c r="BK45">
        <f t="shared" ca="1" si="65"/>
        <v>2</v>
      </c>
      <c r="BL45">
        <f t="shared" ca="1" si="66"/>
        <v>75</v>
      </c>
      <c r="BM45">
        <f t="shared" ca="1" si="67"/>
        <v>4</v>
      </c>
      <c r="BN45">
        <f t="shared" ca="1" si="68"/>
        <v>192</v>
      </c>
      <c r="BO45">
        <f t="shared" ca="1" si="69"/>
        <v>50</v>
      </c>
      <c r="BQ45">
        <f>NORMDIST(C45,Playoffs!CP$199,Playoffs!CP$200,1)</f>
        <v>0.76997092148520674</v>
      </c>
      <c r="BR45">
        <f>1-NORMDIST(D45,Playoffs!CQ$199,Playoffs!CQ$200,1)</f>
        <v>0.99233399580447834</v>
      </c>
      <c r="BS45">
        <f>NORMDIST(E45,Playoffs!CR$199,Playoffs!CR$200,1)</f>
        <v>0.68738978507048443</v>
      </c>
      <c r="BT45">
        <f>1-NORMDIST(F45,Playoffs!CS$199,Playoffs!CS$200,1)</f>
        <v>0.97791456910490238</v>
      </c>
      <c r="BU45">
        <f>1-NORMDIST(G45,Playoffs!CT$199,Playoffs!CT$200,1)</f>
        <v>0.76813922601141837</v>
      </c>
      <c r="BV45">
        <f>NORMDIST(H45,Playoffs!CU$199,Playoffs!CU$200,1)</f>
        <v>0.9967188286447044</v>
      </c>
      <c r="BW45">
        <f>NORMDIST(I45,Playoffs!CV$199,Playoffs!CV$200,1)</f>
        <v>0.68687987164859288</v>
      </c>
      <c r="BX45">
        <f>1-NORMDIST(J45,Playoffs!CW$199,Playoffs!CW$200,1)</f>
        <v>0.97567350706891443</v>
      </c>
      <c r="BY45">
        <f>NORMDIST(K45,Playoffs!CX$199,Playoffs!CX$200,1)</f>
        <v>0.79881111582430209</v>
      </c>
      <c r="BZ45">
        <f>1-NORMDIST(L45,Playoffs!CY$199,Playoffs!CY$200,1)</f>
        <v>0.99209488115367295</v>
      </c>
      <c r="CA45">
        <f>NORMDIST(M45,Playoffs!CZ$199,Playoffs!CZ$200,1)</f>
        <v>0.53553527831594661</v>
      </c>
      <c r="CB45">
        <f>1-NORMDIST(N45,Playoffs!DA$199,Playoffs!DA$200,1)</f>
        <v>0.88501385751415018</v>
      </c>
      <c r="CC45">
        <f>NORMDIST(O45,Playoffs!DB$199,Playoffs!DB$200,1)</f>
        <v>0.73260603964464632</v>
      </c>
      <c r="CD45">
        <f>1-NORMDIST(P45,Playoffs!DC$199,Playoffs!DC$200,1)</f>
        <v>0.99372259583883693</v>
      </c>
      <c r="CE45">
        <f>NORMDIST(Q45,Playoffs!DD$199,Playoffs!DD$200,1)</f>
        <v>0.55286918760949966</v>
      </c>
      <c r="CF45">
        <f>1-NORMDIST(R45,Playoffs!DE$199,Playoffs!DE$200,1)</f>
        <v>0.48658860503807366</v>
      </c>
      <c r="CG45">
        <f>NORMDIST(S45,Playoffs!DF$199,Playoffs!DF$200,1)</f>
        <v>0.56649178456863281</v>
      </c>
      <c r="CH45">
        <f>1-NORMDIST(T45,Playoffs!DG$199,Playoffs!DG$200,1)</f>
        <v>0.53647214570310209</v>
      </c>
      <c r="CI45">
        <f>1-NORMDIST(U45,Playoffs!DH$199,Playoffs!DH$200,1)</f>
        <v>0.51079710470285278</v>
      </c>
      <c r="CJ45">
        <f>NORMDIST(V45,Playoffs!DI$199,Playoffs!DI$200,1)</f>
        <v>0.99252676045111388</v>
      </c>
      <c r="CK45">
        <f>NORMDIST(W45,Playoffs!DJ$199,Playoffs!DJ$200,1)</f>
        <v>0.60554661483861227</v>
      </c>
      <c r="CL45">
        <f>1-NORMDIST(X45,Playoffs!DK$199,Playoffs!DK$200,1)</f>
        <v>0.80457062212218378</v>
      </c>
      <c r="CM45">
        <f>NORMDIST(Y45,Playoffs!DL$199,Playoffs!DL$200,1)</f>
        <v>0.76896527265966952</v>
      </c>
      <c r="CN45">
        <f>1-NORMDIST(Z45,Playoffs!DM$199,Playoffs!DM$200,1)</f>
        <v>0.98187752691735075</v>
      </c>
      <c r="CO45">
        <f>1-NORMDIST(AA45,Playoffs!DN$199,Playoffs!DN$200,1)</f>
        <v>0.7660415642957612</v>
      </c>
      <c r="CP45">
        <f>NORMDIST(AB45,Playoffs!DO$199,Playoffs!DO$200,1)</f>
        <v>0.35647568105272187</v>
      </c>
      <c r="CQ45">
        <f>NORMDIST(AC45,Playoffs!DP$199,Playoffs!DP$200,1)</f>
        <v>0.13055272703456278</v>
      </c>
      <c r="CR45">
        <f>1-NORMDIST(AD45,Playoffs!DQ$199,Playoffs!DQ$200,1)</f>
        <v>0.99770698787558465</v>
      </c>
      <c r="CS45">
        <f>NORMDIST(AE45,Playoffs!DR$199,Playoffs!DR$200,1)</f>
        <v>0.5506216768007004</v>
      </c>
      <c r="CT45">
        <f>1-NORMDIST(AF45,Playoffs!DS$199,Playoffs!DS$200,1)</f>
        <v>0.97505169356557264</v>
      </c>
      <c r="CU45">
        <f>NORMDIST(AG45,Playoffs!DT$199,Playoffs!DT$200,1)</f>
        <v>2.8639060121464999E-2</v>
      </c>
      <c r="CV45">
        <f>1-NORMDIST(AH45,Playoffs!DU$199,Playoffs!DU$200,1)</f>
        <v>0.73453883468788583</v>
      </c>
      <c r="CW45">
        <f t="shared" si="32"/>
        <v>23.831827941860652</v>
      </c>
      <c r="CX45">
        <f t="shared" si="33"/>
        <v>31.994976188584285</v>
      </c>
      <c r="CY45">
        <f t="shared" si="34"/>
        <v>55.826804130444948</v>
      </c>
      <c r="DA45">
        <f t="shared" ca="1" si="35"/>
        <v>60</v>
      </c>
      <c r="DB45">
        <f t="shared" ca="1" si="36"/>
        <v>6</v>
      </c>
      <c r="DC45">
        <f t="shared" ca="1" si="37"/>
        <v>5</v>
      </c>
      <c r="DE45" t="str">
        <f t="shared" si="38"/>
        <v>Buccaneers</v>
      </c>
    </row>
    <row r="46" spans="1:109">
      <c r="A46" t="str">
        <f>Playoffs!G44</f>
        <v>Raiders-SB-2002</v>
      </c>
      <c r="B46" t="str">
        <f>Playoffs!B44&amp;"-"&amp;Playoffs!F44</f>
        <v>Buccaneers-2002</v>
      </c>
      <c r="C46">
        <f>Playoffs!CP44-VLOOKUP($B46,Adjusted!$C$1:$AI$128,C$2,FALSE)</f>
        <v>0.61535289430075735</v>
      </c>
      <c r="D46">
        <f>Playoffs!CQ44-VLOOKUP($B46,Adjusted!$C$1:$AI$128,D$2,FALSE)</f>
        <v>0.7777303591282424</v>
      </c>
      <c r="E46">
        <f>Playoffs!CR44-VLOOKUP($B46,Adjusted!$C$1:$AI$128,E$2,FALSE)</f>
        <v>4.1837910613740075</v>
      </c>
      <c r="F46">
        <f>Playoffs!CS44-VLOOKUP($B46,Adjusted!$C$1:$AI$128,F$2,FALSE)</f>
        <v>5.841551489158042</v>
      </c>
      <c r="G46">
        <f>Playoffs!CT44-VLOOKUP($B46,Adjusted!$C$1:$AI$128,G$2,FALSE)</f>
        <v>4.6076228674435775</v>
      </c>
      <c r="H46">
        <f>Playoffs!CU44-VLOOKUP($B46,Adjusted!$C$1:$AI$128,H$2,FALSE)</f>
        <v>1.6645422415335196</v>
      </c>
      <c r="I46">
        <f>Playoffs!CV44-VLOOKUP($B46,Adjusted!$C$1:$AI$128,I$2,FALSE)</f>
        <v>25.615856005591581</v>
      </c>
      <c r="J46">
        <f>Playoffs!CW44-VLOOKUP($B46,Adjusted!$C$1:$AI$128,J$2,FALSE)</f>
        <v>31.592322573924015</v>
      </c>
      <c r="K46">
        <f>Playoffs!CX44-VLOOKUP($B46,Adjusted!$C$1:$AI$128,K$2,FALSE)</f>
        <v>1.8613353728165736</v>
      </c>
      <c r="L46">
        <f>Playoffs!CY44-VLOOKUP($B46,Adjusted!$C$1:$AI$128,L$2,FALSE)</f>
        <v>2.8798682705118392</v>
      </c>
      <c r="M46">
        <f>Playoffs!CZ44-VLOOKUP($B46,Adjusted!$C$1:$AI$128,M$2,FALSE)</f>
        <v>5.3385495565471111</v>
      </c>
      <c r="N46">
        <f>Playoffs!DA44-VLOOKUP($B46,Adjusted!$C$1:$AI$128,N$2,FALSE)</f>
        <v>5.1401153492888554</v>
      </c>
      <c r="O46">
        <f>Playoffs!DB44-VLOOKUP($B46,Adjusted!$C$1:$AI$128,O$2,FALSE)</f>
        <v>1.1094093813593631</v>
      </c>
      <c r="P46">
        <f>Playoffs!DC44-VLOOKUP($B46,Adjusted!$C$1:$AI$128,P$2,FALSE)</f>
        <v>2.0610823400437721</v>
      </c>
      <c r="Q46">
        <f>Playoffs!DD44-VLOOKUP($B46,Adjusted!$C$1:$AI$128,Q$2,FALSE)</f>
        <v>0.46608678611819343</v>
      </c>
      <c r="R46">
        <f>Playoffs!DE44-VLOOKUP($B46,Adjusted!$C$1:$AI$128,R$2,FALSE)</f>
        <v>0.40712907336846982</v>
      </c>
      <c r="S46">
        <f>Playoffs!DF44-VLOOKUP($B46,Adjusted!$C$1:$AI$128,S$2,FALSE)</f>
        <v>34.29975027763934</v>
      </c>
      <c r="T46">
        <f>Playoffs!DG44-VLOOKUP($B46,Adjusted!$C$1:$AI$128,T$2,FALSE)</f>
        <v>29.394367754998463</v>
      </c>
      <c r="U46">
        <f>Playoffs!DH44-VLOOKUP($B46,Adjusted!$C$1:$AI$128,U$2,FALSE)</f>
        <v>5.9065277810647157</v>
      </c>
      <c r="V46">
        <f>Playoffs!DI44-VLOOKUP($B46,Adjusted!$C$1:$AI$128,V$2,FALSE)</f>
        <v>4.283747957071423</v>
      </c>
      <c r="W46">
        <f>Playoffs!DJ44-VLOOKUP($B46,Adjusted!$C$1:$AI$128,W$2,FALSE)</f>
        <v>0.6619532498259747</v>
      </c>
      <c r="X46">
        <f>Playoffs!DK44-VLOOKUP($B46,Adjusted!$C$1:$AI$128,X$2,FALSE)</f>
        <v>0.73639168832759472</v>
      </c>
      <c r="Y46">
        <f>Playoffs!DL44-VLOOKUP($B46,Adjusted!$C$1:$AI$128,Y$2,FALSE)</f>
        <v>4.722548954027685</v>
      </c>
      <c r="Z46">
        <f>Playoffs!DM44-VLOOKUP($B46,Adjusted!$C$1:$AI$128,Z$2,FALSE)</f>
        <v>6.1902506778463913</v>
      </c>
      <c r="AA46">
        <f>Playoffs!DN44-VLOOKUP($B46,Adjusted!$C$1:$AI$128,AA$2,FALSE)</f>
        <v>0.92979806225166484</v>
      </c>
      <c r="AB46">
        <f>Playoffs!DO44-VLOOKUP($B46,Adjusted!$C$1:$AI$128,AB$2,FALSE)</f>
        <v>0.61262805824235156</v>
      </c>
      <c r="AC46">
        <f>Playoffs!DP44-VLOOKUP($B46,Adjusted!$C$1:$AI$128,AC$2,FALSE)</f>
        <v>0.25632621717144094</v>
      </c>
      <c r="AD46">
        <f>Playoffs!DQ44-VLOOKUP($B46,Adjusted!$C$1:$AI$128,AD$2,FALSE)</f>
        <v>0.32842966839963622</v>
      </c>
      <c r="AE46">
        <f>Playoffs!DR44-VLOOKUP($B46,Adjusted!$C$1:$AI$128,AE$2,FALSE)</f>
        <v>2.0052296970987102</v>
      </c>
      <c r="AF46">
        <f>Playoffs!DS44-VLOOKUP($B46,Adjusted!$C$1:$AI$128,AF$2,FALSE)</f>
        <v>4.0811595915825212</v>
      </c>
      <c r="AG46">
        <f>Playoffs!DT44-VLOOKUP($B46,Adjusted!$C$1:$AI$128,AG$2,FALSE)</f>
        <v>31.655378903701806</v>
      </c>
      <c r="AH46">
        <f>Playoffs!DU44-VLOOKUP($B46,Adjusted!$C$1:$AI$128,AH$2,FALSE)</f>
        <v>23.833671618346688</v>
      </c>
      <c r="AJ46">
        <f t="shared" ca="1" si="31"/>
        <v>174</v>
      </c>
      <c r="AK46">
        <f t="shared" ca="1" si="39"/>
        <v>175</v>
      </c>
      <c r="AL46">
        <f t="shared" ca="1" si="40"/>
        <v>147</v>
      </c>
      <c r="AM46">
        <f t="shared" ca="1" si="41"/>
        <v>128</v>
      </c>
      <c r="AN46">
        <f t="shared" ca="1" si="42"/>
        <v>194</v>
      </c>
      <c r="AO46">
        <f t="shared" ca="1" si="43"/>
        <v>95</v>
      </c>
      <c r="AP46">
        <f t="shared" ca="1" si="44"/>
        <v>142</v>
      </c>
      <c r="AQ46">
        <f t="shared" ca="1" si="45"/>
        <v>139</v>
      </c>
      <c r="AR46">
        <f t="shared" ca="1" si="46"/>
        <v>188</v>
      </c>
      <c r="AS46">
        <f t="shared" ca="1" si="47"/>
        <v>139</v>
      </c>
      <c r="AT46">
        <f t="shared" ca="1" si="48"/>
        <v>98</v>
      </c>
      <c r="AU46">
        <f t="shared" ca="1" si="49"/>
        <v>119</v>
      </c>
      <c r="AV46">
        <f t="shared" ca="1" si="50"/>
        <v>179</v>
      </c>
      <c r="AW46">
        <f t="shared" ca="1" si="51"/>
        <v>162</v>
      </c>
      <c r="AX46">
        <f t="shared" ca="1" si="52"/>
        <v>73</v>
      </c>
      <c r="AY46">
        <f t="shared" ca="1" si="53"/>
        <v>121</v>
      </c>
      <c r="AZ46">
        <f t="shared" ca="1" si="54"/>
        <v>66</v>
      </c>
      <c r="BA46">
        <f t="shared" ca="1" si="55"/>
        <v>87</v>
      </c>
      <c r="BB46">
        <f t="shared" ca="1" si="56"/>
        <v>173</v>
      </c>
      <c r="BC46">
        <f t="shared" ca="1" si="57"/>
        <v>92</v>
      </c>
      <c r="BD46">
        <f t="shared" ca="1" si="58"/>
        <v>122</v>
      </c>
      <c r="BE46">
        <f t="shared" ca="1" si="59"/>
        <v>128</v>
      </c>
      <c r="BF46">
        <f t="shared" ca="1" si="60"/>
        <v>161</v>
      </c>
      <c r="BG46">
        <f t="shared" ca="1" si="61"/>
        <v>150</v>
      </c>
      <c r="BH46">
        <f t="shared" ca="1" si="62"/>
        <v>152</v>
      </c>
      <c r="BI46">
        <f t="shared" ca="1" si="63"/>
        <v>110</v>
      </c>
      <c r="BJ46">
        <f t="shared" ca="1" si="64"/>
        <v>191</v>
      </c>
      <c r="BK46">
        <f t="shared" ca="1" si="65"/>
        <v>36</v>
      </c>
      <c r="BL46">
        <f t="shared" ca="1" si="66"/>
        <v>193</v>
      </c>
      <c r="BM46">
        <f t="shared" ca="1" si="67"/>
        <v>103</v>
      </c>
      <c r="BN46">
        <f t="shared" ca="1" si="68"/>
        <v>168</v>
      </c>
      <c r="BO46">
        <f t="shared" ca="1" si="69"/>
        <v>4</v>
      </c>
      <c r="BQ46">
        <f>NORMDIST(C46,Playoffs!CP$199,Playoffs!CP$200,1)</f>
        <v>0.23062063512643038</v>
      </c>
      <c r="BR46">
        <f>1-NORMDIST(D46,Playoffs!CQ$199,Playoffs!CQ$200,1)</f>
        <v>0.20203280297816839</v>
      </c>
      <c r="BS46">
        <f>NORMDIST(E46,Playoffs!CR$199,Playoffs!CR$200,1)</f>
        <v>0.32836121338552637</v>
      </c>
      <c r="BT46">
        <f>1-NORMDIST(F46,Playoffs!CS$199,Playoffs!CS$200,1)</f>
        <v>0.44372906124627354</v>
      </c>
      <c r="BU46">
        <f>1-NORMDIST(G46,Playoffs!CT$199,Playoffs!CT$200,1)</f>
        <v>2.1006187502928042E-2</v>
      </c>
      <c r="BV46">
        <f>NORMDIST(H46,Playoffs!CU$199,Playoffs!CU$200,1)</f>
        <v>0.47511964471835011</v>
      </c>
      <c r="BW46">
        <f>NORMDIST(I46,Playoffs!CV$199,Playoffs!CV$200,1)</f>
        <v>0.37381491217087814</v>
      </c>
      <c r="BX46">
        <f>1-NORMDIST(J46,Playoffs!CW$199,Playoffs!CW$200,1)</f>
        <v>0.36461137395273047</v>
      </c>
      <c r="BY46">
        <f>NORMDIST(K46,Playoffs!CX$199,Playoffs!CX$200,1)</f>
        <v>9.1590378784089488E-2</v>
      </c>
      <c r="BZ46">
        <f>1-NORMDIST(L46,Playoffs!CY$199,Playoffs!CY$200,1)</f>
        <v>0.35330093162339271</v>
      </c>
      <c r="CA46">
        <f>NORMDIST(M46,Playoffs!CZ$199,Playoffs!CZ$200,1)</f>
        <v>0.55797284698753979</v>
      </c>
      <c r="CB46">
        <f>1-NORMDIST(N46,Playoffs!DA$199,Playoffs!DA$200,1)</f>
        <v>0.51147397821990026</v>
      </c>
      <c r="CC46">
        <f>NORMDIST(O46,Playoffs!DB$199,Playoffs!DB$200,1)</f>
        <v>0.17385273507807586</v>
      </c>
      <c r="CD46">
        <f>1-NORMDIST(P46,Playoffs!DC$199,Playoffs!DC$200,1)</f>
        <v>0.21579325865072951</v>
      </c>
      <c r="CE46">
        <f>NORMDIST(Q46,Playoffs!DD$199,Playoffs!DD$200,1)</f>
        <v>0.71122903737283039</v>
      </c>
      <c r="CF46">
        <f>1-NORMDIST(R46,Playoffs!DE$199,Playoffs!DE$200,1)</f>
        <v>0.45295477876665013</v>
      </c>
      <c r="CG46">
        <f>NORMDIST(S46,Playoffs!DF$199,Playoffs!DF$200,1)</f>
        <v>0.71693389755566206</v>
      </c>
      <c r="CH46">
        <f>1-NORMDIST(T46,Playoffs!DG$199,Playoffs!DG$200,1)</f>
        <v>0.61505513670275036</v>
      </c>
      <c r="CI46">
        <f>1-NORMDIST(U46,Playoffs!DH$199,Playoffs!DH$200,1)</f>
        <v>0.16214214473664601</v>
      </c>
      <c r="CJ46">
        <f>NORMDIST(V46,Playoffs!DI$199,Playoffs!DI$200,1)</f>
        <v>0.57250070625714222</v>
      </c>
      <c r="CK46">
        <f>NORMDIST(W46,Playoffs!DJ$199,Playoffs!DJ$200,1)</f>
        <v>0.50889538040917626</v>
      </c>
      <c r="CL46">
        <f>1-NORMDIST(X46,Playoffs!DK$199,Playoffs!DK$200,1)</f>
        <v>0.38430313432427976</v>
      </c>
      <c r="CM46">
        <f>NORMDIST(Y46,Playoffs!DL$199,Playoffs!DL$200,1)</f>
        <v>0.21541253160079421</v>
      </c>
      <c r="CN46">
        <f>1-NORMDIST(Z46,Playoffs!DM$199,Playoffs!DM$200,1)</f>
        <v>0.24725903127135584</v>
      </c>
      <c r="CO46">
        <f>1-NORMDIST(AA46,Playoffs!DN$199,Playoffs!DN$200,1)</f>
        <v>0.39697659145365038</v>
      </c>
      <c r="CP46">
        <f>NORMDIST(AB46,Playoffs!DO$199,Playoffs!DO$200,1)</f>
        <v>0.31929282013437377</v>
      </c>
      <c r="CQ46">
        <f>NORMDIST(AC46,Playoffs!DP$199,Playoffs!DP$200,1)</f>
        <v>4.2946038488497651E-2</v>
      </c>
      <c r="CR46">
        <f>1-NORMDIST(AD46,Playoffs!DQ$199,Playoffs!DQ$200,1)</f>
        <v>0.86452397141583481</v>
      </c>
      <c r="CS46">
        <f>NORMDIST(AE46,Playoffs!DR$199,Playoffs!DR$200,1)</f>
        <v>4.5363032678266579E-2</v>
      </c>
      <c r="CT46">
        <f>1-NORMDIST(AF46,Playoffs!DS$199,Playoffs!DS$200,1)</f>
        <v>0.51794038039116019</v>
      </c>
      <c r="CU46">
        <f>NORMDIST(AG46,Playoffs!DT$199,Playoffs!DT$200,1)</f>
        <v>0.16117988396130267</v>
      </c>
      <c r="CV46">
        <f>1-NORMDIST(AH46,Playoffs!DU$199,Playoffs!DU$200,1)</f>
        <v>0.98565738946270542</v>
      </c>
      <c r="CW46">
        <f t="shared" si="32"/>
        <v>11.574726447521615</v>
      </c>
      <c r="CX46">
        <f t="shared" si="33"/>
        <v>14.92993584070075</v>
      </c>
      <c r="CY46">
        <f t="shared" si="34"/>
        <v>26.504662288222356</v>
      </c>
      <c r="DA46">
        <f t="shared" ca="1" si="35"/>
        <v>172</v>
      </c>
      <c r="DB46">
        <f t="shared" ca="1" si="36"/>
        <v>146</v>
      </c>
      <c r="DC46">
        <f t="shared" ca="1" si="37"/>
        <v>181</v>
      </c>
      <c r="DE46" t="str">
        <f t="shared" si="38"/>
        <v>Raiders</v>
      </c>
    </row>
    <row r="47" spans="1:109">
      <c r="A47" t="str">
        <f>Playoffs!G45</f>
        <v>Ravens-WC-2003</v>
      </c>
      <c r="B47" t="str">
        <f>Playoffs!B45&amp;"-"&amp;Playoffs!F45</f>
        <v>Titans-2003</v>
      </c>
      <c r="C47">
        <f>Playoffs!CP45-VLOOKUP($B47,Adjusted!$C$1:$AI$128,C$2,FALSE)</f>
        <v>0.53171650146627036</v>
      </c>
      <c r="D47">
        <f>Playoffs!CQ45-VLOOKUP($B47,Adjusted!$C$1:$AI$128,D$2,FALSE)</f>
        <v>0.59887218277277554</v>
      </c>
      <c r="E47">
        <f>Playoffs!CR45-VLOOKUP($B47,Adjusted!$C$1:$AI$128,E$2,FALSE)</f>
        <v>3.6771681611008296</v>
      </c>
      <c r="F47">
        <f>Playoffs!CS45-VLOOKUP($B47,Adjusted!$C$1:$AI$128,F$2,FALSE)</f>
        <v>-0.98761376468065798</v>
      </c>
      <c r="G47">
        <f>Playoffs!CT45-VLOOKUP($B47,Adjusted!$C$1:$AI$128,G$2,FALSE)</f>
        <v>1.5898439684829049</v>
      </c>
      <c r="H47">
        <f>Playoffs!CU45-VLOOKUP($B47,Adjusted!$C$1:$AI$128,H$2,FALSE)</f>
        <v>3.443504502757103</v>
      </c>
      <c r="I47">
        <f>Playoffs!CV45-VLOOKUP($B47,Adjusted!$C$1:$AI$128,I$2,FALSE)</f>
        <v>20.194584767835689</v>
      </c>
      <c r="J47">
        <f>Playoffs!CW45-VLOOKUP($B47,Adjusted!$C$1:$AI$128,J$2,FALSE)</f>
        <v>22.310688857002713</v>
      </c>
      <c r="K47">
        <f>Playoffs!CX45-VLOOKUP($B47,Adjusted!$C$1:$AI$128,K$2,FALSE)</f>
        <v>2.0855668620084273</v>
      </c>
      <c r="L47">
        <f>Playoffs!CY45-VLOOKUP($B47,Adjusted!$C$1:$AI$128,L$2,FALSE)</f>
        <v>2.5211706485252878</v>
      </c>
      <c r="M47">
        <f>Playoffs!CZ45-VLOOKUP($B47,Adjusted!$C$1:$AI$128,M$2,FALSE)</f>
        <v>4.4719077394236333</v>
      </c>
      <c r="N47">
        <f>Playoffs!DA45-VLOOKUP($B47,Adjusted!$C$1:$AI$128,N$2,FALSE)</f>
        <v>4.7427315000605264</v>
      </c>
      <c r="O47">
        <f>Playoffs!DB45-VLOOKUP($B47,Adjusted!$C$1:$AI$128,O$2,FALSE)</f>
        <v>0.95126970346728168</v>
      </c>
      <c r="P47">
        <f>Playoffs!DC45-VLOOKUP($B47,Adjusted!$C$1:$AI$128,P$2,FALSE)</f>
        <v>1.1130792046027647</v>
      </c>
      <c r="Q47">
        <f>Playoffs!DD45-VLOOKUP($B47,Adjusted!$C$1:$AI$128,Q$2,FALSE)</f>
        <v>0.31921216141067044</v>
      </c>
      <c r="R47">
        <f>Playoffs!DE45-VLOOKUP($B47,Adjusted!$C$1:$AI$128,R$2,FALSE)</f>
        <v>0.3866385752474204</v>
      </c>
      <c r="S47">
        <f>Playoffs!DF45-VLOOKUP($B47,Adjusted!$C$1:$AI$128,S$2,FALSE)</f>
        <v>22.487154601527731</v>
      </c>
      <c r="T47">
        <f>Playoffs!DG45-VLOOKUP($B47,Adjusted!$C$1:$AI$128,T$2,FALSE)</f>
        <v>30.652278137440963</v>
      </c>
      <c r="U47">
        <f>Playoffs!DH45-VLOOKUP($B47,Adjusted!$C$1:$AI$128,U$2,FALSE)</f>
        <v>6.5450621604620336</v>
      </c>
      <c r="V47">
        <f>Playoffs!DI45-VLOOKUP($B47,Adjusted!$C$1:$AI$128,V$2,FALSE)</f>
        <v>4.2264691841144897</v>
      </c>
      <c r="W47">
        <f>Playoffs!DJ45-VLOOKUP($B47,Adjusted!$C$1:$AI$128,W$2,FALSE)</f>
        <v>0.10537761966826209</v>
      </c>
      <c r="X47">
        <f>Playoffs!DK45-VLOOKUP($B47,Adjusted!$C$1:$AI$128,X$2,FALSE)</f>
        <v>0.40643923430637724</v>
      </c>
      <c r="Y47">
        <f>Playoffs!DL45-VLOOKUP($B47,Adjusted!$C$1:$AI$128,Y$2,FALSE)</f>
        <v>4.5033927106217302</v>
      </c>
      <c r="Z47">
        <f>Playoffs!DM45-VLOOKUP($B47,Adjusted!$C$1:$AI$128,Z$2,FALSE)</f>
        <v>4.7809187416909085</v>
      </c>
      <c r="AA47">
        <f>Playoffs!DN45-VLOOKUP($B47,Adjusted!$C$1:$AI$128,AA$2,FALSE)</f>
        <v>1.2931085586692135</v>
      </c>
      <c r="AB47">
        <f>Playoffs!DO45-VLOOKUP($B47,Adjusted!$C$1:$AI$128,AB$2,FALSE)</f>
        <v>0.82168617484230244</v>
      </c>
      <c r="AC47">
        <f>Playoffs!DP45-VLOOKUP($B47,Adjusted!$C$1:$AI$128,AC$2,FALSE)</f>
        <v>0.34266608537919047</v>
      </c>
      <c r="AD47">
        <f>Playoffs!DQ45-VLOOKUP($B47,Adjusted!$C$1:$AI$128,AD$2,FALSE)</f>
        <v>0.5226780626938381</v>
      </c>
      <c r="AE47">
        <f>Playoffs!DR45-VLOOKUP($B47,Adjusted!$C$1:$AI$128,AE$2,FALSE)</f>
        <v>3.5870550733876412</v>
      </c>
      <c r="AF47">
        <f>Playoffs!DS45-VLOOKUP($B47,Adjusted!$C$1:$AI$128,AF$2,FALSE)</f>
        <v>4.9127565065217098</v>
      </c>
      <c r="AG47">
        <f>Playoffs!DT45-VLOOKUP($B47,Adjusted!$C$1:$AI$128,AG$2,FALSE)</f>
        <v>40.981756944609849</v>
      </c>
      <c r="AH47">
        <f>Playoffs!DU45-VLOOKUP($B47,Adjusted!$C$1:$AI$128,AH$2,FALSE)</f>
        <v>41.387606611558795</v>
      </c>
      <c r="AJ47">
        <f t="shared" ca="1" si="31"/>
        <v>190</v>
      </c>
      <c r="AK47">
        <f t="shared" ca="1" si="39"/>
        <v>49</v>
      </c>
      <c r="AL47">
        <f t="shared" ca="1" si="40"/>
        <v>158</v>
      </c>
      <c r="AM47">
        <f t="shared" ca="1" si="41"/>
        <v>9</v>
      </c>
      <c r="AN47">
        <f t="shared" ca="1" si="42"/>
        <v>111</v>
      </c>
      <c r="AO47">
        <f t="shared" ca="1" si="43"/>
        <v>44</v>
      </c>
      <c r="AP47">
        <f t="shared" ca="1" si="44"/>
        <v>176</v>
      </c>
      <c r="AQ47">
        <f t="shared" ca="1" si="45"/>
        <v>61</v>
      </c>
      <c r="AR47">
        <f t="shared" ca="1" si="46"/>
        <v>173</v>
      </c>
      <c r="AS47">
        <f t="shared" ca="1" si="47"/>
        <v>92</v>
      </c>
      <c r="AT47">
        <f t="shared" ca="1" si="48"/>
        <v>166</v>
      </c>
      <c r="AU47">
        <f t="shared" ca="1" si="49"/>
        <v>88</v>
      </c>
      <c r="AV47">
        <f t="shared" ca="1" si="50"/>
        <v>188</v>
      </c>
      <c r="AW47">
        <f t="shared" ca="1" si="51"/>
        <v>41</v>
      </c>
      <c r="AX47">
        <f t="shared" ca="1" si="52"/>
        <v>149</v>
      </c>
      <c r="AY47">
        <f t="shared" ca="1" si="53"/>
        <v>111</v>
      </c>
      <c r="AZ47">
        <f t="shared" ca="1" si="54"/>
        <v>187</v>
      </c>
      <c r="BA47">
        <f t="shared" ca="1" si="55"/>
        <v>109</v>
      </c>
      <c r="BB47">
        <f t="shared" ca="1" si="56"/>
        <v>186</v>
      </c>
      <c r="BC47">
        <f t="shared" ca="1" si="57"/>
        <v>96</v>
      </c>
      <c r="BD47">
        <f t="shared" ca="1" si="58"/>
        <v>192</v>
      </c>
      <c r="BE47">
        <f t="shared" ca="1" si="59"/>
        <v>34</v>
      </c>
      <c r="BF47">
        <f t="shared" ca="1" si="60"/>
        <v>171</v>
      </c>
      <c r="BG47">
        <f t="shared" ca="1" si="61"/>
        <v>57</v>
      </c>
      <c r="BH47">
        <f t="shared" ca="1" si="62"/>
        <v>178</v>
      </c>
      <c r="BI47">
        <f t="shared" ca="1" si="63"/>
        <v>76</v>
      </c>
      <c r="BJ47">
        <f t="shared" ca="1" si="64"/>
        <v>166</v>
      </c>
      <c r="BK47">
        <f t="shared" ca="1" si="65"/>
        <v>153</v>
      </c>
      <c r="BL47">
        <f t="shared" ca="1" si="66"/>
        <v>129</v>
      </c>
      <c r="BM47">
        <f t="shared" ca="1" si="67"/>
        <v>166</v>
      </c>
      <c r="BN47">
        <f t="shared" ca="1" si="68"/>
        <v>51</v>
      </c>
      <c r="BO47">
        <f t="shared" ca="1" si="69"/>
        <v>148</v>
      </c>
      <c r="BQ47">
        <f>NORMDIST(C47,Playoffs!CP$199,Playoffs!CP$200,1)</f>
        <v>6.1042415934908001E-2</v>
      </c>
      <c r="BR47">
        <f>1-NORMDIST(D47,Playoffs!CQ$199,Playoffs!CQ$200,1)</f>
        <v>0.81494680492721927</v>
      </c>
      <c r="BS47">
        <f>NORMDIST(E47,Playoffs!CR$199,Playoffs!CR$200,1)</f>
        <v>0.26647224636023104</v>
      </c>
      <c r="BT47">
        <f>1-NORMDIST(F47,Playoffs!CS$199,Playoffs!CS$200,1)</f>
        <v>0.98846778168634797</v>
      </c>
      <c r="BU47">
        <f>1-NORMDIST(G47,Playoffs!CT$199,Playoffs!CT$200,1)</f>
        <v>0.5460151562069252</v>
      </c>
      <c r="BV47">
        <f>NORMDIST(H47,Playoffs!CU$199,Playoffs!CU$200,1)</f>
        <v>0.88578530883125395</v>
      </c>
      <c r="BW47">
        <f>NORMDIST(I47,Playoffs!CV$199,Playoffs!CV$200,1)</f>
        <v>0.17679619065015573</v>
      </c>
      <c r="BX47">
        <f>1-NORMDIST(J47,Playoffs!CW$199,Playoffs!CW$200,1)</f>
        <v>0.755264178900378</v>
      </c>
      <c r="BY47">
        <f>NORMDIST(K47,Playoffs!CX$199,Playoffs!CX$200,1)</f>
        <v>0.16975654937920259</v>
      </c>
      <c r="BZ47">
        <f>1-NORMDIST(L47,Playoffs!CY$199,Playoffs!CY$200,1)</f>
        <v>0.58896756572880116</v>
      </c>
      <c r="CA47">
        <f>NORMDIST(M47,Playoffs!CZ$199,Playoffs!CZ$200,1)</f>
        <v>0.26871572854135806</v>
      </c>
      <c r="CB47">
        <f>1-NORMDIST(N47,Playoffs!DA$199,Playoffs!DA$200,1)</f>
        <v>0.64743759953892388</v>
      </c>
      <c r="CC47">
        <f>NORMDIST(O47,Playoffs!DB$199,Playoffs!DB$200,1)</f>
        <v>0.1101406064458077</v>
      </c>
      <c r="CD47">
        <f>1-NORMDIST(P47,Playoffs!DC$199,Playoffs!DC$200,1)</f>
        <v>0.82443385734672936</v>
      </c>
      <c r="CE47">
        <f>NORMDIST(Q47,Playoffs!DD$199,Playoffs!DD$200,1)</f>
        <v>0.29594406160796249</v>
      </c>
      <c r="CF47">
        <f>1-NORMDIST(R47,Playoffs!DE$199,Playoffs!DE$200,1)</f>
        <v>0.51367955992470504</v>
      </c>
      <c r="CG47">
        <f>NORMDIST(S47,Playoffs!DF$199,Playoffs!DF$200,1)</f>
        <v>6.5227154870133752E-2</v>
      </c>
      <c r="CH47">
        <f>1-NORMDIST(T47,Playoffs!DG$199,Playoffs!DG$200,1)</f>
        <v>0.52805274240038957</v>
      </c>
      <c r="CI47">
        <f>1-NORMDIST(U47,Playoffs!DH$199,Playoffs!DH$200,1)</f>
        <v>9.652020783618076E-2</v>
      </c>
      <c r="CJ47">
        <f>NORMDIST(V47,Playoffs!DI$199,Playoffs!DI$200,1)</f>
        <v>0.56135400001568725</v>
      </c>
      <c r="CK47">
        <f>NORMDIST(W47,Playoffs!DJ$199,Playoffs!DJ$200,1)</f>
        <v>2.2179166280429596E-2</v>
      </c>
      <c r="CL47">
        <f>1-NORMDIST(X47,Playoffs!DK$199,Playoffs!DK$200,1)</f>
        <v>0.8188548367864199</v>
      </c>
      <c r="CM47">
        <f>NORMDIST(Y47,Playoffs!DL$199,Playoffs!DL$200,1)</f>
        <v>0.15686708426130003</v>
      </c>
      <c r="CN47">
        <f>1-NORMDIST(Z47,Playoffs!DM$199,Playoffs!DM$200,1)</f>
        <v>0.76708564162391069</v>
      </c>
      <c r="CO47">
        <f>1-NORMDIST(AA47,Playoffs!DN$199,Playoffs!DN$200,1)</f>
        <v>0.13602354041350107</v>
      </c>
      <c r="CP47">
        <f>NORMDIST(AB47,Playoffs!DO$199,Playoffs!DO$200,1)</f>
        <v>0.50481009280199463</v>
      </c>
      <c r="CQ47">
        <f>NORMDIST(AC47,Playoffs!DP$199,Playoffs!DP$200,1)</f>
        <v>0.16375843579376559</v>
      </c>
      <c r="CR47">
        <f>1-NORMDIST(AD47,Playoffs!DQ$199,Playoffs!DQ$200,1)</f>
        <v>0.28764649208031967</v>
      </c>
      <c r="CS47">
        <f>NORMDIST(AE47,Playoffs!DR$199,Playoffs!DR$200,1)</f>
        <v>0.33109157606646744</v>
      </c>
      <c r="CT47">
        <f>1-NORMDIST(AF47,Playoffs!DS$199,Playoffs!DS$200,1)</f>
        <v>0.26940132990931498</v>
      </c>
      <c r="CU47">
        <f>NORMDIST(AG47,Playoffs!DT$199,Playoffs!DT$200,1)</f>
        <v>0.66968284304369907</v>
      </c>
      <c r="CV47">
        <f>1-NORMDIST(AH47,Playoffs!DU$199,Playoffs!DU$200,1)</f>
        <v>0.30811254715938086</v>
      </c>
      <c r="CW47">
        <f t="shared" si="32"/>
        <v>7.2374613951948898</v>
      </c>
      <c r="CX47">
        <f t="shared" si="33"/>
        <v>25.871320638169308</v>
      </c>
      <c r="CY47">
        <f t="shared" si="34"/>
        <v>33.108782033364186</v>
      </c>
      <c r="DA47">
        <f t="shared" ca="1" si="35"/>
        <v>189</v>
      </c>
      <c r="DB47">
        <f t="shared" ca="1" si="36"/>
        <v>42</v>
      </c>
      <c r="DC47">
        <f t="shared" ca="1" si="37"/>
        <v>152</v>
      </c>
      <c r="DE47" t="str">
        <f t="shared" si="38"/>
        <v>Ravens</v>
      </c>
    </row>
    <row r="48" spans="1:109">
      <c r="A48" t="str">
        <f>Playoffs!G46</f>
        <v>Titans-WC-2003</v>
      </c>
      <c r="B48" t="str">
        <f>Playoffs!B46&amp;"-"&amp;Playoffs!F46</f>
        <v>Ravens-2003</v>
      </c>
      <c r="C48">
        <f>Playoffs!CP46-VLOOKUP($B48,Adjusted!$C$1:$AI$128,C$2,FALSE)</f>
        <v>0.73246233435521768</v>
      </c>
      <c r="D48">
        <f>Playoffs!CQ46-VLOOKUP($B48,Adjusted!$C$1:$AI$128,D$2,FALSE)</f>
        <v>0.58187210583898197</v>
      </c>
      <c r="E48">
        <f>Playoffs!CR46-VLOOKUP($B48,Adjusted!$C$1:$AI$128,E$2,FALSE)</f>
        <v>3.561715945471061</v>
      </c>
      <c r="F48">
        <f>Playoffs!CS46-VLOOKUP($B48,Adjusted!$C$1:$AI$128,F$2,FALSE)</f>
        <v>5.288772431619698</v>
      </c>
      <c r="G48">
        <f>Playoffs!CT46-VLOOKUP($B48,Adjusted!$C$1:$AI$128,G$2,FALSE)</f>
        <v>2.1936769337232858</v>
      </c>
      <c r="H48">
        <f>Playoffs!CU46-VLOOKUP($B48,Adjusted!$C$1:$AI$128,H$2,FALSE)</f>
        <v>1.3324069124419284</v>
      </c>
      <c r="I48">
        <f>Playoffs!CV46-VLOOKUP($B48,Adjusted!$C$1:$AI$128,I$2,FALSE)</f>
        <v>32.67315983763541</v>
      </c>
      <c r="J48">
        <f>Playoffs!CW46-VLOOKUP($B48,Adjusted!$C$1:$AI$128,J$2,FALSE)</f>
        <v>24.088506521946897</v>
      </c>
      <c r="K48">
        <f>Playoffs!CX46-VLOOKUP($B48,Adjusted!$C$1:$AI$128,K$2,FALSE)</f>
        <v>3.1079564171982805</v>
      </c>
      <c r="L48">
        <f>Playoffs!CY46-VLOOKUP($B48,Adjusted!$C$1:$AI$128,L$2,FALSE)</f>
        <v>2.1119075252967807</v>
      </c>
      <c r="M48">
        <f>Playoffs!CZ46-VLOOKUP($B48,Adjusted!$C$1:$AI$128,M$2,FALSE)</f>
        <v>6.0007908922086166</v>
      </c>
      <c r="N48">
        <f>Playoffs!DA46-VLOOKUP($B48,Adjusted!$C$1:$AI$128,N$2,FALSE)</f>
        <v>4.9516629225122077</v>
      </c>
      <c r="O48">
        <f>Playoffs!DB46-VLOOKUP($B48,Adjusted!$C$1:$AI$128,O$2,FALSE)</f>
        <v>1.7235785114144773</v>
      </c>
      <c r="P48">
        <f>Playoffs!DC46-VLOOKUP($B48,Adjusted!$C$1:$AI$128,P$2,FALSE)</f>
        <v>1.2674663970269195</v>
      </c>
      <c r="Q48">
        <f>Playoffs!DD46-VLOOKUP($B48,Adjusted!$C$1:$AI$128,Q$2,FALSE)</f>
        <v>0.50444896223244851</v>
      </c>
      <c r="R48">
        <f>Playoffs!DE46-VLOOKUP($B48,Adjusted!$C$1:$AI$128,R$2,FALSE)</f>
        <v>0.30892750172507499</v>
      </c>
      <c r="S48">
        <f>Playoffs!DF46-VLOOKUP($B48,Adjusted!$C$1:$AI$128,S$2,FALSE)</f>
        <v>33.75302912426983</v>
      </c>
      <c r="T48">
        <f>Playoffs!DG46-VLOOKUP($B48,Adjusted!$C$1:$AI$128,T$2,FALSE)</f>
        <v>17.613034523016339</v>
      </c>
      <c r="U48">
        <f>Playoffs!DH46-VLOOKUP($B48,Adjusted!$C$1:$AI$128,U$2,FALSE)</f>
        <v>1.5227542527548326</v>
      </c>
      <c r="V48">
        <f>Playoffs!DI46-VLOOKUP($B48,Adjusted!$C$1:$AI$128,V$2,FALSE)</f>
        <v>5.8093696097406209</v>
      </c>
      <c r="W48">
        <f>Playoffs!DJ46-VLOOKUP($B48,Adjusted!$C$1:$AI$128,W$2,FALSE)</f>
        <v>0.55926934528755989</v>
      </c>
      <c r="X48">
        <f>Playoffs!DK46-VLOOKUP($B48,Adjusted!$C$1:$AI$128,X$2,FALSE)</f>
        <v>3.4137452430084175E-2</v>
      </c>
      <c r="Y48">
        <f>Playoffs!DL46-VLOOKUP($B48,Adjusted!$C$1:$AI$128,Y$2,FALSE)</f>
        <v>5.5673446999762906</v>
      </c>
      <c r="Z48">
        <f>Playoffs!DM46-VLOOKUP($B48,Adjusted!$C$1:$AI$128,Z$2,FALSE)</f>
        <v>4.765968205847714</v>
      </c>
      <c r="AA48">
        <f>Playoffs!DN46-VLOOKUP($B48,Adjusted!$C$1:$AI$128,AA$2,FALSE)</f>
        <v>0.78383039593623338</v>
      </c>
      <c r="AB48">
        <f>Playoffs!DO46-VLOOKUP($B48,Adjusted!$C$1:$AI$128,AB$2,FALSE)</f>
        <v>1.2108665636870293</v>
      </c>
      <c r="AC48">
        <f>Playoffs!DP46-VLOOKUP($B48,Adjusted!$C$1:$AI$128,AC$2,FALSE)</f>
        <v>0.48336981063341605</v>
      </c>
      <c r="AD48">
        <f>Playoffs!DQ46-VLOOKUP($B48,Adjusted!$C$1:$AI$128,AD$2,FALSE)</f>
        <v>0.256377131998484</v>
      </c>
      <c r="AE48">
        <f>Playoffs!DR46-VLOOKUP($B48,Adjusted!$C$1:$AI$128,AE$2,FALSE)</f>
        <v>4.7496075185889257</v>
      </c>
      <c r="AF48">
        <f>Playoffs!DS46-VLOOKUP($B48,Adjusted!$C$1:$AI$128,AF$2,FALSE)</f>
        <v>2.8107112194121782</v>
      </c>
      <c r="AG48">
        <f>Playoffs!DT46-VLOOKUP($B48,Adjusted!$C$1:$AI$128,AG$2,FALSE)</f>
        <v>45.61040763200522</v>
      </c>
      <c r="AH48">
        <f>Playoffs!DU46-VLOOKUP($B48,Adjusted!$C$1:$AI$128,AH$2,FALSE)</f>
        <v>39.705237423760764</v>
      </c>
      <c r="AJ48">
        <f t="shared" ca="1" si="31"/>
        <v>92</v>
      </c>
      <c r="AK48">
        <f t="shared" ca="1" si="39"/>
        <v>39</v>
      </c>
      <c r="AL48">
        <f t="shared" ca="1" si="40"/>
        <v>161</v>
      </c>
      <c r="AM48">
        <f t="shared" ca="1" si="41"/>
        <v>114</v>
      </c>
      <c r="AN48">
        <f t="shared" ca="1" si="42"/>
        <v>138</v>
      </c>
      <c r="AO48">
        <f t="shared" ca="1" si="43"/>
        <v>114</v>
      </c>
      <c r="AP48">
        <f t="shared" ca="1" si="44"/>
        <v>73</v>
      </c>
      <c r="AQ48">
        <f t="shared" ca="1" si="45"/>
        <v>76</v>
      </c>
      <c r="AR48">
        <f t="shared" ca="1" si="46"/>
        <v>52</v>
      </c>
      <c r="AS48">
        <f t="shared" ca="1" si="47"/>
        <v>46</v>
      </c>
      <c r="AT48">
        <f t="shared" ca="1" si="48"/>
        <v>56</v>
      </c>
      <c r="AU48">
        <f t="shared" ca="1" si="49"/>
        <v>102</v>
      </c>
      <c r="AV48">
        <f t="shared" ca="1" si="50"/>
        <v>89</v>
      </c>
      <c r="AW48">
        <f t="shared" ca="1" si="51"/>
        <v>60</v>
      </c>
      <c r="AX48">
        <f t="shared" ca="1" si="52"/>
        <v>56</v>
      </c>
      <c r="AY48">
        <f t="shared" ca="1" si="53"/>
        <v>65</v>
      </c>
      <c r="AZ48">
        <f t="shared" ca="1" si="54"/>
        <v>72</v>
      </c>
      <c r="BA48">
        <f t="shared" ca="1" si="55"/>
        <v>1</v>
      </c>
      <c r="BB48">
        <f t="shared" ca="1" si="56"/>
        <v>26</v>
      </c>
      <c r="BC48">
        <f t="shared" ca="1" si="57"/>
        <v>42</v>
      </c>
      <c r="BD48">
        <f t="shared" ca="1" si="58"/>
        <v>150</v>
      </c>
      <c r="BE48">
        <f t="shared" ca="1" si="59"/>
        <v>7</v>
      </c>
      <c r="BF48">
        <f t="shared" ca="1" si="60"/>
        <v>100</v>
      </c>
      <c r="BG48">
        <f t="shared" ca="1" si="61"/>
        <v>55</v>
      </c>
      <c r="BH48">
        <f t="shared" ca="1" si="62"/>
        <v>131</v>
      </c>
      <c r="BI48">
        <f t="shared" ca="1" si="63"/>
        <v>24</v>
      </c>
      <c r="BJ48">
        <f t="shared" ca="1" si="64"/>
        <v>80</v>
      </c>
      <c r="BK48">
        <f t="shared" ca="1" si="65"/>
        <v>13</v>
      </c>
      <c r="BL48">
        <f t="shared" ca="1" si="66"/>
        <v>49</v>
      </c>
      <c r="BM48">
        <f t="shared" ca="1" si="67"/>
        <v>36</v>
      </c>
      <c r="BN48">
        <f t="shared" ca="1" si="68"/>
        <v>11</v>
      </c>
      <c r="BO48">
        <f t="shared" ca="1" si="69"/>
        <v>131</v>
      </c>
      <c r="BQ48">
        <f>NORMDIST(C48,Playoffs!CP$199,Playoffs!CP$200,1)</f>
        <v>0.65408123180518607</v>
      </c>
      <c r="BR48">
        <f>1-NORMDIST(D48,Playoffs!CQ$199,Playoffs!CQ$200,1)</f>
        <v>0.85560259503061931</v>
      </c>
      <c r="BS48">
        <f>NORMDIST(E48,Playoffs!CR$199,Playoffs!CR$200,1)</f>
        <v>0.25324080711233055</v>
      </c>
      <c r="BT48">
        <f>1-NORMDIST(F48,Playoffs!CS$199,Playoffs!CS$200,1)</f>
        <v>0.52147984695840488</v>
      </c>
      <c r="BU48">
        <f>1-NORMDIST(G48,Playoffs!CT$199,Playoffs!CT$200,1)</f>
        <v>0.37660975870032487</v>
      </c>
      <c r="BV48">
        <f>NORMDIST(H48,Playoffs!CU$199,Playoffs!CU$200,1)</f>
        <v>0.3824990440924172</v>
      </c>
      <c r="BW48">
        <f>NORMDIST(I48,Playoffs!CV$199,Playoffs!CV$200,1)</f>
        <v>0.67973334476475222</v>
      </c>
      <c r="BX48">
        <f>1-NORMDIST(J48,Playoffs!CW$199,Playoffs!CW$200,1)</f>
        <v>0.68880351685398522</v>
      </c>
      <c r="BY48">
        <f>NORMDIST(K48,Playoffs!CX$199,Playoffs!CX$200,1)</f>
        <v>0.7760098143130546</v>
      </c>
      <c r="BZ48">
        <f>1-NORMDIST(L48,Playoffs!CY$199,Playoffs!CY$200,1)</f>
        <v>0.81884461192292979</v>
      </c>
      <c r="CA48">
        <f>NORMDIST(M48,Playoffs!CZ$199,Playoffs!CZ$200,1)</f>
        <v>0.76685199075869637</v>
      </c>
      <c r="CB48">
        <f>1-NORMDIST(N48,Playoffs!DA$199,Playoffs!DA$200,1)</f>
        <v>0.57713867885707715</v>
      </c>
      <c r="CC48">
        <f>NORMDIST(O48,Playoffs!DB$199,Playoffs!DB$200,1)</f>
        <v>0.56927690573588174</v>
      </c>
      <c r="CD48">
        <f>1-NORMDIST(P48,Playoffs!DC$199,Playoffs!DC$200,1)</f>
        <v>0.74295022822763879</v>
      </c>
      <c r="CE48">
        <f>NORMDIST(Q48,Playoffs!DD$199,Playoffs!DD$200,1)</f>
        <v>0.80024046804048976</v>
      </c>
      <c r="CF48">
        <f>1-NORMDIST(R48,Playoffs!DE$199,Playoffs!DE$200,1)</f>
        <v>0.72994383167800858</v>
      </c>
      <c r="CG48">
        <f>NORMDIST(S48,Playoffs!DF$199,Playoffs!DF$200,1)</f>
        <v>0.68339288941456267</v>
      </c>
      <c r="CH48">
        <f>1-NORMDIST(T48,Playoffs!DG$199,Playoffs!DG$200,1)</f>
        <v>0.9911794954190758</v>
      </c>
      <c r="CI48">
        <f>1-NORMDIST(U48,Playoffs!DH$199,Playoffs!DH$200,1)</f>
        <v>0.8816724364237718</v>
      </c>
      <c r="CJ48">
        <f>NORMDIST(V48,Playoffs!DI$199,Playoffs!DI$200,1)</f>
        <v>0.82577970902886488</v>
      </c>
      <c r="CK48">
        <f>NORMDIST(W48,Playoffs!DJ$199,Playoffs!DJ$200,1)</f>
        <v>0.36212993480473243</v>
      </c>
      <c r="CL48">
        <f>1-NORMDIST(X48,Playoffs!DK$199,Playoffs!DK$200,1)</f>
        <v>0.98842365944028343</v>
      </c>
      <c r="CM48">
        <f>NORMDIST(Y48,Playoffs!DL$199,Playoffs!DL$200,1)</f>
        <v>0.52347145728455513</v>
      </c>
      <c r="CN48">
        <f>1-NORMDIST(Z48,Playoffs!DM$199,Playoffs!DM$200,1)</f>
        <v>0.77164224341607723</v>
      </c>
      <c r="CO48">
        <f>1-NORMDIST(AA48,Playoffs!DN$199,Playoffs!DN$200,1)</f>
        <v>0.5299618763762507</v>
      </c>
      <c r="CP48">
        <f>NORMDIST(AB48,Playoffs!DO$199,Playoffs!DO$200,1)</f>
        <v>0.81828522102979018</v>
      </c>
      <c r="CQ48">
        <f>NORMDIST(AC48,Playoffs!DP$199,Playoffs!DP$200,1)</f>
        <v>0.58866904458556446</v>
      </c>
      <c r="CR48">
        <f>1-NORMDIST(AD48,Playoffs!DQ$199,Playoffs!DQ$200,1)</f>
        <v>0.95701420190536701</v>
      </c>
      <c r="CS48">
        <f>NORMDIST(AE48,Playoffs!DR$199,Playoffs!DR$200,1)</f>
        <v>0.68623892508878703</v>
      </c>
      <c r="CT48">
        <f>1-NORMDIST(AF48,Playoffs!DS$199,Playoffs!DS$200,1)</f>
        <v>0.85375725451218576</v>
      </c>
      <c r="CU48">
        <f>NORMDIST(AG48,Playoffs!DT$199,Playoffs!DT$200,1)</f>
        <v>0.8745313505358463</v>
      </c>
      <c r="CV48">
        <f>1-NORMDIST(AH48,Playoffs!DU$199,Playoffs!DU$200,1)</f>
        <v>0.40381121435587963</v>
      </c>
      <c r="CW48">
        <f t="shared" si="32"/>
        <v>21.704964840077878</v>
      </c>
      <c r="CX48">
        <f t="shared" si="33"/>
        <v>26.357443513827501</v>
      </c>
      <c r="CY48">
        <f t="shared" si="34"/>
        <v>48.062408353905383</v>
      </c>
      <c r="DA48">
        <f t="shared" ca="1" si="35"/>
        <v>81</v>
      </c>
      <c r="DB48">
        <f t="shared" ca="1" si="36"/>
        <v>39</v>
      </c>
      <c r="DC48">
        <f t="shared" ca="1" si="37"/>
        <v>34</v>
      </c>
      <c r="DE48" t="str">
        <f t="shared" si="38"/>
        <v>Titans</v>
      </c>
    </row>
    <row r="49" spans="1:109">
      <c r="A49" t="str">
        <f>Playoffs!G47</f>
        <v>Panthers-WC-2003</v>
      </c>
      <c r="B49" t="str">
        <f>Playoffs!B47&amp;"-"&amp;Playoffs!F47</f>
        <v>Cowboys-2003</v>
      </c>
      <c r="C49">
        <f>Playoffs!CP47-VLOOKUP($B49,Adjusted!$C$1:$AI$128,C$2,FALSE)</f>
        <v>0.72479878953255517</v>
      </c>
      <c r="D49">
        <f>Playoffs!CQ47-VLOOKUP($B49,Adjusted!$C$1:$AI$128,D$2,FALSE)</f>
        <v>0.55809294891290473</v>
      </c>
      <c r="E49">
        <f>Playoffs!CR47-VLOOKUP($B49,Adjusted!$C$1:$AI$128,E$2,FALSE)</f>
        <v>10.15165748217693</v>
      </c>
      <c r="F49">
        <f>Playoffs!CS47-VLOOKUP($B49,Adjusted!$C$1:$AI$128,F$2,FALSE)</f>
        <v>2.851942881155634</v>
      </c>
      <c r="G49">
        <f>Playoffs!CT47-VLOOKUP($B49,Adjusted!$C$1:$AI$128,G$2,FALSE)</f>
        <v>0.29468365390975731</v>
      </c>
      <c r="H49">
        <f>Playoffs!CU47-VLOOKUP($B49,Adjusted!$C$1:$AI$128,H$2,FALSE)</f>
        <v>1.8655316881839556</v>
      </c>
      <c r="I49">
        <f>Playoffs!CV47-VLOOKUP($B49,Adjusted!$C$1:$AI$128,I$2,FALSE)</f>
        <v>37.812669299135024</v>
      </c>
      <c r="J49">
        <f>Playoffs!CW47-VLOOKUP($B49,Adjusted!$C$1:$AI$128,J$2,FALSE)</f>
        <v>19.97014972735245</v>
      </c>
      <c r="K49">
        <f>Playoffs!CX47-VLOOKUP($B49,Adjusted!$C$1:$AI$128,K$2,FALSE)</f>
        <v>3.127175479133443</v>
      </c>
      <c r="L49">
        <f>Playoffs!CY47-VLOOKUP($B49,Adjusted!$C$1:$AI$128,L$2,FALSE)</f>
        <v>2.3069740870596718</v>
      </c>
      <c r="M49">
        <f>Playoffs!CZ47-VLOOKUP($B49,Adjusted!$C$1:$AI$128,M$2,FALSE)</f>
        <v>6.6646544323693062</v>
      </c>
      <c r="N49">
        <f>Playoffs!DA47-VLOOKUP($B49,Adjusted!$C$1:$AI$128,N$2,FALSE)</f>
        <v>3.7530614644901017</v>
      </c>
      <c r="O49">
        <f>Playoffs!DB47-VLOOKUP($B49,Adjusted!$C$1:$AI$128,O$2,FALSE)</f>
        <v>1.7116670107643983</v>
      </c>
      <c r="P49">
        <f>Playoffs!DC47-VLOOKUP($B49,Adjusted!$C$1:$AI$128,P$2,FALSE)</f>
        <v>1.1141599635780564</v>
      </c>
      <c r="Q49">
        <f>Playoffs!DD47-VLOOKUP($B49,Adjusted!$C$1:$AI$128,Q$2,FALSE)</f>
        <v>0.45435972369325095</v>
      </c>
      <c r="R49">
        <f>Playoffs!DE47-VLOOKUP($B49,Adjusted!$C$1:$AI$128,R$2,FALSE)</f>
        <v>0.33065889601449</v>
      </c>
      <c r="S49">
        <f>Playoffs!DF47-VLOOKUP($B49,Adjusted!$C$1:$AI$128,S$2,FALSE)</f>
        <v>38.385644963638384</v>
      </c>
      <c r="T49">
        <f>Playoffs!DG47-VLOOKUP($B49,Adjusted!$C$1:$AI$128,T$2,FALSE)</f>
        <v>31.34505999353966</v>
      </c>
      <c r="U49">
        <f>Playoffs!DH47-VLOOKUP($B49,Adjusted!$C$1:$AI$128,U$2,FALSE)</f>
        <v>2.015201043276361</v>
      </c>
      <c r="V49">
        <f>Playoffs!DI47-VLOOKUP($B49,Adjusted!$C$1:$AI$128,V$2,FALSE)</f>
        <v>6.3078927891510386</v>
      </c>
      <c r="W49">
        <f>Playoffs!DJ47-VLOOKUP($B49,Adjusted!$C$1:$AI$128,W$2,FALSE)</f>
        <v>0.56070843348673183</v>
      </c>
      <c r="X49">
        <f>Playoffs!DK47-VLOOKUP($B49,Adjusted!$C$1:$AI$128,X$2,FALSE)</f>
        <v>0.80658878985765126</v>
      </c>
      <c r="Y49">
        <f>Playoffs!DL47-VLOOKUP($B49,Adjusted!$C$1:$AI$128,Y$2,FALSE)</f>
        <v>5.8617987567189642</v>
      </c>
      <c r="Z49">
        <f>Playoffs!DM47-VLOOKUP($B49,Adjusted!$C$1:$AI$128,Z$2,FALSE)</f>
        <v>5.1315190225961391</v>
      </c>
      <c r="AA49">
        <f>Playoffs!DN47-VLOOKUP($B49,Adjusted!$C$1:$AI$128,AA$2,FALSE)</f>
        <v>9.8139053237324567E-2</v>
      </c>
      <c r="AB49">
        <f>Playoffs!DO47-VLOOKUP($B49,Adjusted!$C$1:$AI$128,AB$2,FALSE)</f>
        <v>0.28048705600859603</v>
      </c>
      <c r="AC49">
        <f>Playoffs!DP47-VLOOKUP($B49,Adjusted!$C$1:$AI$128,AC$2,FALSE)</f>
        <v>0.35557440402137569</v>
      </c>
      <c r="AD49">
        <f>Playoffs!DQ47-VLOOKUP($B49,Adjusted!$C$1:$AI$128,AD$2,FALSE)</f>
        <v>0.26952103921892018</v>
      </c>
      <c r="AE49">
        <f>Playoffs!DR47-VLOOKUP($B49,Adjusted!$C$1:$AI$128,AE$2,FALSE)</f>
        <v>3.7264652934623403</v>
      </c>
      <c r="AF49">
        <f>Playoffs!DS47-VLOOKUP($B49,Adjusted!$C$1:$AI$128,AF$2,FALSE)</f>
        <v>4.1725609394291023</v>
      </c>
      <c r="AG49">
        <f>Playoffs!DT47-VLOOKUP($B49,Adjusted!$C$1:$AI$128,AG$2,FALSE)</f>
        <v>41.375198566413935</v>
      </c>
      <c r="AH49">
        <f>Playoffs!DU47-VLOOKUP($B49,Adjusted!$C$1:$AI$128,AH$2,FALSE)</f>
        <v>34.808514178767886</v>
      </c>
      <c r="AJ49">
        <f t="shared" ca="1" si="31"/>
        <v>97</v>
      </c>
      <c r="AK49">
        <f t="shared" ca="1" si="39"/>
        <v>28</v>
      </c>
      <c r="AL49">
        <f t="shared" ca="1" si="40"/>
        <v>18</v>
      </c>
      <c r="AM49">
        <f t="shared" ca="1" si="41"/>
        <v>53</v>
      </c>
      <c r="AN49">
        <f t="shared" ca="1" si="42"/>
        <v>37</v>
      </c>
      <c r="AO49">
        <f t="shared" ca="1" si="43"/>
        <v>87</v>
      </c>
      <c r="AP49">
        <f t="shared" ca="1" si="44"/>
        <v>40</v>
      </c>
      <c r="AQ49">
        <f t="shared" ca="1" si="45"/>
        <v>39</v>
      </c>
      <c r="AR49">
        <f t="shared" ca="1" si="46"/>
        <v>50</v>
      </c>
      <c r="AS49">
        <f t="shared" ca="1" si="47"/>
        <v>72</v>
      </c>
      <c r="AT49">
        <f t="shared" ca="1" si="48"/>
        <v>20</v>
      </c>
      <c r="AU49">
        <f t="shared" ca="1" si="49"/>
        <v>22</v>
      </c>
      <c r="AV49">
        <f t="shared" ca="1" si="50"/>
        <v>94</v>
      </c>
      <c r="AW49">
        <f t="shared" ca="1" si="51"/>
        <v>42</v>
      </c>
      <c r="AX49">
        <f t="shared" ca="1" si="52"/>
        <v>81</v>
      </c>
      <c r="AY49">
        <f t="shared" ca="1" si="53"/>
        <v>80</v>
      </c>
      <c r="AZ49">
        <f t="shared" ca="1" si="54"/>
        <v>34</v>
      </c>
      <c r="BA49">
        <f t="shared" ca="1" si="55"/>
        <v>115</v>
      </c>
      <c r="BB49">
        <f t="shared" ca="1" si="56"/>
        <v>43</v>
      </c>
      <c r="BC49">
        <f t="shared" ca="1" si="57"/>
        <v>26</v>
      </c>
      <c r="BD49">
        <f t="shared" ca="1" si="58"/>
        <v>148</v>
      </c>
      <c r="BE49">
        <f t="shared" ca="1" si="59"/>
        <v>147</v>
      </c>
      <c r="BF49">
        <f t="shared" ca="1" si="60"/>
        <v>84</v>
      </c>
      <c r="BG49">
        <f t="shared" ca="1" si="61"/>
        <v>80</v>
      </c>
      <c r="BH49">
        <f t="shared" ca="1" si="62"/>
        <v>8</v>
      </c>
      <c r="BI49">
        <f t="shared" ca="1" si="63"/>
        <v>177</v>
      </c>
      <c r="BJ49">
        <f t="shared" ca="1" si="64"/>
        <v>159</v>
      </c>
      <c r="BK49">
        <f t="shared" ca="1" si="65"/>
        <v>17</v>
      </c>
      <c r="BL49">
        <f t="shared" ca="1" si="66"/>
        <v>120</v>
      </c>
      <c r="BM49">
        <f t="shared" ca="1" si="67"/>
        <v>114</v>
      </c>
      <c r="BN49">
        <f t="shared" ca="1" si="68"/>
        <v>47</v>
      </c>
      <c r="BO49">
        <f t="shared" ca="1" si="69"/>
        <v>64</v>
      </c>
      <c r="BQ49">
        <f>NORMDIST(C49,Playoffs!CP$199,Playoffs!CP$200,1)</f>
        <v>0.6263528566947707</v>
      </c>
      <c r="BR49">
        <f>1-NORMDIST(D49,Playoffs!CQ$199,Playoffs!CQ$200,1)</f>
        <v>0.90162381390535518</v>
      </c>
      <c r="BS49">
        <f>NORMDIST(E49,Playoffs!CR$199,Playoffs!CR$200,1)</f>
        <v>0.95204392637441682</v>
      </c>
      <c r="BT49">
        <f>1-NORMDIST(F49,Playoffs!CS$199,Playoffs!CS$200,1)</f>
        <v>0.81995870143546989</v>
      </c>
      <c r="BU49">
        <f>1-NORMDIST(G49,Playoffs!CT$199,Playoffs!CT$200,1)</f>
        <v>0.85034155295258396</v>
      </c>
      <c r="BV49">
        <f>NORMDIST(H49,Playoffs!CU$199,Playoffs!CU$200,1)</f>
        <v>0.53216798903401008</v>
      </c>
      <c r="BW49">
        <f>NORMDIST(I49,Playoffs!CV$199,Playoffs!CV$200,1)</f>
        <v>0.85114142346147359</v>
      </c>
      <c r="BX49">
        <f>1-NORMDIST(J49,Playoffs!CW$199,Playoffs!CW$200,1)</f>
        <v>0.82963566466957772</v>
      </c>
      <c r="BY49">
        <f>NORMDIST(K49,Playoffs!CX$199,Playoffs!CX$200,1)</f>
        <v>0.78552940936820748</v>
      </c>
      <c r="BZ49">
        <f>1-NORMDIST(L49,Playoffs!CY$199,Playoffs!CY$200,1)</f>
        <v>0.72037805395297627</v>
      </c>
      <c r="CA49">
        <f>NORMDIST(M49,Playoffs!CZ$199,Playoffs!CZ$200,1)</f>
        <v>0.9053467541896878</v>
      </c>
      <c r="CB49">
        <f>1-NORMDIST(N49,Playoffs!DA$199,Playoffs!DA$200,1)</f>
        <v>0.89420295171909836</v>
      </c>
      <c r="CC49">
        <f>NORMDIST(O49,Playoffs!DB$199,Playoffs!DB$200,1)</f>
        <v>0.56077568446762194</v>
      </c>
      <c r="CD49">
        <f>1-NORMDIST(P49,Playoffs!DC$199,Playoffs!DC$200,1)</f>
        <v>0.82392722766634252</v>
      </c>
      <c r="CE49">
        <f>NORMDIST(Q49,Playoffs!DD$199,Playoffs!DD$200,1)</f>
        <v>0.68071632087272438</v>
      </c>
      <c r="CF49">
        <f>1-NORMDIST(R49,Playoffs!DE$199,Playoffs!DE$200,1)</f>
        <v>0.6739735885254734</v>
      </c>
      <c r="CG49">
        <f>NORMDIST(S49,Playoffs!DF$199,Playoffs!DF$200,1)</f>
        <v>0.90239405505707282</v>
      </c>
      <c r="CH49">
        <f>1-NORMDIST(T49,Playoffs!DG$199,Playoffs!DG$200,1)</f>
        <v>0.47927733332985767</v>
      </c>
      <c r="CI49">
        <f>1-NORMDIST(U49,Playoffs!DH$199,Playoffs!DH$200,1)</f>
        <v>0.82632125008039048</v>
      </c>
      <c r="CJ49">
        <f>NORMDIST(V49,Playoffs!DI$199,Playoffs!DI$200,1)</f>
        <v>0.88185014916324955</v>
      </c>
      <c r="CK49">
        <f>NORMDIST(W49,Playoffs!DJ$199,Playoffs!DJ$200,1)</f>
        <v>0.36410229123430526</v>
      </c>
      <c r="CL49">
        <f>1-NORMDIST(X49,Playoffs!DK$199,Playoffs!DK$200,1)</f>
        <v>0.29095209682020817</v>
      </c>
      <c r="CM49">
        <f>NORMDIST(Y49,Playoffs!DL$199,Playoffs!DL$200,1)</f>
        <v>0.63831861798675527</v>
      </c>
      <c r="CN49">
        <f>1-NORMDIST(Z49,Playoffs!DM$199,Playoffs!DM$200,1)</f>
        <v>0.64725255335985354</v>
      </c>
      <c r="CO49">
        <f>1-NORMDIST(AA49,Playoffs!DN$199,Playoffs!DN$200,1)</f>
        <v>0.95105997929656272</v>
      </c>
      <c r="CP49">
        <f>NORMDIST(AB49,Playoffs!DO$199,Playoffs!DO$200,1)</f>
        <v>0.1084091222776471</v>
      </c>
      <c r="CQ49">
        <f>NORMDIST(AC49,Playoffs!DP$199,Playoffs!DP$200,1)</f>
        <v>0.19249462772587567</v>
      </c>
      <c r="CR49">
        <f>1-NORMDIST(AD49,Playoffs!DQ$199,Playoffs!DQ$200,1)</f>
        <v>0.94571339051685832</v>
      </c>
      <c r="CS49">
        <f>NORMDIST(AE49,Playoffs!DR$199,Playoffs!DR$200,1)</f>
        <v>0.37208999764272677</v>
      </c>
      <c r="CT49">
        <f>1-NORMDIST(AF49,Playoffs!DS$199,Playoffs!DS$200,1)</f>
        <v>0.48902525208374814</v>
      </c>
      <c r="CU49">
        <f>NORMDIST(AG49,Playoffs!DT$199,Playoffs!DT$200,1)</f>
        <v>0.69121836070246045</v>
      </c>
      <c r="CV49">
        <f>1-NORMDIST(AH49,Playoffs!DU$199,Playoffs!DU$200,1)</f>
        <v>0.69378518393647948</v>
      </c>
      <c r="CW49">
        <f t="shared" si="32"/>
        <v>27.094326558222331</v>
      </c>
      <c r="CX49">
        <f t="shared" si="33"/>
        <v>25.814948003416553</v>
      </c>
      <c r="CY49">
        <f t="shared" si="34"/>
        <v>52.909274561638874</v>
      </c>
      <c r="DA49">
        <f t="shared" ca="1" si="35"/>
        <v>31</v>
      </c>
      <c r="DB49">
        <f t="shared" ca="1" si="36"/>
        <v>43</v>
      </c>
      <c r="DC49">
        <f t="shared" ca="1" si="37"/>
        <v>15</v>
      </c>
      <c r="DE49" t="str">
        <f t="shared" si="38"/>
        <v>Panthers</v>
      </c>
    </row>
    <row r="50" spans="1:109">
      <c r="A50" t="str">
        <f>Playoffs!G48</f>
        <v>Cowboys-WC-2003</v>
      </c>
      <c r="B50" t="str">
        <f>Playoffs!B48&amp;"-"&amp;Playoffs!F48</f>
        <v>Panthers-2003</v>
      </c>
      <c r="C50">
        <f>Playoffs!CP48-VLOOKUP($B50,Adjusted!$C$1:$AI$128,C$2,FALSE)</f>
        <v>0.52115596926949526</v>
      </c>
      <c r="D50">
        <f>Playoffs!CQ48-VLOOKUP($B50,Adjusted!$C$1:$AI$128,D$2,FALSE)</f>
        <v>0.67101432315749665</v>
      </c>
      <c r="E50">
        <f>Playoffs!CR48-VLOOKUP($B50,Adjusted!$C$1:$AI$128,E$2,FALSE)</f>
        <v>2.8318573400325935</v>
      </c>
      <c r="F50">
        <f>Playoffs!CS48-VLOOKUP($B50,Adjusted!$C$1:$AI$128,F$2,FALSE)</f>
        <v>9.9080955833305975</v>
      </c>
      <c r="G50">
        <f>Playoffs!CT48-VLOOKUP($B50,Adjusted!$C$1:$AI$128,G$2,FALSE)</f>
        <v>2.1618553775585405</v>
      </c>
      <c r="H50">
        <f>Playoffs!CU48-VLOOKUP($B50,Adjusted!$C$1:$AI$128,H$2,FALSE)</f>
        <v>-0.20618547705614992</v>
      </c>
      <c r="I50">
        <f>Playoffs!CV48-VLOOKUP($B50,Adjusted!$C$1:$AI$128,I$2,FALSE)</f>
        <v>18.479695989772878</v>
      </c>
      <c r="J50">
        <f>Playoffs!CW48-VLOOKUP($B50,Adjusted!$C$1:$AI$128,J$2,FALSE)</f>
        <v>31.81899130063853</v>
      </c>
      <c r="K50">
        <f>Playoffs!CX48-VLOOKUP($B50,Adjusted!$C$1:$AI$128,K$2,FALSE)</f>
        <v>2.0317374094227736</v>
      </c>
      <c r="L50">
        <f>Playoffs!CY48-VLOOKUP($B50,Adjusted!$C$1:$AI$128,L$2,FALSE)</f>
        <v>2.8381155733382801</v>
      </c>
      <c r="M50">
        <f>Playoffs!CZ48-VLOOKUP($B50,Adjusted!$C$1:$AI$128,M$2,FALSE)</f>
        <v>3.9684646732685027</v>
      </c>
      <c r="N50">
        <f>Playoffs!DA48-VLOOKUP($B50,Adjusted!$C$1:$AI$128,N$2,FALSE)</f>
        <v>5.9924422803251431</v>
      </c>
      <c r="O50">
        <f>Playoffs!DB48-VLOOKUP($B50,Adjusted!$C$1:$AI$128,O$2,FALSE)</f>
        <v>0.88673387033108775</v>
      </c>
      <c r="P50">
        <f>Playoffs!DC48-VLOOKUP($B50,Adjusted!$C$1:$AI$128,P$2,FALSE)</f>
        <v>1.3977858644121202</v>
      </c>
      <c r="Q50">
        <f>Playoffs!DD48-VLOOKUP($B50,Adjusted!$C$1:$AI$128,Q$2,FALSE)</f>
        <v>0.32744892108198048</v>
      </c>
      <c r="R50">
        <f>Playoffs!DE48-VLOOKUP($B50,Adjusted!$C$1:$AI$128,R$2,FALSE)</f>
        <v>0.42162073200041172</v>
      </c>
      <c r="S50">
        <f>Playoffs!DF48-VLOOKUP($B50,Adjusted!$C$1:$AI$128,S$2,FALSE)</f>
        <v>30.819103326210623</v>
      </c>
      <c r="T50">
        <f>Playoffs!DG48-VLOOKUP($B50,Adjusted!$C$1:$AI$128,T$2,FALSE)</f>
        <v>37.631313289936244</v>
      </c>
      <c r="U50">
        <f>Playoffs!DH48-VLOOKUP($B50,Adjusted!$C$1:$AI$128,U$2,FALSE)</f>
        <v>6.7985343830265199</v>
      </c>
      <c r="V50">
        <f>Playoffs!DI48-VLOOKUP($B50,Adjusted!$C$1:$AI$128,V$2,FALSE)</f>
        <v>2.2745594622345311</v>
      </c>
      <c r="W50">
        <f>Playoffs!DJ48-VLOOKUP($B50,Adjusted!$C$1:$AI$128,W$2,FALSE)</f>
        <v>0.74964683928598652</v>
      </c>
      <c r="X50">
        <f>Playoffs!DK48-VLOOKUP($B50,Adjusted!$C$1:$AI$128,X$2,FALSE)</f>
        <v>0.4292138925578885</v>
      </c>
      <c r="Y50">
        <f>Playoffs!DL48-VLOOKUP($B50,Adjusted!$C$1:$AI$128,Y$2,FALSE)</f>
        <v>4.6675164824373034</v>
      </c>
      <c r="Z50">
        <f>Playoffs!DM48-VLOOKUP($B50,Adjusted!$C$1:$AI$128,Z$2,FALSE)</f>
        <v>5.3198595421872712</v>
      </c>
      <c r="AA50">
        <f>Playoffs!DN48-VLOOKUP($B50,Adjusted!$C$1:$AI$128,AA$2,FALSE)</f>
        <v>6.5321962168285785E-2</v>
      </c>
      <c r="AB50">
        <f>Playoffs!DO48-VLOOKUP($B50,Adjusted!$C$1:$AI$128,AB$2,FALSE)</f>
        <v>-8.3449531093419904E-2</v>
      </c>
      <c r="AC50">
        <f>Playoffs!DP48-VLOOKUP($B50,Adjusted!$C$1:$AI$128,AC$2,FALSE)</f>
        <v>0.24752423542132357</v>
      </c>
      <c r="AD50">
        <f>Playoffs!DQ48-VLOOKUP($B50,Adjusted!$C$1:$AI$128,AD$2,FALSE)</f>
        <v>0.31557675746316116</v>
      </c>
      <c r="AE50">
        <f>Playoffs!DR48-VLOOKUP($B50,Adjusted!$C$1:$AI$128,AE$2,FALSE)</f>
        <v>4.1874263404811298</v>
      </c>
      <c r="AF50">
        <f>Playoffs!DS48-VLOOKUP($B50,Adjusted!$C$1:$AI$128,AF$2,FALSE)</f>
        <v>3.4191769337981968</v>
      </c>
      <c r="AG50">
        <f>Playoffs!DT48-VLOOKUP($B50,Adjusted!$C$1:$AI$128,AG$2,FALSE)</f>
        <v>33.872656596201765</v>
      </c>
      <c r="AH50">
        <f>Playoffs!DU48-VLOOKUP($B50,Adjusted!$C$1:$AI$128,AH$2,FALSE)</f>
        <v>44.168745577162412</v>
      </c>
      <c r="AJ50">
        <f t="shared" ca="1" si="31"/>
        <v>191</v>
      </c>
      <c r="AK50">
        <f t="shared" ca="1" si="39"/>
        <v>98</v>
      </c>
      <c r="AL50">
        <f t="shared" ca="1" si="40"/>
        <v>174</v>
      </c>
      <c r="AM50">
        <f t="shared" ca="1" si="41"/>
        <v>189</v>
      </c>
      <c r="AN50">
        <f t="shared" ca="1" si="42"/>
        <v>136</v>
      </c>
      <c r="AO50">
        <f t="shared" ca="1" si="43"/>
        <v>192</v>
      </c>
      <c r="AP50">
        <f t="shared" ca="1" si="44"/>
        <v>183</v>
      </c>
      <c r="AQ50">
        <f t="shared" ca="1" si="45"/>
        <v>143</v>
      </c>
      <c r="AR50">
        <f t="shared" ca="1" si="46"/>
        <v>180</v>
      </c>
      <c r="AS50">
        <f t="shared" ca="1" si="47"/>
        <v>130</v>
      </c>
      <c r="AT50">
        <f t="shared" ca="1" si="48"/>
        <v>187</v>
      </c>
      <c r="AU50">
        <f t="shared" ca="1" si="49"/>
        <v>170</v>
      </c>
      <c r="AV50">
        <f t="shared" ca="1" si="50"/>
        <v>190</v>
      </c>
      <c r="AW50">
        <f t="shared" ca="1" si="51"/>
        <v>80</v>
      </c>
      <c r="AX50">
        <f t="shared" ca="1" si="52"/>
        <v>146</v>
      </c>
      <c r="AY50">
        <f t="shared" ca="1" si="53"/>
        <v>126</v>
      </c>
      <c r="AZ50">
        <f t="shared" ca="1" si="54"/>
        <v>112</v>
      </c>
      <c r="BA50">
        <f t="shared" ca="1" si="55"/>
        <v>173</v>
      </c>
      <c r="BB50">
        <f t="shared" ca="1" si="56"/>
        <v>192</v>
      </c>
      <c r="BC50">
        <f t="shared" ca="1" si="57"/>
        <v>167</v>
      </c>
      <c r="BD50">
        <f t="shared" ca="1" si="58"/>
        <v>91</v>
      </c>
      <c r="BE50">
        <f t="shared" ca="1" si="59"/>
        <v>42</v>
      </c>
      <c r="BF50">
        <f t="shared" ca="1" si="60"/>
        <v>162</v>
      </c>
      <c r="BG50">
        <f t="shared" ca="1" si="61"/>
        <v>88</v>
      </c>
      <c r="BH50">
        <f t="shared" ca="1" si="62"/>
        <v>6</v>
      </c>
      <c r="BI50">
        <f t="shared" ca="1" si="63"/>
        <v>198</v>
      </c>
      <c r="BJ50">
        <f t="shared" ca="1" si="64"/>
        <v>193</v>
      </c>
      <c r="BK50">
        <f t="shared" ca="1" si="65"/>
        <v>29</v>
      </c>
      <c r="BL50">
        <f t="shared" ca="1" si="66"/>
        <v>84</v>
      </c>
      <c r="BM50">
        <f t="shared" ca="1" si="67"/>
        <v>69</v>
      </c>
      <c r="BN50">
        <f t="shared" ca="1" si="68"/>
        <v>149</v>
      </c>
      <c r="BO50">
        <f t="shared" ca="1" si="69"/>
        <v>174</v>
      </c>
      <c r="BQ50">
        <f>NORMDIST(C50,Playoffs!CP$199,Playoffs!CP$200,1)</f>
        <v>4.9648958010157007E-2</v>
      </c>
      <c r="BR50">
        <f>1-NORMDIST(D50,Playoffs!CQ$199,Playoffs!CQ$200,1)</f>
        <v>0.57856227949831829</v>
      </c>
      <c r="BS50">
        <f>NORMDIST(E50,Playoffs!CR$199,Playoffs!CR$200,1)</f>
        <v>0.17818415514997987</v>
      </c>
      <c r="BT50">
        <f>1-NORMDIST(F50,Playoffs!CS$199,Playoffs!CS$200,1)</f>
        <v>5.7178136270097379E-2</v>
      </c>
      <c r="BU50">
        <f>1-NORMDIST(G50,Playoffs!CT$199,Playoffs!CT$200,1)</f>
        <v>0.38524404916186983</v>
      </c>
      <c r="BV50">
        <f>NORMDIST(H50,Playoffs!CU$199,Playoffs!CU$200,1)</f>
        <v>8.1572101752358517E-2</v>
      </c>
      <c r="BW50">
        <f>NORMDIST(I50,Playoffs!CV$199,Playoffs!CV$200,1)</f>
        <v>0.13150639088961191</v>
      </c>
      <c r="BX50">
        <f>1-NORMDIST(J50,Playoffs!CW$199,Playoffs!CW$200,1)</f>
        <v>0.35513556495291831</v>
      </c>
      <c r="BY50">
        <f>NORMDIST(K50,Playoffs!CX$199,Playoffs!CX$200,1)</f>
        <v>0.14792682954055958</v>
      </c>
      <c r="BZ50">
        <f>1-NORMDIST(L50,Playoffs!CY$199,Playoffs!CY$200,1)</f>
        <v>0.37963849237809</v>
      </c>
      <c r="CA50">
        <f>NORMDIST(M50,Playoffs!CZ$199,Playoffs!CZ$200,1)</f>
        <v>0.14464807262383084</v>
      </c>
      <c r="CB50">
        <f>1-NORMDIST(N50,Playoffs!DA$199,Playoffs!DA$200,1)</f>
        <v>0.23540148847013331</v>
      </c>
      <c r="CC50">
        <f>NORMDIST(O50,Playoffs!DB$199,Playoffs!DB$200,1)</f>
        <v>8.9669334864076911E-2</v>
      </c>
      <c r="CD50">
        <f>1-NORMDIST(P50,Playoffs!DC$199,Playoffs!DC$200,1)</f>
        <v>0.66136029441124922</v>
      </c>
      <c r="CE50">
        <f>NORMDIST(Q50,Playoffs!DD$199,Playoffs!DD$200,1)</f>
        <v>0.3174641563407774</v>
      </c>
      <c r="CF50">
        <f>1-NORMDIST(R50,Playoffs!DE$199,Playoffs!DE$200,1)</f>
        <v>0.41058111840862244</v>
      </c>
      <c r="CG50">
        <f>NORMDIST(S50,Playoffs!DF$199,Playoffs!DF$200,1)</f>
        <v>0.48368182716806152</v>
      </c>
      <c r="CH50">
        <f>1-NORMDIST(T50,Playoffs!DG$199,Playoffs!DG$200,1)</f>
        <v>0.12259714892904283</v>
      </c>
      <c r="CI50">
        <f>1-NORMDIST(U50,Playoffs!DH$199,Playoffs!DH$200,1)</f>
        <v>7.678206230551754E-2</v>
      </c>
      <c r="CJ50">
        <f>NORMDIST(V50,Playoffs!DI$199,Playoffs!DI$200,1)</f>
        <v>0.20856877710885824</v>
      </c>
      <c r="CK50">
        <f>NORMDIST(W50,Playoffs!DJ$199,Playoffs!DJ$200,1)</f>
        <v>0.63405600269071449</v>
      </c>
      <c r="CL50">
        <f>1-NORMDIST(X50,Playoffs!DK$199,Playoffs!DK$200,1)</f>
        <v>0.79611412438040119</v>
      </c>
      <c r="CM50">
        <f>NORMDIST(Y50,Playoffs!DL$199,Playoffs!DL$200,1)</f>
        <v>0.19963274497734518</v>
      </c>
      <c r="CN50">
        <f>1-NORMDIST(Z50,Playoffs!DM$199,Playoffs!DM$200,1)</f>
        <v>0.57501621599319108</v>
      </c>
      <c r="CO50">
        <f>1-NORMDIST(AA50,Playoffs!DN$199,Playoffs!DN$200,1)</f>
        <v>0.95825984211101933</v>
      </c>
      <c r="CP50">
        <f>NORMDIST(AB50,Playoffs!DO$199,Playoffs!DO$200,1)</f>
        <v>1.90556570825966E-2</v>
      </c>
      <c r="CQ50">
        <f>NORMDIST(AC50,Playoffs!DP$199,Playoffs!DP$200,1)</f>
        <v>3.6506580218666262E-2</v>
      </c>
      <c r="CR50">
        <f>1-NORMDIST(AD50,Playoffs!DQ$199,Playoffs!DQ$200,1)</f>
        <v>0.88701136717696183</v>
      </c>
      <c r="CS50">
        <f>NORMDIST(AE50,Playoffs!DR$199,Playoffs!DR$200,1)</f>
        <v>0.51567602601802731</v>
      </c>
      <c r="CT50">
        <f>1-NORMDIST(AF50,Playoffs!DS$199,Playoffs!DS$200,1)</f>
        <v>0.71568126127788523</v>
      </c>
      <c r="CU50">
        <f>NORMDIST(AG50,Playoffs!DT$199,Playoffs!DT$200,1)</f>
        <v>0.25785664762901661</v>
      </c>
      <c r="CV50">
        <f>1-NORMDIST(AH50,Playoffs!DU$199,Playoffs!DU$200,1)</f>
        <v>0.17690219920118655</v>
      </c>
      <c r="CW50">
        <f t="shared" si="32"/>
        <v>8.7566697752741973</v>
      </c>
      <c r="CX50">
        <f t="shared" si="33"/>
        <v>12.967627991574899</v>
      </c>
      <c r="CY50">
        <f t="shared" si="34"/>
        <v>21.724297766849094</v>
      </c>
      <c r="DA50">
        <f t="shared" ca="1" si="35"/>
        <v>187</v>
      </c>
      <c r="DB50">
        <f t="shared" ca="1" si="36"/>
        <v>161</v>
      </c>
      <c r="DC50">
        <f t="shared" ca="1" si="37"/>
        <v>192</v>
      </c>
      <c r="DE50" t="str">
        <f t="shared" si="38"/>
        <v>Cowboys</v>
      </c>
    </row>
    <row r="51" spans="1:109">
      <c r="A51" t="str">
        <f>Playoffs!G49</f>
        <v>Packers-WC-2003</v>
      </c>
      <c r="B51" t="str">
        <f>Playoffs!B49&amp;"-"&amp;Playoffs!F49</f>
        <v>Seahawks-2003</v>
      </c>
      <c r="C51">
        <f>Playoffs!CP49-VLOOKUP($B51,Adjusted!$C$1:$AI$128,C$2,FALSE)</f>
        <v>0.75031805550663289</v>
      </c>
      <c r="D51">
        <f>Playoffs!CQ49-VLOOKUP($B51,Adjusted!$C$1:$AI$128,D$2,FALSE)</f>
        <v>0.72530845372128971</v>
      </c>
      <c r="E51">
        <f>Playoffs!CR49-VLOOKUP($B51,Adjusted!$C$1:$AI$128,E$2,FALSE)</f>
        <v>8.4844905265306991</v>
      </c>
      <c r="F51">
        <f>Playoffs!CS49-VLOOKUP($B51,Adjusted!$C$1:$AI$128,F$2,FALSE)</f>
        <v>4.6361732566810492</v>
      </c>
      <c r="G51">
        <f>Playoffs!CT49-VLOOKUP($B51,Adjusted!$C$1:$AI$128,G$2,FALSE)</f>
        <v>0.13805938096387452</v>
      </c>
      <c r="H51">
        <f>Playoffs!CU49-VLOOKUP($B51,Adjusted!$C$1:$AI$128,H$2,FALSE)</f>
        <v>1.0773101930158506</v>
      </c>
      <c r="I51">
        <f>Playoffs!CV49-VLOOKUP($B51,Adjusted!$C$1:$AI$128,I$2,FALSE)</f>
        <v>35.027744466127743</v>
      </c>
      <c r="J51">
        <f>Playoffs!CW49-VLOOKUP($B51,Adjusted!$C$1:$AI$128,J$2,FALSE)</f>
        <v>30.060627166927407</v>
      </c>
      <c r="K51">
        <f>Playoffs!CX49-VLOOKUP($B51,Adjusted!$C$1:$AI$128,K$2,FALSE)</f>
        <v>3.0525773219084349</v>
      </c>
      <c r="L51">
        <f>Playoffs!CY49-VLOOKUP($B51,Adjusted!$C$1:$AI$128,L$2,FALSE)</f>
        <v>2.8668906670780427</v>
      </c>
      <c r="M51">
        <f>Playoffs!CZ49-VLOOKUP($B51,Adjusted!$C$1:$AI$128,M$2,FALSE)</f>
        <v>5.7819962163112404</v>
      </c>
      <c r="N51">
        <f>Playoffs!DA49-VLOOKUP($B51,Adjusted!$C$1:$AI$128,N$2,FALSE)</f>
        <v>4.7411871523183935</v>
      </c>
      <c r="O51">
        <f>Playoffs!DB49-VLOOKUP($B51,Adjusted!$C$1:$AI$128,O$2,FALSE)</f>
        <v>1.9003925792265728</v>
      </c>
      <c r="P51">
        <f>Playoffs!DC49-VLOOKUP($B51,Adjusted!$C$1:$AI$128,P$2,FALSE)</f>
        <v>1.8546049869984467</v>
      </c>
      <c r="Q51">
        <f>Playoffs!DD49-VLOOKUP($B51,Adjusted!$C$1:$AI$128,Q$2,FALSE)</f>
        <v>0.38318918686519687</v>
      </c>
      <c r="R51">
        <f>Playoffs!DE49-VLOOKUP($B51,Adjusted!$C$1:$AI$128,R$2,FALSE)</f>
        <v>0.3422379749015626</v>
      </c>
      <c r="S51">
        <f>Playoffs!DF49-VLOOKUP($B51,Adjusted!$C$1:$AI$128,S$2,FALSE)</f>
        <v>37.171040790900705</v>
      </c>
      <c r="T51">
        <f>Playoffs!DG49-VLOOKUP($B51,Adjusted!$C$1:$AI$128,T$2,FALSE)</f>
        <v>26.893291142966955</v>
      </c>
      <c r="U51">
        <f>Playoffs!DH49-VLOOKUP($B51,Adjusted!$C$1:$AI$128,U$2,FALSE)</f>
        <v>1.2999367991388573</v>
      </c>
      <c r="V51">
        <f>Playoffs!DI49-VLOOKUP($B51,Adjusted!$C$1:$AI$128,V$2,FALSE)</f>
        <v>6.0200591005690907</v>
      </c>
      <c r="W51">
        <f>Playoffs!DJ49-VLOOKUP($B51,Adjusted!$C$1:$AI$128,W$2,FALSE)</f>
        <v>0.77163337756869588</v>
      </c>
      <c r="X51">
        <f>Playoffs!DK49-VLOOKUP($B51,Adjusted!$C$1:$AI$128,X$2,FALSE)</f>
        <v>0.71409200066297129</v>
      </c>
      <c r="Y51">
        <f>Playoffs!DL49-VLOOKUP($B51,Adjusted!$C$1:$AI$128,Y$2,FALSE)</f>
        <v>5.9913910917509927</v>
      </c>
      <c r="Z51">
        <f>Playoffs!DM49-VLOOKUP($B51,Adjusted!$C$1:$AI$128,Z$2,FALSE)</f>
        <v>6.3248308148481733</v>
      </c>
      <c r="AA51">
        <f>Playoffs!DN49-VLOOKUP($B51,Adjusted!$C$1:$AI$128,AA$2,FALSE)</f>
        <v>0.47421735673330645</v>
      </c>
      <c r="AB51">
        <f>Playoffs!DO49-VLOOKUP($B51,Adjusted!$C$1:$AI$128,AB$2,FALSE)</f>
        <v>0.31653811496298423</v>
      </c>
      <c r="AC51">
        <f>Playoffs!DP49-VLOOKUP($B51,Adjusted!$C$1:$AI$128,AC$2,FALSE)</f>
        <v>0.5371169541992229</v>
      </c>
      <c r="AD51">
        <f>Playoffs!DQ49-VLOOKUP($B51,Adjusted!$C$1:$AI$128,AD$2,FALSE)</f>
        <v>0.38699378603512657</v>
      </c>
      <c r="AE51">
        <f>Playoffs!DR49-VLOOKUP($B51,Adjusted!$C$1:$AI$128,AE$2,FALSE)</f>
        <v>2.6984092956769521</v>
      </c>
      <c r="AF51">
        <f>Playoffs!DS49-VLOOKUP($B51,Adjusted!$C$1:$AI$128,AF$2,FALSE)</f>
        <v>2.0934290269955818</v>
      </c>
      <c r="AG51">
        <f>Playoffs!DT49-VLOOKUP($B51,Adjusted!$C$1:$AI$128,AG$2,FALSE)</f>
        <v>36.4427818268816</v>
      </c>
      <c r="AH51">
        <f>Playoffs!DU49-VLOOKUP($B51,Adjusted!$C$1:$AI$128,AH$2,FALSE)</f>
        <v>30.721439701140309</v>
      </c>
      <c r="AJ51">
        <f t="shared" ca="1" si="31"/>
        <v>72</v>
      </c>
      <c r="AK51">
        <f t="shared" ca="1" si="39"/>
        <v>141</v>
      </c>
      <c r="AL51">
        <f t="shared" ca="1" si="40"/>
        <v>40</v>
      </c>
      <c r="AM51">
        <f t="shared" ca="1" si="41"/>
        <v>92</v>
      </c>
      <c r="AN51">
        <f t="shared" ca="1" si="42"/>
        <v>29</v>
      </c>
      <c r="AO51">
        <f t="shared" ca="1" si="43"/>
        <v>133</v>
      </c>
      <c r="AP51">
        <f t="shared" ca="1" si="44"/>
        <v>52</v>
      </c>
      <c r="AQ51">
        <f t="shared" ca="1" si="45"/>
        <v>129</v>
      </c>
      <c r="AR51">
        <f t="shared" ca="1" si="46"/>
        <v>58</v>
      </c>
      <c r="AS51">
        <f t="shared" ca="1" si="47"/>
        <v>137</v>
      </c>
      <c r="AT51">
        <f t="shared" ca="1" si="48"/>
        <v>69</v>
      </c>
      <c r="AU51">
        <f t="shared" ca="1" si="49"/>
        <v>87</v>
      </c>
      <c r="AV51">
        <f t="shared" ca="1" si="50"/>
        <v>69</v>
      </c>
      <c r="AW51">
        <f t="shared" ca="1" si="51"/>
        <v>140</v>
      </c>
      <c r="AX51">
        <f t="shared" ca="1" si="52"/>
        <v>120</v>
      </c>
      <c r="AY51">
        <f t="shared" ca="1" si="53"/>
        <v>85</v>
      </c>
      <c r="AZ51">
        <f t="shared" ca="1" si="54"/>
        <v>42</v>
      </c>
      <c r="BA51">
        <f t="shared" ca="1" si="55"/>
        <v>55</v>
      </c>
      <c r="BB51">
        <f t="shared" ca="1" si="56"/>
        <v>21</v>
      </c>
      <c r="BC51">
        <f t="shared" ca="1" si="57"/>
        <v>35</v>
      </c>
      <c r="BD51">
        <f t="shared" ca="1" si="58"/>
        <v>82</v>
      </c>
      <c r="BE51">
        <f t="shared" ca="1" si="59"/>
        <v>119</v>
      </c>
      <c r="BF51">
        <f t="shared" ca="1" si="60"/>
        <v>76</v>
      </c>
      <c r="BG51">
        <f t="shared" ca="1" si="61"/>
        <v>161</v>
      </c>
      <c r="BH51">
        <f t="shared" ca="1" si="62"/>
        <v>72</v>
      </c>
      <c r="BI51">
        <f t="shared" ca="1" si="63"/>
        <v>171</v>
      </c>
      <c r="BJ51">
        <f t="shared" ca="1" si="64"/>
        <v>51</v>
      </c>
      <c r="BK51">
        <f t="shared" ca="1" si="65"/>
        <v>68</v>
      </c>
      <c r="BL51">
        <f t="shared" ca="1" si="66"/>
        <v>175</v>
      </c>
      <c r="BM51">
        <f t="shared" ca="1" si="67"/>
        <v>13</v>
      </c>
      <c r="BN51">
        <f t="shared" ca="1" si="68"/>
        <v>111</v>
      </c>
      <c r="BO51">
        <f t="shared" ca="1" si="69"/>
        <v>29</v>
      </c>
      <c r="BQ51">
        <f>NORMDIST(C51,Playoffs!CP$199,Playoffs!CP$200,1)</f>
        <v>0.71536842845496063</v>
      </c>
      <c r="BR51">
        <f>1-NORMDIST(D51,Playoffs!CQ$199,Playoffs!CQ$200,1)</f>
        <v>0.37178073987633753</v>
      </c>
      <c r="BS51">
        <f>NORMDIST(E51,Playoffs!CR$199,Playoffs!CR$200,1)</f>
        <v>0.85897240067186287</v>
      </c>
      <c r="BT51">
        <f>1-NORMDIST(F51,Playoffs!CS$199,Playoffs!CS$200,1)</f>
        <v>0.61200191155265282</v>
      </c>
      <c r="BU51">
        <f>1-NORMDIST(G51,Playoffs!CT$199,Playoffs!CT$200,1)</f>
        <v>0.87481135612380889</v>
      </c>
      <c r="BV51">
        <f>NORMDIST(H51,Playoffs!CU$199,Playoffs!CU$200,1)</f>
        <v>0.31540700658809817</v>
      </c>
      <c r="BW51">
        <f>NORMDIST(I51,Playoffs!CV$199,Playoffs!CV$200,1)</f>
        <v>0.76733548331599488</v>
      </c>
      <c r="BX51">
        <f>1-NORMDIST(J51,Playoffs!CW$199,Playoffs!CW$200,1)</f>
        <v>0.43054830297812818</v>
      </c>
      <c r="BY51">
        <f>NORMDIST(K51,Playoffs!CX$199,Playoffs!CX$200,1)</f>
        <v>0.74727844005170296</v>
      </c>
      <c r="BZ51">
        <f>1-NORMDIST(L51,Playoffs!CY$199,Playoffs!CY$200,1)</f>
        <v>0.3614190190038139</v>
      </c>
      <c r="CA51">
        <f>NORMDIST(M51,Playoffs!CZ$199,Playoffs!CZ$200,1)</f>
        <v>0.70402338078525906</v>
      </c>
      <c r="CB51">
        <f>1-NORMDIST(N51,Playoffs!DA$199,Playoffs!DA$200,1)</f>
        <v>0.64794210761312498</v>
      </c>
      <c r="CC51">
        <f>NORMDIST(O51,Playoffs!DB$199,Playoffs!DB$200,1)</f>
        <v>0.68974388747323345</v>
      </c>
      <c r="CD51">
        <f>1-NORMDIST(P51,Playoffs!DC$199,Playoffs!DC$200,1)</f>
        <v>0.34013137833165652</v>
      </c>
      <c r="CE51">
        <f>NORMDIST(Q51,Playoffs!DD$199,Playoffs!DD$200,1)</f>
        <v>0.47609072964726984</v>
      </c>
      <c r="CF51">
        <f>1-NORMDIST(R51,Playoffs!DE$199,Playoffs!DE$200,1)</f>
        <v>0.64234634554198244</v>
      </c>
      <c r="CG51">
        <f>NORMDIST(S51,Playoffs!DF$199,Playoffs!DF$200,1)</f>
        <v>0.86011108810784731</v>
      </c>
      <c r="CH51">
        <f>1-NORMDIST(T51,Playoffs!DG$199,Playoffs!DG$200,1)</f>
        <v>0.76858716975488717</v>
      </c>
      <c r="CI51">
        <f>1-NORMDIST(U51,Playoffs!DH$199,Playoffs!DH$200,1)</f>
        <v>0.90210480000569437</v>
      </c>
      <c r="CJ51">
        <f>NORMDIST(V51,Playoffs!DI$199,Playoffs!DI$200,1)</f>
        <v>0.85126332704236007</v>
      </c>
      <c r="CK51">
        <f>NORMDIST(W51,Playoffs!DJ$199,Playoffs!DJ$200,1)</f>
        <v>0.66382492494383771</v>
      </c>
      <c r="CL51">
        <f>1-NORMDIST(X51,Playoffs!DK$199,Playoffs!DK$200,1)</f>
        <v>0.41576293068696746</v>
      </c>
      <c r="CM51">
        <f>NORMDIST(Y51,Playoffs!DL$199,Playoffs!DL$200,1)</f>
        <v>0.68575196496927426</v>
      </c>
      <c r="CN51">
        <f>1-NORMDIST(Z51,Playoffs!DM$199,Playoffs!DM$200,1)</f>
        <v>0.20667407134354498</v>
      </c>
      <c r="CO51">
        <f>1-NORMDIST(AA51,Playoffs!DN$199,Playoffs!DN$200,1)</f>
        <v>0.7848324461645938</v>
      </c>
      <c r="CP51">
        <f>NORMDIST(AB51,Playoffs!DO$199,Playoffs!DO$200,1)</f>
        <v>0.12466872686833863</v>
      </c>
      <c r="CQ51">
        <f>NORMDIST(AC51,Playoffs!DP$199,Playoffs!DP$200,1)</f>
        <v>0.75293343286947034</v>
      </c>
      <c r="CR51">
        <f>1-NORMDIST(AD51,Playoffs!DQ$199,Playoffs!DQ$200,1)</f>
        <v>0.72576432128745916</v>
      </c>
      <c r="CS51">
        <f>NORMDIST(AE51,Playoffs!DR$199,Playoffs!DR$200,1)</f>
        <v>0.12677671030049864</v>
      </c>
      <c r="CT51">
        <f>1-NORMDIST(AF51,Playoffs!DS$199,Playoffs!DS$200,1)</f>
        <v>0.9475578201245759</v>
      </c>
      <c r="CU51">
        <f>NORMDIST(AG51,Playoffs!DT$199,Playoffs!DT$200,1)</f>
        <v>0.39887362042514041</v>
      </c>
      <c r="CV51">
        <f>1-NORMDIST(AH51,Playoffs!DU$199,Playoffs!DU$200,1)</f>
        <v>0.87132680183322653</v>
      </c>
      <c r="CW51">
        <f t="shared" si="32"/>
        <v>26.871850693891378</v>
      </c>
      <c r="CX51">
        <f t="shared" si="33"/>
        <v>17.959587557762724</v>
      </c>
      <c r="CY51">
        <f t="shared" si="34"/>
        <v>44.831438251654127</v>
      </c>
      <c r="DA51">
        <f t="shared" ca="1" si="35"/>
        <v>34</v>
      </c>
      <c r="DB51">
        <f t="shared" ca="1" si="36"/>
        <v>111</v>
      </c>
      <c r="DC51">
        <f t="shared" ca="1" si="37"/>
        <v>62</v>
      </c>
      <c r="DE51" t="str">
        <f t="shared" si="38"/>
        <v>Packers</v>
      </c>
    </row>
    <row r="52" spans="1:109">
      <c r="A52" t="str">
        <f>Playoffs!G50</f>
        <v>Seahawks-WC-2003</v>
      </c>
      <c r="B52" t="str">
        <f>Playoffs!B50&amp;"-"&amp;Playoffs!F50</f>
        <v>Packers-2003</v>
      </c>
      <c r="C52">
        <f>Playoffs!CP50-VLOOKUP($B52,Adjusted!$C$1:$AI$128,C$2,FALSE)</f>
        <v>0.82036461303303287</v>
      </c>
      <c r="D52">
        <f>Playoffs!CQ50-VLOOKUP($B52,Adjusted!$C$1:$AI$128,D$2,FALSE)</f>
        <v>0.72222268455479199</v>
      </c>
      <c r="E52">
        <f>Playoffs!CR50-VLOOKUP($B52,Adjusted!$C$1:$AI$128,E$2,FALSE)</f>
        <v>5.7242441866296669</v>
      </c>
      <c r="F52">
        <f>Playoffs!CS50-VLOOKUP($B52,Adjusted!$C$1:$AI$128,F$2,FALSE)</f>
        <v>8.793378194830856</v>
      </c>
      <c r="G52">
        <f>Playoffs!CT50-VLOOKUP($B52,Adjusted!$C$1:$AI$128,G$2,FALSE)</f>
        <v>0.70483877805559436</v>
      </c>
      <c r="H52">
        <f>Playoffs!CU50-VLOOKUP($B52,Adjusted!$C$1:$AI$128,H$2,FALSE)</f>
        <v>-0.22709096544798515</v>
      </c>
      <c r="I52">
        <f>Playoffs!CV50-VLOOKUP($B52,Adjusted!$C$1:$AI$128,I$2,FALSE)</f>
        <v>35.320825695989413</v>
      </c>
      <c r="J52">
        <f>Playoffs!CW50-VLOOKUP($B52,Adjusted!$C$1:$AI$128,J$2,FALSE)</f>
        <v>33.094384941020309</v>
      </c>
      <c r="K52">
        <f>Playoffs!CX50-VLOOKUP($B52,Adjusted!$C$1:$AI$128,K$2,FALSE)</f>
        <v>3.1723456744622132</v>
      </c>
      <c r="L52">
        <f>Playoffs!CY50-VLOOKUP($B52,Adjusted!$C$1:$AI$128,L$2,FALSE)</f>
        <v>3.085323988809376</v>
      </c>
      <c r="M52">
        <f>Playoffs!CZ50-VLOOKUP($B52,Adjusted!$C$1:$AI$128,M$2,FALSE)</f>
        <v>5.13225439803717</v>
      </c>
      <c r="N52">
        <f>Playoffs!DA50-VLOOKUP($B52,Adjusted!$C$1:$AI$128,N$2,FALSE)</f>
        <v>5.1345806479717542</v>
      </c>
      <c r="O52">
        <f>Playoffs!DB50-VLOOKUP($B52,Adjusted!$C$1:$AI$128,O$2,FALSE)</f>
        <v>2.3145686686487759</v>
      </c>
      <c r="P52">
        <f>Playoffs!DC50-VLOOKUP($B52,Adjusted!$C$1:$AI$128,P$2,FALSE)</f>
        <v>1.8765620892928083</v>
      </c>
      <c r="Q52">
        <f>Playoffs!DD50-VLOOKUP($B52,Adjusted!$C$1:$AI$128,Q$2,FALSE)</f>
        <v>0.43940076774477632</v>
      </c>
      <c r="R52">
        <f>Playoffs!DE50-VLOOKUP($B52,Adjusted!$C$1:$AI$128,R$2,FALSE)</f>
        <v>0.3696954532959969</v>
      </c>
      <c r="S52">
        <f>Playoffs!DF50-VLOOKUP($B52,Adjusted!$C$1:$AI$128,S$2,FALSE)</f>
        <v>26.481630387131183</v>
      </c>
      <c r="T52">
        <f>Playoffs!DG50-VLOOKUP($B52,Adjusted!$C$1:$AI$128,T$2,FALSE)</f>
        <v>35.075079083932074</v>
      </c>
      <c r="U52">
        <f>Playoffs!DH50-VLOOKUP($B52,Adjusted!$C$1:$AI$128,U$2,FALSE)</f>
        <v>4.4415268023289682</v>
      </c>
      <c r="V52">
        <f>Playoffs!DI50-VLOOKUP($B52,Adjusted!$C$1:$AI$128,V$2,FALSE)</f>
        <v>0.84776021487031294</v>
      </c>
      <c r="W52">
        <f>Playoffs!DJ50-VLOOKUP($B52,Adjusted!$C$1:$AI$128,W$2,FALSE)</f>
        <v>0.86625548644414097</v>
      </c>
      <c r="X52">
        <f>Playoffs!DK50-VLOOKUP($B52,Adjusted!$C$1:$AI$128,X$2,FALSE)</f>
        <v>0.67981494570621681</v>
      </c>
      <c r="Y52">
        <f>Playoffs!DL50-VLOOKUP($B52,Adjusted!$C$1:$AI$128,Y$2,FALSE)</f>
        <v>6.9098113901504146</v>
      </c>
      <c r="Z52">
        <f>Playoffs!DM50-VLOOKUP($B52,Adjusted!$C$1:$AI$128,Z$2,FALSE)</f>
        <v>6.3709559768639163</v>
      </c>
      <c r="AA52">
        <f>Playoffs!DN50-VLOOKUP($B52,Adjusted!$C$1:$AI$128,AA$2,FALSE)</f>
        <v>0.34349140321819982</v>
      </c>
      <c r="AB52">
        <f>Playoffs!DO50-VLOOKUP($B52,Adjusted!$C$1:$AI$128,AB$2,FALSE)</f>
        <v>0.57803917801032756</v>
      </c>
      <c r="AC52">
        <f>Playoffs!DP50-VLOOKUP($B52,Adjusted!$C$1:$AI$128,AC$2,FALSE)</f>
        <v>0.40678982977236383</v>
      </c>
      <c r="AD52">
        <f>Playoffs!DQ50-VLOOKUP($B52,Adjusted!$C$1:$AI$128,AD$2,FALSE)</f>
        <v>0.51008800780991559</v>
      </c>
      <c r="AE52">
        <f>Playoffs!DR50-VLOOKUP($B52,Adjusted!$C$1:$AI$128,AE$2,FALSE)</f>
        <v>2.2807589951014458</v>
      </c>
      <c r="AF52">
        <f>Playoffs!DS50-VLOOKUP($B52,Adjusted!$C$1:$AI$128,AF$2,FALSE)</f>
        <v>1.7099502357088681</v>
      </c>
      <c r="AG52">
        <f>Playoffs!DT50-VLOOKUP($B52,Adjusted!$C$1:$AI$128,AG$2,FALSE)</f>
        <v>30.793387670079603</v>
      </c>
      <c r="AH52">
        <f>Playoffs!DU50-VLOOKUP($B52,Adjusted!$C$1:$AI$128,AH$2,FALSE)</f>
        <v>35.305766333579939</v>
      </c>
      <c r="AJ52">
        <f t="shared" ca="1" si="31"/>
        <v>25</v>
      </c>
      <c r="AK52">
        <f t="shared" ca="1" si="39"/>
        <v>137</v>
      </c>
      <c r="AL52">
        <f t="shared" ca="1" si="40"/>
        <v>110</v>
      </c>
      <c r="AM52">
        <f t="shared" ca="1" si="41"/>
        <v>183</v>
      </c>
      <c r="AN52">
        <f t="shared" ca="1" si="42"/>
        <v>56</v>
      </c>
      <c r="AO52">
        <f t="shared" ca="1" si="43"/>
        <v>194</v>
      </c>
      <c r="AP52">
        <f t="shared" ca="1" si="44"/>
        <v>51</v>
      </c>
      <c r="AQ52">
        <f t="shared" ca="1" si="45"/>
        <v>154</v>
      </c>
      <c r="AR52">
        <f t="shared" ca="1" si="46"/>
        <v>46</v>
      </c>
      <c r="AS52">
        <f t="shared" ca="1" si="47"/>
        <v>160</v>
      </c>
      <c r="AT52">
        <f t="shared" ca="1" si="48"/>
        <v>115</v>
      </c>
      <c r="AU52">
        <f t="shared" ca="1" si="49"/>
        <v>116</v>
      </c>
      <c r="AV52">
        <f t="shared" ca="1" si="50"/>
        <v>34</v>
      </c>
      <c r="AW52">
        <f t="shared" ca="1" si="51"/>
        <v>145</v>
      </c>
      <c r="AX52">
        <f t="shared" ca="1" si="52"/>
        <v>87</v>
      </c>
      <c r="AY52">
        <f t="shared" ca="1" si="53"/>
        <v>97</v>
      </c>
      <c r="AZ52">
        <f t="shared" ca="1" si="54"/>
        <v>164</v>
      </c>
      <c r="BA52">
        <f t="shared" ca="1" si="55"/>
        <v>154</v>
      </c>
      <c r="BB52">
        <f t="shared" ca="1" si="56"/>
        <v>121</v>
      </c>
      <c r="BC52">
        <f t="shared" ca="1" si="57"/>
        <v>191</v>
      </c>
      <c r="BD52">
        <f t="shared" ca="1" si="58"/>
        <v>48</v>
      </c>
      <c r="BE52">
        <f t="shared" ca="1" si="59"/>
        <v>112</v>
      </c>
      <c r="BF52">
        <f t="shared" ca="1" si="60"/>
        <v>19</v>
      </c>
      <c r="BG52">
        <f t="shared" ca="1" si="61"/>
        <v>166</v>
      </c>
      <c r="BH52">
        <f t="shared" ca="1" si="62"/>
        <v>41</v>
      </c>
      <c r="BI52">
        <f t="shared" ca="1" si="63"/>
        <v>122</v>
      </c>
      <c r="BJ52">
        <f t="shared" ca="1" si="64"/>
        <v>133</v>
      </c>
      <c r="BK52">
        <f t="shared" ca="1" si="65"/>
        <v>146</v>
      </c>
      <c r="BL52">
        <f t="shared" ca="1" si="66"/>
        <v>183</v>
      </c>
      <c r="BM52">
        <f t="shared" ca="1" si="67"/>
        <v>6</v>
      </c>
      <c r="BN52">
        <f t="shared" ca="1" si="68"/>
        <v>172</v>
      </c>
      <c r="BO52">
        <f t="shared" ca="1" si="69"/>
        <v>72</v>
      </c>
      <c r="BQ52">
        <f>NORMDIST(C52,Playoffs!CP$199,Playoffs!CP$200,1)</f>
        <v>0.89378606760377677</v>
      </c>
      <c r="BR52">
        <f>1-NORMDIST(D52,Playoffs!CQ$199,Playoffs!CQ$200,1)</f>
        <v>0.38312547432740218</v>
      </c>
      <c r="BS52">
        <f>NORMDIST(E52,Playoffs!CR$199,Playoffs!CR$200,1)</f>
        <v>0.53985046904917022</v>
      </c>
      <c r="BT52">
        <f>1-NORMDIST(F52,Playoffs!CS$199,Playoffs!CS$200,1)</f>
        <v>0.11802934927027831</v>
      </c>
      <c r="BU52">
        <f>1-NORMDIST(G52,Playoffs!CT$199,Playoffs!CT$200,1)</f>
        <v>0.77211279768857644</v>
      </c>
      <c r="BV52">
        <f>NORMDIST(H52,Playoffs!CU$199,Playoffs!CU$200,1)</f>
        <v>7.9349373889155084E-2</v>
      </c>
      <c r="BW52">
        <f>NORMDIST(I52,Playoffs!CV$199,Playoffs!CV$200,1)</f>
        <v>0.77722494408562115</v>
      </c>
      <c r="BX52">
        <f>1-NORMDIST(J52,Playoffs!CW$199,Playoffs!CW$200,1)</f>
        <v>0.30361582197025805</v>
      </c>
      <c r="BY52">
        <f>NORMDIST(K52,Playoffs!CX$199,Playoffs!CX$200,1)</f>
        <v>0.80695426681562787</v>
      </c>
      <c r="BZ52">
        <f>1-NORMDIST(L52,Playoffs!CY$199,Playoffs!CY$200,1)</f>
        <v>0.23550220080768947</v>
      </c>
      <c r="CA52">
        <f>NORMDIST(M52,Playoffs!CZ$199,Playoffs!CZ$200,1)</f>
        <v>0.4857681246772626</v>
      </c>
      <c r="CB52">
        <f>1-NORMDIST(N52,Playoffs!DA$199,Playoffs!DA$200,1)</f>
        <v>0.5134158103150962</v>
      </c>
      <c r="CC52">
        <f>NORMDIST(O52,Playoffs!DB$199,Playoffs!DB$200,1)</f>
        <v>0.89363418294417807</v>
      </c>
      <c r="CD52">
        <f>1-NORMDIST(P52,Playoffs!DC$199,Playoffs!DC$200,1)</f>
        <v>0.32566467960981482</v>
      </c>
      <c r="CE52">
        <f>NORMDIST(Q52,Playoffs!DD$199,Playoffs!DD$200,1)</f>
        <v>0.63996835753342141</v>
      </c>
      <c r="CF52">
        <f>1-NORMDIST(R52,Playoffs!DE$199,Playoffs!DE$200,1)</f>
        <v>0.56371369330768517</v>
      </c>
      <c r="CG52">
        <f>NORMDIST(S52,Playoffs!DF$199,Playoffs!DF$200,1)</f>
        <v>0.20986203689950111</v>
      </c>
      <c r="CH52">
        <f>1-NORMDIST(T52,Playoffs!DG$199,Playoffs!DG$200,1)</f>
        <v>0.23864193893331309</v>
      </c>
      <c r="CI52">
        <f>1-NORMDIST(U52,Playoffs!DH$199,Playoffs!DH$200,1)</f>
        <v>0.39711836632282704</v>
      </c>
      <c r="CJ52">
        <f>NORMDIST(V52,Playoffs!DI$199,Playoffs!DI$200,1)</f>
        <v>6.4586122440702165E-2</v>
      </c>
      <c r="CK52">
        <f>NORMDIST(W52,Playoffs!DJ$199,Playoffs!DJ$200,1)</f>
        <v>0.77891924009754576</v>
      </c>
      <c r="CL52">
        <f>1-NORMDIST(X52,Playoffs!DK$199,Playoffs!DK$200,1)</f>
        <v>0.4651202824995635</v>
      </c>
      <c r="CM52">
        <f>NORMDIST(Y52,Playoffs!DL$199,Playoffs!DL$200,1)</f>
        <v>0.91988218966689161</v>
      </c>
      <c r="CN52">
        <f>1-NORMDIST(Z52,Playoffs!DM$199,Playoffs!DM$200,1)</f>
        <v>0.19372743386476377</v>
      </c>
      <c r="CO52">
        <f>1-NORMDIST(AA52,Playoffs!DN$199,Playoffs!DN$200,1)</f>
        <v>0.86211069972085841</v>
      </c>
      <c r="CP52">
        <f>NORMDIST(AB52,Playoffs!DO$199,Playoffs!DO$200,1)</f>
        <v>0.29137210208068043</v>
      </c>
      <c r="CQ52">
        <f>NORMDIST(AC52,Playoffs!DP$199,Playoffs!DP$200,1)</f>
        <v>0.33332023896046803</v>
      </c>
      <c r="CR52">
        <f>1-NORMDIST(AD52,Playoffs!DQ$199,Playoffs!DQ$200,1)</f>
        <v>0.32541569281696081</v>
      </c>
      <c r="CS52">
        <f>NORMDIST(AE52,Playoffs!DR$199,Playoffs!DR$200,1)</f>
        <v>7.0370857373756701E-2</v>
      </c>
      <c r="CT52">
        <f>1-NORMDIST(AF52,Playoffs!DS$199,Playoffs!DS$200,1)</f>
        <v>0.97293477032686693</v>
      </c>
      <c r="CU52">
        <f>NORMDIST(AG52,Playoffs!DT$199,Playoffs!DT$200,1)</f>
        <v>0.13100265073791029</v>
      </c>
      <c r="CV52">
        <f>1-NORMDIST(AH52,Playoffs!DU$199,Playoffs!DU$200,1)</f>
        <v>0.66656110114842704</v>
      </c>
      <c r="CW52">
        <f t="shared" si="32"/>
        <v>24.184257088105468</v>
      </c>
      <c r="CX52">
        <f t="shared" si="33"/>
        <v>10.868530781754552</v>
      </c>
      <c r="CY52">
        <f t="shared" si="34"/>
        <v>35.052787869860019</v>
      </c>
      <c r="DA52">
        <f t="shared" ca="1" si="35"/>
        <v>58</v>
      </c>
      <c r="DB52">
        <f t="shared" ca="1" si="36"/>
        <v>176</v>
      </c>
      <c r="DC52">
        <f t="shared" ca="1" si="37"/>
        <v>131</v>
      </c>
      <c r="DE52" t="str">
        <f t="shared" si="38"/>
        <v>Seahawks</v>
      </c>
    </row>
    <row r="53" spans="1:109">
      <c r="A53" t="str">
        <f>Playoffs!G51</f>
        <v>Colts-WC-2003</v>
      </c>
      <c r="B53" t="str">
        <f>Playoffs!B51&amp;"-"&amp;Playoffs!F51</f>
        <v>Broncos-2003</v>
      </c>
      <c r="C53">
        <f>Playoffs!CP51-VLOOKUP($B53,Adjusted!$C$1:$AI$128,C$2,FALSE)</f>
        <v>0.94152395606365569</v>
      </c>
      <c r="D53">
        <f>Playoffs!CQ51-VLOOKUP($B53,Adjusted!$C$1:$AI$128,D$2,FALSE)</f>
        <v>0.69263696093768468</v>
      </c>
      <c r="E53">
        <f>Playoffs!CR51-VLOOKUP($B53,Adjusted!$C$1:$AI$128,E$2,FALSE)</f>
        <v>15.941018593389876</v>
      </c>
      <c r="F53">
        <f>Playoffs!CS51-VLOOKUP($B53,Adjusted!$C$1:$AI$128,F$2,FALSE)</f>
        <v>3.5934632217880953</v>
      </c>
      <c r="G53">
        <f>Playoffs!CT51-VLOOKUP($B53,Adjusted!$C$1:$AI$128,G$2,FALSE)</f>
        <v>1.437936500901261</v>
      </c>
      <c r="H53">
        <f>Playoffs!CU51-VLOOKUP($B53,Adjusted!$C$1:$AI$128,H$2,FALSE)</f>
        <v>3.3259720351754591</v>
      </c>
      <c r="I53">
        <f>Playoffs!CV51-VLOOKUP($B53,Adjusted!$C$1:$AI$128,I$2,FALSE)</f>
        <v>57.143209269480437</v>
      </c>
      <c r="J53">
        <f>Playoffs!CW51-VLOOKUP($B53,Adjusted!$C$1:$AI$128,J$2,FALSE)</f>
        <v>32.035972442436481</v>
      </c>
      <c r="K53">
        <f>Playoffs!CX51-VLOOKUP($B53,Adjusted!$C$1:$AI$128,K$2,FALSE)</f>
        <v>3.1717164147037598</v>
      </c>
      <c r="L53">
        <f>Playoffs!CY51-VLOOKUP($B53,Adjusted!$C$1:$AI$128,L$2,FALSE)</f>
        <v>3.3324135081883677</v>
      </c>
      <c r="M53">
        <f>Playoffs!CZ51-VLOOKUP($B53,Adjusted!$C$1:$AI$128,M$2,FALSE)</f>
        <v>9.0891956450648124</v>
      </c>
      <c r="N53">
        <f>Playoffs!DA51-VLOOKUP($B53,Adjusted!$C$1:$AI$128,N$2,FALSE)</f>
        <v>5.4569727581925997</v>
      </c>
      <c r="O53">
        <f>Playoffs!DB51-VLOOKUP($B53,Adjusted!$C$1:$AI$128,O$2,FALSE)</f>
        <v>2.8631634411724698</v>
      </c>
      <c r="P53">
        <f>Playoffs!DC51-VLOOKUP($B53,Adjusted!$C$1:$AI$128,P$2,FALSE)</f>
        <v>1.9120439209708999</v>
      </c>
      <c r="Q53">
        <f>Playoffs!DD51-VLOOKUP($B53,Adjusted!$C$1:$AI$128,Q$2,FALSE)</f>
        <v>0.74803139780036054</v>
      </c>
      <c r="R53">
        <f>Playoffs!DE51-VLOOKUP($B53,Adjusted!$C$1:$AI$128,R$2,FALSE)</f>
        <v>0.46513774147033876</v>
      </c>
      <c r="S53">
        <f>Playoffs!DF51-VLOOKUP($B53,Adjusted!$C$1:$AI$128,S$2,FALSE)</f>
        <v>38.877098615360403</v>
      </c>
      <c r="T53">
        <f>Playoffs!DG51-VLOOKUP($B53,Adjusted!$C$1:$AI$128,T$2,FALSE)</f>
        <v>29.235516869723227</v>
      </c>
      <c r="U53">
        <f>Playoffs!DH51-VLOOKUP($B53,Adjusted!$C$1:$AI$128,U$2,FALSE)</f>
        <v>-0.98039779629664148</v>
      </c>
      <c r="V53">
        <f>Playoffs!DI51-VLOOKUP($B53,Adjusted!$C$1:$AI$128,V$2,FALSE)</f>
        <v>1.6062175606891471</v>
      </c>
      <c r="W53">
        <f>Playoffs!DJ51-VLOOKUP($B53,Adjusted!$C$1:$AI$128,W$2,FALSE)</f>
        <v>0.69607258770004499</v>
      </c>
      <c r="X53">
        <f>Playoffs!DK51-VLOOKUP($B53,Adjusted!$C$1:$AI$128,X$2,FALSE)</f>
        <v>0.97813207255106005</v>
      </c>
      <c r="Y53">
        <f>Playoffs!DL51-VLOOKUP($B53,Adjusted!$C$1:$AI$128,Y$2,FALSE)</f>
        <v>6.5127139721522438</v>
      </c>
      <c r="Z53">
        <f>Playoffs!DM51-VLOOKUP($B53,Adjusted!$C$1:$AI$128,Z$2,FALSE)</f>
        <v>5.9343548606065655</v>
      </c>
      <c r="AA53">
        <f>Playoffs!DN51-VLOOKUP($B53,Adjusted!$C$1:$AI$128,AA$2,FALSE)</f>
        <v>0.43048191655559309</v>
      </c>
      <c r="AB53">
        <f>Playoffs!DO51-VLOOKUP($B53,Adjusted!$C$1:$AI$128,AB$2,FALSE)</f>
        <v>0.93076649826200386</v>
      </c>
      <c r="AC53">
        <f>Playoffs!DP51-VLOOKUP($B53,Adjusted!$C$1:$AI$128,AC$2,FALSE)</f>
        <v>0.53745979721798431</v>
      </c>
      <c r="AD53">
        <f>Playoffs!DQ51-VLOOKUP($B53,Adjusted!$C$1:$AI$128,AD$2,FALSE)</f>
        <v>0.55931152822841179</v>
      </c>
      <c r="AE53">
        <f>Playoffs!DR51-VLOOKUP($B53,Adjusted!$C$1:$AI$128,AE$2,FALSE)</f>
        <v>3.7632598876020307</v>
      </c>
      <c r="AF53">
        <f>Playoffs!DS51-VLOOKUP($B53,Adjusted!$C$1:$AI$128,AF$2,FALSE)</f>
        <v>4.9117042531602815</v>
      </c>
      <c r="AG53">
        <f>Playoffs!DT51-VLOOKUP($B53,Adjusted!$C$1:$AI$128,AG$2,FALSE)</f>
        <v>37.926474055118994</v>
      </c>
      <c r="AH53">
        <f>Playoffs!DU51-VLOOKUP($B53,Adjusted!$C$1:$AI$128,AH$2,FALSE)</f>
        <v>44.178426576190226</v>
      </c>
      <c r="AJ53">
        <f t="shared" ca="1" si="31"/>
        <v>2</v>
      </c>
      <c r="AK53">
        <f t="shared" ca="1" si="39"/>
        <v>116</v>
      </c>
      <c r="AL53">
        <f t="shared" ca="1" si="40"/>
        <v>1</v>
      </c>
      <c r="AM53">
        <f t="shared" ca="1" si="41"/>
        <v>71</v>
      </c>
      <c r="AN53">
        <f t="shared" ca="1" si="42"/>
        <v>103</v>
      </c>
      <c r="AO53">
        <f t="shared" ca="1" si="43"/>
        <v>45</v>
      </c>
      <c r="AP53">
        <f t="shared" ca="1" si="44"/>
        <v>3</v>
      </c>
      <c r="AQ53">
        <f t="shared" ca="1" si="45"/>
        <v>144</v>
      </c>
      <c r="AR53">
        <f t="shared" ca="1" si="46"/>
        <v>47</v>
      </c>
      <c r="AS53">
        <f t="shared" ca="1" si="47"/>
        <v>176</v>
      </c>
      <c r="AT53">
        <f t="shared" ca="1" si="48"/>
        <v>3</v>
      </c>
      <c r="AU53">
        <f t="shared" ca="1" si="49"/>
        <v>147</v>
      </c>
      <c r="AV53">
        <f t="shared" ca="1" si="50"/>
        <v>9</v>
      </c>
      <c r="AW53">
        <f t="shared" ca="1" si="51"/>
        <v>151</v>
      </c>
      <c r="AX53">
        <f t="shared" ca="1" si="52"/>
        <v>2</v>
      </c>
      <c r="AY53">
        <f t="shared" ca="1" si="53"/>
        <v>153</v>
      </c>
      <c r="AZ53">
        <f t="shared" ca="1" si="54"/>
        <v>29</v>
      </c>
      <c r="BA53">
        <f t="shared" ca="1" si="55"/>
        <v>86</v>
      </c>
      <c r="BB53">
        <f t="shared" ca="1" si="56"/>
        <v>1</v>
      </c>
      <c r="BC53">
        <f t="shared" ca="1" si="57"/>
        <v>181</v>
      </c>
      <c r="BD53">
        <f t="shared" ca="1" si="58"/>
        <v>116</v>
      </c>
      <c r="BE53">
        <f t="shared" ca="1" si="59"/>
        <v>182</v>
      </c>
      <c r="BF53">
        <f t="shared" ca="1" si="60"/>
        <v>35</v>
      </c>
      <c r="BG53">
        <f t="shared" ca="1" si="61"/>
        <v>136</v>
      </c>
      <c r="BH53">
        <f t="shared" ca="1" si="62"/>
        <v>56</v>
      </c>
      <c r="BI53">
        <f t="shared" ca="1" si="63"/>
        <v>53</v>
      </c>
      <c r="BJ53">
        <f t="shared" ca="1" si="64"/>
        <v>50</v>
      </c>
      <c r="BK53">
        <f t="shared" ca="1" si="65"/>
        <v>175</v>
      </c>
      <c r="BL53">
        <f t="shared" ca="1" si="66"/>
        <v>114</v>
      </c>
      <c r="BM53">
        <f t="shared" ca="1" si="67"/>
        <v>165</v>
      </c>
      <c r="BN53">
        <f t="shared" ca="1" si="68"/>
        <v>90</v>
      </c>
      <c r="BO53">
        <f t="shared" ca="1" si="69"/>
        <v>176</v>
      </c>
      <c r="BQ53">
        <f>NORMDIST(C53,Playoffs!CP$199,Playoffs!CP$200,1)</f>
        <v>0.99222419001942164</v>
      </c>
      <c r="BR53">
        <f>1-NORMDIST(D53,Playoffs!CQ$199,Playoffs!CQ$200,1)</f>
        <v>0.49560900290535825</v>
      </c>
      <c r="BS53">
        <f>NORMDIST(E53,Playoffs!CR$199,Playoffs!CR$200,1)</f>
        <v>0.99989692288117471</v>
      </c>
      <c r="BT53">
        <f>1-NORMDIST(F53,Playoffs!CS$199,Playoffs!CS$200,1)</f>
        <v>0.74315553882878493</v>
      </c>
      <c r="BU53">
        <f>1-NORMDIST(G53,Playoffs!CT$199,Playoffs!CT$200,1)</f>
        <v>0.58853381379211323</v>
      </c>
      <c r="BV53">
        <f>NORMDIST(H53,Playoffs!CU$199,Playoffs!CU$200,1)</f>
        <v>0.86879609647271361</v>
      </c>
      <c r="BW53">
        <f>NORMDIST(I53,Playoffs!CV$199,Playoffs!CV$200,1)</f>
        <v>0.99931692612099576</v>
      </c>
      <c r="BX53">
        <f>1-NORMDIST(J53,Playoffs!CW$199,Playoffs!CW$200,1)</f>
        <v>0.34614781594683197</v>
      </c>
      <c r="BY53">
        <f>NORMDIST(K53,Playoffs!CX$199,Playoffs!CX$200,1)</f>
        <v>0.80666507457869985</v>
      </c>
      <c r="BZ53">
        <f>1-NORMDIST(L53,Playoffs!CY$199,Playoffs!CY$200,1)</f>
        <v>0.12817469547934945</v>
      </c>
      <c r="CA53">
        <f>NORMDIST(M53,Playoffs!CZ$199,Playoffs!CZ$200,1)</f>
        <v>0.99971543853972489</v>
      </c>
      <c r="CB53">
        <f>1-NORMDIST(N53,Playoffs!DA$199,Playoffs!DA$200,1)</f>
        <v>0.40128252903898765</v>
      </c>
      <c r="CC53">
        <f>NORMDIST(O53,Playoffs!DB$199,Playoffs!DB$200,1)</f>
        <v>0.98747969392341761</v>
      </c>
      <c r="CD53">
        <f>1-NORMDIST(P53,Playoffs!DC$199,Playoffs!DC$200,1)</f>
        <v>0.30283984002701048</v>
      </c>
      <c r="CE53">
        <f>NORMDIST(Q53,Playoffs!DD$199,Playoffs!DD$200,1)</f>
        <v>0.99603795034244658</v>
      </c>
      <c r="CF53">
        <f>1-NORMDIST(R53,Playoffs!DE$199,Playoffs!DE$200,1)</f>
        <v>0.29118858516533519</v>
      </c>
      <c r="CG53">
        <f>NORMDIST(S53,Playoffs!DF$199,Playoffs!DF$200,1)</f>
        <v>0.91653002245834858</v>
      </c>
      <c r="CH53">
        <f>1-NORMDIST(T53,Playoffs!DG$199,Playoffs!DG$200,1)</f>
        <v>0.62573252315137706</v>
      </c>
      <c r="CI53">
        <f>1-NORMDIST(U53,Playoffs!DH$199,Playoffs!DH$200,1)</f>
        <v>0.99228110097439015</v>
      </c>
      <c r="CJ53">
        <f>NORMDIST(V53,Playoffs!DI$199,Playoffs!DI$200,1)</f>
        <v>0.12670804178753303</v>
      </c>
      <c r="CK53">
        <f>NORMDIST(W53,Playoffs!DJ$199,Playoffs!DJ$200,1)</f>
        <v>0.55840478650723313</v>
      </c>
      <c r="CL53">
        <f>1-NORMDIST(X53,Playoffs!DK$199,Playoffs!DK$200,1)</f>
        <v>0.1195584968078065</v>
      </c>
      <c r="CM53">
        <f>NORMDIST(Y53,Playoffs!DL$199,Playoffs!DL$200,1)</f>
        <v>0.8428670318714625</v>
      </c>
      <c r="CN53">
        <f>1-NORMDIST(Z53,Playoffs!DM$199,Playoffs!DM$200,1)</f>
        <v>0.334804975777937</v>
      </c>
      <c r="CO53">
        <f>1-NORMDIST(AA53,Playoffs!DN$199,Playoffs!DN$200,1)</f>
        <v>0.81310548104642399</v>
      </c>
      <c r="CP53">
        <f>NORMDIST(AB53,Playoffs!DO$199,Playoffs!DO$200,1)</f>
        <v>0.60388357428872874</v>
      </c>
      <c r="CQ53">
        <f>NORMDIST(AC53,Playoffs!DP$199,Playoffs!DP$200,1)</f>
        <v>0.75385834518869288</v>
      </c>
      <c r="CR53">
        <f>1-NORMDIST(AD53,Playoffs!DQ$199,Playoffs!DQ$200,1)</f>
        <v>0.19118160269498286</v>
      </c>
      <c r="CS53">
        <f>NORMDIST(AE53,Playoffs!DR$199,Playoffs!DR$200,1)</f>
        <v>0.38318054055442663</v>
      </c>
      <c r="CT53">
        <f>1-NORMDIST(AF53,Playoffs!DS$199,Playoffs!DS$200,1)</f>
        <v>0.26967706089784049</v>
      </c>
      <c r="CU53">
        <f>NORMDIST(AG53,Playoffs!DT$199,Playoffs!DT$200,1)</f>
        <v>0.48843834631508676</v>
      </c>
      <c r="CV53">
        <f>1-NORMDIST(AH53,Playoffs!DU$199,Playoffs!DU$200,1)</f>
        <v>0.17651756217860259</v>
      </c>
      <c r="CW53">
        <f t="shared" si="32"/>
        <v>32.062918239368813</v>
      </c>
      <c r="CX53">
        <f t="shared" si="33"/>
        <v>15.482455984955644</v>
      </c>
      <c r="CY53">
        <f t="shared" si="34"/>
        <v>47.545374224324483</v>
      </c>
      <c r="DA53">
        <f t="shared" ca="1" si="35"/>
        <v>5</v>
      </c>
      <c r="DB53">
        <f t="shared" ca="1" si="36"/>
        <v>138</v>
      </c>
      <c r="DC53">
        <f t="shared" ca="1" si="37"/>
        <v>40</v>
      </c>
      <c r="DE53" t="str">
        <f t="shared" si="38"/>
        <v>Colts</v>
      </c>
    </row>
    <row r="54" spans="1:109">
      <c r="A54" t="str">
        <f>Playoffs!G52</f>
        <v>Broncos-WC-2003</v>
      </c>
      <c r="B54" t="str">
        <f>Playoffs!B52&amp;"-"&amp;Playoffs!F52</f>
        <v>Colts-2003</v>
      </c>
      <c r="C54">
        <f>Playoffs!CP52-VLOOKUP($B54,Adjusted!$C$1:$AI$128,C$2,FALSE)</f>
        <v>0.70122117485131796</v>
      </c>
      <c r="D54">
        <f>Playoffs!CQ52-VLOOKUP($B54,Adjusted!$C$1:$AI$128,D$2,FALSE)</f>
        <v>0.80342565555426904</v>
      </c>
      <c r="E54">
        <f>Playoffs!CR52-VLOOKUP($B54,Adjusted!$C$1:$AI$128,E$2,FALSE)</f>
        <v>3.4216938512185924</v>
      </c>
      <c r="F54">
        <f>Playoffs!CS52-VLOOKUP($B54,Adjusted!$C$1:$AI$128,F$2,FALSE)</f>
        <v>13.340816016833978</v>
      </c>
      <c r="G54">
        <f>Playoffs!CT52-VLOOKUP($B54,Adjusted!$C$1:$AI$128,G$2,FALSE)</f>
        <v>2.846044365441843</v>
      </c>
      <c r="H54">
        <f>Playoffs!CU52-VLOOKUP($B54,Adjusted!$C$1:$AI$128,H$2,FALSE)</f>
        <v>1.5035243441604855</v>
      </c>
      <c r="I54">
        <f>Playoffs!CV52-VLOOKUP($B54,Adjusted!$C$1:$AI$128,I$2,FALSE)</f>
        <v>34.302390033976046</v>
      </c>
      <c r="J54">
        <f>Playoffs!CW52-VLOOKUP($B54,Adjusted!$C$1:$AI$128,J$2,FALSE)</f>
        <v>47.510643989095023</v>
      </c>
      <c r="K54">
        <f>Playoffs!CX52-VLOOKUP($B54,Adjusted!$C$1:$AI$128,K$2,FALSE)</f>
        <v>3.6074228429167734</v>
      </c>
      <c r="L54">
        <f>Playoffs!CY52-VLOOKUP($B54,Adjusted!$C$1:$AI$128,L$2,FALSE)</f>
        <v>2.6200345084582231</v>
      </c>
      <c r="M54">
        <f>Playoffs!CZ52-VLOOKUP($B54,Adjusted!$C$1:$AI$128,M$2,FALSE)</f>
        <v>5.3968256317024705</v>
      </c>
      <c r="N54">
        <f>Playoffs!DA52-VLOOKUP($B54,Adjusted!$C$1:$AI$128,N$2,FALSE)</f>
        <v>8.1969748971525433</v>
      </c>
      <c r="O54">
        <f>Playoffs!DB52-VLOOKUP($B54,Adjusted!$C$1:$AI$128,O$2,FALSE)</f>
        <v>2.0785813287595971</v>
      </c>
      <c r="P54">
        <f>Playoffs!DC52-VLOOKUP($B54,Adjusted!$C$1:$AI$128,P$2,FALSE)</f>
        <v>2.1819002565216938</v>
      </c>
      <c r="Q54">
        <f>Playoffs!DD52-VLOOKUP($B54,Adjusted!$C$1:$AI$128,Q$2,FALSE)</f>
        <v>0.45346475956494148</v>
      </c>
      <c r="R54">
        <f>Playoffs!DE52-VLOOKUP($B54,Adjusted!$C$1:$AI$128,R$2,FALSE)</f>
        <v>0.61206586389880779</v>
      </c>
      <c r="S54">
        <f>Playoffs!DF52-VLOOKUP($B54,Adjusted!$C$1:$AI$128,S$2,FALSE)</f>
        <v>28.857282748902286</v>
      </c>
      <c r="T54">
        <f>Playoffs!DG52-VLOOKUP($B54,Adjusted!$C$1:$AI$128,T$2,FALSE)</f>
        <v>38.160686454684225</v>
      </c>
      <c r="U54">
        <f>Playoffs!DH52-VLOOKUP($B54,Adjusted!$C$1:$AI$128,U$2,FALSE)</f>
        <v>1.3913915256736979</v>
      </c>
      <c r="V54">
        <f>Playoffs!DI52-VLOOKUP($B54,Adjusted!$C$1:$AI$128,V$2,FALSE)</f>
        <v>1.0252291048817093</v>
      </c>
      <c r="W54">
        <f>Playoffs!DJ52-VLOOKUP($B54,Adjusted!$C$1:$AI$128,W$2,FALSE)</f>
        <v>0.93570734567060043</v>
      </c>
      <c r="X54">
        <f>Playoffs!DK52-VLOOKUP($B54,Adjusted!$C$1:$AI$128,X$2,FALSE)</f>
        <v>0.5119145220056166</v>
      </c>
      <c r="Y54">
        <f>Playoffs!DL52-VLOOKUP($B54,Adjusted!$C$1:$AI$128,Y$2,FALSE)</f>
        <v>6.3061826334354834</v>
      </c>
      <c r="Z54">
        <f>Playoffs!DM52-VLOOKUP($B54,Adjusted!$C$1:$AI$128,Z$2,FALSE)</f>
        <v>5.5484563338877475</v>
      </c>
      <c r="AA54">
        <f>Playoffs!DN52-VLOOKUP($B54,Adjusted!$C$1:$AI$128,AA$2,FALSE)</f>
        <v>0.73054440594751935</v>
      </c>
      <c r="AB54">
        <f>Playoffs!DO52-VLOOKUP($B54,Adjusted!$C$1:$AI$128,AB$2,FALSE)</f>
        <v>0.95250982688512109</v>
      </c>
      <c r="AC54">
        <f>Playoffs!DP52-VLOOKUP($B54,Adjusted!$C$1:$AI$128,AC$2,FALSE)</f>
        <v>0.59687686873244994</v>
      </c>
      <c r="AD54">
        <f>Playoffs!DQ52-VLOOKUP($B54,Adjusted!$C$1:$AI$128,AD$2,FALSE)</f>
        <v>0.49062191064265109</v>
      </c>
      <c r="AE54">
        <f>Playoffs!DR52-VLOOKUP($B54,Adjusted!$C$1:$AI$128,AE$2,FALSE)</f>
        <v>5.0672289822265482</v>
      </c>
      <c r="AF54">
        <f>Playoffs!DS52-VLOOKUP($B54,Adjusted!$C$1:$AI$128,AF$2,FALSE)</f>
        <v>4.0057723889830328</v>
      </c>
      <c r="AG54">
        <f>Playoffs!DT52-VLOOKUP($B54,Adjusted!$C$1:$AI$128,AG$2,FALSE)</f>
        <v>41.081443534709365</v>
      </c>
      <c r="AH54">
        <f>Playoffs!DU52-VLOOKUP($B54,Adjusted!$C$1:$AI$128,AH$2,FALSE)</f>
        <v>38.860531194529315</v>
      </c>
      <c r="AJ54">
        <f t="shared" ca="1" si="31"/>
        <v>115</v>
      </c>
      <c r="AK54">
        <f t="shared" ca="1" si="39"/>
        <v>186</v>
      </c>
      <c r="AL54">
        <f t="shared" ca="1" si="40"/>
        <v>164</v>
      </c>
      <c r="AM54">
        <f t="shared" ca="1" si="41"/>
        <v>195</v>
      </c>
      <c r="AN54">
        <f t="shared" ca="1" si="42"/>
        <v>153</v>
      </c>
      <c r="AO54">
        <f t="shared" ca="1" si="43"/>
        <v>104</v>
      </c>
      <c r="AP54">
        <f t="shared" ca="1" si="44"/>
        <v>58</v>
      </c>
      <c r="AQ54">
        <f t="shared" ca="1" si="45"/>
        <v>193</v>
      </c>
      <c r="AR54">
        <f t="shared" ca="1" si="46"/>
        <v>19</v>
      </c>
      <c r="AS54">
        <f t="shared" ca="1" si="47"/>
        <v>106</v>
      </c>
      <c r="AT54">
        <f t="shared" ca="1" si="48"/>
        <v>95</v>
      </c>
      <c r="AU54">
        <f t="shared" ca="1" si="49"/>
        <v>197</v>
      </c>
      <c r="AV54">
        <f t="shared" ca="1" si="50"/>
        <v>53</v>
      </c>
      <c r="AW54">
        <f t="shared" ca="1" si="51"/>
        <v>172</v>
      </c>
      <c r="AX54">
        <f t="shared" ca="1" si="52"/>
        <v>83</v>
      </c>
      <c r="AY54">
        <f t="shared" ca="1" si="53"/>
        <v>186</v>
      </c>
      <c r="AZ54">
        <f t="shared" ca="1" si="54"/>
        <v>139</v>
      </c>
      <c r="BA54">
        <f t="shared" ca="1" si="55"/>
        <v>179</v>
      </c>
      <c r="BB54">
        <f t="shared" ca="1" si="56"/>
        <v>23</v>
      </c>
      <c r="BC54">
        <f t="shared" ca="1" si="57"/>
        <v>189</v>
      </c>
      <c r="BD54">
        <f t="shared" ca="1" si="58"/>
        <v>39</v>
      </c>
      <c r="BE54">
        <f t="shared" ca="1" si="59"/>
        <v>65</v>
      </c>
      <c r="BF54">
        <f t="shared" ca="1" si="60"/>
        <v>50</v>
      </c>
      <c r="BG54">
        <f t="shared" ca="1" si="61"/>
        <v>110</v>
      </c>
      <c r="BH54">
        <f t="shared" ca="1" si="62"/>
        <v>122</v>
      </c>
      <c r="BI54">
        <f t="shared" ca="1" si="63"/>
        <v>46</v>
      </c>
      <c r="BJ54">
        <f t="shared" ca="1" si="64"/>
        <v>25</v>
      </c>
      <c r="BK54">
        <f t="shared" ca="1" si="65"/>
        <v>135</v>
      </c>
      <c r="BL54">
        <f t="shared" ca="1" si="66"/>
        <v>34</v>
      </c>
      <c r="BM54">
        <f t="shared" ca="1" si="67"/>
        <v>95</v>
      </c>
      <c r="BN54">
        <f t="shared" ca="1" si="68"/>
        <v>48</v>
      </c>
      <c r="BO54">
        <f t="shared" ca="1" si="69"/>
        <v>122</v>
      </c>
      <c r="BQ54">
        <f>NORMDIST(C54,Playoffs!CP$199,Playoffs!CP$200,1)</f>
        <v>0.53747277027268003</v>
      </c>
      <c r="BR54">
        <f>1-NORMDIST(D54,Playoffs!CQ$199,Playoffs!CQ$200,1)</f>
        <v>0.13940121590726817</v>
      </c>
      <c r="BS54">
        <f>NORMDIST(E54,Playoffs!CR$199,Playoffs!CR$200,1)</f>
        <v>0.23766944737769902</v>
      </c>
      <c r="BT54">
        <f>1-NORMDIST(F54,Playoffs!CS$199,Playoffs!CS$200,1)</f>
        <v>2.6170117459695108E-3</v>
      </c>
      <c r="BU54">
        <f>1-NORMDIST(G54,Playoffs!CT$199,Playoffs!CT$200,1)</f>
        <v>0.21800285345971504</v>
      </c>
      <c r="BV54">
        <f>NORMDIST(H54,Playoffs!CU$199,Playoffs!CU$200,1)</f>
        <v>0.42972705393948363</v>
      </c>
      <c r="BW54">
        <f>NORMDIST(I54,Playoffs!CV$199,Playoffs!CV$200,1)</f>
        <v>0.7418421000628973</v>
      </c>
      <c r="BX54">
        <f>1-NORMDIST(J54,Playoffs!CW$199,Playoffs!CW$200,1)</f>
        <v>1.6785781719886428E-2</v>
      </c>
      <c r="BY54">
        <f>NORMDIST(K54,Playoffs!CX$199,Playoffs!CX$200,1)</f>
        <v>0.94476478094699701</v>
      </c>
      <c r="BZ54">
        <f>1-NORMDIST(L54,Playoffs!CY$199,Playoffs!CY$200,1)</f>
        <v>0.5235862755001921</v>
      </c>
      <c r="CA54">
        <f>NORMDIST(M54,Playoffs!CZ$199,Playoffs!CZ$200,1)</f>
        <v>0.57812813020532705</v>
      </c>
      <c r="CB54">
        <f>1-NORMDIST(N54,Playoffs!DA$199,Playoffs!DA$200,1)</f>
        <v>3.8968539269124136E-3</v>
      </c>
      <c r="CC54">
        <f>NORMDIST(O54,Playoffs!DB$199,Playoffs!DB$200,1)</f>
        <v>0.79338079491699753</v>
      </c>
      <c r="CD54">
        <f>1-NORMDIST(P54,Playoffs!DC$199,Playoffs!DC$200,1)</f>
        <v>0.15731818948276044</v>
      </c>
      <c r="CE54">
        <f>NORMDIST(Q54,Playoffs!DD$199,Playoffs!DD$200,1)</f>
        <v>0.67833295745792932</v>
      </c>
      <c r="CF54">
        <f>1-NORMDIST(R54,Playoffs!DE$199,Playoffs!DE$200,1)</f>
        <v>5.0150661461712653E-2</v>
      </c>
      <c r="CG54">
        <f>NORMDIST(S54,Playoffs!DF$199,Playoffs!DF$200,1)</f>
        <v>0.3492423455433874</v>
      </c>
      <c r="CH54">
        <f>1-NORMDIST(T54,Playoffs!DG$199,Playoffs!DG$200,1)</f>
        <v>0.10463285431249381</v>
      </c>
      <c r="CI54">
        <f>1-NORMDIST(U54,Playoffs!DH$199,Playoffs!DH$200,1)</f>
        <v>0.89405525781171635</v>
      </c>
      <c r="CJ54">
        <f>NORMDIST(V54,Playoffs!DI$199,Playoffs!DI$200,1)</f>
        <v>7.6421244454235149E-2</v>
      </c>
      <c r="CK54">
        <f>NORMDIST(W54,Playoffs!DJ$199,Playoffs!DJ$200,1)</f>
        <v>0.84666471213929317</v>
      </c>
      <c r="CL54">
        <f>1-NORMDIST(X54,Playoffs!DK$199,Playoffs!DK$200,1)</f>
        <v>0.70046659814541379</v>
      </c>
      <c r="CM54">
        <f>NORMDIST(Y54,Playoffs!DL$199,Playoffs!DL$200,1)</f>
        <v>0.7879495152692978</v>
      </c>
      <c r="CN54">
        <f>1-NORMDIST(Z54,Playoffs!DM$199,Playoffs!DM$200,1)</f>
        <v>0.4840711165345668</v>
      </c>
      <c r="CO54">
        <f>1-NORMDIST(AA54,Playoffs!DN$199,Playoffs!DN$200,1)</f>
        <v>0.57846238744434375</v>
      </c>
      <c r="CP54">
        <f>NORMDIST(AB54,Playoffs!DO$199,Playoffs!DO$200,1)</f>
        <v>0.62305551838115292</v>
      </c>
      <c r="CQ54">
        <f>NORMDIST(AC54,Playoffs!DP$199,Playoffs!DP$200,1)</f>
        <v>0.88391668470672558</v>
      </c>
      <c r="CR54">
        <f>1-NORMDIST(AD54,Playoffs!DQ$199,Playoffs!DQ$200,1)</f>
        <v>0.38738541573378815</v>
      </c>
      <c r="CS54">
        <f>NORMDIST(AE54,Playoffs!DR$199,Playoffs!DR$200,1)</f>
        <v>0.76948435734187548</v>
      </c>
      <c r="CT54">
        <f>1-NORMDIST(AF54,Playoffs!DS$199,Playoffs!DS$200,1)</f>
        <v>0.54172519867588709</v>
      </c>
      <c r="CU54">
        <f>NORMDIST(AG54,Playoffs!DT$199,Playoffs!DT$200,1)</f>
        <v>0.67519642912975353</v>
      </c>
      <c r="CV54">
        <f>1-NORMDIST(AH54,Playoffs!DU$199,Playoffs!DU$200,1)</f>
        <v>0.45457990460634734</v>
      </c>
      <c r="CW54">
        <f t="shared" si="32"/>
        <v>22.058570735574062</v>
      </c>
      <c r="CX54">
        <f t="shared" si="33"/>
        <v>8.0831607727228505</v>
      </c>
      <c r="CY54">
        <f t="shared" si="34"/>
        <v>30.141731508296907</v>
      </c>
      <c r="DA54">
        <f t="shared" ca="1" si="35"/>
        <v>79</v>
      </c>
      <c r="DB54">
        <f t="shared" ca="1" si="36"/>
        <v>190</v>
      </c>
      <c r="DC54">
        <f t="shared" ca="1" si="37"/>
        <v>169</v>
      </c>
      <c r="DE54" t="str">
        <f t="shared" si="38"/>
        <v>Broncos</v>
      </c>
    </row>
    <row r="55" spans="1:109">
      <c r="A55" t="str">
        <f>Playoffs!G53</f>
        <v>Rams-DIV-2003</v>
      </c>
      <c r="B55" t="str">
        <f>Playoffs!B53&amp;"-"&amp;Playoffs!F53</f>
        <v>Panthers-2003</v>
      </c>
      <c r="C55">
        <f>Playoffs!CP53-VLOOKUP($B55,Adjusted!$C$1:$AI$128,C$2,FALSE)</f>
        <v>0.74842869654222255</v>
      </c>
      <c r="D55">
        <f>Playoffs!CQ53-VLOOKUP($B55,Adjusted!$C$1:$AI$128,D$2,FALSE)</f>
        <v>0.84065718030035375</v>
      </c>
      <c r="E55">
        <f>Playoffs!CR53-VLOOKUP($B55,Adjusted!$C$1:$AI$128,E$2,FALSE)</f>
        <v>4.3719214425966957</v>
      </c>
      <c r="F55">
        <f>Playoffs!CS53-VLOOKUP($B55,Adjusted!$C$1:$AI$128,F$2,FALSE)</f>
        <v>8.2747622499972628</v>
      </c>
      <c r="G55">
        <f>Playoffs!CT53-VLOOKUP($B55,Adjusted!$C$1:$AI$128,G$2,FALSE)</f>
        <v>3.1618553775585405</v>
      </c>
      <c r="H55">
        <f>Playoffs!CU53-VLOOKUP($B55,Adjusted!$C$1:$AI$128,H$2,FALSE)</f>
        <v>0.79381452294385002</v>
      </c>
      <c r="I55">
        <f>Playoffs!CV53-VLOOKUP($B55,Adjusted!$C$1:$AI$128,I$2,FALSE)</f>
        <v>39.479695989772878</v>
      </c>
      <c r="J55">
        <f>Playoffs!CW53-VLOOKUP($B55,Adjusted!$C$1:$AI$128,J$2,FALSE)</f>
        <v>60.777324633971858</v>
      </c>
      <c r="K55">
        <f>Playoffs!CX53-VLOOKUP($B55,Adjusted!$C$1:$AI$128,K$2,FALSE)</f>
        <v>3.3036818538672184</v>
      </c>
      <c r="L55">
        <f>Playoffs!CY53-VLOOKUP($B55,Adjusted!$C$1:$AI$128,L$2,FALSE)</f>
        <v>5.1103377955605032</v>
      </c>
      <c r="M55">
        <f>Playoffs!CZ53-VLOOKUP($B55,Adjusted!$C$1:$AI$128,M$2,FALSE)</f>
        <v>5.7416299809037881</v>
      </c>
      <c r="N55">
        <f>Playoffs!DA53-VLOOKUP($B55,Adjusted!$C$1:$AI$128,N$2,FALSE)</f>
        <v>6.8859281958181011</v>
      </c>
      <c r="O55">
        <f>Playoffs!DB53-VLOOKUP($B55,Adjusted!$C$1:$AI$128,O$2,FALSE)</f>
        <v>2.3534005369977544</v>
      </c>
      <c r="P55">
        <f>Playoffs!DC53-VLOOKUP($B55,Adjusted!$C$1:$AI$128,P$2,FALSE)</f>
        <v>3.0644525310787869</v>
      </c>
      <c r="Q55">
        <f>Playoffs!DD53-VLOOKUP($B55,Adjusted!$C$1:$AI$128,Q$2,FALSE)</f>
        <v>0.46190270259458549</v>
      </c>
      <c r="R55">
        <f>Playoffs!DE53-VLOOKUP($B55,Adjusted!$C$1:$AI$128,R$2,FALSE)</f>
        <v>0.55103249670629406</v>
      </c>
      <c r="S55">
        <f>Playoffs!DF53-VLOOKUP($B55,Adjusted!$C$1:$AI$128,S$2,FALSE)</f>
        <v>36.652436659543959</v>
      </c>
      <c r="T55">
        <f>Playoffs!DG53-VLOOKUP($B55,Adjusted!$C$1:$AI$128,T$2,FALSE)</f>
        <v>33.265928674551631</v>
      </c>
      <c r="U55">
        <f>Playoffs!DH53-VLOOKUP($B55,Adjusted!$C$1:$AI$128,U$2,FALSE)</f>
        <v>2.7985343830265199</v>
      </c>
      <c r="V55">
        <f>Playoffs!DI53-VLOOKUP($B55,Adjusted!$C$1:$AI$128,V$2,FALSE)</f>
        <v>0.27455946223453109</v>
      </c>
      <c r="W55">
        <f>Playoffs!DJ53-VLOOKUP($B55,Adjusted!$C$1:$AI$128,W$2,FALSE)</f>
        <v>0.57821826785741504</v>
      </c>
      <c r="X55">
        <f>Playoffs!DK53-VLOOKUP($B55,Adjusted!$C$1:$AI$128,X$2,FALSE)</f>
        <v>0.81016627351026949</v>
      </c>
      <c r="Y55">
        <f>Playoffs!DL53-VLOOKUP($B55,Adjusted!$C$1:$AI$128,Y$2,FALSE)</f>
        <v>7.0175164824373031</v>
      </c>
      <c r="Z55">
        <f>Playoffs!DM53-VLOOKUP($B55,Adjusted!$C$1:$AI$128,Z$2,FALSE)</f>
        <v>8.8615262088539382</v>
      </c>
      <c r="AA55">
        <f>Playoffs!DN53-VLOOKUP($B55,Adjusted!$C$1:$AI$128,AA$2,FALSE)</f>
        <v>0.33712823842230111</v>
      </c>
      <c r="AB55">
        <f>Playoffs!DO53-VLOOKUP($B55,Adjusted!$C$1:$AI$128,AB$2,FALSE)</f>
        <v>1.2123251167939042</v>
      </c>
      <c r="AC55">
        <f>Playoffs!DP53-VLOOKUP($B55,Adjusted!$C$1:$AI$128,AC$2,FALSE)</f>
        <v>0.28845990793594345</v>
      </c>
      <c r="AD55">
        <f>Playoffs!DQ53-VLOOKUP($B55,Adjusted!$C$1:$AI$128,AD$2,FALSE)</f>
        <v>0.60078174855050515</v>
      </c>
      <c r="AE55">
        <f>Playoffs!DR53-VLOOKUP($B55,Adjusted!$C$1:$AI$128,AE$2,FALSE)</f>
        <v>2.9700350361333037</v>
      </c>
      <c r="AF55">
        <f>Playoffs!DS53-VLOOKUP($B55,Adjusted!$C$1:$AI$128,AF$2,FALSE)</f>
        <v>5.5404107931956146</v>
      </c>
      <c r="AG55">
        <f>Playoffs!DT53-VLOOKUP($B55,Adjusted!$C$1:$AI$128,AG$2,FALSE)</f>
        <v>45.729799453344619</v>
      </c>
      <c r="AH55">
        <f>Playoffs!DU53-VLOOKUP($B55,Adjusted!$C$1:$AI$128,AH$2,FALSE)</f>
        <v>36.668745577162412</v>
      </c>
      <c r="AJ55">
        <f t="shared" ca="1" si="31"/>
        <v>73</v>
      </c>
      <c r="AK55">
        <f t="shared" ca="1" si="39"/>
        <v>195</v>
      </c>
      <c r="AL55">
        <f t="shared" ca="1" si="40"/>
        <v>143</v>
      </c>
      <c r="AM55">
        <f t="shared" ca="1" si="41"/>
        <v>175</v>
      </c>
      <c r="AN55">
        <f t="shared" ca="1" si="42"/>
        <v>165</v>
      </c>
      <c r="AO55">
        <f t="shared" ca="1" si="43"/>
        <v>147</v>
      </c>
      <c r="AP55">
        <f t="shared" ca="1" si="44"/>
        <v>27</v>
      </c>
      <c r="AQ55">
        <f t="shared" ca="1" si="45"/>
        <v>198</v>
      </c>
      <c r="AR55">
        <f t="shared" ca="1" si="46"/>
        <v>39</v>
      </c>
      <c r="AS55">
        <f t="shared" ca="1" si="47"/>
        <v>198</v>
      </c>
      <c r="AT55">
        <f t="shared" ca="1" si="48"/>
        <v>73</v>
      </c>
      <c r="AU55">
        <f t="shared" ca="1" si="49"/>
        <v>191</v>
      </c>
      <c r="AV55">
        <f t="shared" ca="1" si="50"/>
        <v>29</v>
      </c>
      <c r="AW55">
        <f t="shared" ca="1" si="51"/>
        <v>198</v>
      </c>
      <c r="AX55">
        <f t="shared" ca="1" si="52"/>
        <v>77</v>
      </c>
      <c r="AY55">
        <f t="shared" ca="1" si="53"/>
        <v>175</v>
      </c>
      <c r="AZ55">
        <f t="shared" ca="1" si="54"/>
        <v>47</v>
      </c>
      <c r="BA55">
        <f t="shared" ca="1" si="55"/>
        <v>134</v>
      </c>
      <c r="BB55">
        <f t="shared" ca="1" si="56"/>
        <v>67</v>
      </c>
      <c r="BC55">
        <f t="shared" ca="1" si="57"/>
        <v>196</v>
      </c>
      <c r="BD55">
        <f t="shared" ca="1" si="58"/>
        <v>144</v>
      </c>
      <c r="BE55">
        <f t="shared" ca="1" si="59"/>
        <v>148</v>
      </c>
      <c r="BF55">
        <f t="shared" ca="1" si="60"/>
        <v>17</v>
      </c>
      <c r="BG55">
        <f t="shared" ca="1" si="61"/>
        <v>197</v>
      </c>
      <c r="BH55">
        <f t="shared" ca="1" si="62"/>
        <v>40</v>
      </c>
      <c r="BI55">
        <f t="shared" ca="1" si="63"/>
        <v>23</v>
      </c>
      <c r="BJ55">
        <f t="shared" ca="1" si="64"/>
        <v>182</v>
      </c>
      <c r="BK55">
        <f t="shared" ca="1" si="65"/>
        <v>188</v>
      </c>
      <c r="BL55">
        <f t="shared" ca="1" si="66"/>
        <v>163</v>
      </c>
      <c r="BM55">
        <f t="shared" ca="1" si="67"/>
        <v>181</v>
      </c>
      <c r="BN55">
        <f t="shared" ca="1" si="68"/>
        <v>10</v>
      </c>
      <c r="BO55">
        <f t="shared" ca="1" si="69"/>
        <v>86</v>
      </c>
      <c r="BQ55">
        <f>NORMDIST(C55,Playoffs!CP$199,Playoffs!CP$200,1)</f>
        <v>0.70913357873386651</v>
      </c>
      <c r="BR55">
        <f>1-NORMDIST(D55,Playoffs!CQ$199,Playoffs!CQ$200,1)</f>
        <v>7.4472092176801841E-2</v>
      </c>
      <c r="BS55">
        <f>NORMDIST(E55,Playoffs!CR$199,Playoffs!CR$200,1)</f>
        <v>0.35273575581413419</v>
      </c>
      <c r="BT55">
        <f>1-NORMDIST(F55,Playoffs!CS$199,Playoffs!CS$200,1)</f>
        <v>0.15827279043405873</v>
      </c>
      <c r="BU55">
        <f>1-NORMDIST(G55,Playoffs!CT$199,Playoffs!CT$200,1)</f>
        <v>0.15772575543107226</v>
      </c>
      <c r="BV55">
        <f>NORMDIST(H55,Playoffs!CU$199,Playoffs!CU$200,1)</f>
        <v>0.24747337468650954</v>
      </c>
      <c r="BW55">
        <f>NORMDIST(I55,Playoffs!CV$199,Playoffs!CV$200,1)</f>
        <v>0.89021026654438384</v>
      </c>
      <c r="BX55">
        <f>1-NORMDIST(J55,Playoffs!CW$199,Playoffs!CW$200,1)</f>
        <v>1.5436912418553828E-4</v>
      </c>
      <c r="BY55">
        <f>NORMDIST(K55,Playoffs!CX$199,Playoffs!CX$200,1)</f>
        <v>0.86145876587601156</v>
      </c>
      <c r="BZ55">
        <f>1-NORMDIST(L55,Playoffs!CY$199,Playoffs!CY$200,1)</f>
        <v>1.9313715829749611E-5</v>
      </c>
      <c r="CA55">
        <f>NORMDIST(M55,Playoffs!CZ$199,Playoffs!CZ$200,1)</f>
        <v>0.69163515908516326</v>
      </c>
      <c r="CB55">
        <f>1-NORMDIST(N55,Playoffs!DA$199,Playoffs!DA$200,1)</f>
        <v>6.5863568406753004E-2</v>
      </c>
      <c r="CC55">
        <f>NORMDIST(O55,Playoffs!DB$199,Playoffs!DB$200,1)</f>
        <v>0.90599641962777089</v>
      </c>
      <c r="CD55">
        <f>1-NORMDIST(P55,Playoffs!DC$199,Playoffs!DC$200,1)</f>
        <v>4.5837529576474578E-3</v>
      </c>
      <c r="CE55">
        <f>NORMDIST(Q55,Playoffs!DD$199,Playoffs!DD$200,1)</f>
        <v>0.70050020649686795</v>
      </c>
      <c r="CF55">
        <f>1-NORMDIST(R55,Playoffs!DE$199,Playoffs!DE$200,1)</f>
        <v>0.11718683304663746</v>
      </c>
      <c r="CG55">
        <f>NORMDIST(S55,Playoffs!DF$199,Playoffs!DF$200,1)</f>
        <v>0.83872581389790724</v>
      </c>
      <c r="CH55">
        <f>1-NORMDIST(T55,Playoffs!DG$199,Playoffs!DG$200,1)</f>
        <v>0.34782943616458284</v>
      </c>
      <c r="CI55">
        <f>1-NORMDIST(U55,Playoffs!DH$199,Playoffs!DH$200,1)</f>
        <v>0.70957232487853261</v>
      </c>
      <c r="CJ55">
        <f>NORMDIST(V55,Playoffs!DI$199,Playoffs!DI$200,1)</f>
        <v>3.5852029256524531E-2</v>
      </c>
      <c r="CK55">
        <f>NORMDIST(W55,Playoffs!DJ$199,Playoffs!DJ$200,1)</f>
        <v>0.38837489051302598</v>
      </c>
      <c r="CL55">
        <f>1-NORMDIST(X55,Playoffs!DK$199,Playoffs!DK$200,1)</f>
        <v>0.28648841863161478</v>
      </c>
      <c r="CM55">
        <f>NORMDIST(Y55,Playoffs!DL$199,Playoffs!DL$200,1)</f>
        <v>0.93476116114631846</v>
      </c>
      <c r="CN55">
        <f>1-NORMDIST(Z55,Playoffs!DM$199,Playoffs!DM$200,1)</f>
        <v>3.8932406321068314E-4</v>
      </c>
      <c r="CO55">
        <f>1-NORMDIST(AA55,Playoffs!DN$199,Playoffs!DN$200,1)</f>
        <v>0.86531490875942807</v>
      </c>
      <c r="CP55">
        <f>NORMDIST(AB55,Playoffs!DO$199,Playoffs!DO$200,1)</f>
        <v>0.81917103792624413</v>
      </c>
      <c r="CQ55">
        <f>NORMDIST(AC55,Playoffs!DP$199,Playoffs!DP$200,1)</f>
        <v>7.4555248297278442E-2</v>
      </c>
      <c r="CR55">
        <f>1-NORMDIST(AD55,Playoffs!DQ$199,Playoffs!DQ$200,1)</f>
        <v>0.10968792138533212</v>
      </c>
      <c r="CS55">
        <f>NORMDIST(AE55,Playoffs!DR$199,Playoffs!DR$200,1)</f>
        <v>0.17714203052698796</v>
      </c>
      <c r="CT55">
        <f>1-NORMDIST(AF55,Playoffs!DS$199,Playoffs!DS$200,1)</f>
        <v>0.13296802864681245</v>
      </c>
      <c r="CU55">
        <f>NORMDIST(AG55,Playoffs!DT$199,Playoffs!DT$200,1)</f>
        <v>0.87826649404736101</v>
      </c>
      <c r="CV55">
        <f>1-NORMDIST(AH55,Playoffs!DU$199,Playoffs!DU$200,1)</f>
        <v>0.58770662904955639</v>
      </c>
      <c r="CW55">
        <f t="shared" si="32"/>
        <v>23.36133566116192</v>
      </c>
      <c r="CX55">
        <f t="shared" si="33"/>
        <v>4.8944065557597609</v>
      </c>
      <c r="CY55">
        <f t="shared" si="34"/>
        <v>28.255742216921679</v>
      </c>
      <c r="DA55">
        <f t="shared" ca="1" si="35"/>
        <v>64</v>
      </c>
      <c r="DB55">
        <f t="shared" ca="1" si="36"/>
        <v>197</v>
      </c>
      <c r="DC55">
        <f t="shared" ca="1" si="37"/>
        <v>174</v>
      </c>
      <c r="DE55" t="str">
        <f t="shared" si="38"/>
        <v>Rams</v>
      </c>
    </row>
    <row r="56" spans="1:109">
      <c r="A56" t="str">
        <f>Playoffs!G54</f>
        <v>Panthers-DIV-2003</v>
      </c>
      <c r="B56" t="str">
        <f>Playoffs!B54&amp;"-"&amp;Playoffs!F54</f>
        <v>Rams-2003</v>
      </c>
      <c r="C56">
        <f>Playoffs!CP54-VLOOKUP($B56,Adjusted!$C$1:$AI$128,C$2,FALSE)</f>
        <v>0.85419392754930656</v>
      </c>
      <c r="D56">
        <f>Playoffs!CQ54-VLOOKUP($B56,Adjusted!$C$1:$AI$128,D$2,FALSE)</f>
        <v>0.70886604397215081</v>
      </c>
      <c r="E56">
        <f>Playoffs!CR54-VLOOKUP($B56,Adjusted!$C$1:$AI$128,E$2,FALSE)</f>
        <v>8.6462302168822944</v>
      </c>
      <c r="F56">
        <f>Playoffs!CS54-VLOOKUP($B56,Adjusted!$C$1:$AI$128,F$2,FALSE)</f>
        <v>4.0860945890580451</v>
      </c>
      <c r="G56">
        <f>Playoffs!CT54-VLOOKUP($B56,Adjusted!$C$1:$AI$128,G$2,FALSE)</f>
        <v>-5.316085699722306E-2</v>
      </c>
      <c r="H56">
        <f>Playoffs!CU54-VLOOKUP($B56,Adjusted!$C$1:$AI$128,H$2,FALSE)</f>
        <v>2.2871316217214197</v>
      </c>
      <c r="I56">
        <f>Playoffs!CV54-VLOOKUP($B56,Adjusted!$C$1:$AI$128,I$2,FALSE)</f>
        <v>61.8820324501553</v>
      </c>
      <c r="J56">
        <f>Playoffs!CW54-VLOOKUP($B56,Adjusted!$C$1:$AI$128,J$2,FALSE)</f>
        <v>37.159938211268596</v>
      </c>
      <c r="K56">
        <f>Playoffs!CX54-VLOOKUP($B56,Adjusted!$C$1:$AI$128,K$2,FALSE)</f>
        <v>5.4568188693634934</v>
      </c>
      <c r="L56">
        <f>Playoffs!CY54-VLOOKUP($B56,Adjusted!$C$1:$AI$128,L$2,FALSE)</f>
        <v>3.2883429940628224</v>
      </c>
      <c r="M56">
        <f>Playoffs!CZ54-VLOOKUP($B56,Adjusted!$C$1:$AI$128,M$2,FALSE)</f>
        <v>6.5758994976969172</v>
      </c>
      <c r="N56">
        <f>Playoffs!DA54-VLOOKUP($B56,Adjusted!$C$1:$AI$128,N$2,FALSE)</f>
        <v>5.3690555470917873</v>
      </c>
      <c r="O56">
        <f>Playoffs!DB54-VLOOKUP($B56,Adjusted!$C$1:$AI$128,O$2,FALSE)</f>
        <v>3.1958864955315116</v>
      </c>
      <c r="P56">
        <f>Playoffs!DC54-VLOOKUP($B56,Adjusted!$C$1:$AI$128,P$2,FALSE)</f>
        <v>2.1285560783367665</v>
      </c>
      <c r="Q56">
        <f>Playoffs!DD54-VLOOKUP($B56,Adjusted!$C$1:$AI$128,Q$2,FALSE)</f>
        <v>0.56350513776043132</v>
      </c>
      <c r="R56">
        <f>Playoffs!DE54-VLOOKUP($B56,Adjusted!$C$1:$AI$128,R$2,FALSE)</f>
        <v>0.38737949279497658</v>
      </c>
      <c r="S56">
        <f>Playoffs!DF54-VLOOKUP($B56,Adjusted!$C$1:$AI$128,S$2,FALSE)</f>
        <v>32.321886092435008</v>
      </c>
      <c r="T56">
        <f>Playoffs!DG54-VLOOKUP($B56,Adjusted!$C$1:$AI$128,T$2,FALSE)</f>
        <v>33.555638466959039</v>
      </c>
      <c r="U56">
        <f>Playoffs!DH54-VLOOKUP($B56,Adjusted!$C$1:$AI$128,U$2,FALSE)</f>
        <v>0.41134552943048064</v>
      </c>
      <c r="V56">
        <f>Playoffs!DI54-VLOOKUP($B56,Adjusted!$C$1:$AI$128,V$2,FALSE)</f>
        <v>2.9279956086384917</v>
      </c>
      <c r="W56">
        <f>Playoffs!DJ54-VLOOKUP($B56,Adjusted!$C$1:$AI$128,W$2,FALSE)</f>
        <v>0.74389106986276898</v>
      </c>
      <c r="X56">
        <f>Playoffs!DK54-VLOOKUP($B56,Adjusted!$C$1:$AI$128,X$2,FALSE)</f>
        <v>0.57082500159901961</v>
      </c>
      <c r="Y56">
        <f>Playoffs!DL54-VLOOKUP($B56,Adjusted!$C$1:$AI$128,Y$2,FALSE)</f>
        <v>9.4094008767043533</v>
      </c>
      <c r="Z56">
        <f>Playoffs!DM54-VLOOKUP($B56,Adjusted!$C$1:$AI$128,Z$2,FALSE)</f>
        <v>6.9499656619348187</v>
      </c>
      <c r="AA56">
        <f>Playoffs!DN54-VLOOKUP($B56,Adjusted!$C$1:$AI$128,AA$2,FALSE)</f>
        <v>1.1618272419186437</v>
      </c>
      <c r="AB56">
        <f>Playoffs!DO54-VLOOKUP($B56,Adjusted!$C$1:$AI$128,AB$2,FALSE)</f>
        <v>0.64973616027175185</v>
      </c>
      <c r="AC56">
        <f>Playoffs!DP54-VLOOKUP($B56,Adjusted!$C$1:$AI$128,AC$2,FALSE)</f>
        <v>0.58942438235981376</v>
      </c>
      <c r="AD56">
        <f>Playoffs!DQ54-VLOOKUP($B56,Adjusted!$C$1:$AI$128,AD$2,FALSE)</f>
        <v>0.27684560397837399</v>
      </c>
      <c r="AE56">
        <f>Playoffs!DR54-VLOOKUP($B56,Adjusted!$C$1:$AI$128,AE$2,FALSE)</f>
        <v>4.6291051864985011</v>
      </c>
      <c r="AF56">
        <f>Playoffs!DS54-VLOOKUP($B56,Adjusted!$C$1:$AI$128,AF$2,FALSE)</f>
        <v>3.3144972133773334</v>
      </c>
      <c r="AG56">
        <f>Playoffs!DT54-VLOOKUP($B56,Adjusted!$C$1:$AI$128,AG$2,FALSE)</f>
        <v>37.245103845838678</v>
      </c>
      <c r="AH56">
        <f>Playoffs!DU54-VLOOKUP($B56,Adjusted!$C$1:$AI$128,AH$2,FALSE)</f>
        <v>47.630804544171461</v>
      </c>
      <c r="AJ56">
        <f t="shared" ca="1" si="31"/>
        <v>14</v>
      </c>
      <c r="AK56">
        <f t="shared" ca="1" si="39"/>
        <v>132</v>
      </c>
      <c r="AL56">
        <f t="shared" ca="1" si="40"/>
        <v>38</v>
      </c>
      <c r="AM56">
        <f t="shared" ca="1" si="41"/>
        <v>81</v>
      </c>
      <c r="AN56">
        <f t="shared" ca="1" si="42"/>
        <v>22</v>
      </c>
      <c r="AO56">
        <f t="shared" ca="1" si="43"/>
        <v>75</v>
      </c>
      <c r="AP56">
        <f t="shared" ca="1" si="44"/>
        <v>1</v>
      </c>
      <c r="AQ56">
        <f t="shared" ca="1" si="45"/>
        <v>176</v>
      </c>
      <c r="AR56">
        <f t="shared" ca="1" si="46"/>
        <v>1</v>
      </c>
      <c r="AS56">
        <f t="shared" ca="1" si="47"/>
        <v>170</v>
      </c>
      <c r="AT56">
        <f t="shared" ca="1" si="48"/>
        <v>25</v>
      </c>
      <c r="AU56">
        <f t="shared" ca="1" si="49"/>
        <v>142</v>
      </c>
      <c r="AV56">
        <f t="shared" ca="1" si="50"/>
        <v>5</v>
      </c>
      <c r="AW56">
        <f t="shared" ca="1" si="51"/>
        <v>168</v>
      </c>
      <c r="AX56">
        <f t="shared" ca="1" si="52"/>
        <v>24</v>
      </c>
      <c r="AY56">
        <f t="shared" ca="1" si="53"/>
        <v>114</v>
      </c>
      <c r="AZ56">
        <f t="shared" ca="1" si="54"/>
        <v>91</v>
      </c>
      <c r="BA56">
        <f t="shared" ca="1" si="55"/>
        <v>139</v>
      </c>
      <c r="BB56">
        <f t="shared" ca="1" si="56"/>
        <v>9</v>
      </c>
      <c r="BC56">
        <f t="shared" ca="1" si="57"/>
        <v>144</v>
      </c>
      <c r="BD56">
        <f t="shared" ca="1" si="58"/>
        <v>94</v>
      </c>
      <c r="BE56">
        <f t="shared" ca="1" si="59"/>
        <v>78</v>
      </c>
      <c r="BF56">
        <f t="shared" ca="1" si="60"/>
        <v>1</v>
      </c>
      <c r="BG56">
        <f t="shared" ca="1" si="61"/>
        <v>187</v>
      </c>
      <c r="BH56">
        <f t="shared" ca="1" si="62"/>
        <v>172</v>
      </c>
      <c r="BI56">
        <f t="shared" ca="1" si="63"/>
        <v>103</v>
      </c>
      <c r="BJ56">
        <f t="shared" ca="1" si="64"/>
        <v>27</v>
      </c>
      <c r="BK56">
        <f t="shared" ca="1" si="65"/>
        <v>18</v>
      </c>
      <c r="BL56">
        <f t="shared" ca="1" si="66"/>
        <v>59</v>
      </c>
      <c r="BM56">
        <f t="shared" ca="1" si="67"/>
        <v>64</v>
      </c>
      <c r="BN56">
        <f t="shared" ca="1" si="68"/>
        <v>100</v>
      </c>
      <c r="BO56">
        <f t="shared" ca="1" si="69"/>
        <v>193</v>
      </c>
      <c r="BQ56">
        <f>NORMDIST(C56,Playoffs!CP$199,Playoffs!CP$200,1)</f>
        <v>0.9422856641943782</v>
      </c>
      <c r="BR56">
        <f>1-NORMDIST(D56,Playoffs!CQ$199,Playoffs!CQ$200,1)</f>
        <v>0.43327525102719522</v>
      </c>
      <c r="BS56">
        <f>NORMDIST(E56,Playoffs!CR$199,Playoffs!CR$200,1)</f>
        <v>0.87136844514882217</v>
      </c>
      <c r="BT56">
        <f>1-NORMDIST(F56,Playoffs!CS$199,Playoffs!CS$200,1)</f>
        <v>0.68402192822969421</v>
      </c>
      <c r="BU56">
        <f>1-NORMDIST(G56,Playoffs!CT$199,Playoffs!CT$200,1)</f>
        <v>0.90070930503478186</v>
      </c>
      <c r="BV56">
        <f>NORMDIST(H56,Playoffs!CU$199,Playoffs!CU$200,1)</f>
        <v>0.64837880557783445</v>
      </c>
      <c r="BW56">
        <f>NORMDIST(I56,Playoffs!CV$199,Playoffs!CV$200,1)</f>
        <v>0.99990475931422185</v>
      </c>
      <c r="BX56">
        <f>1-NORMDIST(J56,Playoffs!CW$199,Playoffs!CW$200,1)</f>
        <v>0.16642417531438758</v>
      </c>
      <c r="BY56">
        <f>NORMDIST(K56,Playoffs!CX$199,Playoffs!CX$200,1)</f>
        <v>0.99999867589755442</v>
      </c>
      <c r="BZ56">
        <f>1-NORMDIST(L56,Playoffs!CY$199,Playoffs!CY$200,1)</f>
        <v>0.14430338902558182</v>
      </c>
      <c r="CA56">
        <f>NORMDIST(M56,Playoffs!CZ$199,Playoffs!CZ$200,1)</f>
        <v>0.89149922113202418</v>
      </c>
      <c r="CB56">
        <f>1-NORMDIST(N56,Playoffs!DA$199,Playoffs!DA$200,1)</f>
        <v>0.43145424186965109</v>
      </c>
      <c r="CC56">
        <f>NORMDIST(O56,Playoffs!DB$199,Playoffs!DB$200,1)</f>
        <v>0.99777282172130666</v>
      </c>
      <c r="CD56">
        <f>1-NORMDIST(P56,Playoffs!DC$199,Playoffs!DC$200,1)</f>
        <v>0.18172259752084829</v>
      </c>
      <c r="CE56">
        <f>NORMDIST(Q56,Playoffs!DD$199,Playoffs!DD$200,1)</f>
        <v>0.90007736304969455</v>
      </c>
      <c r="CF56">
        <f>1-NORMDIST(R56,Playoffs!DE$199,Playoffs!DE$200,1)</f>
        <v>0.51148084539107452</v>
      </c>
      <c r="CG56">
        <f>NORMDIST(S56,Playoffs!DF$199,Playoffs!DF$200,1)</f>
        <v>0.58880498809543014</v>
      </c>
      <c r="CH56">
        <f>1-NORMDIST(T56,Playoffs!DG$199,Playoffs!DG$200,1)</f>
        <v>0.32911830376115481</v>
      </c>
      <c r="CI56">
        <f>1-NORMDIST(U56,Playoffs!DH$199,Playoffs!DH$200,1)</f>
        <v>0.95847980578994552</v>
      </c>
      <c r="CJ56">
        <f>NORMDIST(V56,Playoffs!DI$199,Playoffs!DI$200,1)</f>
        <v>0.31274706864032531</v>
      </c>
      <c r="CK56">
        <f>NORMDIST(W56,Playoffs!DJ$199,Playoffs!DJ$200,1)</f>
        <v>0.6261188036639338</v>
      </c>
      <c r="CL56">
        <f>1-NORMDIST(X56,Playoffs!DK$199,Playoffs!DK$200,1)</f>
        <v>0.62193331304069221</v>
      </c>
      <c r="CM56">
        <f>NORMDIST(Y56,Playoffs!DL$199,Playoffs!DL$200,1)</f>
        <v>0.99995372794809234</v>
      </c>
      <c r="CN56">
        <f>1-NORMDIST(Z56,Playoffs!DM$199,Playoffs!DM$200,1)</f>
        <v>7.429611177019857E-2</v>
      </c>
      <c r="CO56">
        <f>1-NORMDIST(AA56,Playoffs!DN$199,Playoffs!DN$200,1)</f>
        <v>0.21306026764025132</v>
      </c>
      <c r="CP56">
        <f>NORMDIST(AB56,Playoffs!DO$199,Playoffs!DO$200,1)</f>
        <v>0.35042671887092458</v>
      </c>
      <c r="CQ56">
        <f>NORMDIST(AC56,Playoffs!DP$199,Playoffs!DP$200,1)</f>
        <v>0.87098616745506863</v>
      </c>
      <c r="CR56">
        <f>1-NORMDIST(AD56,Playoffs!DQ$199,Playoffs!DQ$200,1)</f>
        <v>0.93846345406299259</v>
      </c>
      <c r="CS56">
        <f>NORMDIST(AE56,Playoffs!DR$199,Playoffs!DR$200,1)</f>
        <v>0.65159744145007514</v>
      </c>
      <c r="CT56">
        <f>1-NORMDIST(AF56,Playoffs!DS$199,Playoffs!DS$200,1)</f>
        <v>0.74315074667749492</v>
      </c>
      <c r="CU56">
        <f>NORMDIST(AG56,Playoffs!DT$199,Playoffs!DT$200,1)</f>
        <v>0.44695423108346954</v>
      </c>
      <c r="CV56">
        <f>1-NORMDIST(AH56,Playoffs!DU$199,Playoffs!DU$200,1)</f>
        <v>7.2479620440277337E-2</v>
      </c>
      <c r="CW56">
        <f t="shared" si="32"/>
        <v>31.49960196501911</v>
      </c>
      <c r="CX56">
        <f t="shared" si="33"/>
        <v>14.945070005013998</v>
      </c>
      <c r="CY56">
        <f t="shared" si="34"/>
        <v>46.444671970033099</v>
      </c>
      <c r="DA56">
        <f t="shared" ca="1" si="35"/>
        <v>8</v>
      </c>
      <c r="DB56">
        <f t="shared" ca="1" si="36"/>
        <v>145</v>
      </c>
      <c r="DC56">
        <f t="shared" ca="1" si="37"/>
        <v>49</v>
      </c>
      <c r="DE56" t="str">
        <f t="shared" si="38"/>
        <v>Panthers</v>
      </c>
    </row>
    <row r="57" spans="1:109">
      <c r="A57" t="str">
        <f>Playoffs!G55</f>
        <v>Patriots-DIV-2003</v>
      </c>
      <c r="B57" t="str">
        <f>Playoffs!B55&amp;"-"&amp;Playoffs!F55</f>
        <v>Titans-2003</v>
      </c>
      <c r="C57">
        <f>Playoffs!CP55-VLOOKUP($B57,Adjusted!$C$1:$AI$128,C$2,FALSE)</f>
        <v>0.72600221575198465</v>
      </c>
      <c r="D57">
        <f>Playoffs!CQ55-VLOOKUP($B57,Adjusted!$C$1:$AI$128,D$2,FALSE)</f>
        <v>0.6981825276003617</v>
      </c>
      <c r="E57">
        <f>Playoffs!CR55-VLOOKUP($B57,Adjusted!$C$1:$AI$128,E$2,FALSE)</f>
        <v>5.7084377045654948</v>
      </c>
      <c r="F57">
        <f>Playoffs!CS55-VLOOKUP($B57,Adjusted!$C$1:$AI$128,F$2,FALSE)</f>
        <v>2.5993427570584724</v>
      </c>
      <c r="G57">
        <f>Playoffs!CT55-VLOOKUP($B57,Adjusted!$C$1:$AI$128,G$2,FALSE)</f>
        <v>0.58984396848290488</v>
      </c>
      <c r="H57">
        <f>Playoffs!CU55-VLOOKUP($B57,Adjusted!$C$1:$AI$128,H$2,FALSE)</f>
        <v>1.443504502757103</v>
      </c>
      <c r="I57">
        <f>Playoffs!CV55-VLOOKUP($B57,Adjusted!$C$1:$AI$128,I$2,FALSE)</f>
        <v>30.279200152451072</v>
      </c>
      <c r="J57">
        <f>Playoffs!CW55-VLOOKUP($B57,Adjusted!$C$1:$AI$128,J$2,FALSE)</f>
        <v>28.943167489481347</v>
      </c>
      <c r="K57">
        <f>Playoffs!CX55-VLOOKUP($B57,Adjusted!$C$1:$AI$128,K$2,FALSE)</f>
        <v>2.9760796825212479</v>
      </c>
      <c r="L57">
        <f>Playoffs!CY55-VLOOKUP($B57,Adjusted!$C$1:$AI$128,L$2,FALSE)</f>
        <v>3.3704583978130369</v>
      </c>
      <c r="M57">
        <f>Playoffs!CZ55-VLOOKUP($B57,Adjusted!$C$1:$AI$128,M$2,FALSE)</f>
        <v>4.2031911618835256</v>
      </c>
      <c r="N57">
        <f>Playoffs!DA55-VLOOKUP($B57,Adjusted!$C$1:$AI$128,N$2,FALSE)</f>
        <v>4.7635107208397471</v>
      </c>
      <c r="O57">
        <f>Playoffs!DB55-VLOOKUP($B57,Adjusted!$C$1:$AI$128,O$2,FALSE)</f>
        <v>1.8281927803903586</v>
      </c>
      <c r="P57">
        <f>Playoffs!DC55-VLOOKUP($B57,Adjusted!$C$1:$AI$128,P$2,FALSE)</f>
        <v>1.6600877516113115</v>
      </c>
      <c r="Q57">
        <f>Playoffs!DD55-VLOOKUP($B57,Adjusted!$C$1:$AI$128,Q$2,FALSE)</f>
        <v>0.54289637193698626</v>
      </c>
      <c r="R57">
        <f>Playoffs!DE55-VLOOKUP($B57,Adjusted!$C$1:$AI$128,R$2,FALSE)</f>
        <v>0.48663857524742038</v>
      </c>
      <c r="S57">
        <f>Playoffs!DF55-VLOOKUP($B57,Adjusted!$C$1:$AI$128,S$2,FALSE)</f>
        <v>33.910231524604654</v>
      </c>
      <c r="T57">
        <f>Playoffs!DG55-VLOOKUP($B57,Adjusted!$C$1:$AI$128,T$2,FALSE)</f>
        <v>29.967662752825579</v>
      </c>
      <c r="U57">
        <f>Playoffs!DH55-VLOOKUP($B57,Adjusted!$C$1:$AI$128,U$2,FALSE)</f>
        <v>0.54506216046203393</v>
      </c>
      <c r="V57">
        <f>Playoffs!DI55-VLOOKUP($B57,Adjusted!$C$1:$AI$128,V$2,FALSE)</f>
        <v>3.2264691841144892</v>
      </c>
      <c r="W57">
        <f>Playoffs!DJ55-VLOOKUP($B57,Adjusted!$C$1:$AI$128,W$2,FALSE)</f>
        <v>1.1053776196682621</v>
      </c>
      <c r="X57">
        <f>Playoffs!DK55-VLOOKUP($B57,Adjusted!$C$1:$AI$128,X$2,FALSE)</f>
        <v>0.40643923430637724</v>
      </c>
      <c r="Y57">
        <f>Playoffs!DL55-VLOOKUP($B57,Adjusted!$C$1:$AI$128,Y$2,FALSE)</f>
        <v>7.0726234798524992</v>
      </c>
      <c r="Z57">
        <f>Playoffs!DM55-VLOOKUP($B57,Adjusted!$C$1:$AI$128,Z$2,FALSE)</f>
        <v>6.0458760066481734</v>
      </c>
      <c r="AA57">
        <f>Playoffs!DN55-VLOOKUP($B57,Adjusted!$C$1:$AI$128,AA$2,FALSE)</f>
        <v>0.22626363888311726</v>
      </c>
      <c r="AB57">
        <f>Playoffs!DO55-VLOOKUP($B57,Adjusted!$C$1:$AI$128,AB$2,FALSE)</f>
        <v>0.94867030182642942</v>
      </c>
      <c r="AC57">
        <f>Playoffs!DP55-VLOOKUP($B57,Adjusted!$C$1:$AI$128,AC$2,FALSE)</f>
        <v>0.53711052982363483</v>
      </c>
      <c r="AD57">
        <f>Playoffs!DQ55-VLOOKUP($B57,Adjusted!$C$1:$AI$128,AD$2,FALSE)</f>
        <v>0.45767806269383809</v>
      </c>
      <c r="AE57">
        <f>Playoffs!DR55-VLOOKUP($B57,Adjusted!$C$1:$AI$128,AE$2,FALSE)</f>
        <v>3.7676106289431965</v>
      </c>
      <c r="AF57">
        <f>Playoffs!DS55-VLOOKUP($B57,Adjusted!$C$1:$AI$128,AF$2,FALSE)</f>
        <v>4.5477565065217096</v>
      </c>
      <c r="AG57">
        <f>Playoffs!DT55-VLOOKUP($B57,Adjusted!$C$1:$AI$128,AG$2,FALSE)</f>
        <v>27.981756944609845</v>
      </c>
      <c r="AH57">
        <f>Playoffs!DU55-VLOOKUP($B57,Adjusted!$C$1:$AI$128,AH$2,FALSE)</f>
        <v>28.804273278225462</v>
      </c>
      <c r="AJ57">
        <f t="shared" ca="1" si="31"/>
        <v>96</v>
      </c>
      <c r="AK57">
        <f t="shared" ca="1" si="39"/>
        <v>123</v>
      </c>
      <c r="AL57">
        <f t="shared" ca="1" si="40"/>
        <v>111</v>
      </c>
      <c r="AM57">
        <f t="shared" ca="1" si="41"/>
        <v>46</v>
      </c>
      <c r="AN57">
        <f t="shared" ca="1" si="42"/>
        <v>52</v>
      </c>
      <c r="AO57">
        <f t="shared" ca="1" si="43"/>
        <v>109</v>
      </c>
      <c r="AP57">
        <f t="shared" ca="1" si="44"/>
        <v>95</v>
      </c>
      <c r="AQ57">
        <f t="shared" ca="1" si="45"/>
        <v>117</v>
      </c>
      <c r="AR57">
        <f t="shared" ca="1" si="46"/>
        <v>69</v>
      </c>
      <c r="AS57">
        <f t="shared" ca="1" si="47"/>
        <v>179</v>
      </c>
      <c r="AT57">
        <f t="shared" ca="1" si="48"/>
        <v>175</v>
      </c>
      <c r="AU57">
        <f t="shared" ca="1" si="49"/>
        <v>89</v>
      </c>
      <c r="AV57">
        <f t="shared" ca="1" si="50"/>
        <v>75</v>
      </c>
      <c r="AW57">
        <f t="shared" ca="1" si="51"/>
        <v>117</v>
      </c>
      <c r="AX57">
        <f t="shared" ca="1" si="52"/>
        <v>31</v>
      </c>
      <c r="AY57">
        <f t="shared" ca="1" si="53"/>
        <v>158</v>
      </c>
      <c r="AZ57">
        <f t="shared" ca="1" si="54"/>
        <v>69</v>
      </c>
      <c r="BA57">
        <f t="shared" ca="1" si="55"/>
        <v>98</v>
      </c>
      <c r="BB57">
        <f t="shared" ca="1" si="56"/>
        <v>11</v>
      </c>
      <c r="BC57">
        <f t="shared" ca="1" si="57"/>
        <v>134</v>
      </c>
      <c r="BD57">
        <f t="shared" ca="1" si="58"/>
        <v>7</v>
      </c>
      <c r="BE57">
        <f t="shared" ca="1" si="59"/>
        <v>34</v>
      </c>
      <c r="BF57">
        <f t="shared" ca="1" si="60"/>
        <v>16</v>
      </c>
      <c r="BG57">
        <f t="shared" ca="1" si="61"/>
        <v>144</v>
      </c>
      <c r="BH57">
        <f t="shared" ca="1" si="62"/>
        <v>28</v>
      </c>
      <c r="BI57">
        <f t="shared" ca="1" si="63"/>
        <v>47</v>
      </c>
      <c r="BJ57">
        <f t="shared" ca="1" si="64"/>
        <v>52</v>
      </c>
      <c r="BK57">
        <f t="shared" ca="1" si="65"/>
        <v>109</v>
      </c>
      <c r="BL57">
        <f t="shared" ca="1" si="66"/>
        <v>113</v>
      </c>
      <c r="BM57">
        <f t="shared" ca="1" si="67"/>
        <v>144</v>
      </c>
      <c r="BN57">
        <f t="shared" ca="1" si="68"/>
        <v>181</v>
      </c>
      <c r="BO57">
        <f t="shared" ca="1" si="69"/>
        <v>17</v>
      </c>
      <c r="BQ57">
        <f>NORMDIST(C57,Playoffs!CP$199,Playoffs!CP$200,1)</f>
        <v>0.63075499166851001</v>
      </c>
      <c r="BR57">
        <f>1-NORMDIST(D57,Playoffs!CQ$199,Playoffs!CQ$200,1)</f>
        <v>0.47421977320751529</v>
      </c>
      <c r="BS57">
        <f>NORMDIST(E57,Playoffs!CR$199,Playoffs!CR$200,1)</f>
        <v>0.53763206945089825</v>
      </c>
      <c r="BT57">
        <f>1-NORMDIST(F57,Playoffs!CS$199,Playoffs!CS$200,1)</f>
        <v>0.84242962450647196</v>
      </c>
      <c r="BU57">
        <f>1-NORMDIST(G57,Playoffs!CT$199,Playoffs!CT$200,1)</f>
        <v>0.79608322182400648</v>
      </c>
      <c r="BV57">
        <f>NORMDIST(H57,Playoffs!CU$199,Playoffs!CU$200,1)</f>
        <v>0.41300957644773106</v>
      </c>
      <c r="BW57">
        <f>NORMDIST(I57,Playoffs!CV$199,Playoffs!CV$200,1)</f>
        <v>0.57902740380510187</v>
      </c>
      <c r="BX57">
        <f>1-NORMDIST(J57,Playoffs!CW$199,Playoffs!CW$200,1)</f>
        <v>0.48002459008929499</v>
      </c>
      <c r="BY57">
        <f>NORMDIST(K57,Playoffs!CX$199,Playoffs!CX$200,1)</f>
        <v>0.70461161877833689</v>
      </c>
      <c r="BZ57">
        <f>1-NORMDIST(L57,Playoffs!CY$199,Playoffs!CY$200,1)</f>
        <v>0.11529516050549327</v>
      </c>
      <c r="CA57">
        <f>NORMDIST(M57,Playoffs!CZ$199,Playoffs!CZ$200,1)</f>
        <v>0.19679144299961115</v>
      </c>
      <c r="CB57">
        <f>1-NORMDIST(N57,Playoffs!DA$199,Playoffs!DA$200,1)</f>
        <v>0.64062452668941405</v>
      </c>
      <c r="CC57">
        <f>NORMDIST(O57,Playoffs!DB$199,Playoffs!DB$200,1)</f>
        <v>0.64215134976581101</v>
      </c>
      <c r="CD57">
        <f>1-NORMDIST(P57,Playoffs!DC$199,Playoffs!DC$200,1)</f>
        <v>0.47631076514236059</v>
      </c>
      <c r="CE57">
        <f>NORMDIST(Q57,Playoffs!DD$199,Playoffs!DD$200,1)</f>
        <v>0.87047017625124889</v>
      </c>
      <c r="CF57">
        <f>1-NORMDIST(R57,Playoffs!DE$199,Playoffs!DE$200,1)</f>
        <v>0.23887353793432253</v>
      </c>
      <c r="CG57">
        <f>NORMDIST(S57,Playoffs!DF$199,Playoffs!DF$200,1)</f>
        <v>0.69320976364022302</v>
      </c>
      <c r="CH57">
        <f>1-NORMDIST(T57,Playoffs!DG$199,Playoffs!DG$200,1)</f>
        <v>0.57584567940314457</v>
      </c>
      <c r="CI57">
        <f>1-NORMDIST(U57,Playoffs!DH$199,Playoffs!DH$200,1)</f>
        <v>0.95225755318320715</v>
      </c>
      <c r="CJ57">
        <f>NORMDIST(V57,Playoffs!DI$199,Playoffs!DI$200,1)</f>
        <v>0.36677968090723589</v>
      </c>
      <c r="CK57">
        <f>NORMDIST(W57,Playoffs!DJ$199,Playoffs!DJ$200,1)</f>
        <v>0.94970323136558488</v>
      </c>
      <c r="CL57">
        <f>1-NORMDIST(X57,Playoffs!DK$199,Playoffs!DK$200,1)</f>
        <v>0.8188548367864199</v>
      </c>
      <c r="CM57">
        <f>NORMDIST(Y57,Playoffs!DL$199,Playoffs!DL$200,1)</f>
        <v>0.94149508352808486</v>
      </c>
      <c r="CN57">
        <f>1-NORMDIST(Z57,Playoffs!DM$199,Playoffs!DM$200,1)</f>
        <v>0.29513350009576378</v>
      </c>
      <c r="CO57">
        <f>1-NORMDIST(AA57,Playoffs!DN$199,Playoffs!DN$200,1)</f>
        <v>0.91308195016282356</v>
      </c>
      <c r="CP57">
        <f>NORMDIST(AB57,Playoffs!DO$199,Playoffs!DO$200,1)</f>
        <v>0.61969054711277749</v>
      </c>
      <c r="CQ57">
        <f>NORMDIST(AC57,Playoffs!DP$199,Playoffs!DP$200,1)</f>
        <v>0.75291608363999718</v>
      </c>
      <c r="CR57">
        <f>1-NORMDIST(AD57,Playoffs!DQ$199,Playoffs!DQ$200,1)</f>
        <v>0.49823846829173934</v>
      </c>
      <c r="CS57">
        <f>NORMDIST(AE57,Playoffs!DR$199,Playoffs!DR$200,1)</f>
        <v>0.38449848504266948</v>
      </c>
      <c r="CT57">
        <f>1-NORMDIST(AF57,Playoffs!DS$199,Playoffs!DS$200,1)</f>
        <v>0.3725480295880933</v>
      </c>
      <c r="CU57">
        <f>NORMDIST(AG57,Playoffs!DT$199,Playoffs!DT$200,1)</f>
        <v>6.0287732553447881E-2</v>
      </c>
      <c r="CV57">
        <f>1-NORMDIST(AH57,Playoffs!DU$199,Playoffs!DU$200,1)</f>
        <v>0.92311861376061977</v>
      </c>
      <c r="CW57">
        <f t="shared" si="32"/>
        <v>24.571531879286788</v>
      </c>
      <c r="CX57">
        <f t="shared" si="33"/>
        <v>17.920521311508072</v>
      </c>
      <c r="CY57">
        <f t="shared" si="34"/>
        <v>42.49205319079487</v>
      </c>
      <c r="DA57">
        <f t="shared" ca="1" si="35"/>
        <v>55</v>
      </c>
      <c r="DB57">
        <f t="shared" ca="1" si="36"/>
        <v>112</v>
      </c>
      <c r="DC57">
        <f t="shared" ca="1" si="37"/>
        <v>80</v>
      </c>
      <c r="DE57" t="str">
        <f t="shared" si="38"/>
        <v>Patriots</v>
      </c>
    </row>
    <row r="58" spans="1:109">
      <c r="A58" t="str">
        <f>Playoffs!G56</f>
        <v>Titans-DIV-2003</v>
      </c>
      <c r="B58" t="str">
        <f>Playoffs!B56&amp;"-"&amp;Playoffs!F56</f>
        <v>Patriots-2003</v>
      </c>
      <c r="C58">
        <f>Playoffs!CP56-VLOOKUP($B58,Adjusted!$C$1:$AI$128,C$2,FALSE)</f>
        <v>0.7617658470141897</v>
      </c>
      <c r="D58">
        <f>Playoffs!CQ56-VLOOKUP($B58,Adjusted!$C$1:$AI$128,D$2,FALSE)</f>
        <v>0.72873802371218577</v>
      </c>
      <c r="E58">
        <f>Playoffs!CR56-VLOOKUP($B58,Adjusted!$C$1:$AI$128,E$2,FALSE)</f>
        <v>7.7891504096546278</v>
      </c>
      <c r="F58">
        <f>Playoffs!CS56-VLOOKUP($B58,Adjusted!$C$1:$AI$128,F$2,FALSE)</f>
        <v>4.7185866822909279</v>
      </c>
      <c r="G58">
        <f>Playoffs!CT56-VLOOKUP($B58,Adjusted!$C$1:$AI$128,G$2,FALSE)</f>
        <v>0.16934883753079366</v>
      </c>
      <c r="H58">
        <f>Playoffs!CU56-VLOOKUP($B58,Adjusted!$C$1:$AI$128,H$2,FALSE)</f>
        <v>1.0990510384716587</v>
      </c>
      <c r="I58">
        <f>Playoffs!CV56-VLOOKUP($B58,Adjusted!$C$1:$AI$128,I$2,FALSE)</f>
        <v>34.878049730221889</v>
      </c>
      <c r="J58">
        <f>Playoffs!CW56-VLOOKUP($B58,Adjusted!$C$1:$AI$128,J$2,FALSE)</f>
        <v>30.899920531457706</v>
      </c>
      <c r="K58">
        <f>Playoffs!CX56-VLOOKUP($B58,Adjusted!$C$1:$AI$128,K$2,FALSE)</f>
        <v>3.6562773281236307</v>
      </c>
      <c r="L58">
        <f>Playoffs!CY56-VLOOKUP($B58,Adjusted!$C$1:$AI$128,L$2,FALSE)</f>
        <v>2.8972924215129532</v>
      </c>
      <c r="M58">
        <f>Playoffs!CZ56-VLOOKUP($B58,Adjusted!$C$1:$AI$128,M$2,FALSE)</f>
        <v>5.9254148689055652</v>
      </c>
      <c r="N58">
        <f>Playoffs!DA56-VLOOKUP($B58,Adjusted!$C$1:$AI$128,N$2,FALSE)</f>
        <v>4.4480340479449918</v>
      </c>
      <c r="O58">
        <f>Playoffs!DB56-VLOOKUP($B58,Adjusted!$C$1:$AI$128,O$2,FALSE)</f>
        <v>1.8272218854931335</v>
      </c>
      <c r="P58">
        <f>Playoffs!DC56-VLOOKUP($B58,Adjusted!$C$1:$AI$128,P$2,FALSE)</f>
        <v>1.8832085852980029</v>
      </c>
      <c r="Q58">
        <f>Playoffs!DD56-VLOOKUP($B58,Adjusted!$C$1:$AI$128,Q$2,FALSE)</f>
        <v>0.52392369039369002</v>
      </c>
      <c r="R58">
        <f>Playoffs!DE56-VLOOKUP($B58,Adjusted!$C$1:$AI$128,R$2,FALSE)</f>
        <v>0.49005358436864799</v>
      </c>
      <c r="S58">
        <f>Playoffs!DF56-VLOOKUP($B58,Adjusted!$C$1:$AI$128,S$2,FALSE)</f>
        <v>33.24364131385807</v>
      </c>
      <c r="T58">
        <f>Playoffs!DG56-VLOOKUP($B58,Adjusted!$C$1:$AI$128,T$2,FALSE)</f>
        <v>30.270395005710586</v>
      </c>
      <c r="U58">
        <f>Playoffs!DH56-VLOOKUP($B58,Adjusted!$C$1:$AI$128,U$2,FALSE)</f>
        <v>2.4890105720885285</v>
      </c>
      <c r="V58">
        <f>Playoffs!DI56-VLOOKUP($B58,Adjusted!$C$1:$AI$128,V$2,FALSE)</f>
        <v>0.60618148462987287</v>
      </c>
      <c r="W58">
        <f>Playoffs!DJ56-VLOOKUP($B58,Adjusted!$C$1:$AI$128,W$2,FALSE)</f>
        <v>0.63445384982182362</v>
      </c>
      <c r="X58">
        <f>Playoffs!DK56-VLOOKUP($B58,Adjusted!$C$1:$AI$128,X$2,FALSE)</f>
        <v>0.99229934815230458</v>
      </c>
      <c r="Y58">
        <f>Playoffs!DL56-VLOOKUP($B58,Adjusted!$C$1:$AI$128,Y$2,FALSE)</f>
        <v>5.9696204707528624</v>
      </c>
      <c r="Z58">
        <f>Playoffs!DM56-VLOOKUP($B58,Adjusted!$C$1:$AI$128,Z$2,FALSE)</f>
        <v>6.9161186350129249</v>
      </c>
      <c r="AA58">
        <f>Playoffs!DN56-VLOOKUP($B58,Adjusted!$C$1:$AI$128,AA$2,FALSE)</f>
        <v>1.0409760383299858</v>
      </c>
      <c r="AB58">
        <f>Playoffs!DO56-VLOOKUP($B58,Adjusted!$C$1:$AI$128,AB$2,FALSE)</f>
        <v>6.8604960181751495E-2</v>
      </c>
      <c r="AC58">
        <f>Playoffs!DP56-VLOOKUP($B58,Adjusted!$C$1:$AI$128,AC$2,FALSE)</f>
        <v>0.31219405059596006</v>
      </c>
      <c r="AD58">
        <f>Playoffs!DQ56-VLOOKUP($B58,Adjusted!$C$1:$AI$128,AD$2,FALSE)</f>
        <v>0.45246833523028884</v>
      </c>
      <c r="AE58">
        <f>Playoffs!DR56-VLOOKUP($B58,Adjusted!$C$1:$AI$128,AE$2,FALSE)</f>
        <v>4.1499321860876632</v>
      </c>
      <c r="AF58">
        <f>Playoffs!DS56-VLOOKUP($B58,Adjusted!$C$1:$AI$128,AF$2,FALSE)</f>
        <v>4.091288870167566</v>
      </c>
      <c r="AG58">
        <f>Playoffs!DT56-VLOOKUP($B58,Adjusted!$C$1:$AI$128,AG$2,FALSE)</f>
        <v>33.129426016161652</v>
      </c>
      <c r="AH58">
        <f>Playoffs!DU56-VLOOKUP($B58,Adjusted!$C$1:$AI$128,AH$2,FALSE)</f>
        <v>30.33261176705075</v>
      </c>
      <c r="AJ58">
        <f t="shared" ca="1" si="31"/>
        <v>58</v>
      </c>
      <c r="AK58">
        <f t="shared" ca="1" si="39"/>
        <v>147</v>
      </c>
      <c r="AL58">
        <f t="shared" ca="1" si="40"/>
        <v>59</v>
      </c>
      <c r="AM58">
        <f t="shared" ca="1" si="41"/>
        <v>96</v>
      </c>
      <c r="AN58">
        <f t="shared" ca="1" si="42"/>
        <v>30</v>
      </c>
      <c r="AO58">
        <f t="shared" ca="1" si="43"/>
        <v>130</v>
      </c>
      <c r="AP58">
        <f t="shared" ca="1" si="44"/>
        <v>54</v>
      </c>
      <c r="AQ58">
        <f t="shared" ca="1" si="45"/>
        <v>135</v>
      </c>
      <c r="AR58">
        <f t="shared" ca="1" si="46"/>
        <v>17</v>
      </c>
      <c r="AS58">
        <f t="shared" ca="1" si="47"/>
        <v>140</v>
      </c>
      <c r="AT58">
        <f t="shared" ca="1" si="48"/>
        <v>63</v>
      </c>
      <c r="AU58">
        <f t="shared" ca="1" si="49"/>
        <v>58</v>
      </c>
      <c r="AV58">
        <f t="shared" ca="1" si="50"/>
        <v>76</v>
      </c>
      <c r="AW58">
        <f t="shared" ca="1" si="51"/>
        <v>147</v>
      </c>
      <c r="AX58">
        <f t="shared" ca="1" si="52"/>
        <v>41</v>
      </c>
      <c r="AY58">
        <f t="shared" ca="1" si="53"/>
        <v>159</v>
      </c>
      <c r="AZ58">
        <f t="shared" ca="1" si="54"/>
        <v>77</v>
      </c>
      <c r="BA58">
        <f t="shared" ca="1" si="55"/>
        <v>100</v>
      </c>
      <c r="BB58">
        <f t="shared" ca="1" si="56"/>
        <v>59</v>
      </c>
      <c r="BC58">
        <f t="shared" ca="1" si="57"/>
        <v>194</v>
      </c>
      <c r="BD58">
        <f t="shared" ca="1" si="58"/>
        <v>130</v>
      </c>
      <c r="BE58">
        <f t="shared" ca="1" si="59"/>
        <v>184</v>
      </c>
      <c r="BF58">
        <f t="shared" ca="1" si="60"/>
        <v>79</v>
      </c>
      <c r="BG58">
        <f t="shared" ca="1" si="61"/>
        <v>184</v>
      </c>
      <c r="BH58">
        <f t="shared" ca="1" si="62"/>
        <v>162</v>
      </c>
      <c r="BI58">
        <f t="shared" ca="1" si="63"/>
        <v>192</v>
      </c>
      <c r="BJ58">
        <f t="shared" ca="1" si="64"/>
        <v>174</v>
      </c>
      <c r="BK58">
        <f t="shared" ca="1" si="65"/>
        <v>105</v>
      </c>
      <c r="BL58">
        <f t="shared" ca="1" si="66"/>
        <v>87</v>
      </c>
      <c r="BM58">
        <f t="shared" ca="1" si="67"/>
        <v>104</v>
      </c>
      <c r="BN58">
        <f t="shared" ca="1" si="68"/>
        <v>160</v>
      </c>
      <c r="BO58">
        <f t="shared" ca="1" si="69"/>
        <v>24</v>
      </c>
      <c r="BQ58">
        <f>NORMDIST(C58,Playoffs!CP$199,Playoffs!CP$200,1)</f>
        <v>0.75171846759855887</v>
      </c>
      <c r="BR58">
        <f>1-NORMDIST(D58,Playoffs!CQ$199,Playoffs!CQ$200,1)</f>
        <v>0.35930179922189176</v>
      </c>
      <c r="BS58">
        <f>NORMDIST(E58,Playoffs!CR$199,Playoffs!CR$200,1)</f>
        <v>0.79671193304405374</v>
      </c>
      <c r="BT58">
        <f>1-NORMDIST(F58,Playoffs!CS$199,Playoffs!CS$200,1)</f>
        <v>0.6007968058080978</v>
      </c>
      <c r="BU58">
        <f>1-NORMDIST(G58,Playoffs!CT$199,Playoffs!CT$200,1)</f>
        <v>0.87016085962452705</v>
      </c>
      <c r="BV58">
        <f>NORMDIST(H58,Playoffs!CU$199,Playoffs!CU$200,1)</f>
        <v>0.32093009794860938</v>
      </c>
      <c r="BW58">
        <f>NORMDIST(I58,Playoffs!CV$199,Playoffs!CV$200,1)</f>
        <v>0.76219166570432217</v>
      </c>
      <c r="BX58">
        <f>1-NORMDIST(J58,Playoffs!CW$199,Playoffs!CW$200,1)</f>
        <v>0.39405054876422552</v>
      </c>
      <c r="BY58">
        <f>NORMDIST(K58,Playoffs!CX$199,Playoffs!CX$200,1)</f>
        <v>0.95332458940352927</v>
      </c>
      <c r="BZ58">
        <f>1-NORMDIST(L58,Playoffs!CY$199,Playoffs!CY$200,1)</f>
        <v>0.3425060290679578</v>
      </c>
      <c r="CA58">
        <f>NORMDIST(M58,Playoffs!CZ$199,Playoffs!CZ$200,1)</f>
        <v>0.74607772451918386</v>
      </c>
      <c r="CB58">
        <f>1-NORMDIST(N58,Playoffs!DA$199,Playoffs!DA$200,1)</f>
        <v>0.73816796316585975</v>
      </c>
      <c r="CC58">
        <f>NORMDIST(O58,Playoffs!DB$199,Playoffs!DB$200,1)</f>
        <v>0.64149391808248035</v>
      </c>
      <c r="CD58">
        <f>1-NORMDIST(P58,Playoffs!DC$199,Playoffs!DC$200,1)</f>
        <v>0.32133558417742591</v>
      </c>
      <c r="CE58">
        <f>NORMDIST(Q58,Playoffs!DD$199,Playoffs!DD$200,1)</f>
        <v>0.83828079242881381</v>
      </c>
      <c r="CF58">
        <f>1-NORMDIST(R58,Playoffs!DE$199,Playoffs!DE$200,1)</f>
        <v>0.23106434538108367</v>
      </c>
      <c r="CG58">
        <f>NORMDIST(S58,Playoffs!DF$199,Playoffs!DF$200,1)</f>
        <v>0.6507149171071408</v>
      </c>
      <c r="CH58">
        <f>1-NORMDIST(T58,Playoffs!DG$199,Playoffs!DG$200,1)</f>
        <v>0.55480680037609964</v>
      </c>
      <c r="CI58">
        <f>1-NORMDIST(U58,Playoffs!DH$199,Playoffs!DH$200,1)</f>
        <v>0.75968429791442327</v>
      </c>
      <c r="CJ58">
        <f>NORMDIST(V58,Playoffs!DI$199,Playoffs!DI$200,1)</f>
        <v>5.0824979059568398E-2</v>
      </c>
      <c r="CK58">
        <f>NORMDIST(W58,Playoffs!DJ$199,Playoffs!DJ$200,1)</f>
        <v>0.46885555131456469</v>
      </c>
      <c r="CL58">
        <f>1-NORMDIST(X58,Playoffs!DK$199,Playoffs!DK$200,1)</f>
        <v>0.10954618812433725</v>
      </c>
      <c r="CM58">
        <f>NORMDIST(Y58,Playoffs!DL$199,Playoffs!DL$200,1)</f>
        <v>0.67796878863343124</v>
      </c>
      <c r="CN58">
        <f>1-NORMDIST(Z58,Playoffs!DM$199,Playoffs!DM$200,1)</f>
        <v>7.9181202564804765E-2</v>
      </c>
      <c r="CO58">
        <f>1-NORMDIST(AA58,Playoffs!DN$199,Playoffs!DN$200,1)</f>
        <v>0.30244924411341867</v>
      </c>
      <c r="CP58">
        <f>NORMDIST(AB58,Playoffs!DO$199,Playoffs!DO$200,1)</f>
        <v>4.2419412453709393E-2</v>
      </c>
      <c r="CQ58">
        <f>NORMDIST(AC58,Playoffs!DP$199,Playoffs!DP$200,1)</f>
        <v>0.10754056317038041</v>
      </c>
      <c r="CR58">
        <f>1-NORMDIST(AD58,Playoffs!DQ$199,Playoffs!DQ$200,1)</f>
        <v>0.51600776705205886</v>
      </c>
      <c r="CS58">
        <f>NORMDIST(AE58,Playoffs!DR$199,Playoffs!DR$200,1)</f>
        <v>0.50381555012144585</v>
      </c>
      <c r="CT58">
        <f>1-NORMDIST(AF58,Playoffs!DS$199,Playoffs!DS$200,1)</f>
        <v>0.51473782177238159</v>
      </c>
      <c r="CU58">
        <f>NORMDIST(AG58,Playoffs!DT$199,Playoffs!DT$200,1)</f>
        <v>0.22248759167099252</v>
      </c>
      <c r="CV58">
        <f>1-NORMDIST(AH58,Playoffs!DU$199,Playoffs!DU$200,1)</f>
        <v>0.88341796242441029</v>
      </c>
      <c r="CW58">
        <f t="shared" si="32"/>
        <v>26.090521632851935</v>
      </c>
      <c r="CX58">
        <f t="shared" si="33"/>
        <v>13.42924790536272</v>
      </c>
      <c r="CY58">
        <f t="shared" si="34"/>
        <v>39.519769538214646</v>
      </c>
      <c r="DA58">
        <f t="shared" ca="1" si="35"/>
        <v>40</v>
      </c>
      <c r="DB58">
        <f t="shared" ca="1" si="36"/>
        <v>158</v>
      </c>
      <c r="DC58">
        <f t="shared" ca="1" si="37"/>
        <v>101</v>
      </c>
      <c r="DE58" t="str">
        <f t="shared" si="38"/>
        <v>Titans</v>
      </c>
    </row>
    <row r="59" spans="1:109">
      <c r="A59" t="str">
        <f>Playoffs!G57</f>
        <v>Chiefs-DIV-2003</v>
      </c>
      <c r="B59" t="str">
        <f>Playoffs!B57&amp;"-"&amp;Playoffs!F57</f>
        <v>Colts-2003</v>
      </c>
      <c r="C59">
        <f>Playoffs!CP57-VLOOKUP($B59,Adjusted!$C$1:$AI$128,C$2,FALSE)</f>
        <v>0.84805098575231908</v>
      </c>
      <c r="D59">
        <f>Playoffs!CQ57-VLOOKUP($B59,Adjusted!$C$1:$AI$128,D$2,FALSE)</f>
        <v>0.84271136983998329</v>
      </c>
      <c r="E59">
        <f>Playoffs!CR57-VLOOKUP($B59,Adjusted!$C$1:$AI$128,E$2,FALSE)</f>
        <v>7.8425271845519262</v>
      </c>
      <c r="F59">
        <f>Playoffs!CS57-VLOOKUP($B59,Adjusted!$C$1:$AI$128,F$2,FALSE)</f>
        <v>8.7601708555436559</v>
      </c>
      <c r="G59">
        <f>Playoffs!CT57-VLOOKUP($B59,Adjusted!$C$1:$AI$128,G$2,FALSE)</f>
        <v>0.8460443654418428</v>
      </c>
      <c r="H59">
        <f>Playoffs!CU57-VLOOKUP($B59,Adjusted!$C$1:$AI$128,H$2,FALSE)</f>
        <v>0.50352434416048542</v>
      </c>
      <c r="I59">
        <f>Playoffs!CV57-VLOOKUP($B59,Adjusted!$C$1:$AI$128,I$2,FALSE)</f>
        <v>56.810326541912552</v>
      </c>
      <c r="J59">
        <f>Playoffs!CW57-VLOOKUP($B59,Adjusted!$C$1:$AI$128,J$2,FALSE)</f>
        <v>48.538421766872801</v>
      </c>
      <c r="K59">
        <f>Playoffs!CX57-VLOOKUP($B59,Adjusted!$C$1:$AI$128,K$2,FALSE)</f>
        <v>3.7283223138162445</v>
      </c>
      <c r="L59">
        <f>Playoffs!CY57-VLOOKUP($B59,Adjusted!$C$1:$AI$128,L$2,FALSE)</f>
        <v>3.8285993232730382</v>
      </c>
      <c r="M59">
        <f>Playoffs!CZ57-VLOOKUP($B59,Adjusted!$C$1:$AI$128,M$2,FALSE)</f>
        <v>6.6451014937714357</v>
      </c>
      <c r="N59">
        <f>Playoffs!DA57-VLOOKUP($B59,Adjusted!$C$1:$AI$128,N$2,FALSE)</f>
        <v>6.2154934156710615</v>
      </c>
      <c r="O59">
        <f>Playoffs!DB57-VLOOKUP($B59,Adjusted!$C$1:$AI$128,O$2,FALSE)</f>
        <v>3.2849305351088032</v>
      </c>
      <c r="P59">
        <f>Playoffs!DC57-VLOOKUP($B59,Adjusted!$C$1:$AI$128,P$2,FALSE)</f>
        <v>3.0013447009661385</v>
      </c>
      <c r="Q59">
        <f>Playoffs!DD57-VLOOKUP($B59,Adjusted!$C$1:$AI$128,Q$2,FALSE)</f>
        <v>0.56335486945505131</v>
      </c>
      <c r="R59">
        <f>Playoffs!DE57-VLOOKUP($B59,Adjusted!$C$1:$AI$128,R$2,FALSE)</f>
        <v>0.61206586389880779</v>
      </c>
      <c r="S59">
        <f>Playoffs!DF57-VLOOKUP($B59,Adjusted!$C$1:$AI$128,S$2,FALSE)</f>
        <v>29.301727193346728</v>
      </c>
      <c r="T59">
        <f>Playoffs!DG57-VLOOKUP($B59,Adjusted!$C$1:$AI$128,T$2,FALSE)</f>
        <v>26.355130899128671</v>
      </c>
      <c r="U59">
        <f>Playoffs!DH57-VLOOKUP($B59,Adjusted!$C$1:$AI$128,U$2,FALSE)</f>
        <v>2.3913915256736979</v>
      </c>
      <c r="V59">
        <f>Playoffs!DI57-VLOOKUP($B59,Adjusted!$C$1:$AI$128,V$2,FALSE)</f>
        <v>2.025229104881709</v>
      </c>
      <c r="W59">
        <f>Playoffs!DJ57-VLOOKUP($B59,Adjusted!$C$1:$AI$128,W$2,FALSE)</f>
        <v>0.62142163138488615</v>
      </c>
      <c r="X59">
        <f>Playoffs!DK57-VLOOKUP($B59,Adjusted!$C$1:$AI$128,X$2,FALSE)</f>
        <v>0.89286690295799753</v>
      </c>
      <c r="Y59">
        <f>Playoffs!DL57-VLOOKUP($B59,Adjusted!$C$1:$AI$128,Y$2,FALSE)</f>
        <v>8.4331667604196099</v>
      </c>
      <c r="Z59">
        <f>Playoffs!DM57-VLOOKUP($B59,Adjusted!$C$1:$AI$128,Z$2,FALSE)</f>
        <v>7.4234563338877475</v>
      </c>
      <c r="AA59">
        <f>Playoffs!DN57-VLOOKUP($B59,Adjusted!$C$1:$AI$128,AA$2,FALSE)</f>
        <v>0.28226854387855382</v>
      </c>
      <c r="AB59">
        <f>Playoffs!DO57-VLOOKUP($B59,Adjusted!$C$1:$AI$128,AB$2,FALSE)</f>
        <v>0.2911341655094597</v>
      </c>
      <c r="AC59">
        <f>Playoffs!DP57-VLOOKUP($B59,Adjusted!$C$1:$AI$128,AC$2,FALSE)</f>
        <v>0.5814922533478345</v>
      </c>
      <c r="AD59">
        <f>Playoffs!DQ57-VLOOKUP($B59,Adjusted!$C$1:$AI$128,AD$2,FALSE)</f>
        <v>0.49062191064265109</v>
      </c>
      <c r="AE59">
        <f>Playoffs!DR57-VLOOKUP($B59,Adjusted!$C$1:$AI$128,AE$2,FALSE)</f>
        <v>5.9851777001752664</v>
      </c>
      <c r="AF59">
        <f>Playoffs!DS57-VLOOKUP($B59,Adjusted!$C$1:$AI$128,AF$2,FALSE)</f>
        <v>4.7476202150699898</v>
      </c>
      <c r="AG59">
        <f>Playoffs!DT57-VLOOKUP($B59,Adjusted!$C$1:$AI$128,AG$2,FALSE)</f>
        <v>36.979917593712365</v>
      </c>
      <c r="AH59">
        <f>Playoffs!DU57-VLOOKUP($B59,Adjusted!$C$1:$AI$128,AH$2,FALSE)</f>
        <v>38.860531194529315</v>
      </c>
      <c r="AJ59">
        <f t="shared" ca="1" si="31"/>
        <v>15</v>
      </c>
      <c r="AK59">
        <f t="shared" ca="1" si="39"/>
        <v>196</v>
      </c>
      <c r="AL59">
        <f t="shared" ca="1" si="40"/>
        <v>58</v>
      </c>
      <c r="AM59">
        <f t="shared" ca="1" si="41"/>
        <v>181</v>
      </c>
      <c r="AN59">
        <f t="shared" ca="1" si="42"/>
        <v>68</v>
      </c>
      <c r="AO59">
        <f t="shared" ca="1" si="43"/>
        <v>166</v>
      </c>
      <c r="AP59">
        <f t="shared" ca="1" si="44"/>
        <v>4</v>
      </c>
      <c r="AQ59">
        <f t="shared" ca="1" si="45"/>
        <v>194</v>
      </c>
      <c r="AR59">
        <f t="shared" ca="1" si="46"/>
        <v>14</v>
      </c>
      <c r="AS59">
        <f t="shared" ca="1" si="47"/>
        <v>188</v>
      </c>
      <c r="AT59">
        <f t="shared" ca="1" si="48"/>
        <v>21</v>
      </c>
      <c r="AU59">
        <f t="shared" ca="1" si="49"/>
        <v>178</v>
      </c>
      <c r="AV59">
        <f t="shared" ca="1" si="50"/>
        <v>1</v>
      </c>
      <c r="AW59">
        <f t="shared" ca="1" si="51"/>
        <v>196</v>
      </c>
      <c r="AX59">
        <f t="shared" ca="1" si="52"/>
        <v>25</v>
      </c>
      <c r="AY59">
        <f t="shared" ca="1" si="53"/>
        <v>186</v>
      </c>
      <c r="AZ59">
        <f t="shared" ca="1" si="54"/>
        <v>133</v>
      </c>
      <c r="BA59">
        <f t="shared" ca="1" si="55"/>
        <v>47</v>
      </c>
      <c r="BB59">
        <f t="shared" ca="1" si="56"/>
        <v>57</v>
      </c>
      <c r="BC59">
        <f t="shared" ca="1" si="57"/>
        <v>175</v>
      </c>
      <c r="BD59">
        <f t="shared" ca="1" si="58"/>
        <v>132</v>
      </c>
      <c r="BE59">
        <f t="shared" ca="1" si="59"/>
        <v>166</v>
      </c>
      <c r="BF59">
        <f t="shared" ca="1" si="60"/>
        <v>3</v>
      </c>
      <c r="BG59">
        <f t="shared" ca="1" si="61"/>
        <v>193</v>
      </c>
      <c r="BH59">
        <f t="shared" ca="1" si="62"/>
        <v>35</v>
      </c>
      <c r="BI59">
        <f t="shared" ca="1" si="63"/>
        <v>176</v>
      </c>
      <c r="BJ59">
        <f t="shared" ca="1" si="64"/>
        <v>30</v>
      </c>
      <c r="BK59">
        <f t="shared" ca="1" si="65"/>
        <v>135</v>
      </c>
      <c r="BL59">
        <f t="shared" ca="1" si="66"/>
        <v>11</v>
      </c>
      <c r="BM59">
        <f t="shared" ca="1" si="67"/>
        <v>154</v>
      </c>
      <c r="BN59">
        <f t="shared" ca="1" si="68"/>
        <v>104</v>
      </c>
      <c r="BO59">
        <f t="shared" ca="1" si="69"/>
        <v>122</v>
      </c>
      <c r="BQ59">
        <f>NORMDIST(C59,Playoffs!CP$199,Playoffs!CP$200,1)</f>
        <v>0.93509028646408587</v>
      </c>
      <c r="BR59">
        <f>1-NORMDIST(D59,Playoffs!CQ$199,Playoffs!CQ$200,1)</f>
        <v>7.1713513596830425E-2</v>
      </c>
      <c r="BS59">
        <f>NORMDIST(E59,Playoffs!CR$199,Playoffs!CR$200,1)</f>
        <v>0.80200395193214391</v>
      </c>
      <c r="BT59">
        <f>1-NORMDIST(F59,Playoffs!CS$199,Playoffs!CS$200,1)</f>
        <v>0.12036623308024885</v>
      </c>
      <c r="BU59">
        <f>1-NORMDIST(G59,Playoffs!CT$199,Playoffs!CT$200,1)</f>
        <v>0.74062345339913127</v>
      </c>
      <c r="BV59">
        <f>NORMDIST(H59,Playoffs!CU$199,Playoffs!CU$200,1)</f>
        <v>0.1869528043480142</v>
      </c>
      <c r="BW59">
        <f>NORMDIST(I59,Playoffs!CV$199,Playoffs!CV$200,1)</f>
        <v>0.99922326925248262</v>
      </c>
      <c r="BX59">
        <f>1-NORMDIST(J59,Playoffs!CW$199,Playoffs!CW$200,1)</f>
        <v>1.2544028800198559E-2</v>
      </c>
      <c r="BY59">
        <f>NORMDIST(K59,Playoffs!CX$199,Playoffs!CX$200,1)</f>
        <v>0.96397133754919573</v>
      </c>
      <c r="BZ59">
        <f>1-NORMDIST(L59,Playoffs!CY$199,Playoffs!CY$200,1)</f>
        <v>2.4599780496723733E-2</v>
      </c>
      <c r="CA59">
        <f>NORMDIST(M59,Playoffs!CZ$199,Playoffs!CZ$200,1)</f>
        <v>0.90241392583544533</v>
      </c>
      <c r="CB59">
        <f>1-NORMDIST(N59,Playoffs!DA$199,Playoffs!DA$200,1)</f>
        <v>0.17945881103148753</v>
      </c>
      <c r="CC59">
        <f>NORMDIST(O59,Playoffs!DB$199,Playoffs!DB$200,1)</f>
        <v>0.99867429448217315</v>
      </c>
      <c r="CD59">
        <f>1-NORMDIST(P59,Playoffs!DC$199,Playoffs!DC$200,1)</f>
        <v>6.363482006146004E-3</v>
      </c>
      <c r="CE59">
        <f>NORMDIST(Q59,Playoffs!DD$199,Playoffs!DD$200,1)</f>
        <v>0.89988106696122716</v>
      </c>
      <c r="CF59">
        <f>1-NORMDIST(R59,Playoffs!DE$199,Playoffs!DE$200,1)</f>
        <v>5.0150661461712653E-2</v>
      </c>
      <c r="CG59">
        <f>NORMDIST(S59,Playoffs!DF$199,Playoffs!DF$200,1)</f>
        <v>0.37870671210311202</v>
      </c>
      <c r="CH59">
        <f>1-NORMDIST(T59,Playoffs!DG$199,Playoffs!DG$200,1)</f>
        <v>0.79651554639432431</v>
      </c>
      <c r="CI59">
        <f>1-NORMDIST(U59,Playoffs!DH$199,Playoffs!DH$200,1)</f>
        <v>0.77445199371843121</v>
      </c>
      <c r="CJ59">
        <f>NORMDIST(V59,Playoffs!DI$199,Playoffs!DI$200,1)</f>
        <v>0.17495461814293112</v>
      </c>
      <c r="CK59">
        <f>NORMDIST(W59,Playoffs!DJ$199,Playoffs!DJ$200,1)</f>
        <v>0.44996513259987225</v>
      </c>
      <c r="CL59">
        <f>1-NORMDIST(X59,Playoffs!DK$199,Playoffs!DK$200,1)</f>
        <v>0.19331334925511334</v>
      </c>
      <c r="CM59">
        <f>NORMDIST(Y59,Playoffs!DL$199,Playoffs!DL$200,1)</f>
        <v>0.99831050751612915</v>
      </c>
      <c r="CN59">
        <f>1-NORMDIST(Z59,Playoffs!DM$199,Playoffs!DM$200,1)</f>
        <v>2.7488929713755494E-2</v>
      </c>
      <c r="CO59">
        <f>1-NORMDIST(AA59,Playoffs!DN$199,Playoffs!DN$200,1)</f>
        <v>0.89082507330098637</v>
      </c>
      <c r="CP59">
        <f>NORMDIST(AB59,Playoffs!DO$199,Playoffs!DO$200,1)</f>
        <v>0.11304379381238561</v>
      </c>
      <c r="CQ59">
        <f>NORMDIST(AC59,Playoffs!DP$199,Playoffs!DP$200,1)</f>
        <v>0.85616169084181348</v>
      </c>
      <c r="CR59">
        <f>1-NORMDIST(AD59,Playoffs!DQ$199,Playoffs!DQ$200,1)</f>
        <v>0.38738541573378815</v>
      </c>
      <c r="CS59">
        <f>NORMDIST(AE59,Playoffs!DR$199,Playoffs!DR$200,1)</f>
        <v>0.92857395107061536</v>
      </c>
      <c r="CT59">
        <f>1-NORMDIST(AF59,Playoffs!DS$199,Playoffs!DS$200,1)</f>
        <v>0.31432030437932501</v>
      </c>
      <c r="CU59">
        <f>NORMDIST(AG59,Playoffs!DT$199,Playoffs!DT$200,1)</f>
        <v>0.43093951636661532</v>
      </c>
      <c r="CV59">
        <f>1-NORMDIST(AH59,Playoffs!DU$199,Playoffs!DU$200,1)</f>
        <v>0.45457990460634734</v>
      </c>
      <c r="CW59">
        <f t="shared" si="32"/>
        <v>30.278317505941317</v>
      </c>
      <c r="CX59">
        <f t="shared" si="33"/>
        <v>5.5082304512739819</v>
      </c>
      <c r="CY59">
        <f t="shared" si="34"/>
        <v>35.786547957215305</v>
      </c>
      <c r="DA59">
        <f t="shared" ca="1" si="35"/>
        <v>13</v>
      </c>
      <c r="DB59">
        <f t="shared" ca="1" si="36"/>
        <v>195</v>
      </c>
      <c r="DC59">
        <f t="shared" ca="1" si="37"/>
        <v>129</v>
      </c>
      <c r="DE59" t="str">
        <f t="shared" si="38"/>
        <v>Chiefs</v>
      </c>
    </row>
    <row r="60" spans="1:109">
      <c r="A60" t="str">
        <f>Playoffs!G58</f>
        <v>Colts-DIV-2003</v>
      </c>
      <c r="B60" t="str">
        <f>Playoffs!B58&amp;"-"&amp;Playoffs!F58</f>
        <v>Chiefs-2003</v>
      </c>
      <c r="C60">
        <f>Playoffs!CP58-VLOOKUP($B60,Adjusted!$C$1:$AI$128,C$2,FALSE)</f>
        <v>0.8891201746879388</v>
      </c>
      <c r="D60">
        <f>Playoffs!CQ58-VLOOKUP($B60,Adjusted!$C$1:$AI$128,D$2,FALSE)</f>
        <v>0.79061005541044271</v>
      </c>
      <c r="E60">
        <f>Playoffs!CR58-VLOOKUP($B60,Adjusted!$C$1:$AI$128,E$2,FALSE)</f>
        <v>11.573963661712833</v>
      </c>
      <c r="F60">
        <f>Playoffs!CS58-VLOOKUP($B60,Adjusted!$C$1:$AI$128,F$2,FALSE)</f>
        <v>6.6461386251760102</v>
      </c>
      <c r="G60">
        <f>Playoffs!CT58-VLOOKUP($B60,Adjusted!$C$1:$AI$128,G$2,FALSE)</f>
        <v>-0.56226191221126398</v>
      </c>
      <c r="H60">
        <f>Playoffs!CU58-VLOOKUP($B60,Adjusted!$C$1:$AI$128,H$2,FALSE)</f>
        <v>1.4660513998407123</v>
      </c>
      <c r="I60">
        <f>Playoffs!CV58-VLOOKUP($B60,Adjusted!$C$1:$AI$128,I$2,FALSE)</f>
        <v>50.51809299273161</v>
      </c>
      <c r="J60">
        <f>Playoffs!CW58-VLOOKUP($B60,Adjusted!$C$1:$AI$128,J$2,FALSE)</f>
        <v>53.122478857232217</v>
      </c>
      <c r="K60">
        <f>Playoffs!CX58-VLOOKUP($B60,Adjusted!$C$1:$AI$128,K$2,FALSE)</f>
        <v>4.0626186621593927</v>
      </c>
      <c r="L60">
        <f>Playoffs!CY58-VLOOKUP($B60,Adjusted!$C$1:$AI$128,L$2,FALSE)</f>
        <v>3.9251664174002614</v>
      </c>
      <c r="M60">
        <f>Playoffs!CZ58-VLOOKUP($B60,Adjusted!$C$1:$AI$128,M$2,FALSE)</f>
        <v>6.408232993235397</v>
      </c>
      <c r="N60">
        <f>Playoffs!DA58-VLOOKUP($B60,Adjusted!$C$1:$AI$128,N$2,FALSE)</f>
        <v>6.0833944092571333</v>
      </c>
      <c r="O60">
        <f>Playoffs!DB58-VLOOKUP($B60,Adjusted!$C$1:$AI$128,O$2,FALSE)</f>
        <v>3.2058100102358362</v>
      </c>
      <c r="P60">
        <f>Playoffs!DC58-VLOOKUP($B60,Adjusted!$C$1:$AI$128,P$2,FALSE)</f>
        <v>3.0370529640764277</v>
      </c>
      <c r="Q60">
        <f>Playoffs!DD58-VLOOKUP($B60,Adjusted!$C$1:$AI$128,Q$2,FALSE)</f>
        <v>0.65829076570039047</v>
      </c>
      <c r="R60">
        <f>Playoffs!DE58-VLOOKUP($B60,Adjusted!$C$1:$AI$128,R$2,FALSE)</f>
        <v>0.5309474333960511</v>
      </c>
      <c r="S60">
        <f>Playoffs!DF58-VLOOKUP($B60,Adjusted!$C$1:$AI$128,S$2,FALSE)</f>
        <v>27.510905717528857</v>
      </c>
      <c r="T60">
        <f>Playoffs!DG58-VLOOKUP($B60,Adjusted!$C$1:$AI$128,T$2,FALSE)</f>
        <v>27.98858112436498</v>
      </c>
      <c r="U60">
        <f>Playoffs!DH58-VLOOKUP($B60,Adjusted!$C$1:$AI$128,U$2,FALSE)</f>
        <v>1.6542748223407169</v>
      </c>
      <c r="V60">
        <f>Playoffs!DI58-VLOOKUP($B60,Adjusted!$C$1:$AI$128,V$2,FALSE)</f>
        <v>2.845056845993172</v>
      </c>
      <c r="W60">
        <f>Playoffs!DJ58-VLOOKUP($B60,Adjusted!$C$1:$AI$128,W$2,FALSE)</f>
        <v>1.021997822297013</v>
      </c>
      <c r="X60">
        <f>Playoffs!DK58-VLOOKUP($B60,Adjusted!$C$1:$AI$128,X$2,FALSE)</f>
        <v>0.50647233218582099</v>
      </c>
      <c r="Y60">
        <f>Playoffs!DL58-VLOOKUP($B60,Adjusted!$C$1:$AI$128,Y$2,FALSE)</f>
        <v>7.6935630102713972</v>
      </c>
      <c r="Z60">
        <f>Playoffs!DM58-VLOOKUP($B60,Adjusted!$C$1:$AI$128,Z$2,FALSE)</f>
        <v>8.376933159048729</v>
      </c>
      <c r="AA60">
        <f>Playoffs!DN58-VLOOKUP($B60,Adjusted!$C$1:$AI$128,AA$2,FALSE)</f>
        <v>0.25738963627725342</v>
      </c>
      <c r="AB60">
        <f>Playoffs!DO58-VLOOKUP($B60,Adjusted!$C$1:$AI$128,AB$2,FALSE)</f>
        <v>0.71653648364819855</v>
      </c>
      <c r="AC60">
        <f>Playoffs!DP58-VLOOKUP($B60,Adjusted!$C$1:$AI$128,AC$2,FALSE)</f>
        <v>0.46690325711099895</v>
      </c>
      <c r="AD60">
        <f>Playoffs!DQ58-VLOOKUP($B60,Adjusted!$C$1:$AI$128,AD$2,FALSE)</f>
        <v>0.49836871615926076</v>
      </c>
      <c r="AE60">
        <f>Playoffs!DR58-VLOOKUP($B60,Adjusted!$C$1:$AI$128,AE$2,FALSE)</f>
        <v>3.7499599520034734</v>
      </c>
      <c r="AF60">
        <f>Playoffs!DS58-VLOOKUP($B60,Adjusted!$C$1:$AI$128,AF$2,FALSE)</f>
        <v>6.3868463385475582</v>
      </c>
      <c r="AG60">
        <f>Playoffs!DT58-VLOOKUP($B60,Adjusted!$C$1:$AI$128,AG$2,FALSE)</f>
        <v>42.411688161480853</v>
      </c>
      <c r="AH60">
        <f>Playoffs!DU58-VLOOKUP($B60,Adjusted!$C$1:$AI$128,AH$2,FALSE)</f>
        <v>38.4595279967184</v>
      </c>
      <c r="AJ60">
        <f t="shared" ca="1" si="31"/>
        <v>7</v>
      </c>
      <c r="AK60">
        <f t="shared" ca="1" si="39"/>
        <v>183</v>
      </c>
      <c r="AL60">
        <f t="shared" ca="1" si="40"/>
        <v>11</v>
      </c>
      <c r="AM60">
        <f t="shared" ca="1" si="41"/>
        <v>145</v>
      </c>
      <c r="AN60">
        <f t="shared" ca="1" si="42"/>
        <v>7</v>
      </c>
      <c r="AO60">
        <f t="shared" ca="1" si="43"/>
        <v>105</v>
      </c>
      <c r="AP60">
        <f t="shared" ca="1" si="44"/>
        <v>9</v>
      </c>
      <c r="AQ60">
        <f t="shared" ca="1" si="45"/>
        <v>195</v>
      </c>
      <c r="AR60">
        <f t="shared" ca="1" si="46"/>
        <v>7</v>
      </c>
      <c r="AS60">
        <f t="shared" ca="1" si="47"/>
        <v>191</v>
      </c>
      <c r="AT60">
        <f t="shared" ca="1" si="48"/>
        <v>33</v>
      </c>
      <c r="AU60">
        <f t="shared" ca="1" si="49"/>
        <v>172</v>
      </c>
      <c r="AV60">
        <f t="shared" ca="1" si="50"/>
        <v>3</v>
      </c>
      <c r="AW60">
        <f t="shared" ca="1" si="51"/>
        <v>197</v>
      </c>
      <c r="AX60">
        <f t="shared" ca="1" si="52"/>
        <v>8</v>
      </c>
      <c r="AY60">
        <f t="shared" ca="1" si="53"/>
        <v>168</v>
      </c>
      <c r="AZ60">
        <f t="shared" ca="1" si="54"/>
        <v>157</v>
      </c>
      <c r="BA60">
        <f t="shared" ca="1" si="55"/>
        <v>68</v>
      </c>
      <c r="BB60">
        <f t="shared" ca="1" si="56"/>
        <v>31</v>
      </c>
      <c r="BC60">
        <f t="shared" ca="1" si="57"/>
        <v>145</v>
      </c>
      <c r="BD60">
        <f t="shared" ca="1" si="58"/>
        <v>20</v>
      </c>
      <c r="BE60">
        <f t="shared" ca="1" si="59"/>
        <v>63</v>
      </c>
      <c r="BF60">
        <f t="shared" ca="1" si="60"/>
        <v>10</v>
      </c>
      <c r="BG60">
        <f t="shared" ca="1" si="61"/>
        <v>196</v>
      </c>
      <c r="BH60">
        <f t="shared" ca="1" si="62"/>
        <v>29</v>
      </c>
      <c r="BI60">
        <f t="shared" ca="1" si="63"/>
        <v>94</v>
      </c>
      <c r="BJ60">
        <f t="shared" ca="1" si="64"/>
        <v>91</v>
      </c>
      <c r="BK60">
        <f t="shared" ca="1" si="65"/>
        <v>140</v>
      </c>
      <c r="BL60">
        <f t="shared" ca="1" si="66"/>
        <v>116</v>
      </c>
      <c r="BM60">
        <f t="shared" ca="1" si="67"/>
        <v>192</v>
      </c>
      <c r="BN60">
        <f t="shared" ca="1" si="68"/>
        <v>34</v>
      </c>
      <c r="BO60">
        <f t="shared" ca="1" si="69"/>
        <v>114</v>
      </c>
      <c r="BQ60">
        <f>NORMDIST(C60,Playoffs!CP$199,Playoffs!CP$200,1)</f>
        <v>0.97207507797079451</v>
      </c>
      <c r="BR60">
        <f>1-NORMDIST(D60,Playoffs!CQ$199,Playoffs!CQ$200,1)</f>
        <v>0.16877736136747989</v>
      </c>
      <c r="BS60">
        <f>NORMDIST(E60,Playoffs!CR$199,Playoffs!CR$200,1)</f>
        <v>0.98491083306794502</v>
      </c>
      <c r="BT60">
        <f>1-NORMDIST(F60,Playoffs!CS$199,Playoffs!CS$200,1)</f>
        <v>0.335084310560543</v>
      </c>
      <c r="BU60">
        <f>1-NORMDIST(G60,Playoffs!CT$199,Playoffs!CT$200,1)</f>
        <v>0.95033811452303718</v>
      </c>
      <c r="BV60">
        <f>NORMDIST(H60,Playoffs!CU$199,Playoffs!CU$200,1)</f>
        <v>0.41927285111414581</v>
      </c>
      <c r="BW60">
        <f>NORMDIST(I60,Playoffs!CV$199,Playoffs!CV$200,1)</f>
        <v>0.99307809552560156</v>
      </c>
      <c r="BX60">
        <f>1-NORMDIST(J60,Playoffs!CW$199,Playoffs!CW$200,1)</f>
        <v>2.9584149885784061E-3</v>
      </c>
      <c r="BY60">
        <f>NORMDIST(K60,Playoffs!CX$199,Playoffs!CX$200,1)</f>
        <v>0.9908419128969449</v>
      </c>
      <c r="BZ60">
        <f>1-NORMDIST(L60,Playoffs!CY$199,Playoffs!CY$200,1)</f>
        <v>1.6637830451042834E-2</v>
      </c>
      <c r="CA60">
        <f>NORMDIST(M60,Playoffs!CZ$199,Playoffs!CZ$200,1)</f>
        <v>0.8614850308855535</v>
      </c>
      <c r="CB60">
        <f>1-NORMDIST(N60,Playoffs!DA$199,Playoffs!DA$200,1)</f>
        <v>0.21150812320128676</v>
      </c>
      <c r="CC60">
        <f>NORMDIST(O60,Playoffs!DB$199,Playoffs!DB$200,1)</f>
        <v>0.99789542339569892</v>
      </c>
      <c r="CD60">
        <f>1-NORMDIST(P60,Playoffs!DC$199,Playoffs!DC$200,1)</f>
        <v>5.2931825345654548E-3</v>
      </c>
      <c r="CE60">
        <f>NORMDIST(Q60,Playoffs!DD$199,Playoffs!DD$200,1)</f>
        <v>0.97656166445020154</v>
      </c>
      <c r="CF60">
        <f>1-NORMDIST(R60,Playoffs!DE$199,Playoffs!DE$200,1)</f>
        <v>0.14924214453182938</v>
      </c>
      <c r="CG60">
        <f>NORMDIST(S60,Playoffs!DF$199,Playoffs!DF$200,1)</f>
        <v>0.26594187563961547</v>
      </c>
      <c r="CH60">
        <f>1-NORMDIST(T60,Playoffs!DG$199,Playoffs!DG$200,1)</f>
        <v>0.70566933387193198</v>
      </c>
      <c r="CI60">
        <f>1-NORMDIST(U60,Playoffs!DH$199,Playoffs!DH$200,1)</f>
        <v>0.86828325742448653</v>
      </c>
      <c r="CJ60">
        <f>NORMDIST(V60,Playoffs!DI$199,Playoffs!DI$200,1)</f>
        <v>0.29836230206577508</v>
      </c>
      <c r="CK60">
        <f>NORMDIST(W60,Playoffs!DJ$199,Playoffs!DJ$200,1)</f>
        <v>0.90945784907968363</v>
      </c>
      <c r="CL60">
        <f>1-NORMDIST(X60,Playoffs!DK$199,Playoffs!DK$200,1)</f>
        <v>0.707336930052479</v>
      </c>
      <c r="CM60">
        <f>NORMDIST(Y60,Playoffs!DL$199,Playoffs!DL$200,1)</f>
        <v>0.98572882483084745</v>
      </c>
      <c r="CN60">
        <f>1-NORMDIST(Z60,Playoffs!DM$199,Playoffs!DM$200,1)</f>
        <v>2.0225738880799149E-3</v>
      </c>
      <c r="CO60">
        <f>1-NORMDIST(AA60,Playoffs!DN$199,Playoffs!DN$200,1)</f>
        <v>0.90117166338960408</v>
      </c>
      <c r="CP60">
        <f>NORMDIST(AB60,Playoffs!DO$199,Playoffs!DO$200,1)</f>
        <v>0.40895262480089833</v>
      </c>
      <c r="CQ60">
        <f>NORMDIST(AC60,Playoffs!DP$199,Playoffs!DP$200,1)</f>
        <v>0.53319598043739469</v>
      </c>
      <c r="CR60">
        <f>1-NORMDIST(AD60,Playoffs!DQ$199,Playoffs!DQ$200,1)</f>
        <v>0.36227360277174203</v>
      </c>
      <c r="CS60">
        <f>NORMDIST(AE60,Playoffs!DR$199,Playoffs!DR$200,1)</f>
        <v>0.37916010569222847</v>
      </c>
      <c r="CT60">
        <f>1-NORMDIST(AF60,Playoffs!DS$199,Playoffs!DS$200,1)</f>
        <v>3.7224057003999667E-2</v>
      </c>
      <c r="CU60">
        <f>NORMDIST(AG60,Playoffs!DT$199,Playoffs!DT$200,1)</f>
        <v>0.74475697791298257</v>
      </c>
      <c r="CV60">
        <f>1-NORMDIST(AH60,Playoffs!DU$199,Playoffs!DU$200,1)</f>
        <v>0.4789970834391486</v>
      </c>
      <c r="CW60">
        <f t="shared" si="32"/>
        <v>32.29424733432343</v>
      </c>
      <c r="CX60">
        <f t="shared" si="33"/>
        <v>8.9845859422647383</v>
      </c>
      <c r="CY60">
        <f t="shared" si="34"/>
        <v>41.278833276588173</v>
      </c>
      <c r="DA60">
        <f t="shared" ca="1" si="35"/>
        <v>3</v>
      </c>
      <c r="DB60">
        <f t="shared" ca="1" si="36"/>
        <v>185</v>
      </c>
      <c r="DC60">
        <f t="shared" ca="1" si="37"/>
        <v>91</v>
      </c>
      <c r="DE60" t="str">
        <f t="shared" si="38"/>
        <v>Colts</v>
      </c>
    </row>
    <row r="61" spans="1:109">
      <c r="A61" t="str">
        <f>Playoffs!G59</f>
        <v>Eagles-DIV-2003</v>
      </c>
      <c r="B61" t="str">
        <f>Playoffs!B59&amp;"-"&amp;Playoffs!F59</f>
        <v>Packers-2003</v>
      </c>
      <c r="C61">
        <f>Playoffs!CP59-VLOOKUP($B61,Adjusted!$C$1:$AI$128,C$2,FALSE)</f>
        <v>0.71653396787174251</v>
      </c>
      <c r="D61">
        <f>Playoffs!CQ59-VLOOKUP($B61,Adjusted!$C$1:$AI$128,D$2,FALSE)</f>
        <v>0.63131359364570105</v>
      </c>
      <c r="E61">
        <f>Playoffs!CR59-VLOOKUP($B61,Adjusted!$C$1:$AI$128,E$2,FALSE)</f>
        <v>5.5753080164169004</v>
      </c>
      <c r="F61">
        <f>Playoffs!CS59-VLOOKUP($B61,Adjusted!$C$1:$AI$128,F$2,FALSE)</f>
        <v>5.5964634942863913</v>
      </c>
      <c r="G61">
        <f>Playoffs!CT59-VLOOKUP($B61,Adjusted!$C$1:$AI$128,G$2,FALSE)</f>
        <v>0.70483877805559436</v>
      </c>
      <c r="H61">
        <f>Playoffs!CU59-VLOOKUP($B61,Adjusted!$C$1:$AI$128,H$2,FALSE)</f>
        <v>0.77290903455201487</v>
      </c>
      <c r="I61">
        <f>Playoffs!CV59-VLOOKUP($B61,Adjusted!$C$1:$AI$128,I$2,FALSE)</f>
        <v>31.570825695989409</v>
      </c>
      <c r="J61">
        <f>Playoffs!CW59-VLOOKUP($B61,Adjusted!$C$1:$AI$128,J$2,FALSE)</f>
        <v>31.639839486474852</v>
      </c>
      <c r="K61">
        <f>Playoffs!CX59-VLOOKUP($B61,Adjusted!$C$1:$AI$128,K$2,FALSE)</f>
        <v>2.9345678966844355</v>
      </c>
      <c r="L61">
        <f>Playoffs!CY59-VLOOKUP($B61,Adjusted!$C$1:$AI$128,L$2,FALSE)</f>
        <v>2.8444148979002852</v>
      </c>
      <c r="M61">
        <f>Playoffs!CZ59-VLOOKUP($B61,Adjusted!$C$1:$AI$128,M$2,FALSE)</f>
        <v>5.1739210647038369</v>
      </c>
      <c r="N61">
        <f>Playoffs!DA59-VLOOKUP($B61,Adjusted!$C$1:$AI$128,N$2,FALSE)</f>
        <v>5.235879349270455</v>
      </c>
      <c r="O61">
        <f>Playoffs!DB59-VLOOKUP($B61,Adjusted!$C$1:$AI$128,O$2,FALSE)</f>
        <v>1.6979020019821087</v>
      </c>
      <c r="P61">
        <f>Playoffs!DC59-VLOOKUP($B61,Adjusted!$C$1:$AI$128,P$2,FALSE)</f>
        <v>1.3311075438382629</v>
      </c>
      <c r="Q61">
        <f>Playoffs!DD59-VLOOKUP($B61,Adjusted!$C$1:$AI$128,Q$2,FALSE)</f>
        <v>0.34342553554663391</v>
      </c>
      <c r="R61">
        <f>Playoffs!DE59-VLOOKUP($B61,Adjusted!$C$1:$AI$128,R$2,FALSE)</f>
        <v>0.46969545329599688</v>
      </c>
      <c r="S61">
        <f>Playoffs!DF59-VLOOKUP($B61,Adjusted!$C$1:$AI$128,S$2,FALSE)</f>
        <v>25.34829705379785</v>
      </c>
      <c r="T61">
        <f>Playoffs!DG59-VLOOKUP($B61,Adjusted!$C$1:$AI$128,T$2,FALSE)</f>
        <v>27.984169993022984</v>
      </c>
      <c r="U61">
        <f>Playoffs!DH59-VLOOKUP($B61,Adjusted!$C$1:$AI$128,U$2,FALSE)</f>
        <v>4.4415268023289682</v>
      </c>
      <c r="V61">
        <f>Playoffs!DI59-VLOOKUP($B61,Adjusted!$C$1:$AI$128,V$2,FALSE)</f>
        <v>1.8477602148703129</v>
      </c>
      <c r="W61">
        <f>Playoffs!DJ59-VLOOKUP($B61,Adjusted!$C$1:$AI$128,W$2,FALSE)</f>
        <v>0.7019697721584266</v>
      </c>
      <c r="X61">
        <f>Playoffs!DK59-VLOOKUP($B61,Adjusted!$C$1:$AI$128,X$2,FALSE)</f>
        <v>0.44171970761097867</v>
      </c>
      <c r="Y61">
        <f>Playoffs!DL59-VLOOKUP($B61,Adjusted!$C$1:$AI$128,Y$2,FALSE)</f>
        <v>6.1098113901504147</v>
      </c>
      <c r="Z61">
        <f>Playoffs!DM59-VLOOKUP($B61,Adjusted!$C$1:$AI$128,Z$2,FALSE)</f>
        <v>6.007319613227553</v>
      </c>
      <c r="AA61">
        <f>Playoffs!DN59-VLOOKUP($B61,Adjusted!$C$1:$AI$128,AA$2,FALSE)</f>
        <v>0.47012539014630439</v>
      </c>
      <c r="AB61">
        <f>Playoffs!DO59-VLOOKUP($B61,Adjusted!$C$1:$AI$128,AB$2,FALSE)</f>
        <v>0.83128593125708083</v>
      </c>
      <c r="AC61">
        <f>Playoffs!DP59-VLOOKUP($B61,Adjusted!$C$1:$AI$128,AC$2,FALSE)</f>
        <v>0.4357371981934165</v>
      </c>
      <c r="AD61">
        <f>Playoffs!DQ59-VLOOKUP($B61,Adjusted!$C$1:$AI$128,AD$2,FALSE)</f>
        <v>0.57343260240451022</v>
      </c>
      <c r="AE61">
        <f>Playoffs!DR59-VLOOKUP($B61,Adjusted!$C$1:$AI$128,AE$2,FALSE)</f>
        <v>6.5074256617681119</v>
      </c>
      <c r="AF61">
        <f>Playoffs!DS59-VLOOKUP($B61,Adjusted!$C$1:$AI$128,AF$2,FALSE)</f>
        <v>4.9481259113845431</v>
      </c>
      <c r="AG61">
        <f>Playoffs!DT59-VLOOKUP($B61,Adjusted!$C$1:$AI$128,AG$2,FALSE)</f>
        <v>39.079101955793888</v>
      </c>
      <c r="AH61">
        <f>Playoffs!DU59-VLOOKUP($B61,Adjusted!$C$1:$AI$128,AH$2,FALSE)</f>
        <v>37.105766333579936</v>
      </c>
      <c r="AJ61">
        <f t="shared" ca="1" si="31"/>
        <v>105</v>
      </c>
      <c r="AK61">
        <f t="shared" ca="1" si="39"/>
        <v>67</v>
      </c>
      <c r="AL61">
        <f t="shared" ca="1" si="40"/>
        <v>115</v>
      </c>
      <c r="AM61">
        <f t="shared" ca="1" si="41"/>
        <v>119</v>
      </c>
      <c r="AN61">
        <f t="shared" ca="1" si="42"/>
        <v>56</v>
      </c>
      <c r="AO61">
        <f t="shared" ca="1" si="43"/>
        <v>150</v>
      </c>
      <c r="AP61">
        <f t="shared" ca="1" si="44"/>
        <v>84</v>
      </c>
      <c r="AQ61">
        <f t="shared" ca="1" si="45"/>
        <v>141</v>
      </c>
      <c r="AR61">
        <f t="shared" ca="1" si="46"/>
        <v>76</v>
      </c>
      <c r="AS61">
        <f t="shared" ca="1" si="47"/>
        <v>133</v>
      </c>
      <c r="AT61">
        <f t="shared" ca="1" si="48"/>
        <v>114</v>
      </c>
      <c r="AU61">
        <f t="shared" ca="1" si="49"/>
        <v>125</v>
      </c>
      <c r="AV61">
        <f t="shared" ca="1" si="50"/>
        <v>99</v>
      </c>
      <c r="AW61">
        <f t="shared" ca="1" si="51"/>
        <v>67</v>
      </c>
      <c r="AX61">
        <f t="shared" ca="1" si="52"/>
        <v>137</v>
      </c>
      <c r="AY61">
        <f t="shared" ca="1" si="53"/>
        <v>154</v>
      </c>
      <c r="AZ61">
        <f t="shared" ca="1" si="54"/>
        <v>172</v>
      </c>
      <c r="BA61">
        <f t="shared" ca="1" si="55"/>
        <v>67</v>
      </c>
      <c r="BB61">
        <f t="shared" ca="1" si="56"/>
        <v>121</v>
      </c>
      <c r="BC61">
        <f t="shared" ca="1" si="57"/>
        <v>178</v>
      </c>
      <c r="BD61">
        <f t="shared" ca="1" si="58"/>
        <v>112</v>
      </c>
      <c r="BE61">
        <f t="shared" ca="1" si="59"/>
        <v>48</v>
      </c>
      <c r="BF61">
        <f t="shared" ca="1" si="60"/>
        <v>69</v>
      </c>
      <c r="BG61">
        <f t="shared" ca="1" si="61"/>
        <v>139</v>
      </c>
      <c r="BH61">
        <f t="shared" ca="1" si="62"/>
        <v>71</v>
      </c>
      <c r="BI61">
        <f t="shared" ca="1" si="63"/>
        <v>73</v>
      </c>
      <c r="BJ61">
        <f t="shared" ca="1" si="64"/>
        <v>119</v>
      </c>
      <c r="BK61">
        <f t="shared" ca="1" si="65"/>
        <v>180</v>
      </c>
      <c r="BL61">
        <f t="shared" ca="1" si="66"/>
        <v>5</v>
      </c>
      <c r="BM61">
        <f t="shared" ca="1" si="67"/>
        <v>167</v>
      </c>
      <c r="BN61">
        <f t="shared" ca="1" si="68"/>
        <v>77</v>
      </c>
      <c r="BO61">
        <f t="shared" ca="1" si="69"/>
        <v>94</v>
      </c>
      <c r="BQ61">
        <f>NORMDIST(C61,Playoffs!CP$199,Playoffs!CP$200,1)</f>
        <v>0.59570195060383335</v>
      </c>
      <c r="BR61">
        <f>1-NORMDIST(D61,Playoffs!CQ$199,Playoffs!CQ$200,1)</f>
        <v>0.71984009075713618</v>
      </c>
      <c r="BS61">
        <f>NORMDIST(E61,Playoffs!CR$199,Playoffs!CR$200,1)</f>
        <v>0.51890794234016069</v>
      </c>
      <c r="BT61">
        <f>1-NORMDIST(F61,Playoffs!CS$199,Playoffs!CS$200,1)</f>
        <v>0.47811276593573526</v>
      </c>
      <c r="BU61">
        <f>1-NORMDIST(G61,Playoffs!CT$199,Playoffs!CT$200,1)</f>
        <v>0.77211279768857644</v>
      </c>
      <c r="BV61">
        <f>NORMDIST(H61,Playoffs!CU$199,Playoffs!CU$200,1)</f>
        <v>0.24279213147532452</v>
      </c>
      <c r="BW61">
        <f>NORMDIST(I61,Playoffs!CV$199,Playoffs!CV$200,1)</f>
        <v>0.63448553945855091</v>
      </c>
      <c r="BX61">
        <f>1-NORMDIST(J61,Playoffs!CW$199,Playoffs!CW$200,1)</f>
        <v>0.36261785265385582</v>
      </c>
      <c r="BY61">
        <f>NORMDIST(K61,Playoffs!CX$199,Playoffs!CX$200,1)</f>
        <v>0.68015103510154573</v>
      </c>
      <c r="BZ61">
        <f>1-NORMDIST(L61,Playoffs!CY$199,Playoffs!CY$200,1)</f>
        <v>0.37562542809070942</v>
      </c>
      <c r="CA61">
        <f>NORMDIST(M61,Playoffs!CZ$199,Playoffs!CZ$200,1)</f>
        <v>0.50039085142123974</v>
      </c>
      <c r="CB61">
        <f>1-NORMDIST(N61,Playoffs!DA$199,Playoffs!DA$200,1)</f>
        <v>0.47787203861312266</v>
      </c>
      <c r="CC61">
        <f>NORMDIST(O61,Playoffs!DB$199,Playoffs!DB$200,1)</f>
        <v>0.55091683816679848</v>
      </c>
      <c r="CD61">
        <f>1-NORMDIST(P61,Playoffs!DC$199,Playoffs!DC$200,1)</f>
        <v>0.70439260871030251</v>
      </c>
      <c r="CE61">
        <f>NORMDIST(Q61,Playoffs!DD$199,Playoffs!DD$200,1)</f>
        <v>0.36095794315063712</v>
      </c>
      <c r="CF61">
        <f>1-NORMDIST(R61,Playoffs!DE$199,Playoffs!DE$200,1)</f>
        <v>0.27966550903525433</v>
      </c>
      <c r="CG61">
        <f>NORMDIST(S61,Playoffs!DF$199,Playoffs!DF$200,1)</f>
        <v>0.15695696026383166</v>
      </c>
      <c r="CH61">
        <f>1-NORMDIST(T61,Playoffs!DG$199,Playoffs!DG$200,1)</f>
        <v>0.70593777531846191</v>
      </c>
      <c r="CI61">
        <f>1-NORMDIST(U61,Playoffs!DH$199,Playoffs!DH$200,1)</f>
        <v>0.39711836632282704</v>
      </c>
      <c r="CJ61">
        <f>NORMDIST(V61,Playoffs!DI$199,Playoffs!DI$200,1)</f>
        <v>0.15325405294524375</v>
      </c>
      <c r="CK61">
        <f>NORMDIST(W61,Playoffs!DJ$199,Playoffs!DJ$200,1)</f>
        <v>0.56689184513409863</v>
      </c>
      <c r="CL61">
        <f>1-NORMDIST(X61,Playoffs!DK$199,Playoffs!DK$200,1)</f>
        <v>0.78293431629986143</v>
      </c>
      <c r="CM61">
        <f>NORMDIST(Y61,Playoffs!DL$199,Playoffs!DL$200,1)</f>
        <v>0.72658756205825947</v>
      </c>
      <c r="CN61">
        <f>1-NORMDIST(Z61,Playoffs!DM$199,Playoffs!DM$200,1)</f>
        <v>0.30860507272405613</v>
      </c>
      <c r="CO61">
        <f>1-NORMDIST(AA61,Playoffs!DN$199,Playoffs!DN$200,1)</f>
        <v>0.7875785368806415</v>
      </c>
      <c r="CP61">
        <f>NORMDIST(AB61,Playoffs!DO$199,Playoffs!DO$200,1)</f>
        <v>0.51363248206265777</v>
      </c>
      <c r="CQ61">
        <f>NORMDIST(AC61,Playoffs!DP$199,Playoffs!DP$200,1)</f>
        <v>0.42731455308768562</v>
      </c>
      <c r="CR61">
        <f>1-NORMDIST(AD61,Playoffs!DQ$199,Playoffs!DQ$200,1)</f>
        <v>0.16003624962324348</v>
      </c>
      <c r="CS61">
        <f>NORMDIST(AE61,Playoffs!DR$199,Playoffs!DR$200,1)</f>
        <v>0.96991127224288121</v>
      </c>
      <c r="CT61">
        <f>1-NORMDIST(AF61,Playoffs!DS$199,Playoffs!DS$200,1)</f>
        <v>0.26021618400409219</v>
      </c>
      <c r="CU61">
        <f>NORMDIST(AG61,Playoffs!DT$199,Playoffs!DT$200,1)</f>
        <v>0.55866290326164714</v>
      </c>
      <c r="CV61">
        <f>1-NORMDIST(AH61,Playoffs!DU$199,Playoffs!DU$200,1)</f>
        <v>0.56147291374156005</v>
      </c>
      <c r="CW61">
        <f t="shared" si="32"/>
        <v>20.166397496842389</v>
      </c>
      <c r="CX61">
        <f t="shared" si="33"/>
        <v>16.752985140539217</v>
      </c>
      <c r="CY61">
        <f t="shared" si="34"/>
        <v>36.919382637381609</v>
      </c>
      <c r="DA61">
        <f t="shared" ca="1" si="35"/>
        <v>97</v>
      </c>
      <c r="DB61">
        <f t="shared" ca="1" si="36"/>
        <v>125</v>
      </c>
      <c r="DC61">
        <f t="shared" ca="1" si="37"/>
        <v>121</v>
      </c>
      <c r="DE61" t="str">
        <f t="shared" si="38"/>
        <v>Eagles</v>
      </c>
    </row>
    <row r="62" spans="1:109">
      <c r="A62" t="str">
        <f>Playoffs!G60</f>
        <v>Packers-DIV-2003</v>
      </c>
      <c r="B62" t="str">
        <f>Playoffs!B60&amp;"-"&amp;Playoffs!F60</f>
        <v>Eagles-2003</v>
      </c>
      <c r="C62">
        <f>Playoffs!CP60-VLOOKUP($B62,Adjusted!$C$1:$AI$128,C$2,FALSE)</f>
        <v>0.65056119282779212</v>
      </c>
      <c r="D62">
        <f>Playoffs!CQ60-VLOOKUP($B62,Adjusted!$C$1:$AI$128,D$2,FALSE)</f>
        <v>0.65036234237822399</v>
      </c>
      <c r="E62">
        <f>Playoffs!CR60-VLOOKUP($B62,Adjusted!$C$1:$AI$128,E$2,FALSE)</f>
        <v>6.1512607652686544</v>
      </c>
      <c r="F62">
        <f>Playoffs!CS60-VLOOKUP($B62,Adjusted!$C$1:$AI$128,F$2,FALSE)</f>
        <v>4.6058111282231282</v>
      </c>
      <c r="G62">
        <f>Playoffs!CT60-VLOOKUP($B62,Adjusted!$C$1:$AI$128,G$2,FALSE)</f>
        <v>1.2733542937467106</v>
      </c>
      <c r="H62">
        <f>Playoffs!CU60-VLOOKUP($B62,Adjusted!$C$1:$AI$128,H$2,FALSE)</f>
        <v>1.3719801057986865</v>
      </c>
      <c r="I62">
        <f>Playoffs!CV60-VLOOKUP($B62,Adjusted!$C$1:$AI$128,I$2,FALSE)</f>
        <v>32.385376736119163</v>
      </c>
      <c r="J62">
        <f>Playoffs!CW60-VLOOKUP($B62,Adjusted!$C$1:$AI$128,J$2,FALSE)</f>
        <v>28.462453709766478</v>
      </c>
      <c r="K62">
        <f>Playoffs!CX60-VLOOKUP($B62,Adjusted!$C$1:$AI$128,K$2,FALSE)</f>
        <v>2.6858737267010362</v>
      </c>
      <c r="L62">
        <f>Playoffs!CY60-VLOOKUP($B62,Adjusted!$C$1:$AI$128,L$2,FALSE)</f>
        <v>2.7773389058389752</v>
      </c>
      <c r="M62">
        <f>Playoffs!CZ60-VLOOKUP($B62,Adjusted!$C$1:$AI$128,M$2,FALSE)</f>
        <v>5.8299475785422734</v>
      </c>
      <c r="N62">
        <f>Playoffs!DA60-VLOOKUP($B62,Adjusted!$C$1:$AI$128,N$2,FALSE)</f>
        <v>4.5903755494949205</v>
      </c>
      <c r="O62">
        <f>Playoffs!DB60-VLOOKUP($B62,Adjusted!$C$1:$AI$128,O$2,FALSE)</f>
        <v>1.2852161573961114</v>
      </c>
      <c r="P62">
        <f>Playoffs!DC60-VLOOKUP($B62,Adjusted!$C$1:$AI$128,P$2,FALSE)</f>
        <v>1.4498212327515794</v>
      </c>
      <c r="Q62">
        <f>Playoffs!DD60-VLOOKUP($B62,Adjusted!$C$1:$AI$128,Q$2,FALSE)</f>
        <v>0.50985772443426935</v>
      </c>
      <c r="R62">
        <f>Playoffs!DE60-VLOOKUP($B62,Adjusted!$C$1:$AI$128,R$2,FALSE)</f>
        <v>0.33212956230279989</v>
      </c>
      <c r="S62">
        <f>Playoffs!DF60-VLOOKUP($B62,Adjusted!$C$1:$AI$128,S$2,FALSE)</f>
        <v>29.769969949053344</v>
      </c>
      <c r="T62">
        <f>Playoffs!DG60-VLOOKUP($B62,Adjusted!$C$1:$AI$128,T$2,FALSE)</f>
        <v>24.78839730439924</v>
      </c>
      <c r="U62">
        <f>Playoffs!DH60-VLOOKUP($B62,Adjusted!$C$1:$AI$128,U$2,FALSE)</f>
        <v>2.2545859687818752</v>
      </c>
      <c r="V62">
        <f>Playoffs!DI60-VLOOKUP($B62,Adjusted!$C$1:$AI$128,V$2,FALSE)</f>
        <v>5.0885971591009973</v>
      </c>
      <c r="W62">
        <f>Playoffs!DJ60-VLOOKUP($B62,Adjusted!$C$1:$AI$128,W$2,FALSE)</f>
        <v>0.48549566635986008</v>
      </c>
      <c r="X62">
        <f>Playoffs!DK60-VLOOKUP($B62,Adjusted!$C$1:$AI$128,X$2,FALSE)</f>
        <v>0.42084485540273708</v>
      </c>
      <c r="Y62">
        <f>Playoffs!DL60-VLOOKUP($B62,Adjusted!$C$1:$AI$128,Y$2,FALSE)</f>
        <v>5.5262432659587004</v>
      </c>
      <c r="Z62">
        <f>Playoffs!DM60-VLOOKUP($B62,Adjusted!$C$1:$AI$128,Z$2,FALSE)</f>
        <v>6.1503835379485885</v>
      </c>
      <c r="AA62">
        <f>Playoffs!DN60-VLOOKUP($B62,Adjusted!$C$1:$AI$128,AA$2,FALSE)</f>
        <v>0.51299928536203088</v>
      </c>
      <c r="AB62">
        <f>Playoffs!DO60-VLOOKUP($B62,Adjusted!$C$1:$AI$128,AB$2,FALSE)</f>
        <v>0.29456351089324095</v>
      </c>
      <c r="AC62">
        <f>Playoffs!DP60-VLOOKUP($B62,Adjusted!$C$1:$AI$128,AC$2,FALSE)</f>
        <v>0.53822848745511132</v>
      </c>
      <c r="AD62">
        <f>Playoffs!DQ60-VLOOKUP($B62,Adjusted!$C$1:$AI$128,AD$2,FALSE)</f>
        <v>0.40961969913258539</v>
      </c>
      <c r="AE62">
        <f>Playoffs!DR60-VLOOKUP($B62,Adjusted!$C$1:$AI$128,AE$2,FALSE)</f>
        <v>5.3696421520427462</v>
      </c>
      <c r="AF62">
        <f>Playoffs!DS60-VLOOKUP($B62,Adjusted!$C$1:$AI$128,AF$2,FALSE)</f>
        <v>5.6182497402345541</v>
      </c>
      <c r="AG62">
        <f>Playoffs!DT60-VLOOKUP($B62,Adjusted!$C$1:$AI$128,AG$2,FALSE)</f>
        <v>38.939931570654799</v>
      </c>
      <c r="AH62">
        <f>Playoffs!DU60-VLOOKUP($B62,Adjusted!$C$1:$AI$128,AH$2,FALSE)</f>
        <v>40.271866010169234</v>
      </c>
      <c r="AJ62">
        <f t="shared" ca="1" si="31"/>
        <v>149</v>
      </c>
      <c r="AK62">
        <f t="shared" ca="1" si="39"/>
        <v>84</v>
      </c>
      <c r="AL62">
        <f t="shared" ca="1" si="40"/>
        <v>98</v>
      </c>
      <c r="AM62">
        <f t="shared" ca="1" si="41"/>
        <v>91</v>
      </c>
      <c r="AN62">
        <f t="shared" ca="1" si="42"/>
        <v>96</v>
      </c>
      <c r="AO62">
        <f t="shared" ca="1" si="43"/>
        <v>113</v>
      </c>
      <c r="AP62">
        <f t="shared" ca="1" si="44"/>
        <v>75</v>
      </c>
      <c r="AQ62">
        <f t="shared" ca="1" si="45"/>
        <v>112</v>
      </c>
      <c r="AR62">
        <f t="shared" ca="1" si="46"/>
        <v>105</v>
      </c>
      <c r="AS62">
        <f t="shared" ca="1" si="47"/>
        <v>126</v>
      </c>
      <c r="AT62">
        <f t="shared" ca="1" si="48"/>
        <v>68</v>
      </c>
      <c r="AU62">
        <f t="shared" ca="1" si="49"/>
        <v>69</v>
      </c>
      <c r="AV62">
        <f t="shared" ca="1" si="50"/>
        <v>159</v>
      </c>
      <c r="AW62">
        <f t="shared" ca="1" si="51"/>
        <v>92</v>
      </c>
      <c r="AX62">
        <f t="shared" ca="1" si="52"/>
        <v>49</v>
      </c>
      <c r="AY62">
        <f t="shared" ca="1" si="53"/>
        <v>81</v>
      </c>
      <c r="AZ62">
        <f t="shared" ca="1" si="54"/>
        <v>126</v>
      </c>
      <c r="BA62">
        <f t="shared" ca="1" si="55"/>
        <v>31</v>
      </c>
      <c r="BB62">
        <f t="shared" ca="1" si="56"/>
        <v>48</v>
      </c>
      <c r="BC62">
        <f t="shared" ca="1" si="57"/>
        <v>67</v>
      </c>
      <c r="BD62">
        <f t="shared" ca="1" si="58"/>
        <v>161</v>
      </c>
      <c r="BE62">
        <f t="shared" ca="1" si="59"/>
        <v>39</v>
      </c>
      <c r="BF62">
        <f t="shared" ca="1" si="60"/>
        <v>103</v>
      </c>
      <c r="BG62">
        <f t="shared" ca="1" si="61"/>
        <v>148</v>
      </c>
      <c r="BH62">
        <f t="shared" ca="1" si="62"/>
        <v>79</v>
      </c>
      <c r="BI62">
        <f t="shared" ca="1" si="63"/>
        <v>175</v>
      </c>
      <c r="BJ62">
        <f t="shared" ca="1" si="64"/>
        <v>49</v>
      </c>
      <c r="BK62">
        <f t="shared" ca="1" si="65"/>
        <v>80</v>
      </c>
      <c r="BL62">
        <f t="shared" ca="1" si="66"/>
        <v>26</v>
      </c>
      <c r="BM62">
        <f t="shared" ca="1" si="67"/>
        <v>183</v>
      </c>
      <c r="BN62">
        <f t="shared" ca="1" si="68"/>
        <v>78</v>
      </c>
      <c r="BO62">
        <f t="shared" ca="1" si="69"/>
        <v>137</v>
      </c>
      <c r="BQ62">
        <f>NORMDIST(C62,Playoffs!CP$199,Playoffs!CP$200,1)</f>
        <v>0.34600673585602282</v>
      </c>
      <c r="BR62">
        <f>1-NORMDIST(D62,Playoffs!CQ$199,Playoffs!CQ$200,1)</f>
        <v>0.65470267758914324</v>
      </c>
      <c r="BS62">
        <f>NORMDIST(E62,Playoffs!CR$199,Playoffs!CR$200,1)</f>
        <v>0.59909040624777421</v>
      </c>
      <c r="BT62">
        <f>1-NORMDIST(F62,Playoffs!CS$199,Playoffs!CS$200,1)</f>
        <v>0.61610715916721781</v>
      </c>
      <c r="BU62">
        <f>1-NORMDIST(G62,Playoffs!CT$199,Playoffs!CT$200,1)</f>
        <v>0.63343918437542512</v>
      </c>
      <c r="BV62">
        <f>NORMDIST(H62,Playoffs!CU$199,Playoffs!CU$200,1)</f>
        <v>0.39329420767608558</v>
      </c>
      <c r="BW62">
        <f>NORMDIST(I62,Playoffs!CV$199,Playoffs!CV$200,1)</f>
        <v>0.66814286857671346</v>
      </c>
      <c r="BX62">
        <f>1-NORMDIST(J62,Playoffs!CW$199,Playoffs!CW$200,1)</f>
        <v>0.50144910548731036</v>
      </c>
      <c r="BY62">
        <f>NORMDIST(K62,Playoffs!CX$199,Playoffs!CX$200,1)</f>
        <v>0.52042293367159465</v>
      </c>
      <c r="BZ62">
        <f>1-NORMDIST(L62,Playoffs!CY$199,Playoffs!CY$200,1)</f>
        <v>0.41896360307857361</v>
      </c>
      <c r="CA62">
        <f>NORMDIST(M62,Playoffs!CZ$199,Playoffs!CZ$200,1)</f>
        <v>0.71843501884310468</v>
      </c>
      <c r="CB62">
        <f>1-NORMDIST(N62,Playoffs!DA$199,Playoffs!DA$200,1)</f>
        <v>0.69583730732195381</v>
      </c>
      <c r="CC62">
        <f>NORMDIST(O62,Playoffs!DB$199,Playoffs!DB$200,1)</f>
        <v>0.26753521538743785</v>
      </c>
      <c r="CD62">
        <f>1-NORMDIST(P62,Playoffs!DC$199,Playoffs!DC$200,1)</f>
        <v>0.62620939946936893</v>
      </c>
      <c r="CE62">
        <f>NORMDIST(Q62,Playoffs!DD$199,Playoffs!DD$200,1)</f>
        <v>0.81130998194870041</v>
      </c>
      <c r="CF62">
        <f>1-NORMDIST(R62,Playoffs!DE$199,Playoffs!DE$200,1)</f>
        <v>0.67001953700733974</v>
      </c>
      <c r="CG62">
        <f>NORMDIST(S62,Playoffs!DF$199,Playoffs!DF$200,1)</f>
        <v>0.41052725459296668</v>
      </c>
      <c r="CH62">
        <f>1-NORMDIST(T62,Playoffs!DG$199,Playoffs!DG$200,1)</f>
        <v>0.86561943812189723</v>
      </c>
      <c r="CI62">
        <f>1-NORMDIST(U62,Playoffs!DH$199,Playoffs!DH$200,1)</f>
        <v>0.79425663794288104</v>
      </c>
      <c r="CJ62">
        <f>NORMDIST(V62,Playoffs!DI$199,Playoffs!DI$200,1)</f>
        <v>0.7193736575248737</v>
      </c>
      <c r="CK62">
        <f>NORMDIST(W62,Playoffs!DJ$199,Playoffs!DJ$200,1)</f>
        <v>0.26689125170250838</v>
      </c>
      <c r="CL62">
        <f>1-NORMDIST(X62,Playoffs!DK$199,Playoffs!DK$200,1)</f>
        <v>0.80466158444285052</v>
      </c>
      <c r="CM62">
        <f>NORMDIST(Y62,Playoffs!DL$199,Playoffs!DL$200,1)</f>
        <v>0.50705158106164006</v>
      </c>
      <c r="CN62">
        <f>1-NORMDIST(Z62,Playoffs!DM$199,Playoffs!DM$200,1)</f>
        <v>0.26005173481107702</v>
      </c>
      <c r="CO62">
        <f>1-NORMDIST(AA62,Playoffs!DN$199,Playoffs!DN$200,1)</f>
        <v>0.7578029610361634</v>
      </c>
      <c r="CP62">
        <f>NORMDIST(AB62,Playoffs!DO$199,Playoffs!DO$200,1)</f>
        <v>0.11456626478741216</v>
      </c>
      <c r="CQ62">
        <f>NORMDIST(AC62,Playoffs!DP$199,Playoffs!DP$200,1)</f>
        <v>0.75592532885291641</v>
      </c>
      <c r="CR62">
        <f>1-NORMDIST(AD62,Playoffs!DQ$199,Playoffs!DQ$200,1)</f>
        <v>0.65783559744268894</v>
      </c>
      <c r="CS62">
        <f>NORMDIST(AE62,Playoffs!DR$199,Playoffs!DR$200,1)</f>
        <v>0.83572016178312958</v>
      </c>
      <c r="CT62">
        <f>1-NORMDIST(AF62,Playoffs!DS$199,Playoffs!DS$200,1)</f>
        <v>0.12015530392025564</v>
      </c>
      <c r="CU62">
        <f>NORMDIST(AG62,Playoffs!DT$199,Playoffs!DT$200,1)</f>
        <v>0.55023745309779459</v>
      </c>
      <c r="CV62">
        <f>1-NORMDIST(AH62,Playoffs!DU$199,Playoffs!DU$200,1)</f>
        <v>0.37058922063605637</v>
      </c>
      <c r="CW62">
        <f t="shared" si="32"/>
        <v>20.402292455185815</v>
      </c>
      <c r="CX62">
        <f t="shared" si="33"/>
        <v>20.940230732431743</v>
      </c>
      <c r="CY62">
        <f t="shared" si="34"/>
        <v>41.342523187617552</v>
      </c>
      <c r="DA62">
        <f t="shared" ca="1" si="35"/>
        <v>94</v>
      </c>
      <c r="DB62">
        <f t="shared" ca="1" si="36"/>
        <v>91</v>
      </c>
      <c r="DC62">
        <f t="shared" ca="1" si="37"/>
        <v>90</v>
      </c>
      <c r="DE62" t="str">
        <f t="shared" si="38"/>
        <v>Packers</v>
      </c>
    </row>
    <row r="63" spans="1:109">
      <c r="A63" t="str">
        <f>Playoffs!G61</f>
        <v>Patriots-CC-2003</v>
      </c>
      <c r="B63" t="str">
        <f>Playoffs!B61&amp;"-"&amp;Playoffs!F61</f>
        <v>Colts-2003</v>
      </c>
      <c r="C63">
        <f>Playoffs!CP61-VLOOKUP($B63,Adjusted!$C$1:$AI$128,C$2,FALSE)</f>
        <v>0.65450259865554483</v>
      </c>
      <c r="D63">
        <f>Playoffs!CQ61-VLOOKUP($B63,Adjusted!$C$1:$AI$128,D$2,FALSE)</f>
        <v>0.64717565555426904</v>
      </c>
      <c r="E63">
        <f>Playoffs!CR61-VLOOKUP($B63,Adjusted!$C$1:$AI$128,E$2,FALSE)</f>
        <v>5.8389235809483226</v>
      </c>
      <c r="F63">
        <f>Playoffs!CS61-VLOOKUP($B63,Adjusted!$C$1:$AI$128,F$2,FALSE)</f>
        <v>-1.6534913835455283</v>
      </c>
      <c r="G63">
        <f>Playoffs!CT61-VLOOKUP($B63,Adjusted!$C$1:$AI$128,G$2,FALSE)</f>
        <v>1.8460443654418428</v>
      </c>
      <c r="H63">
        <f>Playoffs!CU61-VLOOKUP($B63,Adjusted!$C$1:$AI$128,H$2,FALSE)</f>
        <v>5.5035243441604855</v>
      </c>
      <c r="I63">
        <f>Playoffs!CV61-VLOOKUP($B63,Adjusted!$C$1:$AI$128,I$2,FALSE)</f>
        <v>30.251884983470998</v>
      </c>
      <c r="J63">
        <f>Playoffs!CW61-VLOOKUP($B63,Adjusted!$C$1:$AI$128,J$2,FALSE)</f>
        <v>22.106603585054614</v>
      </c>
      <c r="K63">
        <f>Playoffs!CX61-VLOOKUP($B63,Adjusted!$C$1:$AI$128,K$2,FALSE)</f>
        <v>2.6895777250716555</v>
      </c>
      <c r="L63">
        <f>Playoffs!CY61-VLOOKUP($B63,Adjusted!$C$1:$AI$128,L$2,FALSE)</f>
        <v>2.3257584141821286</v>
      </c>
      <c r="M63">
        <f>Playoffs!CZ61-VLOOKUP($B63,Adjusted!$C$1:$AI$128,M$2,FALSE)</f>
        <v>4.9030725082641897</v>
      </c>
      <c r="N63">
        <f>Playoffs!DA61-VLOOKUP($B63,Adjusted!$C$1:$AI$128,N$2,FALSE)</f>
        <v>3.3529203162558563</v>
      </c>
      <c r="O63">
        <f>Playoffs!DB61-VLOOKUP($B63,Adjusted!$C$1:$AI$128,O$2,FALSE)</f>
        <v>1.6745409247191927</v>
      </c>
      <c r="P63">
        <f>Playoffs!DC61-VLOOKUP($B63,Adjusted!$C$1:$AI$128,P$2,FALSE)</f>
        <v>1.5354356100570477</v>
      </c>
      <c r="Q63">
        <f>Playoffs!DD61-VLOOKUP($B63,Adjusted!$C$1:$AI$128,Q$2,FALSE)</f>
        <v>0.40369100390883284</v>
      </c>
      <c r="R63">
        <f>Playoffs!DE61-VLOOKUP($B63,Adjusted!$C$1:$AI$128,R$2,FALSE)</f>
        <v>0.32635157818452204</v>
      </c>
      <c r="S63">
        <f>Playoffs!DF61-VLOOKUP($B63,Adjusted!$C$1:$AI$128,S$2,FALSE)</f>
        <v>41.718393860013393</v>
      </c>
      <c r="T63">
        <f>Playoffs!DG61-VLOOKUP($B63,Adjusted!$C$1:$AI$128,T$2,FALSE)</f>
        <v>33.332403626401394</v>
      </c>
      <c r="U63">
        <f>Playoffs!DH61-VLOOKUP($B63,Adjusted!$C$1:$AI$128,U$2,FALSE)</f>
        <v>4.3913915256736979</v>
      </c>
      <c r="V63">
        <f>Playoffs!DI61-VLOOKUP($B63,Adjusted!$C$1:$AI$128,V$2,FALSE)</f>
        <v>5.025229104881709</v>
      </c>
      <c r="W63">
        <f>Playoffs!DJ61-VLOOKUP($B63,Adjusted!$C$1:$AI$128,W$2,FALSE)</f>
        <v>0.38468693750733512</v>
      </c>
      <c r="X63">
        <f>Playoffs!DK61-VLOOKUP($B63,Adjusted!$C$1:$AI$128,X$2,FALSE)</f>
        <v>0.55953356962466416</v>
      </c>
      <c r="Y63">
        <f>Playoffs!DL61-VLOOKUP($B63,Adjusted!$C$1:$AI$128,Y$2,FALSE)</f>
        <v>6.1344654617183112</v>
      </c>
      <c r="Z63">
        <f>Playoffs!DM61-VLOOKUP($B63,Adjusted!$C$1:$AI$128,Z$2,FALSE)</f>
        <v>6.4575472429786567</v>
      </c>
      <c r="AA63">
        <f>Playoffs!DN61-VLOOKUP($B63,Adjusted!$C$1:$AI$128,AA$2,FALSE)</f>
        <v>-3.4015177362009541E-4</v>
      </c>
      <c r="AB63">
        <f>Playoffs!DO61-VLOOKUP($B63,Adjusted!$C$1:$AI$128,AB$2,FALSE)</f>
        <v>0.47492698088122243</v>
      </c>
      <c r="AC63">
        <f>Playoffs!DP61-VLOOKUP($B63,Adjusted!$C$1:$AI$128,AC$2,FALSE)</f>
        <v>0.38774225334783446</v>
      </c>
      <c r="AD63">
        <f>Playoffs!DQ61-VLOOKUP($B63,Adjusted!$C$1:$AI$128,AD$2,FALSE)</f>
        <v>0.49062191064265109</v>
      </c>
      <c r="AE63">
        <f>Playoffs!DR61-VLOOKUP($B63,Adjusted!$C$1:$AI$128,AE$2,FALSE)</f>
        <v>2.9518443668419332</v>
      </c>
      <c r="AF63">
        <f>Playoffs!DS61-VLOOKUP($B63,Adjusted!$C$1:$AI$128,AF$2,FALSE)</f>
        <v>4.2301202150699897</v>
      </c>
      <c r="AG63">
        <f>Playoffs!DT61-VLOOKUP($B63,Adjusted!$C$1:$AI$128,AG$2,FALSE)</f>
        <v>36.081443534709365</v>
      </c>
      <c r="AH63">
        <f>Playoffs!DU61-VLOOKUP($B63,Adjusted!$C$1:$AI$128,AH$2,FALSE)</f>
        <v>39.962057135526315</v>
      </c>
      <c r="AJ63">
        <f t="shared" ca="1" si="31"/>
        <v>144</v>
      </c>
      <c r="AK63">
        <f t="shared" ca="1" si="39"/>
        <v>80</v>
      </c>
      <c r="AL63">
        <f t="shared" ca="1" si="40"/>
        <v>106</v>
      </c>
      <c r="AM63">
        <f t="shared" ca="1" si="41"/>
        <v>4</v>
      </c>
      <c r="AN63">
        <f t="shared" ca="1" si="42"/>
        <v>124</v>
      </c>
      <c r="AO63">
        <f t="shared" ca="1" si="43"/>
        <v>7</v>
      </c>
      <c r="AP63">
        <f t="shared" ca="1" si="44"/>
        <v>96</v>
      </c>
      <c r="AQ63">
        <f t="shared" ca="1" si="45"/>
        <v>59</v>
      </c>
      <c r="AR63">
        <f t="shared" ca="1" si="46"/>
        <v>104</v>
      </c>
      <c r="AS63">
        <f t="shared" ca="1" si="47"/>
        <v>75</v>
      </c>
      <c r="AT63">
        <f t="shared" ca="1" si="48"/>
        <v>133</v>
      </c>
      <c r="AU63">
        <f t="shared" ca="1" si="49"/>
        <v>11</v>
      </c>
      <c r="AV63">
        <f t="shared" ca="1" si="50"/>
        <v>108</v>
      </c>
      <c r="AW63">
        <f t="shared" ca="1" si="51"/>
        <v>100</v>
      </c>
      <c r="AX63">
        <f t="shared" ca="1" si="52"/>
        <v>108</v>
      </c>
      <c r="AY63">
        <f t="shared" ca="1" si="53"/>
        <v>74</v>
      </c>
      <c r="AZ63">
        <f t="shared" ca="1" si="54"/>
        <v>12</v>
      </c>
      <c r="BA63">
        <f t="shared" ca="1" si="55"/>
        <v>136</v>
      </c>
      <c r="BB63">
        <f t="shared" ca="1" si="56"/>
        <v>120</v>
      </c>
      <c r="BC63">
        <f t="shared" ca="1" si="57"/>
        <v>69</v>
      </c>
      <c r="BD63">
        <f t="shared" ca="1" si="58"/>
        <v>180</v>
      </c>
      <c r="BE63">
        <f t="shared" ca="1" si="59"/>
        <v>73</v>
      </c>
      <c r="BF63">
        <f t="shared" ca="1" si="60"/>
        <v>67</v>
      </c>
      <c r="BG63">
        <f t="shared" ca="1" si="61"/>
        <v>173</v>
      </c>
      <c r="BH63">
        <f t="shared" ca="1" si="62"/>
        <v>4</v>
      </c>
      <c r="BI63">
        <f t="shared" ca="1" si="63"/>
        <v>149</v>
      </c>
      <c r="BJ63">
        <f t="shared" ca="1" si="64"/>
        <v>152</v>
      </c>
      <c r="BK63">
        <f t="shared" ca="1" si="65"/>
        <v>135</v>
      </c>
      <c r="BL63">
        <f t="shared" ca="1" si="66"/>
        <v>165</v>
      </c>
      <c r="BM63">
        <f t="shared" ca="1" si="67"/>
        <v>119</v>
      </c>
      <c r="BN63">
        <f t="shared" ca="1" si="68"/>
        <v>119</v>
      </c>
      <c r="BO63">
        <f t="shared" ca="1" si="69"/>
        <v>133</v>
      </c>
      <c r="BQ63">
        <f>NORMDIST(C63,Playoffs!CP$199,Playoffs!CP$200,1)</f>
        <v>0.36017669866668844</v>
      </c>
      <c r="BR63">
        <f>1-NORMDIST(D63,Playoffs!CQ$199,Playoffs!CQ$200,1)</f>
        <v>0.66599582718932648</v>
      </c>
      <c r="BS63">
        <f>NORMDIST(E63,Playoffs!CR$199,Playoffs!CR$200,1)</f>
        <v>0.55590403770258623</v>
      </c>
      <c r="BT63">
        <f>1-NORMDIST(F63,Playoffs!CS$199,Playoffs!CS$200,1)</f>
        <v>0.99392455402006608</v>
      </c>
      <c r="BU63">
        <f>1-NORMDIST(G63,Playoffs!CT$199,Playoffs!CT$200,1)</f>
        <v>0.47335310494612959</v>
      </c>
      <c r="BV63">
        <f>NORMDIST(H63,Playoffs!CU$199,Playoffs!CU$200,1)</f>
        <v>0.99622299597994957</v>
      </c>
      <c r="BW63">
        <f>NORMDIST(I63,Playoffs!CV$199,Playoffs!CV$200,1)</f>
        <v>0.57783315490378606</v>
      </c>
      <c r="BX63">
        <f>1-NORMDIST(J63,Playoffs!CW$199,Playoffs!CW$200,1)</f>
        <v>0.76237338037187963</v>
      </c>
      <c r="BY63">
        <f>NORMDIST(K63,Playoffs!CX$199,Playoffs!CX$200,1)</f>
        <v>0.5228964346264291</v>
      </c>
      <c r="BZ63">
        <f>1-NORMDIST(L63,Playoffs!CY$199,Playoffs!CY$200,1)</f>
        <v>0.70968861313758802</v>
      </c>
      <c r="CA63">
        <f>NORMDIST(M63,Playoffs!CZ$199,Playoffs!CZ$200,1)</f>
        <v>0.40619954439264538</v>
      </c>
      <c r="CB63">
        <f>1-NORMDIST(N63,Playoffs!DA$199,Playoffs!DA$200,1)</f>
        <v>0.94534108641337955</v>
      </c>
      <c r="CC63">
        <f>NORMDIST(O63,Playoffs!DB$199,Playoffs!DB$200,1)</f>
        <v>0.53411609321505893</v>
      </c>
      <c r="CD63">
        <f>1-NORMDIST(P63,Playoffs!DC$199,Playoffs!DC$200,1)</f>
        <v>0.56615696967208651</v>
      </c>
      <c r="CE63">
        <f>NORMDIST(Q63,Playoffs!DD$199,Playoffs!DD$200,1)</f>
        <v>0.53689429083127505</v>
      </c>
      <c r="CF63">
        <f>1-NORMDIST(R63,Playoffs!DE$199,Playoffs!DE$200,1)</f>
        <v>0.68544092548578595</v>
      </c>
      <c r="CG63">
        <f>NORMDIST(S63,Playoffs!DF$199,Playoffs!DF$200,1)</f>
        <v>0.97020857218691925</v>
      </c>
      <c r="CH63">
        <f>1-NORMDIST(T63,Playoffs!DG$199,Playoffs!DG$200,1)</f>
        <v>0.34350115619374588</v>
      </c>
      <c r="CI63">
        <f>1-NORMDIST(U63,Playoffs!DH$199,Playoffs!DH$200,1)</f>
        <v>0.40671394250804449</v>
      </c>
      <c r="CJ63">
        <f>NORMDIST(V63,Playoffs!DI$199,Playoffs!DI$200,1)</f>
        <v>0.70871254998342437</v>
      </c>
      <c r="CK63">
        <f>NORMDIST(W63,Playoffs!DJ$199,Playoffs!DJ$200,1)</f>
        <v>0.1609737909408131</v>
      </c>
      <c r="CL63">
        <f>1-NORMDIST(X63,Playoffs!DK$199,Playoffs!DK$200,1)</f>
        <v>0.63750820239159001</v>
      </c>
      <c r="CM63">
        <f>NORMDIST(Y63,Playoffs!DL$199,Playoffs!DL$200,1)</f>
        <v>0.73474671841547889</v>
      </c>
      <c r="CN63">
        <f>1-NORMDIST(Z63,Playoffs!DM$199,Playoffs!DM$200,1)</f>
        <v>0.17079625438638169</v>
      </c>
      <c r="CO63">
        <f>1-NORMDIST(AA63,Playoffs!DN$199,Playoffs!DN$200,1)</f>
        <v>0.97009188778574784</v>
      </c>
      <c r="CP63">
        <f>NORMDIST(AB63,Playoffs!DO$199,Playoffs!DO$200,1)</f>
        <v>0.21564586572392053</v>
      </c>
      <c r="CQ63">
        <f>NORMDIST(AC63,Playoffs!DP$199,Playoffs!DP$200,1)</f>
        <v>0.27637254797306909</v>
      </c>
      <c r="CR63">
        <f>1-NORMDIST(AD63,Playoffs!DQ$199,Playoffs!DQ$200,1)</f>
        <v>0.38738541573378815</v>
      </c>
      <c r="CS63">
        <f>NORMDIST(AE63,Playoffs!DR$199,Playoffs!DR$200,1)</f>
        <v>0.17341901412322558</v>
      </c>
      <c r="CT63">
        <f>1-NORMDIST(AF63,Playoffs!DS$199,Playoffs!DS$200,1)</f>
        <v>0.47083613583893957</v>
      </c>
      <c r="CU63">
        <f>NORMDIST(AG63,Playoffs!DT$199,Playoffs!DT$200,1)</f>
        <v>0.37766650814834268</v>
      </c>
      <c r="CV63">
        <f>1-NORMDIST(AH63,Playoffs!DU$199,Playoffs!DU$200,1)</f>
        <v>0.38865157487009938</v>
      </c>
      <c r="CW63">
        <f t="shared" si="32"/>
        <v>18.694490255181044</v>
      </c>
      <c r="CX63">
        <f t="shared" si="33"/>
        <v>25.078728014050483</v>
      </c>
      <c r="CY63">
        <f t="shared" si="34"/>
        <v>43.773218269231528</v>
      </c>
      <c r="DA63">
        <f t="shared" ca="1" si="35"/>
        <v>121</v>
      </c>
      <c r="DB63">
        <f t="shared" ca="1" si="36"/>
        <v>53</v>
      </c>
      <c r="DC63">
        <f t="shared" ca="1" si="37"/>
        <v>71</v>
      </c>
      <c r="DE63" t="str">
        <f t="shared" si="38"/>
        <v>Patriots</v>
      </c>
    </row>
    <row r="64" spans="1:109">
      <c r="A64" t="str">
        <f>Playoffs!G62</f>
        <v>Colts-CC-2003</v>
      </c>
      <c r="B64" t="str">
        <f>Playoffs!B62&amp;"-"&amp;Playoffs!F62</f>
        <v>Patriots-2003</v>
      </c>
      <c r="C64">
        <f>Playoffs!CP62-VLOOKUP($B64,Adjusted!$C$1:$AI$128,C$2,FALSE)</f>
        <v>0.76051584701418973</v>
      </c>
      <c r="D64">
        <f>Playoffs!CQ62-VLOOKUP($B64,Adjusted!$C$1:$AI$128,D$2,FALSE)</f>
        <v>0.6918716642651811</v>
      </c>
      <c r="E64">
        <f>Playoffs!CR62-VLOOKUP($B64,Adjusted!$C$1:$AI$128,E$2,FALSE)</f>
        <v>3.2303268802428633</v>
      </c>
      <c r="F64">
        <f>Playoffs!CS62-VLOOKUP($B64,Adjusted!$C$1:$AI$128,F$2,FALSE)</f>
        <v>5.058072509581633</v>
      </c>
      <c r="G64">
        <f>Playoffs!CT62-VLOOKUP($B64,Adjusted!$C$1:$AI$128,G$2,FALSE)</f>
        <v>4.1693488375307934</v>
      </c>
      <c r="H64">
        <f>Playoffs!CU62-VLOOKUP($B64,Adjusted!$C$1:$AI$128,H$2,FALSE)</f>
        <v>2.099051038471659</v>
      </c>
      <c r="I64">
        <f>Playoffs!CV62-VLOOKUP($B64,Adjusted!$C$1:$AI$128,I$2,FALSE)</f>
        <v>31.140675992848148</v>
      </c>
      <c r="J64">
        <f>Playoffs!CW62-VLOOKUP($B64,Adjusted!$C$1:$AI$128,J$2,FALSE)</f>
        <v>32.927193258730433</v>
      </c>
      <c r="K64">
        <f>Playoffs!CX62-VLOOKUP($B64,Adjusted!$C$1:$AI$128,K$2,FALSE)</f>
        <v>2.6286679005142028</v>
      </c>
      <c r="L64">
        <f>Playoffs!CY62-VLOOKUP($B64,Adjusted!$C$1:$AI$128,L$2,FALSE)</f>
        <v>3.0242621184826497</v>
      </c>
      <c r="M64">
        <f>Playoffs!CZ62-VLOOKUP($B64,Adjusted!$C$1:$AI$128,M$2,FALSE)</f>
        <v>4.7880942947428853</v>
      </c>
      <c r="N64">
        <f>Playoffs!DA62-VLOOKUP($B64,Adjusted!$C$1:$AI$128,N$2,FALSE)</f>
        <v>5.1383580036142167</v>
      </c>
      <c r="O64">
        <f>Playoffs!DB62-VLOOKUP($B64,Adjusted!$C$1:$AI$128,O$2,FALSE)</f>
        <v>1.958535016806265</v>
      </c>
      <c r="P64">
        <f>Playoffs!DC62-VLOOKUP($B64,Adjusted!$C$1:$AI$128,P$2,FALSE)</f>
        <v>1.901390403479821</v>
      </c>
      <c r="Q64">
        <f>Playoffs!DD62-VLOOKUP($B64,Adjusted!$C$1:$AI$128,Q$2,FALSE)</f>
        <v>0.40487607134607095</v>
      </c>
      <c r="R64">
        <f>Playoffs!DE62-VLOOKUP($B64,Adjusted!$C$1:$AI$128,R$2,FALSE)</f>
        <v>0.42813407972468515</v>
      </c>
      <c r="S64">
        <f>Playoffs!DF62-VLOOKUP($B64,Adjusted!$C$1:$AI$128,S$2,FALSE)</f>
        <v>34.270914041130794</v>
      </c>
      <c r="T64">
        <f>Playoffs!DG62-VLOOKUP($B64,Adjusted!$C$1:$AI$128,T$2,FALSE)</f>
        <v>39.187061672377247</v>
      </c>
      <c r="U64">
        <f>Playoffs!DH62-VLOOKUP($B64,Adjusted!$C$1:$AI$128,U$2,FALSE)</f>
        <v>3.4890105720885285</v>
      </c>
      <c r="V64">
        <f>Playoffs!DI62-VLOOKUP($B64,Adjusted!$C$1:$AI$128,V$2,FALSE)</f>
        <v>3.606181484629873</v>
      </c>
      <c r="W64">
        <f>Playoffs!DJ62-VLOOKUP($B64,Adjusted!$C$1:$AI$128,W$2,FALSE)</f>
        <v>0.80112051648849025</v>
      </c>
      <c r="X64">
        <f>Playoffs!DK62-VLOOKUP($B64,Adjusted!$C$1:$AI$128,X$2,FALSE)</f>
        <v>0.44127893998903928</v>
      </c>
      <c r="Y64">
        <f>Playoffs!DL62-VLOOKUP($B64,Adjusted!$C$1:$AI$128,Y$2,FALSE)</f>
        <v>6.7676002687326609</v>
      </c>
      <c r="Z64">
        <f>Playoffs!DM62-VLOOKUP($B64,Adjusted!$C$1:$AI$128,Z$2,FALSE)</f>
        <v>6.3888459077401976</v>
      </c>
      <c r="AA64">
        <f>Playoffs!DN62-VLOOKUP($B64,Adjusted!$C$1:$AI$128,AA$2,FALSE)</f>
        <v>0.30413393306682796</v>
      </c>
      <c r="AB64">
        <f>Playoffs!DO62-VLOOKUP($B64,Adjusted!$C$1:$AI$128,AB$2,FALSE)</f>
        <v>8.0113911588401115E-2</v>
      </c>
      <c r="AC64">
        <f>Playoffs!DP62-VLOOKUP($B64,Adjusted!$C$1:$AI$128,AC$2,FALSE)</f>
        <v>0.45219405059596007</v>
      </c>
      <c r="AD64">
        <f>Playoffs!DQ62-VLOOKUP($B64,Adjusted!$C$1:$AI$128,AD$2,FALSE)</f>
        <v>0.41427389078584442</v>
      </c>
      <c r="AE64">
        <f>Playoffs!DR62-VLOOKUP($B64,Adjusted!$C$1:$AI$128,AE$2,FALSE)</f>
        <v>4.3099321860876634</v>
      </c>
      <c r="AF64">
        <f>Playoffs!DS62-VLOOKUP($B64,Adjusted!$C$1:$AI$128,AF$2,FALSE)</f>
        <v>4.0357333146120107</v>
      </c>
      <c r="AG64">
        <f>Playoffs!DT62-VLOOKUP($B64,Adjusted!$C$1:$AI$128,AG$2,FALSE)</f>
        <v>40.379426016161652</v>
      </c>
      <c r="AH64">
        <f>Playoffs!DU62-VLOOKUP($B64,Adjusted!$C$1:$AI$128,AH$2,FALSE)</f>
        <v>40.33261176705075</v>
      </c>
      <c r="AJ64">
        <f t="shared" ca="1" si="31"/>
        <v>61</v>
      </c>
      <c r="AK64">
        <f t="shared" ca="1" si="39"/>
        <v>115</v>
      </c>
      <c r="AL64">
        <f t="shared" ca="1" si="40"/>
        <v>167</v>
      </c>
      <c r="AM64">
        <f t="shared" ca="1" si="41"/>
        <v>103</v>
      </c>
      <c r="AN64">
        <f t="shared" ca="1" si="42"/>
        <v>183</v>
      </c>
      <c r="AO64">
        <f t="shared" ca="1" si="43"/>
        <v>82</v>
      </c>
      <c r="AP64">
        <f t="shared" ca="1" si="44"/>
        <v>87</v>
      </c>
      <c r="AQ64">
        <f t="shared" ca="1" si="45"/>
        <v>152</v>
      </c>
      <c r="AR64">
        <f t="shared" ca="1" si="46"/>
        <v>109</v>
      </c>
      <c r="AS64">
        <f t="shared" ca="1" si="47"/>
        <v>154</v>
      </c>
      <c r="AT64">
        <f t="shared" ca="1" si="48"/>
        <v>141</v>
      </c>
      <c r="AU64">
        <f t="shared" ca="1" si="49"/>
        <v>118</v>
      </c>
      <c r="AV64">
        <f t="shared" ca="1" si="50"/>
        <v>64</v>
      </c>
      <c r="AW64">
        <f t="shared" ca="1" si="51"/>
        <v>149</v>
      </c>
      <c r="AX64">
        <f t="shared" ca="1" si="52"/>
        <v>105</v>
      </c>
      <c r="AY64">
        <f t="shared" ca="1" si="53"/>
        <v>131</v>
      </c>
      <c r="AZ64">
        <f t="shared" ca="1" si="54"/>
        <v>67</v>
      </c>
      <c r="BA64">
        <f t="shared" ca="1" si="55"/>
        <v>183</v>
      </c>
      <c r="BB64">
        <f t="shared" ca="1" si="56"/>
        <v>88</v>
      </c>
      <c r="BC64">
        <f t="shared" ca="1" si="57"/>
        <v>116</v>
      </c>
      <c r="BD64">
        <f t="shared" ca="1" si="58"/>
        <v>67</v>
      </c>
      <c r="BE64">
        <f t="shared" ca="1" si="59"/>
        <v>47</v>
      </c>
      <c r="BF64">
        <f t="shared" ca="1" si="60"/>
        <v>23</v>
      </c>
      <c r="BG64">
        <f t="shared" ca="1" si="61"/>
        <v>168</v>
      </c>
      <c r="BH64">
        <f t="shared" ca="1" si="62"/>
        <v>38</v>
      </c>
      <c r="BI64">
        <f t="shared" ca="1" si="63"/>
        <v>191</v>
      </c>
      <c r="BJ64">
        <f t="shared" ca="1" si="64"/>
        <v>108</v>
      </c>
      <c r="BK64">
        <f t="shared" ca="1" si="65"/>
        <v>84</v>
      </c>
      <c r="BL64">
        <f t="shared" ca="1" si="66"/>
        <v>74</v>
      </c>
      <c r="BM64">
        <f t="shared" ca="1" si="67"/>
        <v>99</v>
      </c>
      <c r="BN64">
        <f t="shared" ca="1" si="68"/>
        <v>61</v>
      </c>
      <c r="BO64">
        <f t="shared" ca="1" si="69"/>
        <v>139</v>
      </c>
      <c r="BQ64">
        <f>NORMDIST(C64,Playoffs!CP$199,Playoffs!CP$200,1)</f>
        <v>0.74787328546979359</v>
      </c>
      <c r="BR64">
        <f>1-NORMDIST(D64,Playoffs!CQ$199,Playoffs!CQ$200,1)</f>
        <v>0.49856313124495832</v>
      </c>
      <c r="BS64">
        <f>NORMDIST(E64,Playoffs!CR$199,Playoffs!CR$200,1)</f>
        <v>0.21726560814463491</v>
      </c>
      <c r="BT64">
        <f>1-NORMDIST(F64,Playoffs!CS$199,Playoffs!CS$200,1)</f>
        <v>0.55385729605821854</v>
      </c>
      <c r="BU64">
        <f>1-NORMDIST(G64,Playoffs!CT$199,Playoffs!CT$200,1)</f>
        <v>4.2598450821523137E-2</v>
      </c>
      <c r="BV64">
        <f>NORMDIST(H64,Playoffs!CU$199,Playoffs!CU$200,1)</f>
        <v>0.59755082592852915</v>
      </c>
      <c r="BW64">
        <f>NORMDIST(I64,Playoffs!CV$199,Playoffs!CV$200,1)</f>
        <v>0.61626426125127387</v>
      </c>
      <c r="BX64">
        <f>1-NORMDIST(J64,Playoffs!CW$199,Playoffs!CW$200,1)</f>
        <v>0.31017870302771011</v>
      </c>
      <c r="BY64">
        <f>NORMDIST(K64,Playoffs!CX$199,Playoffs!CX$200,1)</f>
        <v>0.48217972975031509</v>
      </c>
      <c r="BZ64">
        <f>1-NORMDIST(L64,Playoffs!CY$199,Playoffs!CY$200,1)</f>
        <v>0.26812855094014931</v>
      </c>
      <c r="CA64">
        <f>NORMDIST(M64,Playoffs!CZ$199,Playoffs!CZ$200,1)</f>
        <v>0.36749387620336249</v>
      </c>
      <c r="CB64">
        <f>1-NORMDIST(N64,Playoffs!DA$199,Playoffs!DA$200,1)</f>
        <v>0.51209056894240834</v>
      </c>
      <c r="CC64">
        <f>NORMDIST(O64,Playoffs!DB$199,Playoffs!DB$200,1)</f>
        <v>0.72592868356724649</v>
      </c>
      <c r="CD64">
        <f>1-NORMDIST(P64,Playoffs!DC$199,Playoffs!DC$200,1)</f>
        <v>0.30961789222061653</v>
      </c>
      <c r="CE64">
        <f>NORMDIST(Q64,Playoffs!DD$199,Playoffs!DD$200,1)</f>
        <v>0.54039626639156291</v>
      </c>
      <c r="CF64">
        <f>1-NORMDIST(R64,Playoffs!DE$199,Playoffs!DE$200,1)</f>
        <v>0.39184079853245857</v>
      </c>
      <c r="CG64">
        <f>NORMDIST(S64,Playoffs!DF$199,Playoffs!DF$200,1)</f>
        <v>0.71520813663107807</v>
      </c>
      <c r="CH64">
        <f>1-NORMDIST(T64,Playoffs!DG$199,Playoffs!DG$200,1)</f>
        <v>7.5381451184069803E-2</v>
      </c>
      <c r="CI64">
        <f>1-NORMDIST(U64,Playoffs!DH$199,Playoffs!DH$200,1)</f>
        <v>0.58335728539432652</v>
      </c>
      <c r="CJ64">
        <f>NORMDIST(V64,Playoffs!DI$199,Playoffs!DI$200,1)</f>
        <v>0.43939081817989178</v>
      </c>
      <c r="CK64">
        <f>NORMDIST(W64,Playoffs!DJ$199,Playoffs!DJ$200,1)</f>
        <v>0.70216295693126773</v>
      </c>
      <c r="CL64">
        <f>1-NORMDIST(X64,Playoffs!DK$199,Playoffs!DK$200,1)</f>
        <v>0.78340705152520052</v>
      </c>
      <c r="CM64">
        <f>NORMDIST(Y64,Playoffs!DL$199,Playoffs!DL$200,1)</f>
        <v>0.89648178947846024</v>
      </c>
      <c r="CN64">
        <f>1-NORMDIST(Z64,Playoffs!DM$199,Playoffs!DM$200,1)</f>
        <v>0.18884207686967125</v>
      </c>
      <c r="CO64">
        <f>1-NORMDIST(AA64,Playoffs!DN$199,Playoffs!DN$200,1)</f>
        <v>0.88110788328232081</v>
      </c>
      <c r="CP64">
        <f>NORMDIST(AB64,Playoffs!DO$199,Playoffs!DO$200,1)</f>
        <v>4.4871522209594228E-2</v>
      </c>
      <c r="CQ64">
        <f>NORMDIST(AC64,Playoffs!DP$199,Playoffs!DP$200,1)</f>
        <v>0.48305727669969822</v>
      </c>
      <c r="CR64">
        <f>1-NORMDIST(AD64,Playoffs!DQ$199,Playoffs!DQ$200,1)</f>
        <v>0.64310178687759312</v>
      </c>
      <c r="CS64">
        <f>NORMDIST(AE64,Playoffs!DR$199,Playoffs!DR$200,1)</f>
        <v>0.55427663393751669</v>
      </c>
      <c r="CT64">
        <f>1-NORMDIST(AF64,Playoffs!DS$199,Playoffs!DS$200,1)</f>
        <v>0.53228556224262547</v>
      </c>
      <c r="CU64">
        <f>NORMDIST(AG64,Playoffs!DT$199,Playoffs!DT$200,1)</f>
        <v>0.63561783870845234</v>
      </c>
      <c r="CV64">
        <f>1-NORMDIST(AH64,Playoffs!DU$199,Playoffs!DU$200,1)</f>
        <v>0.36707945304642231</v>
      </c>
      <c r="CW64">
        <f t="shared" si="32"/>
        <v>19.294573897436941</v>
      </c>
      <c r="CX64">
        <f t="shared" si="33"/>
        <v>15.119459815200251</v>
      </c>
      <c r="CY64">
        <f t="shared" si="34"/>
        <v>34.414033712637199</v>
      </c>
      <c r="DA64">
        <f t="shared" ca="1" si="35"/>
        <v>115</v>
      </c>
      <c r="DB64">
        <f t="shared" ca="1" si="36"/>
        <v>143</v>
      </c>
      <c r="DC64">
        <f t="shared" ca="1" si="37"/>
        <v>139</v>
      </c>
      <c r="DE64" t="str">
        <f t="shared" si="38"/>
        <v>Colts</v>
      </c>
    </row>
    <row r="65" spans="1:109">
      <c r="A65" t="str">
        <f>Playoffs!G63</f>
        <v>Eagles-CC-2003</v>
      </c>
      <c r="B65" t="str">
        <f>Playoffs!B63&amp;"-"&amp;Playoffs!F63</f>
        <v>Panthers-2003</v>
      </c>
      <c r="C65">
        <f>Playoffs!CP63-VLOOKUP($B65,Adjusted!$C$1:$AI$128,C$2,FALSE)</f>
        <v>0.64184562444190907</v>
      </c>
      <c r="D65">
        <f>Playoffs!CQ63-VLOOKUP($B65,Adjusted!$C$1:$AI$128,D$2,FALSE)</f>
        <v>0.69482384696702038</v>
      </c>
      <c r="E65">
        <f>Playoffs!CR63-VLOOKUP($B65,Adjusted!$C$1:$AI$128,E$2,FALSE)</f>
        <v>-8.1838720004930199E-2</v>
      </c>
      <c r="F65">
        <f>Playoffs!CS63-VLOOKUP($B65,Adjusted!$C$1:$AI$128,F$2,FALSE)</f>
        <v>8.7842860595210723</v>
      </c>
      <c r="G65">
        <f>Playoffs!CT63-VLOOKUP($B65,Adjusted!$C$1:$AI$128,G$2,FALSE)</f>
        <v>4.1618553775585401</v>
      </c>
      <c r="H65">
        <f>Playoffs!CU63-VLOOKUP($B65,Adjusted!$C$1:$AI$128,H$2,FALSE)</f>
        <v>-0.20618547705614992</v>
      </c>
      <c r="I65">
        <f>Playoffs!CV63-VLOOKUP($B65,Adjusted!$C$1:$AI$128,I$2,FALSE)</f>
        <v>27.752423262500152</v>
      </c>
      <c r="J65">
        <f>Playoffs!CW63-VLOOKUP($B65,Adjusted!$C$1:$AI$128,J$2,FALSE)</f>
        <v>25.752324633971863</v>
      </c>
      <c r="K65">
        <f>Playoffs!CX63-VLOOKUP($B65,Adjusted!$C$1:$AI$128,K$2,FALSE)</f>
        <v>2.6076212478066116</v>
      </c>
      <c r="L65">
        <f>Playoffs!CY63-VLOOKUP($B65,Adjusted!$C$1:$AI$128,L$2,FALSE)</f>
        <v>2.9911711288938365</v>
      </c>
      <c r="M65">
        <f>Playoffs!CZ63-VLOOKUP($B65,Adjusted!$C$1:$AI$128,M$2,FALSE)</f>
        <v>4.7029501406683458</v>
      </c>
      <c r="N65">
        <f>Playoffs!DA63-VLOOKUP($B65,Adjusted!$C$1:$AI$128,N$2,FALSE)</f>
        <v>4.7956830210658836</v>
      </c>
      <c r="O65">
        <f>Playoffs!DB63-VLOOKUP($B65,Adjusted!$C$1:$AI$128,O$2,FALSE)</f>
        <v>1.6897641733613908</v>
      </c>
      <c r="P65">
        <f>Playoffs!DC63-VLOOKUP($B65,Adjusted!$C$1:$AI$128,P$2,FALSE)</f>
        <v>1.4644525310787868</v>
      </c>
      <c r="Q65">
        <f>Playoffs!DD63-VLOOKUP($B65,Adjusted!$C$1:$AI$128,Q$2,FALSE)</f>
        <v>0.23333127402315695</v>
      </c>
      <c r="R65">
        <f>Playoffs!DE63-VLOOKUP($B65,Adjusted!$C$1:$AI$128,R$2,FALSE)</f>
        <v>0.32931303969271941</v>
      </c>
      <c r="S65">
        <f>Playoffs!DF63-VLOOKUP($B65,Adjusted!$C$1:$AI$128,S$2,FALSE)</f>
        <v>27.834254841362139</v>
      </c>
      <c r="T65">
        <f>Playoffs!DG63-VLOOKUP($B65,Adjusted!$C$1:$AI$128,T$2,FALSE)</f>
        <v>28.834110492733444</v>
      </c>
      <c r="U65">
        <f>Playoffs!DH63-VLOOKUP($B65,Adjusted!$C$1:$AI$128,U$2,FALSE)</f>
        <v>4.7985343830265199</v>
      </c>
      <c r="V65">
        <f>Playoffs!DI63-VLOOKUP($B65,Adjusted!$C$1:$AI$128,V$2,FALSE)</f>
        <v>3.2745594622345311</v>
      </c>
      <c r="W65">
        <f>Playoffs!DJ63-VLOOKUP($B65,Adjusted!$C$1:$AI$128,W$2,FALSE)</f>
        <v>3.536112500027222E-2</v>
      </c>
      <c r="X65">
        <f>Playoffs!DK63-VLOOKUP($B65,Adjusted!$C$1:$AI$128,X$2,FALSE)</f>
        <v>1.00064246398646</v>
      </c>
      <c r="Y65">
        <f>Playoffs!DL63-VLOOKUP($B65,Adjusted!$C$1:$AI$128,Y$2,FALSE)</f>
        <v>6.0084255733463943</v>
      </c>
      <c r="Z65">
        <f>Playoffs!DM63-VLOOKUP($B65,Adjusted!$C$1:$AI$128,Z$2,FALSE)</f>
        <v>5.3865262088539385</v>
      </c>
      <c r="AA65">
        <f>Playoffs!DN63-VLOOKUP($B65,Adjusted!$C$1:$AI$128,AA$2,FALSE)</f>
        <v>0.37980219259509912</v>
      </c>
      <c r="AB65">
        <f>Playoffs!DO63-VLOOKUP($B65,Adjusted!$C$1:$AI$128,AB$2,FALSE)</f>
        <v>0.56469861705472824</v>
      </c>
      <c r="AC65">
        <f>Playoffs!DP63-VLOOKUP($B65,Adjusted!$C$1:$AI$128,AC$2,FALSE)</f>
        <v>0.64068662858371683</v>
      </c>
      <c r="AD65">
        <f>Playoffs!DQ63-VLOOKUP($B65,Adjusted!$C$1:$AI$128,AD$2,FALSE)</f>
        <v>0.53754645443285809</v>
      </c>
      <c r="AE65">
        <f>Playoffs!DR63-VLOOKUP($B65,Adjusted!$C$1:$AI$128,AE$2,FALSE)</f>
        <v>5.456657109711899</v>
      </c>
      <c r="AF65">
        <f>Playoffs!DS63-VLOOKUP($B65,Adjusted!$C$1:$AI$128,AF$2,FALSE)</f>
        <v>4.1471181102687851</v>
      </c>
      <c r="AG65">
        <f>Playoffs!DT63-VLOOKUP($B65,Adjusted!$C$1:$AI$128,AG$2,FALSE)</f>
        <v>36.479799453344619</v>
      </c>
      <c r="AH65">
        <f>Playoffs!DU63-VLOOKUP($B65,Adjusted!$C$1:$AI$128,AH$2,FALSE)</f>
        <v>36.668745577162412</v>
      </c>
      <c r="AJ65">
        <f t="shared" ca="1" si="31"/>
        <v>158</v>
      </c>
      <c r="AK65">
        <f t="shared" ca="1" si="39"/>
        <v>119</v>
      </c>
      <c r="AL65">
        <f t="shared" ca="1" si="40"/>
        <v>192</v>
      </c>
      <c r="AM65">
        <f t="shared" ca="1" si="41"/>
        <v>182</v>
      </c>
      <c r="AN65">
        <f t="shared" ca="1" si="42"/>
        <v>182</v>
      </c>
      <c r="AO65">
        <f t="shared" ca="1" si="43"/>
        <v>192</v>
      </c>
      <c r="AP65">
        <f t="shared" ca="1" si="44"/>
        <v>123</v>
      </c>
      <c r="AQ65">
        <f t="shared" ca="1" si="45"/>
        <v>91</v>
      </c>
      <c r="AR65">
        <f t="shared" ca="1" si="46"/>
        <v>112</v>
      </c>
      <c r="AS65">
        <f t="shared" ca="1" si="47"/>
        <v>151</v>
      </c>
      <c r="AT65">
        <f t="shared" ca="1" si="48"/>
        <v>147</v>
      </c>
      <c r="AU65">
        <f t="shared" ca="1" si="49"/>
        <v>92</v>
      </c>
      <c r="AV65">
        <f t="shared" ca="1" si="50"/>
        <v>101</v>
      </c>
      <c r="AW65">
        <f t="shared" ca="1" si="51"/>
        <v>94</v>
      </c>
      <c r="AX65">
        <f t="shared" ca="1" si="52"/>
        <v>183</v>
      </c>
      <c r="AY65">
        <f t="shared" ca="1" si="53"/>
        <v>78</v>
      </c>
      <c r="AZ65">
        <f t="shared" ca="1" si="54"/>
        <v>153</v>
      </c>
      <c r="BA65">
        <f t="shared" ca="1" si="55"/>
        <v>81</v>
      </c>
      <c r="BB65">
        <f t="shared" ca="1" si="56"/>
        <v>141</v>
      </c>
      <c r="BC65">
        <f t="shared" ca="1" si="57"/>
        <v>128</v>
      </c>
      <c r="BD65">
        <f t="shared" ca="1" si="58"/>
        <v>195</v>
      </c>
      <c r="BE65">
        <f t="shared" ca="1" si="59"/>
        <v>185</v>
      </c>
      <c r="BF65">
        <f t="shared" ca="1" si="60"/>
        <v>75</v>
      </c>
      <c r="BG65">
        <f t="shared" ca="1" si="61"/>
        <v>95</v>
      </c>
      <c r="BH65">
        <f t="shared" ca="1" si="62"/>
        <v>46</v>
      </c>
      <c r="BI65">
        <f t="shared" ca="1" si="63"/>
        <v>124</v>
      </c>
      <c r="BJ65">
        <f t="shared" ca="1" si="64"/>
        <v>15</v>
      </c>
      <c r="BK65">
        <f t="shared" ca="1" si="65"/>
        <v>163</v>
      </c>
      <c r="BL65">
        <f t="shared" ca="1" si="66"/>
        <v>23</v>
      </c>
      <c r="BM65">
        <f t="shared" ca="1" si="67"/>
        <v>109</v>
      </c>
      <c r="BN65">
        <f t="shared" ca="1" si="68"/>
        <v>109</v>
      </c>
      <c r="BO65">
        <f t="shared" ca="1" si="69"/>
        <v>86</v>
      </c>
      <c r="BQ65">
        <f>NORMDIST(C65,Playoffs!CP$199,Playoffs!CP$200,1)</f>
        <v>0.3154511818060709</v>
      </c>
      <c r="BR65">
        <f>1-NORMDIST(D65,Playoffs!CQ$199,Playoffs!CQ$200,1)</f>
        <v>0.48716926477921318</v>
      </c>
      <c r="BS65">
        <f>NORMDIST(E65,Playoffs!CR$199,Playoffs!CR$200,1)</f>
        <v>2.5457011727214707E-2</v>
      </c>
      <c r="BT65">
        <f>1-NORMDIST(F65,Playoffs!CS$199,Playoffs!CS$200,1)</f>
        <v>0.11866597145619373</v>
      </c>
      <c r="BU65">
        <f>1-NORMDIST(G65,Playoffs!CT$199,Playoffs!CT$200,1)</f>
        <v>4.3084586105636813E-2</v>
      </c>
      <c r="BV65">
        <f>NORMDIST(H65,Playoffs!CU$199,Playoffs!CU$200,1)</f>
        <v>8.1572101752358517E-2</v>
      </c>
      <c r="BW65">
        <f>NORMDIST(I65,Playoffs!CV$199,Playoffs!CV$200,1)</f>
        <v>0.46693177476435421</v>
      </c>
      <c r="BX65">
        <f>1-NORMDIST(J65,Playoffs!CW$199,Playoffs!CW$200,1)</f>
        <v>0.62039355066078139</v>
      </c>
      <c r="BY65">
        <f>NORMDIST(K65,Playoffs!CX$199,Playoffs!CX$200,1)</f>
        <v>0.46813220427552027</v>
      </c>
      <c r="BZ65">
        <f>1-NORMDIST(L65,Playoffs!CY$199,Playoffs!CY$200,1)</f>
        <v>0.28671412219947645</v>
      </c>
      <c r="CA65">
        <f>NORMDIST(M65,Playoffs!CZ$199,Playoffs!CZ$200,1)</f>
        <v>0.33965160407472306</v>
      </c>
      <c r="CB65">
        <f>1-NORMDIST(N65,Playoffs!DA$199,Playoffs!DA$200,1)</f>
        <v>0.62998783878865394</v>
      </c>
      <c r="CC65">
        <f>NORMDIST(O65,Playoffs!DB$199,Playoffs!DB$200,1)</f>
        <v>0.54507309743285515</v>
      </c>
      <c r="CD65">
        <f>1-NORMDIST(P65,Playoffs!DC$199,Playoffs!DC$200,1)</f>
        <v>0.61611824888638411</v>
      </c>
      <c r="CE65">
        <f>NORMDIST(Q65,Playoffs!DD$199,Playoffs!DD$200,1)</f>
        <v>0.11994721559172006</v>
      </c>
      <c r="CF65">
        <f>1-NORMDIST(R65,Playoffs!DE$199,Playoffs!DE$200,1)</f>
        <v>0.67757502556983962</v>
      </c>
      <c r="CG65">
        <f>NORMDIST(S65,Playoffs!DF$199,Playoffs!DF$200,1)</f>
        <v>0.28500712213768031</v>
      </c>
      <c r="CH65">
        <f>1-NORMDIST(T65,Playoffs!DG$199,Playoffs!DG$200,1)</f>
        <v>0.65227098192246147</v>
      </c>
      <c r="CI65">
        <f>1-NORMDIST(U65,Playoffs!DH$199,Playoffs!DH$200,1)</f>
        <v>0.33088907734505346</v>
      </c>
      <c r="CJ65">
        <f>NORMDIST(V65,Playoffs!DI$199,Playoffs!DI$200,1)</f>
        <v>0.3757736910206787</v>
      </c>
      <c r="CK65">
        <f>NORMDIST(W65,Playoffs!DJ$199,Playoffs!DJ$200,1)</f>
        <v>1.1712346936221918E-2</v>
      </c>
      <c r="CL65">
        <f>1-NORMDIST(X65,Playoffs!DK$199,Playoffs!DK$200,1)</f>
        <v>0.10393937039675305</v>
      </c>
      <c r="CM65">
        <f>NORMDIST(Y65,Playoffs!DL$199,Playoffs!DL$200,1)</f>
        <v>0.69178508081961498</v>
      </c>
      <c r="CN65">
        <f>1-NORMDIST(Z65,Playoffs!DM$199,Playoffs!DM$200,1)</f>
        <v>0.54868785862588176</v>
      </c>
      <c r="CO65">
        <f>1-NORMDIST(AA65,Playoffs!DN$199,Playoffs!DN$200,1)</f>
        <v>0.84283553200003203</v>
      </c>
      <c r="CP65">
        <f>NORMDIST(AB65,Playoffs!DO$199,Playoffs!DO$200,1)</f>
        <v>0.28091634273079158</v>
      </c>
      <c r="CQ65">
        <f>NORMDIST(AC65,Playoffs!DP$199,Playoffs!DP$200,1)</f>
        <v>0.94172755812916886</v>
      </c>
      <c r="CR65">
        <f>1-NORMDIST(AD65,Playoffs!DQ$199,Playoffs!DQ$200,1)</f>
        <v>0.24590816775024815</v>
      </c>
      <c r="CS65">
        <f>NORMDIST(AE65,Playoffs!DR$199,Playoffs!DR$200,1)</f>
        <v>0.85222826541671215</v>
      </c>
      <c r="CT65">
        <f>1-NORMDIST(AF65,Playoffs!DS$199,Playoffs!DS$200,1)</f>
        <v>0.49707488933511723</v>
      </c>
      <c r="CU65">
        <f>NORMDIST(AG65,Playoffs!DT$199,Playoffs!DT$200,1)</f>
        <v>0.40106434009375325</v>
      </c>
      <c r="CV65">
        <f>1-NORMDIST(AH65,Playoffs!DU$199,Playoffs!DU$200,1)</f>
        <v>0.58770662904955639</v>
      </c>
      <c r="CW65">
        <f t="shared" si="32"/>
        <v>11.935089361129901</v>
      </c>
      <c r="CX65">
        <f t="shared" si="33"/>
        <v>15.012483097639103</v>
      </c>
      <c r="CY65">
        <f t="shared" si="34"/>
        <v>26.947572458768995</v>
      </c>
      <c r="DA65">
        <f t="shared" ca="1" si="35"/>
        <v>167</v>
      </c>
      <c r="DB65">
        <f t="shared" ca="1" si="36"/>
        <v>144</v>
      </c>
      <c r="DC65">
        <f t="shared" ca="1" si="37"/>
        <v>178</v>
      </c>
      <c r="DE65" t="str">
        <f t="shared" si="38"/>
        <v>Eagles</v>
      </c>
    </row>
    <row r="66" spans="1:109">
      <c r="A66" t="str">
        <f>Playoffs!G64</f>
        <v>Panthers-CC-2003</v>
      </c>
      <c r="B66" t="str">
        <f>Playoffs!B64&amp;"-"&amp;Playoffs!F64</f>
        <v>Eagles-2003</v>
      </c>
      <c r="C66">
        <f>Playoffs!CP64-VLOOKUP($B66,Adjusted!$C$1:$AI$128,C$2,FALSE)</f>
        <v>0.65056119282779212</v>
      </c>
      <c r="D66">
        <f>Playoffs!CQ64-VLOOKUP($B66,Adjusted!$C$1:$AI$128,D$2,FALSE)</f>
        <v>0.59363264271192817</v>
      </c>
      <c r="E66">
        <f>Playoffs!CR64-VLOOKUP($B66,Adjusted!$C$1:$AI$128,E$2,FALSE)</f>
        <v>9.0699799770913145</v>
      </c>
      <c r="F66">
        <f>Playoffs!CS64-VLOOKUP($B66,Adjusted!$C$1:$AI$128,F$2,FALSE)</f>
        <v>-1.1622220840238873</v>
      </c>
      <c r="G66">
        <f>Playoffs!CT64-VLOOKUP($B66,Adjusted!$C$1:$AI$128,G$2,FALSE)</f>
        <v>0.27335429374671061</v>
      </c>
      <c r="H66">
        <f>Playoffs!CU64-VLOOKUP($B66,Adjusted!$C$1:$AI$128,H$2,FALSE)</f>
        <v>4.3719801057986869</v>
      </c>
      <c r="I66">
        <f>Playoffs!CV64-VLOOKUP($B66,Adjusted!$C$1:$AI$128,I$2,FALSE)</f>
        <v>23.349013099755535</v>
      </c>
      <c r="J66">
        <f>Playoffs!CW64-VLOOKUP($B66,Adjusted!$C$1:$AI$128,J$2,FALSE)</f>
        <v>24.485180982493752</v>
      </c>
      <c r="K66">
        <f>Playoffs!CX64-VLOOKUP($B66,Adjusted!$C$1:$AI$128,K$2,FALSE)</f>
        <v>2.7648131206404303</v>
      </c>
      <c r="L66">
        <f>Playoffs!CY64-VLOOKUP($B66,Adjusted!$C$1:$AI$128,L$2,FALSE)</f>
        <v>2.78238941088948</v>
      </c>
      <c r="M66">
        <f>Playoffs!CZ64-VLOOKUP($B66,Adjusted!$C$1:$AI$128,M$2,FALSE)</f>
        <v>4.7979610465557414</v>
      </c>
      <c r="N66">
        <f>Playoffs!DA64-VLOOKUP($B66,Adjusted!$C$1:$AI$128,N$2,FALSE)</f>
        <v>3.8621417186491498</v>
      </c>
      <c r="O66">
        <f>Playoffs!DB64-VLOOKUP($B66,Adjusted!$C$1:$AI$128,O$2,FALSE)</f>
        <v>1.2306707028506567</v>
      </c>
      <c r="P66">
        <f>Playoffs!DC64-VLOOKUP($B66,Adjusted!$C$1:$AI$128,P$2,FALSE)</f>
        <v>1.5028515357818826</v>
      </c>
      <c r="Q66">
        <f>Playoffs!DD64-VLOOKUP($B66,Adjusted!$C$1:$AI$128,Q$2,FALSE)</f>
        <v>0.31755003212657712</v>
      </c>
      <c r="R66">
        <f>Playoffs!DE64-VLOOKUP($B66,Adjusted!$C$1:$AI$128,R$2,FALSE)</f>
        <v>0.21634008861858939</v>
      </c>
      <c r="S66">
        <f>Playoffs!DF64-VLOOKUP($B66,Adjusted!$C$1:$AI$128,S$2,FALSE)</f>
        <v>29.769969949053344</v>
      </c>
      <c r="T66">
        <f>Playoffs!DG64-VLOOKUP($B66,Adjusted!$C$1:$AI$128,T$2,FALSE)</f>
        <v>25.803548819550755</v>
      </c>
      <c r="U66">
        <f>Playoffs!DH64-VLOOKUP($B66,Adjusted!$C$1:$AI$128,U$2,FALSE)</f>
        <v>4.2545859687818748</v>
      </c>
      <c r="V66">
        <f>Playoffs!DI64-VLOOKUP($B66,Adjusted!$C$1:$AI$128,V$2,FALSE)</f>
        <v>5.0885971591009973</v>
      </c>
      <c r="W66">
        <f>Playoffs!DJ64-VLOOKUP($B66,Adjusted!$C$1:$AI$128,W$2,FALSE)</f>
        <v>1.0093051901693839</v>
      </c>
      <c r="X66">
        <f>Playoffs!DK64-VLOOKUP($B66,Adjusted!$C$1:$AI$128,X$2,FALSE)</f>
        <v>-0.18629800174012001</v>
      </c>
      <c r="Y66">
        <f>Playoffs!DL64-VLOOKUP($B66,Adjusted!$C$1:$AI$128,Y$2,FALSE)</f>
        <v>4.9262432659587008</v>
      </c>
      <c r="Z66">
        <f>Playoffs!DM64-VLOOKUP($B66,Adjusted!$C$1:$AI$128,Z$2,FALSE)</f>
        <v>6.2412926288576793</v>
      </c>
      <c r="AA66">
        <f>Playoffs!DN64-VLOOKUP($B66,Adjusted!$C$1:$AI$128,AA$2,FALSE)</f>
        <v>0.47932925169199725</v>
      </c>
      <c r="AB66">
        <f>Playoffs!DO64-VLOOKUP($B66,Adjusted!$C$1:$AI$128,AB$2,FALSE)</f>
        <v>0.45480397523818294</v>
      </c>
      <c r="AC66">
        <f>Playoffs!DP64-VLOOKUP($B66,Adjusted!$C$1:$AI$128,AC$2,FALSE)</f>
        <v>0.46863389286051671</v>
      </c>
      <c r="AD66">
        <f>Playoffs!DQ64-VLOOKUP($B66,Adjusted!$C$1:$AI$128,AD$2,FALSE)</f>
        <v>0.5750043145172008</v>
      </c>
      <c r="AE66">
        <f>Playoffs!DR64-VLOOKUP($B66,Adjusted!$C$1:$AI$128,AE$2,FALSE)</f>
        <v>3.5689664763670712</v>
      </c>
      <c r="AF66">
        <f>Playoffs!DS64-VLOOKUP($B66,Adjusted!$C$1:$AI$128,AF$2,FALSE)</f>
        <v>4.3274805094653237</v>
      </c>
      <c r="AG66">
        <f>Playoffs!DT64-VLOOKUP($B66,Adjusted!$C$1:$AI$128,AG$2,FALSE)</f>
        <v>38.439931570654799</v>
      </c>
      <c r="AH66">
        <f>Playoffs!DU64-VLOOKUP($B66,Adjusted!$C$1:$AI$128,AH$2,FALSE)</f>
        <v>37.736151724454949</v>
      </c>
      <c r="AJ66">
        <f t="shared" ca="1" si="31"/>
        <v>149</v>
      </c>
      <c r="AK66">
        <f t="shared" ca="1" si="39"/>
        <v>47</v>
      </c>
      <c r="AL66">
        <f t="shared" ca="1" si="40"/>
        <v>34</v>
      </c>
      <c r="AM66">
        <f t="shared" ca="1" si="41"/>
        <v>8</v>
      </c>
      <c r="AN66">
        <f t="shared" ca="1" si="42"/>
        <v>35</v>
      </c>
      <c r="AO66">
        <f t="shared" ca="1" si="43"/>
        <v>20</v>
      </c>
      <c r="AP66">
        <f t="shared" ca="1" si="44"/>
        <v>163</v>
      </c>
      <c r="AQ66">
        <f t="shared" ca="1" si="45"/>
        <v>79</v>
      </c>
      <c r="AR66">
        <f t="shared" ca="1" si="46"/>
        <v>95</v>
      </c>
      <c r="AS66">
        <f t="shared" ca="1" si="47"/>
        <v>127</v>
      </c>
      <c r="AT66">
        <f t="shared" ca="1" si="48"/>
        <v>140</v>
      </c>
      <c r="AU66">
        <f t="shared" ca="1" si="49"/>
        <v>26</v>
      </c>
      <c r="AV66">
        <f t="shared" ca="1" si="50"/>
        <v>166</v>
      </c>
      <c r="AW66">
        <f t="shared" ca="1" si="51"/>
        <v>98</v>
      </c>
      <c r="AX66">
        <f t="shared" ca="1" si="52"/>
        <v>151</v>
      </c>
      <c r="AY66">
        <f t="shared" ca="1" si="53"/>
        <v>22</v>
      </c>
      <c r="AZ66">
        <f t="shared" ca="1" si="54"/>
        <v>126</v>
      </c>
      <c r="BA66">
        <f t="shared" ca="1" si="55"/>
        <v>38</v>
      </c>
      <c r="BB66">
        <f t="shared" ca="1" si="56"/>
        <v>114</v>
      </c>
      <c r="BC66">
        <f t="shared" ca="1" si="57"/>
        <v>67</v>
      </c>
      <c r="BD66">
        <f t="shared" ca="1" si="58"/>
        <v>22</v>
      </c>
      <c r="BE66">
        <f t="shared" ca="1" si="59"/>
        <v>1</v>
      </c>
      <c r="BF66">
        <f t="shared" ca="1" si="60"/>
        <v>152</v>
      </c>
      <c r="BG66">
        <f t="shared" ca="1" si="61"/>
        <v>156</v>
      </c>
      <c r="BH66">
        <f t="shared" ca="1" si="62"/>
        <v>73</v>
      </c>
      <c r="BI66">
        <f t="shared" ca="1" si="63"/>
        <v>154</v>
      </c>
      <c r="BJ66">
        <f t="shared" ca="1" si="64"/>
        <v>89</v>
      </c>
      <c r="BK66">
        <f t="shared" ca="1" si="65"/>
        <v>183</v>
      </c>
      <c r="BL66">
        <f t="shared" ca="1" si="66"/>
        <v>130</v>
      </c>
      <c r="BM66">
        <f t="shared" ca="1" si="67"/>
        <v>127</v>
      </c>
      <c r="BN66">
        <f t="shared" ca="1" si="68"/>
        <v>83</v>
      </c>
      <c r="BO66">
        <f t="shared" ca="1" si="69"/>
        <v>104</v>
      </c>
      <c r="BQ66">
        <f>NORMDIST(C66,Playoffs!CP$199,Playoffs!CP$200,1)</f>
        <v>0.34600673585602282</v>
      </c>
      <c r="BR66">
        <f>1-NORMDIST(D66,Playoffs!CQ$199,Playoffs!CQ$200,1)</f>
        <v>0.82817363153705092</v>
      </c>
      <c r="BS66">
        <f>NORMDIST(E66,Playoffs!CR$199,Playoffs!CR$200,1)</f>
        <v>0.90019533155016063</v>
      </c>
      <c r="BT66">
        <f>1-NORMDIST(F66,Playoffs!CS$199,Playoffs!CS$200,1)</f>
        <v>0.99020433689650189</v>
      </c>
      <c r="BU66">
        <f>1-NORMDIST(G66,Playoffs!CT$199,Playoffs!CT$200,1)</f>
        <v>0.85384973690163235</v>
      </c>
      <c r="BV66">
        <f>NORMDIST(H66,Playoffs!CU$199,Playoffs!CU$200,1)</f>
        <v>0.96895086623731996</v>
      </c>
      <c r="BW66">
        <f>NORMDIST(I66,Playoffs!CV$199,Playoffs!CV$200,1)</f>
        <v>0.28260946162013378</v>
      </c>
      <c r="BX66">
        <f>1-NORMDIST(J66,Playoffs!CW$199,Playoffs!CW$200,1)</f>
        <v>0.67297019092967036</v>
      </c>
      <c r="BY66">
        <f>NORMDIST(K66,Playoffs!CX$199,Playoffs!CX$200,1)</f>
        <v>0.57281579688445605</v>
      </c>
      <c r="BZ66">
        <f>1-NORMDIST(L66,Playoffs!CY$199,Playoffs!CY$200,1)</f>
        <v>0.41565875775355632</v>
      </c>
      <c r="CA66">
        <f>NORMDIST(M66,Playoffs!CZ$199,Playoffs!CZ$200,1)</f>
        <v>0.37076920841096528</v>
      </c>
      <c r="CB66">
        <f>1-NORMDIST(N66,Playoffs!DA$199,Playoffs!DA$200,1)</f>
        <v>0.87558943448881532</v>
      </c>
      <c r="CC66">
        <f>NORMDIST(O66,Playoffs!DB$199,Playoffs!DB$200,1)</f>
        <v>0.23601381836730018</v>
      </c>
      <c r="CD66">
        <f>1-NORMDIST(P66,Playoffs!DC$199,Playoffs!DC$200,1)</f>
        <v>0.58927418542669985</v>
      </c>
      <c r="CE66">
        <f>NORMDIST(Q66,Playoffs!DD$199,Playoffs!DD$200,1)</f>
        <v>0.29168395204687225</v>
      </c>
      <c r="CF66">
        <f>1-NORMDIST(R66,Playoffs!DE$199,Playoffs!DE$200,1)</f>
        <v>0.90349115282401748</v>
      </c>
      <c r="CG66">
        <f>NORMDIST(S66,Playoffs!DF$199,Playoffs!DF$200,1)</f>
        <v>0.41052725459296668</v>
      </c>
      <c r="CH66">
        <f>1-NORMDIST(T66,Playoffs!DG$199,Playoffs!DG$200,1)</f>
        <v>0.82294514705071897</v>
      </c>
      <c r="CI66">
        <f>1-NORMDIST(U66,Playoffs!DH$199,Playoffs!DH$200,1)</f>
        <v>0.43316769632529828</v>
      </c>
      <c r="CJ66">
        <f>NORMDIST(V66,Playoffs!DI$199,Playoffs!DI$200,1)</f>
        <v>0.7193736575248737</v>
      </c>
      <c r="CK66">
        <f>NORMDIST(W66,Playoffs!DJ$199,Playoffs!DJ$200,1)</f>
        <v>0.90165889249665621</v>
      </c>
      <c r="CL66">
        <f>1-NORMDIST(X66,Playoffs!DK$199,Playoffs!DK$200,1)</f>
        <v>0.99895130684529543</v>
      </c>
      <c r="CM66">
        <f>NORMDIST(Y66,Playoffs!DL$199,Playoffs!DL$200,1)</f>
        <v>0.27973144989819343</v>
      </c>
      <c r="CN66">
        <f>1-NORMDIST(Z66,Playoffs!DM$199,Playoffs!DM$200,1)</f>
        <v>0.23138466043016626</v>
      </c>
      <c r="CO66">
        <f>1-NORMDIST(AA66,Playoffs!DN$199,Playoffs!DN$200,1)</f>
        <v>0.7813731039613433</v>
      </c>
      <c r="CP66">
        <f>NORMDIST(AB66,Playoffs!DO$199,Playoffs!DO$200,1)</f>
        <v>0.20232289775481149</v>
      </c>
      <c r="CQ66">
        <f>NORMDIST(AC66,Playoffs!DP$199,Playoffs!DP$200,1)</f>
        <v>0.5390759570137853</v>
      </c>
      <c r="CR66">
        <f>1-NORMDIST(AD66,Playoffs!DQ$199,Playoffs!DQ$200,1)</f>
        <v>0.15678732989149613</v>
      </c>
      <c r="CS66">
        <f>NORMDIST(AE66,Playoffs!DR$199,Playoffs!DR$200,1)</f>
        <v>0.32590519859010758</v>
      </c>
      <c r="CT66">
        <f>1-NORMDIST(AF66,Playoffs!DS$199,Playoffs!DS$200,1)</f>
        <v>0.44022733739845721</v>
      </c>
      <c r="CU66">
        <f>NORMDIST(AG66,Playoffs!DT$199,Playoffs!DT$200,1)</f>
        <v>0.51980691040671223</v>
      </c>
      <c r="CV66">
        <f>1-NORMDIST(AH66,Playoffs!DU$199,Playoffs!DU$200,1)</f>
        <v>0.52318115793567599</v>
      </c>
      <c r="CW66">
        <f t="shared" si="32"/>
        <v>18.500458015164085</v>
      </c>
      <c r="CX66">
        <f t="shared" si="33"/>
        <v>26.602495033450719</v>
      </c>
      <c r="CY66">
        <f t="shared" si="34"/>
        <v>45.102953048614793</v>
      </c>
      <c r="DA66">
        <f t="shared" ca="1" si="35"/>
        <v>122</v>
      </c>
      <c r="DB66">
        <f t="shared" ca="1" si="36"/>
        <v>35</v>
      </c>
      <c r="DC66">
        <f t="shared" ca="1" si="37"/>
        <v>61</v>
      </c>
      <c r="DE66" t="str">
        <f t="shared" si="38"/>
        <v>Panthers</v>
      </c>
    </row>
    <row r="67" spans="1:109">
      <c r="A67" t="str">
        <f>Playoffs!G65</f>
        <v>Patriots-SB-2003</v>
      </c>
      <c r="B67" t="str">
        <f>Playoffs!B65&amp;"-"&amp;Playoffs!F65</f>
        <v>Panthers-2003</v>
      </c>
      <c r="C67">
        <f>Playoffs!CP65-VLOOKUP($B67,Adjusted!$C$1:$AI$128,C$2,FALSE)</f>
        <v>0.80687025498378095</v>
      </c>
      <c r="D67">
        <f>Playoffs!CQ65-VLOOKUP($B67,Adjusted!$C$1:$AI$128,D$2,FALSE)</f>
        <v>0.7281571803003537</v>
      </c>
      <c r="E67">
        <f>Playoffs!CR65-VLOOKUP($B67,Adjusted!$C$1:$AI$128,E$2,FALSE)</f>
        <v>8.2885881092633618</v>
      </c>
      <c r="F67">
        <f>Playoffs!CS65-VLOOKUP($B67,Adjusted!$C$1:$AI$128,F$2,FALSE)</f>
        <v>9.7360235112585247</v>
      </c>
      <c r="G67">
        <f>Playoffs!CT65-VLOOKUP($B67,Adjusted!$C$1:$AI$128,G$2,FALSE)</f>
        <v>1.1618553775585405</v>
      </c>
      <c r="H67">
        <f>Playoffs!CU65-VLOOKUP($B67,Adjusted!$C$1:$AI$128,H$2,FALSE)</f>
        <v>0.79381452294385002</v>
      </c>
      <c r="I67">
        <f>Playoffs!CV65-VLOOKUP($B67,Adjusted!$C$1:$AI$128,I$2,FALSE)</f>
        <v>38.479695989772878</v>
      </c>
      <c r="J67">
        <f>Playoffs!CW65-VLOOKUP($B67,Adjusted!$C$1:$AI$128,J$2,FALSE)</f>
        <v>29.921555403202632</v>
      </c>
      <c r="K67">
        <f>Playoffs!CX65-VLOOKUP($B67,Adjusted!$C$1:$AI$128,K$2,FALSE)</f>
        <v>2.8944510846364486</v>
      </c>
      <c r="L67">
        <f>Playoffs!CY65-VLOOKUP($B67,Adjusted!$C$1:$AI$128,L$2,FALSE)</f>
        <v>1.5907865135092207</v>
      </c>
      <c r="M67">
        <f>Playoffs!CZ65-VLOOKUP($B67,Adjusted!$C$1:$AI$128,M$2,FALSE)</f>
        <v>6.1846980277390164</v>
      </c>
      <c r="N67">
        <f>Playoffs!DA65-VLOOKUP($B67,Adjusted!$C$1:$AI$128,N$2,FALSE)</f>
        <v>7.3568290727779733</v>
      </c>
      <c r="O67">
        <f>Playoffs!DB65-VLOOKUP($B67,Adjusted!$C$1:$AI$128,O$2,FALSE)</f>
        <v>2.2841697677669854</v>
      </c>
      <c r="P67">
        <f>Playoffs!DC65-VLOOKUP($B67,Adjusted!$C$1:$AI$128,P$2,FALSE)</f>
        <v>1.3721448387710946</v>
      </c>
      <c r="Q67">
        <f>Playoffs!DD65-VLOOKUP($B67,Adjusted!$C$1:$AI$128,Q$2,FALSE)</f>
        <v>0.53333127402315694</v>
      </c>
      <c r="R67">
        <f>Playoffs!DE65-VLOOKUP($B67,Adjusted!$C$1:$AI$128,R$2,FALSE)</f>
        <v>0.35495406533374502</v>
      </c>
      <c r="S67">
        <f>Playoffs!DF65-VLOOKUP($B67,Adjusted!$C$1:$AI$128,S$2,FALSE)</f>
        <v>36.421667428774725</v>
      </c>
      <c r="T67">
        <f>Playoffs!DG65-VLOOKUP($B67,Adjusted!$C$1:$AI$128,T$2,FALSE)</f>
        <v>21.554390213013168</v>
      </c>
      <c r="U67">
        <f>Playoffs!DH65-VLOOKUP($B67,Adjusted!$C$1:$AI$128,U$2,FALSE)</f>
        <v>2.7985343830265199</v>
      </c>
      <c r="V67">
        <f>Playoffs!DI65-VLOOKUP($B67,Adjusted!$C$1:$AI$128,V$2,FALSE)</f>
        <v>5.2745594622345315</v>
      </c>
      <c r="W67">
        <f>Playoffs!DJ65-VLOOKUP($B67,Adjusted!$C$1:$AI$128,W$2,FALSE)</f>
        <v>0.60678969642884362</v>
      </c>
      <c r="X67">
        <f>Playoffs!DK65-VLOOKUP($B67,Adjusted!$C$1:$AI$128,X$2,FALSE)</f>
        <v>1.00064246398646</v>
      </c>
      <c r="Y67">
        <f>Playoffs!DL65-VLOOKUP($B67,Adjusted!$C$1:$AI$128,Y$2,FALSE)</f>
        <v>6.3021318670526885</v>
      </c>
      <c r="Z67">
        <f>Playoffs!DM65-VLOOKUP($B67,Adjusted!$C$1:$AI$128,Z$2,FALSE)</f>
        <v>4.0634492857770148</v>
      </c>
      <c r="AA67">
        <f>Playoffs!DN65-VLOOKUP($B67,Adjusted!$C$1:$AI$128,AA$2,FALSE)</f>
        <v>0.59523107229299521</v>
      </c>
      <c r="AB67">
        <f>Playoffs!DO65-VLOOKUP($B67,Adjusted!$C$1:$AI$128,AB$2,FALSE)</f>
        <v>1.2939089594726179</v>
      </c>
      <c r="AC67">
        <f>Playoffs!DP65-VLOOKUP($B67,Adjusted!$C$1:$AI$128,AC$2,FALSE)</f>
        <v>0.56815915605624423</v>
      </c>
      <c r="AD67">
        <f>Playoffs!DQ65-VLOOKUP($B67,Adjusted!$C$1:$AI$128,AD$2,FALSE)</f>
        <v>0.38754645443285812</v>
      </c>
      <c r="AE67">
        <f>Playoffs!DR65-VLOOKUP($B67,Adjusted!$C$1:$AI$128,AE$2,FALSE)</f>
        <v>3.8159977690525584</v>
      </c>
      <c r="AF67">
        <f>Playoffs!DS65-VLOOKUP($B67,Adjusted!$C$1:$AI$128,AF$2,FALSE)</f>
        <v>6.0221181102687851</v>
      </c>
      <c r="AG67">
        <f>Playoffs!DT65-VLOOKUP($B67,Adjusted!$C$1:$AI$128,AG$2,FALSE)</f>
        <v>33.929799453344621</v>
      </c>
      <c r="AH67">
        <f>Playoffs!DU65-VLOOKUP($B67,Adjusted!$C$1:$AI$128,AH$2,FALSE)</f>
        <v>38.454459862876696</v>
      </c>
      <c r="AJ67">
        <f t="shared" ca="1" si="31"/>
        <v>33</v>
      </c>
      <c r="AK67">
        <f t="shared" ref="AK67:AK98" ca="1" si="70">RANK(D67,INDIRECT("d3:d"&amp;$A$1),1)</f>
        <v>145</v>
      </c>
      <c r="AL67">
        <f t="shared" ref="AL67:AL98" ca="1" si="71">RANK(E67,INDIRECT("e3:e"&amp;$A$1),0)</f>
        <v>48</v>
      </c>
      <c r="AM67">
        <f t="shared" ref="AM67:AM98" ca="1" si="72">RANK(F67,INDIRECT("f3:f"&amp;$A$1),1)</f>
        <v>188</v>
      </c>
      <c r="AN67">
        <f t="shared" ref="AN67:AN98" ca="1" si="73">RANK(G67,INDIRECT("g3:g"&amp;$A$1),1)</f>
        <v>88</v>
      </c>
      <c r="AO67">
        <f t="shared" ref="AO67:AO98" ca="1" si="74">RANK(H67,INDIRECT("h3:h"&amp;$A$1),0)</f>
        <v>147</v>
      </c>
      <c r="AP67">
        <f t="shared" ref="AP67:AP98" ca="1" si="75">RANK(I67,INDIRECT("i3:i"&amp;$A$1),0)</f>
        <v>32</v>
      </c>
      <c r="AQ67">
        <f t="shared" ref="AQ67:AQ98" ca="1" si="76">RANK(J67,INDIRECT("j3:j"&amp;$A$1),1)</f>
        <v>128</v>
      </c>
      <c r="AR67">
        <f t="shared" ref="AR67:AR98" ca="1" si="77">RANK(K67,INDIRECT("k3:k"&amp;$A$1),0)</f>
        <v>81</v>
      </c>
      <c r="AS67">
        <f t="shared" ref="AS67:AS98" ca="1" si="78">RANK(L67,INDIRECT("l3:l"&amp;$A$1),1)</f>
        <v>5</v>
      </c>
      <c r="AT67">
        <f t="shared" ref="AT67:AT98" ca="1" si="79">RANK(M67,INDIRECT("m3:m"&amp;$A$1),0)</f>
        <v>45</v>
      </c>
      <c r="AU67">
        <f t="shared" ref="AU67:AU98" ca="1" si="80">RANK(N67,INDIRECT("n3:n"&amp;$A$1),1)</f>
        <v>193</v>
      </c>
      <c r="AV67">
        <f t="shared" ref="AV67:AV98" ca="1" si="81">RANK(O67,INDIRECT("o3:o"&amp;$A$1),0)</f>
        <v>36</v>
      </c>
      <c r="AW67">
        <f t="shared" ref="AW67:AW98" ca="1" si="82">RANK(P67,INDIRECT("p3:p"&amp;$A$1),1)</f>
        <v>73</v>
      </c>
      <c r="AX67">
        <f t="shared" ref="AX67:AX98" ca="1" si="83">RANK(Q67,INDIRECT("q3:q"&amp;$A$1),0)</f>
        <v>35</v>
      </c>
      <c r="AY67">
        <f t="shared" ref="AY67:AY98" ca="1" si="84">RANK(R67,INDIRECT("r3:r"&amp;$A$1),1)</f>
        <v>90</v>
      </c>
      <c r="AZ67">
        <f t="shared" ref="AZ67:AZ98" ca="1" si="85">RANK(S67,INDIRECT("s3:s"&amp;$A$1),0)</f>
        <v>48</v>
      </c>
      <c r="BA67">
        <f t="shared" ref="BA67:BA98" ca="1" si="86">RANK(T67,INDIRECT("t3:t"&amp;$A$1),1)</f>
        <v>11</v>
      </c>
      <c r="BB67">
        <f t="shared" ref="BB67:BB98" ca="1" si="87">RANK(U67,INDIRECT("u3:u"&amp;$A$1),1)</f>
        <v>67</v>
      </c>
      <c r="BC67">
        <f t="shared" ref="BC67:BC98" ca="1" si="88">RANK(V67,INDIRECT("v3:v"&amp;$A$1),0)</f>
        <v>57</v>
      </c>
      <c r="BD67">
        <f t="shared" ref="BD67:BD98" ca="1" si="89">RANK(W67,INDIRECT("w3:w"&amp;$A$1),0)</f>
        <v>136</v>
      </c>
      <c r="BE67">
        <f t="shared" ref="BE67:BE98" ca="1" si="90">RANK(X67,INDIRECT("x3:x"&amp;$A$1),1)</f>
        <v>185</v>
      </c>
      <c r="BF67">
        <f t="shared" ref="BF67:BF98" ca="1" si="91">RANK(Y67,INDIRECT("y3:y"&amp;$A$1),0)</f>
        <v>51</v>
      </c>
      <c r="BG67">
        <f t="shared" ref="BG67:BG98" ca="1" si="92">RANK(Z67,INDIRECT("z3:z"&amp;$A$1),1)</f>
        <v>15</v>
      </c>
      <c r="BH67">
        <f t="shared" ref="BH67:BH98" ca="1" si="93">RANK(AA67,INDIRECT("aa3:aa"&amp;$A$1),1)</f>
        <v>94</v>
      </c>
      <c r="BI67">
        <f t="shared" ref="BI67:BI98" ca="1" si="94">RANK(AB67,INDIRECT("ab3:ab"&amp;$A$1),0)</f>
        <v>22</v>
      </c>
      <c r="BJ67">
        <f t="shared" ref="BJ67:BJ98" ca="1" si="95">RANK(AC67,INDIRECT("ac3:ac"&amp;$A$1),0)</f>
        <v>33</v>
      </c>
      <c r="BK67">
        <f t="shared" ref="BK67:BK98" ca="1" si="96">RANK(AD67,INDIRECT("ad3:ad"&amp;$A$1),1)</f>
        <v>69</v>
      </c>
      <c r="BL67">
        <f t="shared" ref="BL67:BL98" ca="1" si="97">RANK(AE67,INDIRECT("ae3:ae"&amp;$A$1),0)</f>
        <v>109</v>
      </c>
      <c r="BM67">
        <f t="shared" ref="BM67:BM98" ca="1" si="98">RANK(AF67,INDIRECT("af3:af"&amp;$A$1),1)</f>
        <v>190</v>
      </c>
      <c r="BN67">
        <f t="shared" ref="BN67:BN98" ca="1" si="99">RANK(AG67,INDIRECT("ag3:ag"&amp;$A$1),0)</f>
        <v>146</v>
      </c>
      <c r="BO67">
        <f t="shared" ref="BO67:BO98" ca="1" si="100">RANK(AH67,INDIRECT("ah3:ah"&amp;$A$1),1)</f>
        <v>113</v>
      </c>
      <c r="BQ67">
        <f>NORMDIST(C67,Playoffs!CP$199,Playoffs!CP$200,1)</f>
        <v>0.86786252506236461</v>
      </c>
      <c r="BR67">
        <f>1-NORMDIST(D67,Playoffs!CQ$199,Playoffs!CQ$200,1)</f>
        <v>0.36140516835655379</v>
      </c>
      <c r="BS67">
        <f>NORMDIST(E67,Playoffs!CR$199,Playoffs!CR$200,1)</f>
        <v>0.8429049580379202</v>
      </c>
      <c r="BT67">
        <f>1-NORMDIST(F67,Playoffs!CS$199,Playoffs!CS$200,1)</f>
        <v>6.4495854251509499E-2</v>
      </c>
      <c r="BU67">
        <f>1-NORMDIST(G67,Playoffs!CT$199,Playoffs!CT$200,1)</f>
        <v>0.66289451734531657</v>
      </c>
      <c r="BV67">
        <f>NORMDIST(H67,Playoffs!CU$199,Playoffs!CU$200,1)</f>
        <v>0.24747337468650954</v>
      </c>
      <c r="BW67">
        <f>NORMDIST(I67,Playoffs!CV$199,Playoffs!CV$200,1)</f>
        <v>0.86776491694697977</v>
      </c>
      <c r="BX67">
        <f>1-NORMDIST(J67,Playoffs!CW$199,Playoffs!CW$200,1)</f>
        <v>0.43666275405859012</v>
      </c>
      <c r="BY67">
        <f>NORMDIST(K67,Playoffs!CX$199,Playoffs!CX$200,1)</f>
        <v>0.65574213124317782</v>
      </c>
      <c r="BZ67">
        <f>1-NORMDIST(L67,Playoffs!CY$199,Playoffs!CY$200,1)</f>
        <v>0.96283428921670522</v>
      </c>
      <c r="CA67">
        <f>NORMDIST(M67,Playoffs!CZ$199,Playoffs!CZ$200,1)</f>
        <v>0.81335658457635041</v>
      </c>
      <c r="CB67">
        <f>1-NORMDIST(N67,Playoffs!DA$199,Playoffs!DA$200,1)</f>
        <v>2.7324392684226151E-2</v>
      </c>
      <c r="CC67">
        <f>NORMDIST(O67,Playoffs!DB$199,Playoffs!DB$200,1)</f>
        <v>0.8831675889108187</v>
      </c>
      <c r="CD67">
        <f>1-NORMDIST(P67,Playoffs!DC$199,Playoffs!DC$200,1)</f>
        <v>0.67819938739932895</v>
      </c>
      <c r="CE67">
        <f>NORMDIST(Q67,Playoffs!DD$199,Playoffs!DD$200,1)</f>
        <v>0.85484241034347419</v>
      </c>
      <c r="CF67">
        <f>1-NORMDIST(R67,Playoffs!DE$199,Playoffs!DE$200,1)</f>
        <v>0.60645871892352976</v>
      </c>
      <c r="CG67">
        <f>NORMDIST(S67,Playoffs!DF$199,Playoffs!DF$200,1)</f>
        <v>0.8285577892945708</v>
      </c>
      <c r="CH67">
        <f>1-NORMDIST(T67,Playoffs!DG$199,Playoffs!DG$200,1)</f>
        <v>0.95323230324286867</v>
      </c>
      <c r="CI67">
        <f>1-NORMDIST(U67,Playoffs!DH$199,Playoffs!DH$200,1)</f>
        <v>0.70957232487853261</v>
      </c>
      <c r="CJ67">
        <f>NORMDIST(V67,Playoffs!DI$199,Playoffs!DI$200,1)</f>
        <v>0.74952494091169686</v>
      </c>
      <c r="CK67">
        <f>NORMDIST(W67,Playoffs!DJ$199,Playoffs!DJ$200,1)</f>
        <v>0.42889225713615231</v>
      </c>
      <c r="CL67">
        <f>1-NORMDIST(X67,Playoffs!DK$199,Playoffs!DK$200,1)</f>
        <v>0.10393937039675305</v>
      </c>
      <c r="CM67">
        <f>NORMDIST(Y67,Playoffs!DL$199,Playoffs!DL$200,1)</f>
        <v>0.78677092718635711</v>
      </c>
      <c r="CN67">
        <f>1-NORMDIST(Z67,Playoffs!DM$199,Playoffs!DM$200,1)</f>
        <v>0.92623704493514647</v>
      </c>
      <c r="CO67">
        <f>1-NORMDIST(AA67,Playoffs!DN$199,Playoffs!DN$200,1)</f>
        <v>0.69489204006731364</v>
      </c>
      <c r="CP67">
        <f>NORMDIST(AB67,Playoffs!DO$199,Playoffs!DO$200,1)</f>
        <v>0.86437857693668918</v>
      </c>
      <c r="CQ67">
        <f>NORMDIST(AC67,Playoffs!DP$199,Playoffs!DP$200,1)</f>
        <v>0.82874364935951905</v>
      </c>
      <c r="CR67">
        <f>1-NORMDIST(AD67,Playoffs!DQ$199,Playoffs!DQ$200,1)</f>
        <v>0.72418724464613193</v>
      </c>
      <c r="CS67">
        <f>NORMDIST(AE67,Playoffs!DR$199,Playoffs!DR$200,1)</f>
        <v>0.39924290641209659</v>
      </c>
      <c r="CT67">
        <f>1-NORMDIST(AF67,Playoffs!DS$199,Playoffs!DS$200,1)</f>
        <v>6.7515590288913296E-2</v>
      </c>
      <c r="CU67">
        <f>NORMDIST(AG67,Playoffs!DT$199,Playoffs!DT$200,1)</f>
        <v>0.26069183783754246</v>
      </c>
      <c r="CV67">
        <f>1-NORMDIST(AH67,Playoffs!DU$199,Playoffs!DU$200,1)</f>
        <v>0.4793063833329041</v>
      </c>
      <c r="CW67">
        <f t="shared" si="32"/>
        <v>27.899530119137211</v>
      </c>
      <c r="CX67">
        <f t="shared" si="33"/>
        <v>17.433405618290372</v>
      </c>
      <c r="CY67">
        <f t="shared" si="34"/>
        <v>45.332935737427569</v>
      </c>
      <c r="DA67">
        <f t="shared" ca="1" si="35"/>
        <v>27</v>
      </c>
      <c r="DB67">
        <f t="shared" ca="1" si="36"/>
        <v>119</v>
      </c>
      <c r="DC67">
        <f t="shared" ca="1" si="37"/>
        <v>57</v>
      </c>
      <c r="DE67" t="str">
        <f t="shared" si="38"/>
        <v>Patriots</v>
      </c>
    </row>
    <row r="68" spans="1:109">
      <c r="A68" t="str">
        <f>Playoffs!G66</f>
        <v>Panthers-SB-2003</v>
      </c>
      <c r="B68" t="str">
        <f>Playoffs!B66&amp;"-"&amp;Playoffs!F66</f>
        <v>Patriots-2003</v>
      </c>
      <c r="C68">
        <f>Playoffs!CP66-VLOOKUP($B68,Adjusted!$C$1:$AI$128,C$2,FALSE)</f>
        <v>0.74176584701418968</v>
      </c>
      <c r="D68">
        <f>Playoffs!CQ66-VLOOKUP($B68,Adjusted!$C$1:$AI$128,D$2,FALSE)</f>
        <v>0.80016659514075716</v>
      </c>
      <c r="E68">
        <f>Playoffs!CR66-VLOOKUP($B68,Adjusted!$C$1:$AI$128,E$2,FALSE)</f>
        <v>11.883745004249223</v>
      </c>
      <c r="F68">
        <f>Playoffs!CS66-VLOOKUP($B68,Adjusted!$C$1:$AI$128,F$2,FALSE)</f>
        <v>7.0158427798519032</v>
      </c>
      <c r="G68">
        <f>Playoffs!CT66-VLOOKUP($B68,Adjusted!$C$1:$AI$128,G$2,FALSE)</f>
        <v>0.16934883753079366</v>
      </c>
      <c r="H68">
        <f>Playoffs!CU66-VLOOKUP($B68,Adjusted!$C$1:$AI$128,H$2,FALSE)</f>
        <v>1.0990510384716587</v>
      </c>
      <c r="I68">
        <f>Playoffs!CV66-VLOOKUP($B68,Adjusted!$C$1:$AI$128,I$2,FALSE)</f>
        <v>33.091724943897098</v>
      </c>
      <c r="J68">
        <f>Playoffs!CW66-VLOOKUP($B68,Adjusted!$C$1:$AI$128,J$2,FALSE)</f>
        <v>38.199920531457707</v>
      </c>
      <c r="K68">
        <f>Playoffs!CX66-VLOOKUP($B68,Adjusted!$C$1:$AI$128,K$2,FALSE)</f>
        <v>1.7223741942204971</v>
      </c>
      <c r="L68">
        <f>Playoffs!CY66-VLOOKUP($B68,Adjusted!$C$1:$AI$128,L$2,FALSE)</f>
        <v>3.091394985615517</v>
      </c>
      <c r="M68">
        <f>Playoffs!CZ66-VLOOKUP($B68,Adjusted!$C$1:$AI$128,M$2,FALSE)</f>
        <v>8.0636652977220322</v>
      </c>
      <c r="N68">
        <f>Playoffs!DA66-VLOOKUP($B68,Adjusted!$C$1:$AI$128,N$2,FALSE)</f>
        <v>5.8755677120130292</v>
      </c>
      <c r="O68">
        <f>Playoffs!DB66-VLOOKUP($B68,Adjusted!$C$1:$AI$128,O$2,FALSE)</f>
        <v>1.3571364154076635</v>
      </c>
      <c r="P68">
        <f>Playoffs!DC66-VLOOKUP($B68,Adjusted!$C$1:$AI$128,P$2,FALSE)</f>
        <v>2.3139778160672337</v>
      </c>
      <c r="Q68">
        <f>Playoffs!DD66-VLOOKUP($B68,Adjusted!$C$1:$AI$128,Q$2,FALSE)</f>
        <v>0.35725702372702334</v>
      </c>
      <c r="R68">
        <f>Playoffs!DE66-VLOOKUP($B68,Adjusted!$C$1:$AI$128,R$2,FALSE)</f>
        <v>0.51636937384233217</v>
      </c>
      <c r="S68">
        <f>Playoffs!DF66-VLOOKUP($B68,Adjusted!$C$1:$AI$128,S$2,FALSE)</f>
        <v>22.082102852319611</v>
      </c>
      <c r="T68">
        <f>Playoffs!DG66-VLOOKUP($B68,Adjusted!$C$1:$AI$128,T$2,FALSE)</f>
        <v>33.539625774941349</v>
      </c>
      <c r="U68">
        <f>Playoffs!DH66-VLOOKUP($B68,Adjusted!$C$1:$AI$128,U$2,FALSE)</f>
        <v>5.4890105720885281</v>
      </c>
      <c r="V68">
        <f>Playoffs!DI66-VLOOKUP($B68,Adjusted!$C$1:$AI$128,V$2,FALSE)</f>
        <v>2.606181484629873</v>
      </c>
      <c r="W68">
        <f>Playoffs!DJ66-VLOOKUP($B68,Adjusted!$C$1:$AI$128,W$2,FALSE)</f>
        <v>1.1344538498218237</v>
      </c>
      <c r="X68">
        <f>Playoffs!DK66-VLOOKUP($B68,Adjusted!$C$1:$AI$128,X$2,FALSE)</f>
        <v>0.56372791958087598</v>
      </c>
      <c r="Y68">
        <f>Playoffs!DL66-VLOOKUP($B68,Adjusted!$C$1:$AI$128,Y$2,FALSE)</f>
        <v>3.9354324365648288</v>
      </c>
      <c r="Z68">
        <f>Playoffs!DM66-VLOOKUP($B68,Adjusted!$C$1:$AI$128,Z$2,FALSE)</f>
        <v>6.5007340196283101</v>
      </c>
      <c r="AA68">
        <f>Playoffs!DN66-VLOOKUP($B68,Adjusted!$C$1:$AI$128,AA$2,FALSE)</f>
        <v>1.4183345288960234</v>
      </c>
      <c r="AB68">
        <f>Playoffs!DO66-VLOOKUP($B68,Adjusted!$C$1:$AI$128,AB$2,FALSE)</f>
        <v>0.58561417350563527</v>
      </c>
      <c r="AC68">
        <f>Playoffs!DP66-VLOOKUP($B68,Adjusted!$C$1:$AI$128,AC$2,FALSE)</f>
        <v>0.32719405059596007</v>
      </c>
      <c r="AD68">
        <f>Playoffs!DQ66-VLOOKUP($B68,Adjusted!$C$1:$AI$128,AD$2,FALSE)</f>
        <v>0.55088103364298724</v>
      </c>
      <c r="AE68">
        <f>Playoffs!DR66-VLOOKUP($B68,Adjusted!$C$1:$AI$128,AE$2,FALSE)</f>
        <v>6.1399321860876634</v>
      </c>
      <c r="AF68">
        <f>Playoffs!DS66-VLOOKUP($B68,Adjusted!$C$1:$AI$128,AF$2,FALSE)</f>
        <v>4.1643047431834397</v>
      </c>
      <c r="AG68">
        <f>Playoffs!DT66-VLOOKUP($B68,Adjusted!$C$1:$AI$128,AG$2,FALSE)</f>
        <v>39.665140301875937</v>
      </c>
      <c r="AH68">
        <f>Playoffs!DU66-VLOOKUP($B68,Adjusted!$C$1:$AI$128,AH$2,FALSE)</f>
        <v>37.532611767050753</v>
      </c>
      <c r="AJ68">
        <f t="shared" ref="AJ68:AJ131" ca="1" si="101">RANK(C68,INDIRECT("c3:c"&amp;$A$1),0)</f>
        <v>84</v>
      </c>
      <c r="AK68">
        <f t="shared" ca="1" si="70"/>
        <v>184</v>
      </c>
      <c r="AL68">
        <f t="shared" ca="1" si="71"/>
        <v>10</v>
      </c>
      <c r="AM68">
        <f t="shared" ca="1" si="72"/>
        <v>154</v>
      </c>
      <c r="AN68">
        <f t="shared" ca="1" si="73"/>
        <v>30</v>
      </c>
      <c r="AO68">
        <f t="shared" ca="1" si="74"/>
        <v>130</v>
      </c>
      <c r="AP68">
        <f t="shared" ca="1" si="75"/>
        <v>68</v>
      </c>
      <c r="AQ68">
        <f t="shared" ca="1" si="76"/>
        <v>181</v>
      </c>
      <c r="AR68">
        <f t="shared" ca="1" si="77"/>
        <v>192</v>
      </c>
      <c r="AS68">
        <f t="shared" ca="1" si="78"/>
        <v>161</v>
      </c>
      <c r="AT68">
        <f t="shared" ca="1" si="79"/>
        <v>8</v>
      </c>
      <c r="AU68">
        <f t="shared" ca="1" si="80"/>
        <v>167</v>
      </c>
      <c r="AV68">
        <f t="shared" ca="1" si="81"/>
        <v>149</v>
      </c>
      <c r="AW68">
        <f t="shared" ca="1" si="82"/>
        <v>179</v>
      </c>
      <c r="AX68">
        <f t="shared" ca="1" si="83"/>
        <v>131</v>
      </c>
      <c r="AY68">
        <f t="shared" ca="1" si="84"/>
        <v>166</v>
      </c>
      <c r="AZ68">
        <f t="shared" ca="1" si="85"/>
        <v>191</v>
      </c>
      <c r="BA68">
        <f t="shared" ca="1" si="86"/>
        <v>138</v>
      </c>
      <c r="BB68">
        <f t="shared" ca="1" si="87"/>
        <v>164</v>
      </c>
      <c r="BC68">
        <f t="shared" ca="1" si="88"/>
        <v>154</v>
      </c>
      <c r="BD68">
        <f t="shared" ca="1" si="89"/>
        <v>2</v>
      </c>
      <c r="BE68">
        <f t="shared" ca="1" si="90"/>
        <v>75</v>
      </c>
      <c r="BF68">
        <f t="shared" ca="1" si="91"/>
        <v>193</v>
      </c>
      <c r="BG68">
        <f t="shared" ca="1" si="92"/>
        <v>174</v>
      </c>
      <c r="BH68">
        <f t="shared" ca="1" si="93"/>
        <v>186</v>
      </c>
      <c r="BI68">
        <f t="shared" ca="1" si="94"/>
        <v>121</v>
      </c>
      <c r="BJ68">
        <f t="shared" ca="1" si="95"/>
        <v>171</v>
      </c>
      <c r="BK68">
        <f t="shared" ca="1" si="96"/>
        <v>172</v>
      </c>
      <c r="BL68">
        <f t="shared" ca="1" si="97"/>
        <v>9</v>
      </c>
      <c r="BM68">
        <f t="shared" ca="1" si="98"/>
        <v>111</v>
      </c>
      <c r="BN68">
        <f t="shared" ca="1" si="99"/>
        <v>66</v>
      </c>
      <c r="BO68">
        <f t="shared" ca="1" si="100"/>
        <v>98</v>
      </c>
      <c r="BQ68">
        <f>NORMDIST(C68,Playoffs!CP$199,Playoffs!CP$200,1)</f>
        <v>0.68665277916732936</v>
      </c>
      <c r="BR68">
        <f>1-NORMDIST(D68,Playoffs!CQ$199,Playoffs!CQ$200,1)</f>
        <v>0.14651946692643003</v>
      </c>
      <c r="BS68">
        <f>NORMDIST(E68,Playoffs!CR$199,Playoffs!CR$200,1)</f>
        <v>0.98861403424145555</v>
      </c>
      <c r="BT68">
        <f>1-NORMDIST(F68,Playoffs!CS$199,Playoffs!CS$200,1)</f>
        <v>0.28890210467238642</v>
      </c>
      <c r="BU68">
        <f>1-NORMDIST(G68,Playoffs!CT$199,Playoffs!CT$200,1)</f>
        <v>0.87016085962452705</v>
      </c>
      <c r="BV68">
        <f>NORMDIST(H68,Playoffs!CU$199,Playoffs!CU$200,1)</f>
        <v>0.32093009794860938</v>
      </c>
      <c r="BW68">
        <f>NORMDIST(I68,Playoffs!CV$199,Playoffs!CV$200,1)</f>
        <v>0.69628025011201378</v>
      </c>
      <c r="BX68">
        <f>1-NORMDIST(J68,Playoffs!CW$199,Playoffs!CW$200,1)</f>
        <v>0.13904493415078856</v>
      </c>
      <c r="BY68">
        <f>NORMDIST(K68,Playoffs!CX$199,Playoffs!CX$200,1)</f>
        <v>5.8911494500537787E-2</v>
      </c>
      <c r="BZ68">
        <f>1-NORMDIST(L68,Playoffs!CY$199,Playoffs!CY$200,1)</f>
        <v>0.23238252544819771</v>
      </c>
      <c r="CA68">
        <f>NORMDIST(M68,Playoffs!CZ$199,Playoffs!CZ$200,1)</f>
        <v>0.99451390345037183</v>
      </c>
      <c r="CB68">
        <f>1-NORMDIST(N68,Playoffs!DA$199,Playoffs!DA$200,1)</f>
        <v>0.26817608981847452</v>
      </c>
      <c r="CC68">
        <f>NORMDIST(O68,Playoffs!DB$199,Playoffs!DB$200,1)</f>
        <v>0.31210864641917113</v>
      </c>
      <c r="CD68">
        <f>1-NORMDIST(P68,Playoffs!DC$199,Playoffs!DC$200,1)</f>
        <v>0.10656257880899589</v>
      </c>
      <c r="CE68">
        <f>NORMDIST(Q68,Playoffs!DD$199,Playoffs!DD$200,1)</f>
        <v>0.40014888614958244</v>
      </c>
      <c r="CF68">
        <f>1-NORMDIST(R68,Playoffs!DE$199,Playoffs!DE$200,1)</f>
        <v>0.17587624759416842</v>
      </c>
      <c r="CG68">
        <f>NORMDIST(S68,Playoffs!DF$199,Playoffs!DF$200,1)</f>
        <v>5.6614641296749202E-2</v>
      </c>
      <c r="CH68">
        <f>1-NORMDIST(T68,Playoffs!DG$199,Playoffs!DG$200,1)</f>
        <v>0.33014192480373639</v>
      </c>
      <c r="CI68">
        <f>1-NORMDIST(U68,Playoffs!DH$199,Playoffs!DH$200,1)</f>
        <v>0.21795879885904645</v>
      </c>
      <c r="CJ68">
        <f>NORMDIST(V68,Playoffs!DI$199,Playoffs!DI$200,1)</f>
        <v>0.25871517839770586</v>
      </c>
      <c r="CK68">
        <f>NORMDIST(W68,Playoffs!DJ$199,Playoffs!DJ$200,1)</f>
        <v>0.95978433653909856</v>
      </c>
      <c r="CL68">
        <f>1-NORMDIST(X68,Playoffs!DK$199,Playoffs!DK$200,1)</f>
        <v>0.63174765843498193</v>
      </c>
      <c r="CM68">
        <f>NORMDIST(Y68,Playoffs!DL$199,Playoffs!DL$200,1)</f>
        <v>5.7441078144435664E-2</v>
      </c>
      <c r="CN68">
        <f>1-NORMDIST(Z68,Playoffs!DM$199,Playoffs!DM$200,1)</f>
        <v>0.16003722957495148</v>
      </c>
      <c r="CO68">
        <f>1-NORMDIST(AA68,Playoffs!DN$199,Playoffs!DN$200,1)</f>
        <v>8.2733084991204686E-2</v>
      </c>
      <c r="CP68">
        <f>NORMDIST(AB68,Playoffs!DO$199,Playoffs!DO$200,1)</f>
        <v>0.29738876908638834</v>
      </c>
      <c r="CQ68">
        <f>NORMDIST(AC68,Playoffs!DP$199,Playoffs!DP$200,1)</f>
        <v>0.13318965179229503</v>
      </c>
      <c r="CR68">
        <f>1-NORMDIST(AD68,Playoffs!DQ$199,Playoffs!DQ$200,1)</f>
        <v>0.21143397596231517</v>
      </c>
      <c r="CS68">
        <f>NORMDIST(AE68,Playoffs!DR$199,Playoffs!DR$200,1)</f>
        <v>0.9438569574564033</v>
      </c>
      <c r="CT68">
        <f>1-NORMDIST(AF68,Playoffs!DS$199,Playoffs!DS$200,1)</f>
        <v>0.49163702758864025</v>
      </c>
      <c r="CU68">
        <f>NORMDIST(AG68,Playoffs!DT$199,Playoffs!DT$200,1)</f>
        <v>0.59380818802971591</v>
      </c>
      <c r="CV68">
        <f>1-NORMDIST(AH68,Playoffs!DU$199,Playoffs!DU$200,1)</f>
        <v>0.53558559488586666</v>
      </c>
      <c r="CW68">
        <f t="shared" ref="CW68:CW131" si="102">BQ$2*BQ68+BS$2*BS68+BU$2*BU68+BW$2*BW68+BY$2*BY68+CA$2*CA68+CC$2*CC68+CE$2*CE68+CG$2*CG68+CI$2*CI68+CK$2*CK68+CM$2*CM68+CO$2*CO68+CQ$2*CQ68+CS$2*CS68+CU$2*CU68</f>
        <v>19.981734595446639</v>
      </c>
      <c r="CX68">
        <f t="shared" ref="CX68:CX131" si="103">BR$2*BR68+BT$2*BT68+BV$2*BV68+BX$2*BX68+BZ$2*BZ68+CB$2*CB68+CD$2*CD68+CF$2*CF68+CH$2*CH68+CJ$2*CJ68+CL$2*CL68+CN$2*CN68+CP$2*CP68+CR$2*CR68+CT$2*CT68+CV$2*CV68</f>
        <v>9.0901885019307329</v>
      </c>
      <c r="CY68">
        <f t="shared" ref="CY68:CY131" si="104">SUMPRODUCT(BQ$2:CV$2,BQ68:CV68)</f>
        <v>29.071923097377372</v>
      </c>
      <c r="DA68">
        <f t="shared" ref="DA68:DA131" ca="1" si="105">RANK(CW68,INDIRECT("cw3:cw"&amp;$A$1),0)</f>
        <v>103</v>
      </c>
      <c r="DB68">
        <f t="shared" ref="DB68:DB131" ca="1" si="106">RANK(CX68,INDIRECT("cx3:cx"&amp;$A$1),0)</f>
        <v>183</v>
      </c>
      <c r="DC68">
        <f t="shared" ref="DC68:DC131" ca="1" si="107">RANK(CY68,INDIRECT("cy3:cy"&amp;$A$1),0)</f>
        <v>172</v>
      </c>
      <c r="DE68" t="str">
        <f t="shared" ref="DE68:DE131" si="108">LEFT(A68,SEARCH("-",A68)-1)</f>
        <v>Panthers</v>
      </c>
    </row>
    <row r="69" spans="1:109">
      <c r="A69" t="str">
        <f>Playoffs!G67</f>
        <v>Seahawks-WC-2004</v>
      </c>
      <c r="B69" t="str">
        <f>Playoffs!B67&amp;"-"&amp;Playoffs!F67</f>
        <v>Rams-2004</v>
      </c>
      <c r="C69">
        <f>Playoffs!CP67-VLOOKUP($B69,Adjusted!$C$1:$AI$128,C$2,FALSE)</f>
        <v>0.7431633776680473</v>
      </c>
      <c r="D69">
        <f>Playoffs!CQ67-VLOOKUP($B69,Adjusted!$C$1:$AI$128,D$2,FALSE)</f>
        <v>0.75022608449803529</v>
      </c>
      <c r="E69">
        <f>Playoffs!CR67-VLOOKUP($B69,Adjusted!$C$1:$AI$128,E$2,FALSE)</f>
        <v>5.8111987594674348</v>
      </c>
      <c r="F69">
        <f>Playoffs!CS67-VLOOKUP($B69,Adjusted!$C$1:$AI$128,F$2,FALSE)</f>
        <v>7.3928290480141374</v>
      </c>
      <c r="G69">
        <f>Playoffs!CT67-VLOOKUP($B69,Adjusted!$C$1:$AI$128,G$2,FALSE)</f>
        <v>1.961483992146801</v>
      </c>
      <c r="H69">
        <f>Playoffs!CU67-VLOOKUP($B69,Adjusted!$C$1:$AI$128,H$2,FALSE)</f>
        <v>0.30802037828801465</v>
      </c>
      <c r="I69">
        <f>Playoffs!CV67-VLOOKUP($B69,Adjusted!$C$1:$AI$128,I$2,FALSE)</f>
        <v>38.170270305266627</v>
      </c>
      <c r="J69">
        <f>Playoffs!CW67-VLOOKUP($B69,Adjusted!$C$1:$AI$128,J$2,FALSE)</f>
        <v>32.77013144619275</v>
      </c>
      <c r="K69">
        <f>Playoffs!CX67-VLOOKUP($B69,Adjusted!$C$1:$AI$128,K$2,FALSE)</f>
        <v>2.774791480488354</v>
      </c>
      <c r="L69">
        <f>Playoffs!CY67-VLOOKUP($B69,Adjusted!$C$1:$AI$128,L$2,FALSE)</f>
        <v>2.6848422347336256</v>
      </c>
      <c r="M69">
        <f>Playoffs!CZ67-VLOOKUP($B69,Adjusted!$C$1:$AI$128,M$2,FALSE)</f>
        <v>5.9873203428383164</v>
      </c>
      <c r="N69">
        <f>Playoffs!DA67-VLOOKUP($B69,Adjusted!$C$1:$AI$128,N$2,FALSE)</f>
        <v>5.5813719929510697</v>
      </c>
      <c r="O69">
        <f>Playoffs!DB67-VLOOKUP($B69,Adjusted!$C$1:$AI$128,O$2,FALSE)</f>
        <v>2.2108886630458704</v>
      </c>
      <c r="P69">
        <f>Playoffs!DC67-VLOOKUP($B69,Adjusted!$C$1:$AI$128,P$2,FALSE)</f>
        <v>1.8673120701709958</v>
      </c>
      <c r="Q69">
        <f>Playoffs!DD67-VLOOKUP($B69,Adjusted!$C$1:$AI$128,Q$2,FALSE)</f>
        <v>0.35291568586045163</v>
      </c>
      <c r="R69">
        <f>Playoffs!DE67-VLOOKUP($B69,Adjusted!$C$1:$AI$128,R$2,FALSE)</f>
        <v>0.59165890730588544</v>
      </c>
      <c r="S69">
        <f>Playoffs!DF67-VLOOKUP($B69,Adjusted!$C$1:$AI$128,S$2,FALSE)</f>
        <v>20.469975597113855</v>
      </c>
      <c r="T69">
        <f>Playoffs!DG67-VLOOKUP($B69,Adjusted!$C$1:$AI$128,T$2,FALSE)</f>
        <v>34.789370586278167</v>
      </c>
      <c r="U69">
        <f>Playoffs!DH67-VLOOKUP($B69,Adjusted!$C$1:$AI$128,U$2,FALSE)</f>
        <v>2.749954301672239</v>
      </c>
      <c r="V69">
        <f>Playoffs!DI67-VLOOKUP($B69,Adjusted!$C$1:$AI$128,V$2,FALSE)</f>
        <v>3.1434510006264196</v>
      </c>
      <c r="W69">
        <f>Playoffs!DJ67-VLOOKUP($B69,Adjusted!$C$1:$AI$128,W$2,FALSE)</f>
        <v>0.42420126852212225</v>
      </c>
      <c r="X69">
        <f>Playoffs!DK67-VLOOKUP($B69,Adjusted!$C$1:$AI$128,X$2,FALSE)</f>
        <v>0.79827121464930684</v>
      </c>
      <c r="Y69">
        <f>Playoffs!DL67-VLOOKUP($B69,Adjusted!$C$1:$AI$128,Y$2,FALSE)</f>
        <v>6.2926889767514993</v>
      </c>
      <c r="Z69">
        <f>Playoffs!DM67-VLOOKUP($B69,Adjusted!$C$1:$AI$128,Z$2,FALSE)</f>
        <v>5.7819992392089716</v>
      </c>
      <c r="AA69">
        <f>Playoffs!DN67-VLOOKUP($B69,Adjusted!$C$1:$AI$128,AA$2,FALSE)</f>
        <v>0.89089132597290033</v>
      </c>
      <c r="AB69">
        <f>Playoffs!DO67-VLOOKUP($B69,Adjusted!$C$1:$AI$128,AB$2,FALSE)</f>
        <v>0.34709388769121552</v>
      </c>
      <c r="AC69">
        <f>Playoffs!DP67-VLOOKUP($B69,Adjusted!$C$1:$AI$128,AC$2,FALSE)</f>
        <v>0.59987684852841316</v>
      </c>
      <c r="AD69">
        <f>Playoffs!DQ67-VLOOKUP($B69,Adjusted!$C$1:$AI$128,AD$2,FALSE)</f>
        <v>0.38409546948826501</v>
      </c>
      <c r="AE69">
        <f>Playoffs!DR67-VLOOKUP($B69,Adjusted!$C$1:$AI$128,AE$2,FALSE)</f>
        <v>3.4910423626273541</v>
      </c>
      <c r="AF69">
        <f>Playoffs!DS67-VLOOKUP($B69,Adjusted!$C$1:$AI$128,AF$2,FALSE)</f>
        <v>4.0088993665008337</v>
      </c>
      <c r="AG69">
        <f>Playoffs!DT67-VLOOKUP($B69,Adjusted!$C$1:$AI$128,AG$2,FALSE)</f>
        <v>36.438789634388797</v>
      </c>
      <c r="AH69">
        <f>Playoffs!DU67-VLOOKUP($B69,Adjusted!$C$1:$AI$128,AH$2,FALSE)</f>
        <v>28.770195010149589</v>
      </c>
      <c r="AJ69">
        <f t="shared" ca="1" si="101"/>
        <v>81</v>
      </c>
      <c r="AK69">
        <f t="shared" ca="1" si="70"/>
        <v>158</v>
      </c>
      <c r="AL69">
        <f t="shared" ca="1" si="71"/>
        <v>108</v>
      </c>
      <c r="AM69">
        <f t="shared" ca="1" si="72"/>
        <v>161</v>
      </c>
      <c r="AN69">
        <f t="shared" ca="1" si="73"/>
        <v>129</v>
      </c>
      <c r="AO69">
        <f t="shared" ca="1" si="74"/>
        <v>174</v>
      </c>
      <c r="AP69">
        <f t="shared" ca="1" si="75"/>
        <v>37</v>
      </c>
      <c r="AQ69">
        <f t="shared" ca="1" si="76"/>
        <v>150</v>
      </c>
      <c r="AR69">
        <f t="shared" ca="1" si="77"/>
        <v>93</v>
      </c>
      <c r="AS69">
        <f t="shared" ca="1" si="78"/>
        <v>115</v>
      </c>
      <c r="AT69">
        <f t="shared" ca="1" si="79"/>
        <v>57</v>
      </c>
      <c r="AU69">
        <f t="shared" ca="1" si="80"/>
        <v>150</v>
      </c>
      <c r="AV69">
        <f t="shared" ca="1" si="81"/>
        <v>44</v>
      </c>
      <c r="AW69">
        <f t="shared" ca="1" si="82"/>
        <v>142</v>
      </c>
      <c r="AX69">
        <f t="shared" ca="1" si="83"/>
        <v>133</v>
      </c>
      <c r="AY69">
        <f t="shared" ca="1" si="84"/>
        <v>182</v>
      </c>
      <c r="AZ69">
        <f t="shared" ca="1" si="85"/>
        <v>196</v>
      </c>
      <c r="BA69">
        <f t="shared" ca="1" si="86"/>
        <v>151</v>
      </c>
      <c r="BB69">
        <f t="shared" ca="1" si="87"/>
        <v>65</v>
      </c>
      <c r="BC69">
        <f t="shared" ca="1" si="88"/>
        <v>138</v>
      </c>
      <c r="BD69">
        <f t="shared" ca="1" si="89"/>
        <v>175</v>
      </c>
      <c r="BE69">
        <f t="shared" ca="1" si="90"/>
        <v>145</v>
      </c>
      <c r="BF69">
        <f t="shared" ca="1" si="91"/>
        <v>52</v>
      </c>
      <c r="BG69">
        <f t="shared" ca="1" si="92"/>
        <v>130</v>
      </c>
      <c r="BH69">
        <f t="shared" ca="1" si="93"/>
        <v>147</v>
      </c>
      <c r="BI69">
        <f t="shared" ca="1" si="94"/>
        <v>166</v>
      </c>
      <c r="BJ69">
        <f t="shared" ca="1" si="95"/>
        <v>22</v>
      </c>
      <c r="BK69">
        <f t="shared" ca="1" si="96"/>
        <v>63</v>
      </c>
      <c r="BL69">
        <f t="shared" ca="1" si="97"/>
        <v>137</v>
      </c>
      <c r="BM69">
        <f t="shared" ca="1" si="98"/>
        <v>96</v>
      </c>
      <c r="BN69">
        <f t="shared" ca="1" si="99"/>
        <v>112</v>
      </c>
      <c r="BO69">
        <f t="shared" ca="1" si="100"/>
        <v>16</v>
      </c>
      <c r="BQ69">
        <f>NORMDIST(C69,Playoffs!CP$199,Playoffs!CP$200,1)</f>
        <v>0.6914298563337602</v>
      </c>
      <c r="BR69">
        <f>1-NORMDIST(D69,Playoffs!CQ$199,Playoffs!CQ$200,1)</f>
        <v>0.28493359127439999</v>
      </c>
      <c r="BS69">
        <f>NORMDIST(E69,Playoffs!CR$199,Playoffs!CR$200,1)</f>
        <v>0.55203031789093249</v>
      </c>
      <c r="BT69">
        <f>1-NORMDIST(F69,Playoffs!CS$199,Playoffs!CS$200,1)</f>
        <v>0.24514511622063229</v>
      </c>
      <c r="BU69">
        <f>1-NORMDIST(G69,Playoffs!CT$199,Playoffs!CT$200,1)</f>
        <v>0.4407572557058026</v>
      </c>
      <c r="BV69">
        <f>NORMDIST(H69,Playoffs!CU$199,Playoffs!CU$200,1)</f>
        <v>0.15188034824727448</v>
      </c>
      <c r="BW69">
        <f>NORMDIST(I69,Playoffs!CV$199,Playoffs!CV$200,1)</f>
        <v>0.86021962213032066</v>
      </c>
      <c r="BX69">
        <f>1-NORMDIST(J69,Playoffs!CW$199,Playoffs!CW$200,1)</f>
        <v>0.31639957180605571</v>
      </c>
      <c r="BY69">
        <f>NORMDIST(K69,Playoffs!CX$199,Playoffs!CX$200,1)</f>
        <v>0.57936727771558871</v>
      </c>
      <c r="BZ69">
        <f>1-NORMDIST(L69,Playoffs!CY$199,Playoffs!CY$200,1)</f>
        <v>0.48026603266691714</v>
      </c>
      <c r="CA69">
        <f>NORMDIST(M69,Playoffs!CZ$199,Playoffs!CZ$200,1)</f>
        <v>0.76321005668202369</v>
      </c>
      <c r="CB69">
        <f>1-NORMDIST(N69,Playoffs!DA$199,Playoffs!DA$200,1)</f>
        <v>0.35961646297854066</v>
      </c>
      <c r="CC69">
        <f>NORMDIST(O69,Playoffs!DB$199,Playoffs!DB$200,1)</f>
        <v>0.85499541539508672</v>
      </c>
      <c r="CD69">
        <f>1-NORMDIST(P69,Playoffs!DC$199,Playoffs!DC$200,1)</f>
        <v>0.33172877598684991</v>
      </c>
      <c r="CE69">
        <f>NORMDIST(Q69,Playoffs!DD$199,Playoffs!DD$200,1)</f>
        <v>0.38771820338470953</v>
      </c>
      <c r="CF69">
        <f>1-NORMDIST(R69,Playoffs!DE$199,Playoffs!DE$200,1)</f>
        <v>6.7912449397895758E-2</v>
      </c>
      <c r="CG69">
        <f>NORMDIST(S69,Playoffs!DF$199,Playoffs!DF$200,1)</f>
        <v>3.0843371301937483E-2</v>
      </c>
      <c r="CH69">
        <f>1-NORMDIST(T69,Playoffs!DG$199,Playoffs!DG$200,1)</f>
        <v>0.25455550136722471</v>
      </c>
      <c r="CI69">
        <f>1-NORMDIST(U69,Playoffs!DH$199,Playoffs!DH$200,1)</f>
        <v>0.7177508930882387</v>
      </c>
      <c r="CJ69">
        <f>NORMDIST(V69,Playoffs!DI$199,Playoffs!DI$200,1)</f>
        <v>0.35142658520603964</v>
      </c>
      <c r="CK69">
        <f>NORMDIST(W69,Playoffs!DJ$199,Playoffs!DJ$200,1)</f>
        <v>0.19873991870898577</v>
      </c>
      <c r="CL69">
        <f>1-NORMDIST(X69,Playoffs!DK$199,Playoffs!DK$200,1)</f>
        <v>0.30145371372276109</v>
      </c>
      <c r="CM69">
        <f>NORMDIST(Y69,Playoffs!DL$199,Playoffs!DL$200,1)</f>
        <v>0.78400869196884226</v>
      </c>
      <c r="CN69">
        <f>1-NORMDIST(Z69,Playoffs!DM$199,Playoffs!DM$200,1)</f>
        <v>0.39204477794278203</v>
      </c>
      <c r="CO69">
        <f>1-NORMDIST(AA69,Playoffs!DN$199,Playoffs!DN$200,1)</f>
        <v>0.43190450297795391</v>
      </c>
      <c r="CP69">
        <f>NORMDIST(AB69,Playoffs!DO$199,Playoffs!DO$200,1)</f>
        <v>0.13972622667190426</v>
      </c>
      <c r="CQ69">
        <f>NORMDIST(AC69,Playoffs!DP$199,Playoffs!DP$200,1)</f>
        <v>0.88885304085925376</v>
      </c>
      <c r="CR69">
        <f>1-NORMDIST(AD69,Playoffs!DQ$199,Playoffs!DQ$200,1)</f>
        <v>0.73396122438662981</v>
      </c>
      <c r="CS69">
        <f>NORMDIST(AE69,Playoffs!DR$199,Playoffs!DR$200,1)</f>
        <v>0.30395580508948494</v>
      </c>
      <c r="CT69">
        <f>1-NORMDIST(AF69,Playoffs!DS$199,Playoffs!DS$200,1)</f>
        <v>0.54074100432701488</v>
      </c>
      <c r="CU69">
        <f>NORMDIST(AG69,Playoffs!DT$199,Playoffs!DT$200,1)</f>
        <v>0.3986375495567962</v>
      </c>
      <c r="CV69">
        <f>1-NORMDIST(AH69,Playoffs!DU$199,Playoffs!DU$200,1)</f>
        <v>0.92386884415000003</v>
      </c>
      <c r="CW69">
        <f t="shared" si="102"/>
        <v>21.098677966135899</v>
      </c>
      <c r="CX69">
        <f t="shared" si="103"/>
        <v>10.965716175809179</v>
      </c>
      <c r="CY69">
        <f t="shared" si="104"/>
        <v>32.06439414194508</v>
      </c>
      <c r="DA69">
        <f t="shared" ca="1" si="105"/>
        <v>87</v>
      </c>
      <c r="DB69">
        <f t="shared" ca="1" si="106"/>
        <v>174</v>
      </c>
      <c r="DC69">
        <f t="shared" ca="1" si="107"/>
        <v>159</v>
      </c>
      <c r="DE69" t="str">
        <f t="shared" si="108"/>
        <v>Seahawks</v>
      </c>
    </row>
    <row r="70" spans="1:109">
      <c r="A70" t="str">
        <f>Playoffs!G68</f>
        <v>Rams-WC-2004</v>
      </c>
      <c r="B70" t="str">
        <f>Playoffs!B68&amp;"-"&amp;Playoffs!F68</f>
        <v>Seahawks-2004</v>
      </c>
      <c r="C70">
        <f>Playoffs!CP68-VLOOKUP($B70,Adjusted!$C$1:$AI$128,C$2,FALSE)</f>
        <v>0.77425975083118337</v>
      </c>
      <c r="D70">
        <f>Playoffs!CQ68-VLOOKUP($B70,Adjusted!$C$1:$AI$128,D$2,FALSE)</f>
        <v>0.76068375880334271</v>
      </c>
      <c r="E70">
        <f>Playoffs!CR68-VLOOKUP($B70,Adjusted!$C$1:$AI$128,E$2,FALSE)</f>
        <v>7.7070588917429257</v>
      </c>
      <c r="F70">
        <f>Playoffs!CS68-VLOOKUP($B70,Adjusted!$C$1:$AI$128,F$2,FALSE)</f>
        <v>7.2324010370055074</v>
      </c>
      <c r="G70">
        <f>Playoffs!CT68-VLOOKUP($B70,Adjusted!$C$1:$AI$128,G$2,FALSE)</f>
        <v>0.81128557982802008</v>
      </c>
      <c r="H70">
        <f>Playoffs!CU68-VLOOKUP($B70,Adjusted!$C$1:$AI$128,H$2,FALSE)</f>
        <v>0.92622474374701158</v>
      </c>
      <c r="I70">
        <f>Playoffs!CV68-VLOOKUP($B70,Adjusted!$C$1:$AI$128,I$2,FALSE)</f>
        <v>36.726995199324335</v>
      </c>
      <c r="J70">
        <f>Playoffs!CW68-VLOOKUP($B70,Adjusted!$C$1:$AI$128,J$2,FALSE)</f>
        <v>39.997739765756272</v>
      </c>
      <c r="K70">
        <f>Playoffs!CX68-VLOOKUP($B70,Adjusted!$C$1:$AI$128,K$2,FALSE)</f>
        <v>3.0576538764792787</v>
      </c>
      <c r="L70">
        <f>Playoffs!CY68-VLOOKUP($B70,Adjusted!$C$1:$AI$128,L$2,FALSE)</f>
        <v>3.0650940542993022</v>
      </c>
      <c r="M70">
        <f>Playoffs!CZ68-VLOOKUP($B70,Adjusted!$C$1:$AI$128,M$2,FALSE)</f>
        <v>5.9132123486661268</v>
      </c>
      <c r="N70">
        <f>Playoffs!DA68-VLOOKUP($B70,Adjusted!$C$1:$AI$128,N$2,FALSE)</f>
        <v>6.1116161529615107</v>
      </c>
      <c r="O70">
        <f>Playoffs!DB68-VLOOKUP($B70,Adjusted!$C$1:$AI$128,O$2,FALSE)</f>
        <v>2.1184450213168722</v>
      </c>
      <c r="P70">
        <f>Playoffs!DC68-VLOOKUP($B70,Adjusted!$C$1:$AI$128,P$2,FALSE)</f>
        <v>2.3157223955589847</v>
      </c>
      <c r="Q70">
        <f>Playoffs!DD68-VLOOKUP($B70,Adjusted!$C$1:$AI$128,Q$2,FALSE)</f>
        <v>0.61464274487190285</v>
      </c>
      <c r="R70">
        <f>Playoffs!DE68-VLOOKUP($B70,Adjusted!$C$1:$AI$128,R$2,FALSE)</f>
        <v>0.38160131609591202</v>
      </c>
      <c r="S70">
        <f>Playoffs!DF68-VLOOKUP($B70,Adjusted!$C$1:$AI$128,S$2,FALSE)</f>
        <v>26.870383641689283</v>
      </c>
      <c r="T70">
        <f>Playoffs!DG68-VLOOKUP($B70,Adjusted!$C$1:$AI$128,T$2,FALSE)</f>
        <v>23.721802207681865</v>
      </c>
      <c r="U70">
        <f>Playoffs!DH68-VLOOKUP($B70,Adjusted!$C$1:$AI$128,U$2,FALSE)</f>
        <v>2.3329404131570706</v>
      </c>
      <c r="V70">
        <f>Playoffs!DI68-VLOOKUP($B70,Adjusted!$C$1:$AI$128,V$2,FALSE)</f>
        <v>1.9198398898890285</v>
      </c>
      <c r="W70">
        <f>Playoffs!DJ68-VLOOKUP($B70,Adjusted!$C$1:$AI$128,W$2,FALSE)</f>
        <v>0.84194562359497138</v>
      </c>
      <c r="X70">
        <f>Playoffs!DK68-VLOOKUP($B70,Adjusted!$C$1:$AI$128,X$2,FALSE)</f>
        <v>0.4328599810978172</v>
      </c>
      <c r="Y70">
        <f>Playoffs!DL68-VLOOKUP($B70,Adjusted!$C$1:$AI$128,Y$2,FALSE)</f>
        <v>6.2441915179380505</v>
      </c>
      <c r="Z70">
        <f>Playoffs!DM68-VLOOKUP($B70,Adjusted!$C$1:$AI$128,Z$2,FALSE)</f>
        <v>6.5404691229488012</v>
      </c>
      <c r="AA70">
        <f>Playoffs!DN68-VLOOKUP($B70,Adjusted!$C$1:$AI$128,AA$2,FALSE)</f>
        <v>0.62107471158573202</v>
      </c>
      <c r="AB70">
        <f>Playoffs!DO68-VLOOKUP($B70,Adjusted!$C$1:$AI$128,AB$2,FALSE)</f>
        <v>1.1757573196828939</v>
      </c>
      <c r="AC70">
        <f>Playoffs!DP68-VLOOKUP($B70,Adjusted!$C$1:$AI$128,AC$2,FALSE)</f>
        <v>0.39484289697844888</v>
      </c>
      <c r="AD70">
        <f>Playoffs!DQ68-VLOOKUP($B70,Adjusted!$C$1:$AI$128,AD$2,FALSE)</f>
        <v>0.60502326815674956</v>
      </c>
      <c r="AE70">
        <f>Playoffs!DR68-VLOOKUP($B70,Adjusted!$C$1:$AI$128,AE$2,FALSE)</f>
        <v>3.2761082029376452</v>
      </c>
      <c r="AF70">
        <f>Playoffs!DS68-VLOOKUP($B70,Adjusted!$C$1:$AI$128,AF$2,FALSE)</f>
        <v>3.8314138862462448</v>
      </c>
      <c r="AG70">
        <f>Playoffs!DT68-VLOOKUP($B70,Adjusted!$C$1:$AI$128,AG$2,FALSE)</f>
        <v>25.593379196338425</v>
      </c>
      <c r="AH70">
        <f>Playoffs!DU68-VLOOKUP($B70,Adjusted!$C$1:$AI$128,AH$2,FALSE)</f>
        <v>41.833762232280399</v>
      </c>
      <c r="AJ70">
        <f t="shared" ca="1" si="101"/>
        <v>50</v>
      </c>
      <c r="AK70">
        <f t="shared" ca="1" si="70"/>
        <v>166</v>
      </c>
      <c r="AL70">
        <f t="shared" ca="1" si="71"/>
        <v>61</v>
      </c>
      <c r="AM70">
        <f t="shared" ca="1" si="72"/>
        <v>159</v>
      </c>
      <c r="AN70">
        <f t="shared" ca="1" si="73"/>
        <v>65</v>
      </c>
      <c r="AO70">
        <f t="shared" ca="1" si="74"/>
        <v>141</v>
      </c>
      <c r="AP70">
        <f t="shared" ca="1" si="75"/>
        <v>44</v>
      </c>
      <c r="AQ70">
        <f t="shared" ca="1" si="76"/>
        <v>184</v>
      </c>
      <c r="AR70">
        <f t="shared" ca="1" si="77"/>
        <v>57</v>
      </c>
      <c r="AS70">
        <f t="shared" ca="1" si="78"/>
        <v>158</v>
      </c>
      <c r="AT70">
        <f t="shared" ca="1" si="79"/>
        <v>64</v>
      </c>
      <c r="AU70">
        <f t="shared" ca="1" si="80"/>
        <v>174</v>
      </c>
      <c r="AV70">
        <f t="shared" ca="1" si="81"/>
        <v>48</v>
      </c>
      <c r="AW70">
        <f t="shared" ca="1" si="82"/>
        <v>180</v>
      </c>
      <c r="AX70">
        <f t="shared" ca="1" si="83"/>
        <v>13</v>
      </c>
      <c r="AY70">
        <f t="shared" ca="1" si="84"/>
        <v>107</v>
      </c>
      <c r="AZ70">
        <f t="shared" ca="1" si="85"/>
        <v>159</v>
      </c>
      <c r="BA70">
        <f t="shared" ca="1" si="86"/>
        <v>23</v>
      </c>
      <c r="BB70">
        <f t="shared" ca="1" si="87"/>
        <v>55</v>
      </c>
      <c r="BC70">
        <f t="shared" ca="1" si="88"/>
        <v>176</v>
      </c>
      <c r="BD70">
        <f t="shared" ca="1" si="89"/>
        <v>58</v>
      </c>
      <c r="BE70">
        <f t="shared" ca="1" si="90"/>
        <v>44</v>
      </c>
      <c r="BF70">
        <f t="shared" ca="1" si="91"/>
        <v>57</v>
      </c>
      <c r="BG70">
        <f t="shared" ca="1" si="92"/>
        <v>176</v>
      </c>
      <c r="BH70">
        <f t="shared" ca="1" si="93"/>
        <v>98</v>
      </c>
      <c r="BI70">
        <f t="shared" ca="1" si="94"/>
        <v>25</v>
      </c>
      <c r="BJ70">
        <f t="shared" ca="1" si="95"/>
        <v>147</v>
      </c>
      <c r="BK70">
        <f t="shared" ca="1" si="96"/>
        <v>189</v>
      </c>
      <c r="BL70">
        <f t="shared" ca="1" si="97"/>
        <v>148</v>
      </c>
      <c r="BM70">
        <f t="shared" ca="1" si="98"/>
        <v>87</v>
      </c>
      <c r="BN70">
        <f t="shared" ca="1" si="99"/>
        <v>193</v>
      </c>
      <c r="BO70">
        <f t="shared" ca="1" si="100"/>
        <v>151</v>
      </c>
      <c r="BQ70">
        <f>NORMDIST(C70,Playoffs!CP$199,Playoffs!CP$200,1)</f>
        <v>0.78837633380384864</v>
      </c>
      <c r="BR70">
        <f>1-NORMDIST(D70,Playoffs!CQ$199,Playoffs!CQ$200,1)</f>
        <v>0.25160837340879694</v>
      </c>
      <c r="BS70">
        <f>NORMDIST(E70,Playoffs!CR$199,Playoffs!CR$200,1)</f>
        <v>0.78841022913412862</v>
      </c>
      <c r="BT70">
        <f>1-NORMDIST(F70,Playoffs!CS$199,Playoffs!CS$200,1)</f>
        <v>0.2633207144657328</v>
      </c>
      <c r="BU70">
        <f>1-NORMDIST(G70,Playoffs!CT$199,Playoffs!CT$200,1)</f>
        <v>0.74857774289500589</v>
      </c>
      <c r="BV70">
        <f>NORMDIST(H70,Playoffs!CU$199,Playoffs!CU$200,1)</f>
        <v>0.27820868079727457</v>
      </c>
      <c r="BW70">
        <f>NORMDIST(I70,Playoffs!CV$199,Playoffs!CV$200,1)</f>
        <v>0.8212154886209917</v>
      </c>
      <c r="BX70">
        <f>1-NORMDIST(J70,Playoffs!CW$199,Playoffs!CW$200,1)</f>
        <v>9.9301241833971043E-2</v>
      </c>
      <c r="BY70">
        <f>NORMDIST(K70,Playoffs!CX$199,Playoffs!CX$200,1)</f>
        <v>0.74999059181084315</v>
      </c>
      <c r="BZ70">
        <f>1-NORMDIST(L70,Playoffs!CY$199,Playoffs!CY$200,1)</f>
        <v>0.24606256512259739</v>
      </c>
      <c r="CA70">
        <f>NORMDIST(M70,Playoffs!CZ$199,Playoffs!CZ$200,1)</f>
        <v>0.74262553251307517</v>
      </c>
      <c r="CB70">
        <f>1-NORMDIST(N70,Playoffs!DA$199,Playoffs!DA$200,1)</f>
        <v>0.20439329356192015</v>
      </c>
      <c r="CC70">
        <f>NORMDIST(O70,Playoffs!DB$199,Playoffs!DB$200,1)</f>
        <v>0.81339778099098925</v>
      </c>
      <c r="CD70">
        <f>1-NORMDIST(P70,Playoffs!DC$199,Playoffs!DC$200,1)</f>
        <v>0.10598236725664389</v>
      </c>
      <c r="CE70">
        <f>NORMDIST(Q70,Playoffs!DD$199,Playoffs!DD$200,1)</f>
        <v>0.95180097166328181</v>
      </c>
      <c r="CF70">
        <f>1-NORMDIST(R70,Playoffs!DE$199,Playoffs!DE$200,1)</f>
        <v>0.52861347065859354</v>
      </c>
      <c r="CG70">
        <f>NORMDIST(S70,Playoffs!DF$199,Playoffs!DF$200,1)</f>
        <v>0.23018207542469549</v>
      </c>
      <c r="CH70">
        <f>1-NORMDIST(T70,Playoffs!DG$199,Playoffs!DG$200,1)</f>
        <v>0.90221522966671774</v>
      </c>
      <c r="CI70">
        <f>1-NORMDIST(U70,Playoffs!DH$199,Playoffs!DH$200,1)</f>
        <v>0.78304270202862392</v>
      </c>
      <c r="CJ70">
        <f>NORMDIST(V70,Playoffs!DI$199,Playoffs!DI$200,1)</f>
        <v>0.16184296648055208</v>
      </c>
      <c r="CK70">
        <f>NORMDIST(W70,Playoffs!DJ$199,Playoffs!DJ$200,1)</f>
        <v>0.75166935175588856</v>
      </c>
      <c r="CL70">
        <f>1-NORMDIST(X70,Playoffs!DK$199,Playoffs!DK$200,1)</f>
        <v>0.79232164800186178</v>
      </c>
      <c r="CM70">
        <f>NORMDIST(Y70,Playoffs!DL$199,Playoffs!DL$200,1)</f>
        <v>0.76949953082172051</v>
      </c>
      <c r="CN70">
        <f>1-NORMDIST(Z70,Playoffs!DM$199,Playoffs!DM$200,1)</f>
        <v>0.15053836403538234</v>
      </c>
      <c r="CO70">
        <f>1-NORMDIST(AA70,Playoffs!DN$199,Playoffs!DN$200,1)</f>
        <v>0.67372175662500544</v>
      </c>
      <c r="CP70">
        <f>NORMDIST(AB70,Playoffs!DO$199,Playoffs!DO$200,1)</f>
        <v>0.79614973074952489</v>
      </c>
      <c r="CQ70">
        <f>NORMDIST(AC70,Playoffs!DP$199,Playoffs!DP$200,1)</f>
        <v>0.29704122216831275</v>
      </c>
      <c r="CR70">
        <f>1-NORMDIST(AD70,Playoffs!DQ$199,Playoffs!DQ$200,1)</f>
        <v>0.10303221158194176</v>
      </c>
      <c r="CS70">
        <f>NORMDIST(AE70,Playoffs!DR$199,Playoffs!DR$200,1)</f>
        <v>0.24713310171946945</v>
      </c>
      <c r="CT70">
        <f>1-NORMDIST(AF70,Playoffs!DS$199,Playoffs!DS$200,1)</f>
        <v>0.59602806003084519</v>
      </c>
      <c r="CU70">
        <f>NORMDIST(AG70,Playoffs!DT$199,Playoffs!DT$200,1)</f>
        <v>2.7541214216761367E-2</v>
      </c>
      <c r="CV70">
        <f>1-NORMDIST(AH70,Playoffs!DU$199,Playoffs!DU$200,1)</f>
        <v>0.2844909015434729</v>
      </c>
      <c r="CW70">
        <f t="shared" si="102"/>
        <v>26.355085358048221</v>
      </c>
      <c r="CX70">
        <f t="shared" si="103"/>
        <v>11.787357770406905</v>
      </c>
      <c r="CY70">
        <f t="shared" si="104"/>
        <v>38.14244312845512</v>
      </c>
      <c r="DA70">
        <f t="shared" ca="1" si="105"/>
        <v>38</v>
      </c>
      <c r="DB70">
        <f t="shared" ca="1" si="106"/>
        <v>167</v>
      </c>
      <c r="DC70">
        <f t="shared" ca="1" si="107"/>
        <v>109</v>
      </c>
      <c r="DE70" t="str">
        <f t="shared" si="108"/>
        <v>Rams</v>
      </c>
    </row>
    <row r="71" spans="1:109">
      <c r="A71" t="str">
        <f>Playoffs!G69</f>
        <v>Chargers-WC-2004</v>
      </c>
      <c r="B71" t="str">
        <f>Playoffs!B69&amp;"-"&amp;Playoffs!F69</f>
        <v>Jets-2004</v>
      </c>
      <c r="C71">
        <f>Playoffs!CP69-VLOOKUP($B71,Adjusted!$C$1:$AI$128,C$2,FALSE)</f>
        <v>0.79384323870052931</v>
      </c>
      <c r="D71">
        <f>Playoffs!CQ69-VLOOKUP($B71,Adjusted!$C$1:$AI$128,D$2,FALSE)</f>
        <v>0.7384321093043783</v>
      </c>
      <c r="E71">
        <f>Playoffs!CR69-VLOOKUP($B71,Adjusted!$C$1:$AI$128,E$2,FALSE)</f>
        <v>6.8320689021597865</v>
      </c>
      <c r="F71">
        <f>Playoffs!CS69-VLOOKUP($B71,Adjusted!$C$1:$AI$128,F$2,FALSE)</f>
        <v>7.3279221310980791</v>
      </c>
      <c r="G71">
        <f>Playoffs!CT69-VLOOKUP($B71,Adjusted!$C$1:$AI$128,G$2,FALSE)</f>
        <v>0.78273322951240432</v>
      </c>
      <c r="H71">
        <f>Playoffs!CU69-VLOOKUP($B71,Adjusted!$C$1:$AI$128,H$2,FALSE)</f>
        <v>0.92492933787583942</v>
      </c>
      <c r="I71">
        <f>Playoffs!CV69-VLOOKUP($B71,Adjusted!$C$1:$AI$128,I$2,FALSE)</f>
        <v>44.287898095722433</v>
      </c>
      <c r="J71">
        <f>Playoffs!CW69-VLOOKUP($B71,Adjusted!$C$1:$AI$128,J$2,FALSE)</f>
        <v>43.012927548374385</v>
      </c>
      <c r="K71">
        <f>Playoffs!CX69-VLOOKUP($B71,Adjusted!$C$1:$AI$128,K$2,FALSE)</f>
        <v>4.3365710596990104</v>
      </c>
      <c r="L71">
        <f>Playoffs!CY69-VLOOKUP($B71,Adjusted!$C$1:$AI$128,L$2,FALSE)</f>
        <v>3.8434231156676555</v>
      </c>
      <c r="M71">
        <f>Playoffs!CZ69-VLOOKUP($B71,Adjusted!$C$1:$AI$128,M$2,FALSE)</f>
        <v>5.222666997923163</v>
      </c>
      <c r="N71">
        <f>Playoffs!DA69-VLOOKUP($B71,Adjusted!$C$1:$AI$128,N$2,FALSE)</f>
        <v>5.8037971934085242</v>
      </c>
      <c r="O71">
        <f>Playoffs!DB69-VLOOKUP($B71,Adjusted!$C$1:$AI$128,O$2,FALSE)</f>
        <v>2.6136583520724646</v>
      </c>
      <c r="P71">
        <f>Playoffs!DC69-VLOOKUP($B71,Adjusted!$C$1:$AI$128,P$2,FALSE)</f>
        <v>2.123093718600864</v>
      </c>
      <c r="Q71">
        <f>Playoffs!DD69-VLOOKUP($B71,Adjusted!$C$1:$AI$128,Q$2,FALSE)</f>
        <v>0.41440384872538699</v>
      </c>
      <c r="R71">
        <f>Playoffs!DE69-VLOOKUP($B71,Adjusted!$C$1:$AI$128,R$2,FALSE)</f>
        <v>0.33436709068392434</v>
      </c>
      <c r="S71">
        <f>Playoffs!DF69-VLOOKUP($B71,Adjusted!$C$1:$AI$128,S$2,FALSE)</f>
        <v>22.868802198402459</v>
      </c>
      <c r="T71">
        <f>Playoffs!DG69-VLOOKUP($B71,Adjusted!$C$1:$AI$128,T$2,FALSE)</f>
        <v>31.430199094234773</v>
      </c>
      <c r="U71">
        <f>Playoffs!DH69-VLOOKUP($B71,Adjusted!$C$1:$AI$128,U$2,FALSE)</f>
        <v>3.3324100408616926</v>
      </c>
      <c r="V71">
        <f>Playoffs!DI69-VLOOKUP($B71,Adjusted!$C$1:$AI$128,V$2,FALSE)</f>
        <v>2.341358128704762</v>
      </c>
      <c r="W71">
        <f>Playoffs!DJ69-VLOOKUP($B71,Adjusted!$C$1:$AI$128,W$2,FALSE)</f>
        <v>0.71722938417186499</v>
      </c>
      <c r="X71">
        <f>Playoffs!DK69-VLOOKUP($B71,Adjusted!$C$1:$AI$128,X$2,FALSE)</f>
        <v>0.43777236743056874</v>
      </c>
      <c r="Y71">
        <f>Playoffs!DL69-VLOOKUP($B71,Adjusted!$C$1:$AI$128,Y$2,FALSE)</f>
        <v>8.3933235427898296</v>
      </c>
      <c r="Z71">
        <f>Playoffs!DM69-VLOOKUP($B71,Adjusted!$C$1:$AI$128,Z$2,FALSE)</f>
        <v>7.1281764268017183</v>
      </c>
      <c r="AA71">
        <f>Playoffs!DN69-VLOOKUP($B71,Adjusted!$C$1:$AI$128,AA$2,FALSE)</f>
        <v>1.0610616556819834</v>
      </c>
      <c r="AB71">
        <f>Playoffs!DO69-VLOOKUP($B71,Adjusted!$C$1:$AI$128,AB$2,FALSE)</f>
        <v>0.98713748544483149</v>
      </c>
      <c r="AC71">
        <f>Playoffs!DP69-VLOOKUP($B71,Adjusted!$C$1:$AI$128,AC$2,FALSE)</f>
        <v>0.52220012699025442</v>
      </c>
      <c r="AD71">
        <f>Playoffs!DQ69-VLOOKUP($B71,Adjusted!$C$1:$AI$128,AD$2,FALSE)</f>
        <v>0.31732436269112463</v>
      </c>
      <c r="AE71">
        <f>Playoffs!DR69-VLOOKUP($B71,Adjusted!$C$1:$AI$128,AE$2,FALSE)</f>
        <v>3.2606772929331207</v>
      </c>
      <c r="AF71">
        <f>Playoffs!DS69-VLOOKUP($B71,Adjusted!$C$1:$AI$128,AF$2,FALSE)</f>
        <v>4.1864645945967025</v>
      </c>
      <c r="AG71">
        <f>Playoffs!DT69-VLOOKUP($B71,Adjusted!$C$1:$AI$128,AG$2,FALSE)</f>
        <v>38.331409775306113</v>
      </c>
      <c r="AH71">
        <f>Playoffs!DU69-VLOOKUP($B71,Adjusted!$C$1:$AI$128,AH$2,FALSE)</f>
        <v>38.846619090779306</v>
      </c>
      <c r="AJ71">
        <f t="shared" ca="1" si="101"/>
        <v>41</v>
      </c>
      <c r="AK71">
        <f t="shared" ca="1" si="70"/>
        <v>151</v>
      </c>
      <c r="AL71">
        <f t="shared" ca="1" si="71"/>
        <v>78</v>
      </c>
      <c r="AM71">
        <f t="shared" ca="1" si="72"/>
        <v>160</v>
      </c>
      <c r="AN71">
        <f t="shared" ca="1" si="73"/>
        <v>61</v>
      </c>
      <c r="AO71">
        <f t="shared" ca="1" si="74"/>
        <v>142</v>
      </c>
      <c r="AP71">
        <f t="shared" ca="1" si="75"/>
        <v>16</v>
      </c>
      <c r="AQ71">
        <f t="shared" ca="1" si="76"/>
        <v>188</v>
      </c>
      <c r="AR71">
        <f t="shared" ca="1" si="77"/>
        <v>6</v>
      </c>
      <c r="AS71">
        <f t="shared" ca="1" si="78"/>
        <v>189</v>
      </c>
      <c r="AT71">
        <f t="shared" ca="1" si="79"/>
        <v>111</v>
      </c>
      <c r="AU71">
        <f t="shared" ca="1" si="80"/>
        <v>161</v>
      </c>
      <c r="AV71">
        <f t="shared" ca="1" si="81"/>
        <v>19</v>
      </c>
      <c r="AW71">
        <f t="shared" ca="1" si="82"/>
        <v>167</v>
      </c>
      <c r="AX71">
        <f t="shared" ca="1" si="83"/>
        <v>99</v>
      </c>
      <c r="AY71">
        <f t="shared" ca="1" si="84"/>
        <v>83</v>
      </c>
      <c r="AZ71">
        <f t="shared" ca="1" si="85"/>
        <v>184</v>
      </c>
      <c r="BA71">
        <f t="shared" ca="1" si="86"/>
        <v>116</v>
      </c>
      <c r="BB71">
        <f t="shared" ca="1" si="87"/>
        <v>84</v>
      </c>
      <c r="BC71">
        <f t="shared" ca="1" si="88"/>
        <v>165</v>
      </c>
      <c r="BD71">
        <f t="shared" ca="1" si="89"/>
        <v>108</v>
      </c>
      <c r="BE71">
        <f t="shared" ca="1" si="90"/>
        <v>45</v>
      </c>
      <c r="BF71">
        <f t="shared" ca="1" si="91"/>
        <v>4</v>
      </c>
      <c r="BG71">
        <f t="shared" ca="1" si="92"/>
        <v>189</v>
      </c>
      <c r="BH71">
        <f t="shared" ca="1" si="93"/>
        <v>163</v>
      </c>
      <c r="BI71">
        <f t="shared" ca="1" si="94"/>
        <v>41</v>
      </c>
      <c r="BJ71">
        <f t="shared" ca="1" si="95"/>
        <v>60</v>
      </c>
      <c r="BK71">
        <f t="shared" ca="1" si="96"/>
        <v>30</v>
      </c>
      <c r="BL71">
        <f t="shared" ca="1" si="97"/>
        <v>150</v>
      </c>
      <c r="BM71">
        <f t="shared" ca="1" si="98"/>
        <v>115</v>
      </c>
      <c r="BN71">
        <f t="shared" ca="1" si="99"/>
        <v>85</v>
      </c>
      <c r="BO71">
        <f t="shared" ca="1" si="100"/>
        <v>121</v>
      </c>
      <c r="BQ71">
        <f>NORMDIST(C71,Playoffs!CP$199,Playoffs!CP$200,1)</f>
        <v>0.83898446606908816</v>
      </c>
      <c r="BR71">
        <f>1-NORMDIST(D71,Playoffs!CQ$199,Playoffs!CQ$200,1)</f>
        <v>0.32486871521296778</v>
      </c>
      <c r="BS71">
        <f>NORMDIST(E71,Playoffs!CR$199,Playoffs!CR$200,1)</f>
        <v>0.68851196591686858</v>
      </c>
      <c r="BT71">
        <f>1-NORMDIST(F71,Playoffs!CS$199,Playoffs!CS$200,1)</f>
        <v>0.2524164710378709</v>
      </c>
      <c r="BU71">
        <f>1-NORMDIST(G71,Playoffs!CT$199,Playoffs!CT$200,1)</f>
        <v>0.75501398309787238</v>
      </c>
      <c r="BV71">
        <f>NORMDIST(H71,Playoffs!CU$199,Playoffs!CU$200,1)</f>
        <v>0.2778992058961498</v>
      </c>
      <c r="BW71">
        <f>NORMDIST(I71,Playoffs!CV$199,Playoffs!CV$200,1)</f>
        <v>0.96121883202592184</v>
      </c>
      <c r="BX71">
        <f>1-NORMDIST(J71,Playoffs!CW$199,Playoffs!CW$200,1)</f>
        <v>5.2346169700171252E-2</v>
      </c>
      <c r="BY71">
        <f>NORMDIST(K71,Playoffs!CX$199,Playoffs!CX$200,1)</f>
        <v>0.99758690960523744</v>
      </c>
      <c r="BZ71">
        <f>1-NORMDIST(L71,Playoffs!CY$199,Playoffs!CY$200,1)</f>
        <v>2.3201524381918137E-2</v>
      </c>
      <c r="CA71">
        <f>NORMDIST(M71,Playoffs!CZ$199,Playoffs!CZ$200,1)</f>
        <v>0.51749593555391271</v>
      </c>
      <c r="CB71">
        <f>1-NORMDIST(N71,Playoffs!DA$199,Playoffs!DA$200,1)</f>
        <v>0.28938244179109596</v>
      </c>
      <c r="CC71">
        <f>NORMDIST(O71,Playoffs!DB$199,Playoffs!DB$200,1)</f>
        <v>0.96314301612070774</v>
      </c>
      <c r="CD71">
        <f>1-NORMDIST(P71,Playoffs!DC$199,Playoffs!DC$200,1)</f>
        <v>0.18434875172717891</v>
      </c>
      <c r="CE71">
        <f>NORMDIST(Q71,Playoffs!DD$199,Playoffs!DD$200,1)</f>
        <v>0.56841503057883058</v>
      </c>
      <c r="CF71">
        <f>1-NORMDIST(R71,Playoffs!DE$199,Playoffs!DE$200,1)</f>
        <v>0.66396720933531528</v>
      </c>
      <c r="CG71">
        <f>NORMDIST(S71,Playoffs!DF$199,Playoffs!DF$200,1)</f>
        <v>7.4240890101437751E-2</v>
      </c>
      <c r="CH71">
        <f>1-NORMDIST(T71,Playoffs!DG$199,Playoffs!DG$200,1)</f>
        <v>0.47328976908185383</v>
      </c>
      <c r="CI71">
        <f>1-NORMDIST(U71,Playoffs!DH$199,Playoffs!DH$200,1)</f>
        <v>0.61331719509517746</v>
      </c>
      <c r="CJ71">
        <f>NORMDIST(V71,Playoffs!DI$199,Playoffs!DI$200,1)</f>
        <v>0.21818268810766006</v>
      </c>
      <c r="CK71">
        <f>NORMDIST(W71,Playoffs!DJ$199,Playoffs!DJ$200,1)</f>
        <v>0.58870104012104563</v>
      </c>
      <c r="CL71">
        <f>1-NORMDIST(X71,Playoffs!DK$199,Playoffs!DK$200,1)</f>
        <v>0.7871466708717848</v>
      </c>
      <c r="CM71">
        <f>NORMDIST(Y71,Playoffs!DL$199,Playoffs!DL$200,1)</f>
        <v>0.9980801888662576</v>
      </c>
      <c r="CN71">
        <f>1-NORMDIST(Z71,Playoffs!DM$199,Playoffs!DM$200,1)</f>
        <v>5.228149638207924E-2</v>
      </c>
      <c r="CO71">
        <f>1-NORMDIST(AA71,Playoffs!DN$199,Playoffs!DN$200,1)</f>
        <v>0.28649527882267878</v>
      </c>
      <c r="CP71">
        <f>NORMDIST(AB71,Playoffs!DO$199,Playoffs!DO$200,1)</f>
        <v>0.6529541637043299</v>
      </c>
      <c r="CQ71">
        <f>NORMDIST(AC71,Playoffs!DP$199,Playoffs!DP$200,1)</f>
        <v>0.71095822528253272</v>
      </c>
      <c r="CR71">
        <f>1-NORMDIST(AD71,Playoffs!DQ$199,Playoffs!DQ$200,1)</f>
        <v>0.88412079309605174</v>
      </c>
      <c r="CS71">
        <f>NORMDIST(AE71,Playoffs!DR$199,Playoffs!DR$200,1)</f>
        <v>0.24328370493519902</v>
      </c>
      <c r="CT71">
        <f>1-NORMDIST(AF71,Playoffs!DS$199,Playoffs!DS$200,1)</f>
        <v>0.48462807336836977</v>
      </c>
      <c r="CU71">
        <f>NORMDIST(AG71,Playoffs!DT$199,Playoffs!DT$200,1)</f>
        <v>0.51318069055246041</v>
      </c>
      <c r="CV71">
        <f>1-NORMDIST(AH71,Playoffs!DU$199,Playoffs!DU$200,1)</f>
        <v>0.45542468463102981</v>
      </c>
      <c r="CW71">
        <f t="shared" si="102"/>
        <v>25.500587882873354</v>
      </c>
      <c r="CX71">
        <f t="shared" si="103"/>
        <v>11.530424059857342</v>
      </c>
      <c r="CY71">
        <f t="shared" si="104"/>
        <v>37.031011942730707</v>
      </c>
      <c r="DA71">
        <f t="shared" ca="1" si="105"/>
        <v>49</v>
      </c>
      <c r="DB71">
        <f t="shared" ca="1" si="106"/>
        <v>169</v>
      </c>
      <c r="DC71">
        <f t="shared" ca="1" si="107"/>
        <v>117</v>
      </c>
      <c r="DE71" t="str">
        <f t="shared" si="108"/>
        <v>Chargers</v>
      </c>
    </row>
    <row r="72" spans="1:109">
      <c r="A72" t="str">
        <f>Playoffs!G70</f>
        <v>Jets-WC-2004</v>
      </c>
      <c r="B72" t="str">
        <f>Playoffs!B70&amp;"-"&amp;Playoffs!F70</f>
        <v>Chargers-2004</v>
      </c>
      <c r="C72">
        <f>Playoffs!CP70-VLOOKUP($B72,Adjusted!$C$1:$AI$128,C$2,FALSE)</f>
        <v>0.79276380705542604</v>
      </c>
      <c r="D72">
        <f>Playoffs!CQ70-VLOOKUP($B72,Adjusted!$C$1:$AI$128,D$2,FALSE)</f>
        <v>0.71593830371492706</v>
      </c>
      <c r="E72">
        <f>Playoffs!CR70-VLOOKUP($B72,Adjusted!$C$1:$AI$128,E$2,FALSE)</f>
        <v>9.4800658360592855</v>
      </c>
      <c r="F72">
        <f>Playoffs!CS70-VLOOKUP($B72,Adjusted!$C$1:$AI$128,F$2,FALSE)</f>
        <v>4.502253107347892</v>
      </c>
      <c r="G72">
        <f>Playoffs!CT70-VLOOKUP($B72,Adjusted!$C$1:$AI$128,G$2,FALSE)</f>
        <v>-0.33094667282151152</v>
      </c>
      <c r="H72">
        <f>Playoffs!CU70-VLOOKUP($B72,Adjusted!$C$1:$AI$128,H$2,FALSE)</f>
        <v>1.6058674910974793</v>
      </c>
      <c r="I72">
        <f>Playoffs!CV70-VLOOKUP($B72,Adjusted!$C$1:$AI$128,I$2,FALSE)</f>
        <v>50.188650043780456</v>
      </c>
      <c r="J72">
        <f>Playoffs!CW70-VLOOKUP($B72,Adjusted!$C$1:$AI$128,J$2,FALSE)</f>
        <v>41.264954228318736</v>
      </c>
      <c r="K72">
        <f>Playoffs!CX70-VLOOKUP($B72,Adjusted!$C$1:$AI$128,K$2,FALSE)</f>
        <v>4.6238606697741131</v>
      </c>
      <c r="L72">
        <f>Playoffs!CY70-VLOOKUP($B72,Adjusted!$C$1:$AI$128,L$2,FALSE)</f>
        <v>4.0142456262742812</v>
      </c>
      <c r="M72">
        <f>Playoffs!CZ70-VLOOKUP($B72,Adjusted!$C$1:$AI$128,M$2,FALSE)</f>
        <v>6.3167966230053851</v>
      </c>
      <c r="N72">
        <f>Playoffs!DA70-VLOOKUP($B72,Adjusted!$C$1:$AI$128,N$2,FALSE)</f>
        <v>4.9513490958263064</v>
      </c>
      <c r="O72">
        <f>Playoffs!DB70-VLOOKUP($B72,Adjusted!$C$1:$AI$128,O$2,FALSE)</f>
        <v>2.4340998801961296</v>
      </c>
      <c r="P72">
        <f>Playoffs!DC70-VLOOKUP($B72,Adjusted!$C$1:$AI$128,P$2,FALSE)</f>
        <v>2.3574847113564377</v>
      </c>
      <c r="Q72">
        <f>Playoffs!DD70-VLOOKUP($B72,Adjusted!$C$1:$AI$128,Q$2,FALSE)</f>
        <v>0.39975991653946635</v>
      </c>
      <c r="R72">
        <f>Playoffs!DE70-VLOOKUP($B72,Adjusted!$C$1:$AI$128,R$2,FALSE)</f>
        <v>0.33007661589884563</v>
      </c>
      <c r="S72">
        <f>Playoffs!DF70-VLOOKUP($B72,Adjusted!$C$1:$AI$128,S$2,FALSE)</f>
        <v>32.4531272505129</v>
      </c>
      <c r="T72">
        <f>Playoffs!DG70-VLOOKUP($B72,Adjusted!$C$1:$AI$128,T$2,FALSE)</f>
        <v>18.425011224886688</v>
      </c>
      <c r="U72">
        <f>Playoffs!DH70-VLOOKUP($B72,Adjusted!$C$1:$AI$128,U$2,FALSE)</f>
        <v>0.3444093205479164</v>
      </c>
      <c r="V72">
        <f>Playoffs!DI70-VLOOKUP($B72,Adjusted!$C$1:$AI$128,V$2,FALSE)</f>
        <v>4.4826976861687635</v>
      </c>
      <c r="W72">
        <f>Playoffs!DJ70-VLOOKUP($B72,Adjusted!$C$1:$AI$128,W$2,FALSE)</f>
        <v>0.54574801723470534</v>
      </c>
      <c r="X72">
        <f>Playoffs!DK70-VLOOKUP($B72,Adjusted!$C$1:$AI$128,X$2,FALSE)</f>
        <v>0.57735676013059734</v>
      </c>
      <c r="Y72">
        <f>Playoffs!DL70-VLOOKUP($B72,Adjusted!$C$1:$AI$128,Y$2,FALSE)</f>
        <v>7.9570485934496533</v>
      </c>
      <c r="Z72">
        <f>Playoffs!DM70-VLOOKUP($B72,Adjusted!$C$1:$AI$128,Z$2,FALSE)</f>
        <v>8.1202935129150813</v>
      </c>
      <c r="AA72">
        <f>Playoffs!DN70-VLOOKUP($B72,Adjusted!$C$1:$AI$128,AA$2,FALSE)</f>
        <v>0.65487754076834437</v>
      </c>
      <c r="AB72">
        <f>Playoffs!DO70-VLOOKUP($B72,Adjusted!$C$1:$AI$128,AB$2,FALSE)</f>
        <v>0.98974336218739833</v>
      </c>
      <c r="AC72">
        <f>Playoffs!DP70-VLOOKUP($B72,Adjusted!$C$1:$AI$128,AC$2,FALSE)</f>
        <v>0.38451097225457892</v>
      </c>
      <c r="AD72">
        <f>Playoffs!DQ70-VLOOKUP($B72,Adjusted!$C$1:$AI$128,AD$2,FALSE)</f>
        <v>0.49012925036460242</v>
      </c>
      <c r="AE72">
        <f>Playoffs!DR70-VLOOKUP($B72,Adjusted!$C$1:$AI$128,AE$2,FALSE)</f>
        <v>5.0777962236733529</v>
      </c>
      <c r="AF72">
        <f>Playoffs!DS70-VLOOKUP($B72,Adjusted!$C$1:$AI$128,AF$2,FALSE)</f>
        <v>2.891037827944321</v>
      </c>
      <c r="AG72">
        <f>Playoffs!DT70-VLOOKUP($B72,Adjusted!$C$1:$AI$128,AG$2,FALSE)</f>
        <v>36.40859319317029</v>
      </c>
      <c r="AH72">
        <f>Playoffs!DU70-VLOOKUP($B72,Adjusted!$C$1:$AI$128,AH$2,FALSE)</f>
        <v>34.730817095952268</v>
      </c>
      <c r="AJ72">
        <f t="shared" ca="1" si="101"/>
        <v>42</v>
      </c>
      <c r="AK72">
        <f t="shared" ca="1" si="70"/>
        <v>133</v>
      </c>
      <c r="AL72">
        <f t="shared" ca="1" si="71"/>
        <v>27</v>
      </c>
      <c r="AM72">
        <f t="shared" ca="1" si="72"/>
        <v>88</v>
      </c>
      <c r="AN72">
        <f t="shared" ca="1" si="73"/>
        <v>14</v>
      </c>
      <c r="AO72">
        <f t="shared" ca="1" si="74"/>
        <v>97</v>
      </c>
      <c r="AP72">
        <f t="shared" ca="1" si="75"/>
        <v>10</v>
      </c>
      <c r="AQ72">
        <f t="shared" ca="1" si="76"/>
        <v>186</v>
      </c>
      <c r="AR72">
        <f t="shared" ca="1" si="77"/>
        <v>4</v>
      </c>
      <c r="AS72">
        <f t="shared" ca="1" si="78"/>
        <v>194</v>
      </c>
      <c r="AT72">
        <f t="shared" ca="1" si="79"/>
        <v>37</v>
      </c>
      <c r="AU72">
        <f t="shared" ca="1" si="80"/>
        <v>101</v>
      </c>
      <c r="AV72">
        <f t="shared" ca="1" si="81"/>
        <v>24</v>
      </c>
      <c r="AW72">
        <f t="shared" ca="1" si="82"/>
        <v>184</v>
      </c>
      <c r="AX72">
        <f t="shared" ca="1" si="83"/>
        <v>113</v>
      </c>
      <c r="AY72">
        <f t="shared" ca="1" si="84"/>
        <v>79</v>
      </c>
      <c r="AZ72">
        <f t="shared" ca="1" si="85"/>
        <v>86</v>
      </c>
      <c r="BA72">
        <f t="shared" ca="1" si="86"/>
        <v>5</v>
      </c>
      <c r="BB72">
        <f t="shared" ca="1" si="87"/>
        <v>8</v>
      </c>
      <c r="BC72">
        <f t="shared" ca="1" si="88"/>
        <v>82</v>
      </c>
      <c r="BD72">
        <f t="shared" ca="1" si="89"/>
        <v>152</v>
      </c>
      <c r="BE72">
        <f t="shared" ca="1" si="90"/>
        <v>81</v>
      </c>
      <c r="BF72">
        <f t="shared" ca="1" si="91"/>
        <v>5</v>
      </c>
      <c r="BG72">
        <f t="shared" ca="1" si="92"/>
        <v>195</v>
      </c>
      <c r="BH72">
        <f t="shared" ca="1" si="93"/>
        <v>106</v>
      </c>
      <c r="BI72">
        <f t="shared" ca="1" si="94"/>
        <v>38</v>
      </c>
      <c r="BJ72">
        <f t="shared" ca="1" si="95"/>
        <v>153</v>
      </c>
      <c r="BK72">
        <f t="shared" ca="1" si="96"/>
        <v>134</v>
      </c>
      <c r="BL72">
        <f t="shared" ca="1" si="97"/>
        <v>33</v>
      </c>
      <c r="BM72">
        <f t="shared" ca="1" si="98"/>
        <v>41</v>
      </c>
      <c r="BN72">
        <f t="shared" ca="1" si="99"/>
        <v>113</v>
      </c>
      <c r="BO72">
        <f t="shared" ca="1" si="100"/>
        <v>63</v>
      </c>
      <c r="BQ72">
        <f>NORMDIST(C72,Playoffs!CP$199,Playoffs!CP$200,1)</f>
        <v>0.83641941850459367</v>
      </c>
      <c r="BR72">
        <f>1-NORMDIST(D72,Playoffs!CQ$199,Playoffs!CQ$200,1)</f>
        <v>0.4065325084384962</v>
      </c>
      <c r="BS72">
        <f>NORMDIST(E72,Playoffs!CR$199,Playoffs!CR$200,1)</f>
        <v>0.92329898395543408</v>
      </c>
      <c r="BT72">
        <f>1-NORMDIST(F72,Playoffs!CS$199,Playoffs!CS$200,1)</f>
        <v>0.63000890522221864</v>
      </c>
      <c r="BU72">
        <f>1-NORMDIST(G72,Playoffs!CT$199,Playoffs!CT$200,1)</f>
        <v>0.93101836325367726</v>
      </c>
      <c r="BV72">
        <f>NORMDIST(H72,Playoffs!CU$199,Playoffs!CU$200,1)</f>
        <v>0.45850956431053691</v>
      </c>
      <c r="BW72">
        <f>NORMDIST(I72,Playoffs!CV$199,Playoffs!CV$200,1)</f>
        <v>0.99233467834460987</v>
      </c>
      <c r="BX72">
        <f>1-NORMDIST(J72,Playoffs!CW$199,Playoffs!CW$200,1)</f>
        <v>7.6765974224618616E-2</v>
      </c>
      <c r="BY72">
        <f>NORMDIST(K72,Playoffs!CX$199,Playoffs!CX$200,1)</f>
        <v>0.99951660850730817</v>
      </c>
      <c r="BZ72">
        <f>1-NORMDIST(L72,Playoffs!CY$199,Playoffs!CY$200,1)</f>
        <v>1.1361141916797601E-2</v>
      </c>
      <c r="CA72">
        <f>NORMDIST(M72,Playoffs!CZ$199,Playoffs!CZ$200,1)</f>
        <v>0.84292766006935482</v>
      </c>
      <c r="CB72">
        <f>1-NORMDIST(N72,Playoffs!DA$199,Playoffs!DA$200,1)</f>
        <v>0.57724676900038918</v>
      </c>
      <c r="CC72">
        <f>NORMDIST(O72,Playoffs!DB$199,Playoffs!DB$200,1)</f>
        <v>0.92824135826806387</v>
      </c>
      <c r="CD72">
        <f>1-NORMDIST(P72,Playoffs!DC$199,Playoffs!DC$200,1)</f>
        <v>9.2767696738612182E-2</v>
      </c>
      <c r="CE72">
        <f>NORMDIST(Q72,Playoffs!DD$199,Playoffs!DD$200,1)</f>
        <v>0.52525859861339985</v>
      </c>
      <c r="CF72">
        <f>1-NORMDIST(R72,Playoffs!DE$199,Playoffs!DE$200,1)</f>
        <v>0.67553375558729134</v>
      </c>
      <c r="CG72">
        <f>NORMDIST(S72,Playoffs!DF$199,Playoffs!DF$200,1)</f>
        <v>0.59779694094828051</v>
      </c>
      <c r="CH72">
        <f>1-NORMDIST(T72,Playoffs!DG$199,Playoffs!DG$200,1)</f>
        <v>0.98711550085189215</v>
      </c>
      <c r="CI72">
        <f>1-NORMDIST(U72,Playoffs!DH$199,Playoffs!DH$200,1)</f>
        <v>0.96133821422126786</v>
      </c>
      <c r="CJ72">
        <f>NORMDIST(V72,Playoffs!DI$199,Playoffs!DI$200,1)</f>
        <v>0.6107154529773472</v>
      </c>
      <c r="CK72">
        <f>NORMDIST(W72,Playoffs!DJ$199,Playoffs!DJ$200,1)</f>
        <v>0.34378302269290806</v>
      </c>
      <c r="CL72">
        <f>1-NORMDIST(X72,Playoffs!DK$199,Playoffs!DK$200,1)</f>
        <v>0.61283049448763838</v>
      </c>
      <c r="CM72">
        <f>NORMDIST(Y72,Playoffs!DL$199,Playoffs!DL$200,1)</f>
        <v>0.99293249320076238</v>
      </c>
      <c r="CN72">
        <f>1-NORMDIST(Z72,Playoffs!DM$199,Playoffs!DM$200,1)</f>
        <v>4.4299037911281758E-3</v>
      </c>
      <c r="CO72">
        <f>1-NORMDIST(AA72,Playoffs!DN$199,Playoffs!DN$200,1)</f>
        <v>0.64517319302769172</v>
      </c>
      <c r="CP72">
        <f>NORMDIST(AB72,Playoffs!DO$199,Playoffs!DO$200,1)</f>
        <v>0.65516878046954885</v>
      </c>
      <c r="CQ72">
        <f>NORMDIST(AC72,Playoffs!DP$199,Playoffs!DP$200,1)</f>
        <v>0.2672062209514765</v>
      </c>
      <c r="CR72">
        <f>1-NORMDIST(AD72,Playoffs!DQ$199,Playoffs!DQ$200,1)</f>
        <v>0.38899973467958837</v>
      </c>
      <c r="CS72">
        <f>NORMDIST(AE72,Playoffs!DR$199,Playoffs!DR$200,1)</f>
        <v>0.77202476946721998</v>
      </c>
      <c r="CT72">
        <f>1-NORMDIST(AF72,Playoffs!DS$199,Playoffs!DS$200,1)</f>
        <v>0.83866132574157259</v>
      </c>
      <c r="CU72">
        <f>NORMDIST(AG72,Playoffs!DT$199,Playoffs!DT$200,1)</f>
        <v>0.39685314607465694</v>
      </c>
      <c r="CV72">
        <f>1-NORMDIST(AH72,Playoffs!DU$199,Playoffs!DU$200,1)</f>
        <v>0.69794888748813111</v>
      </c>
      <c r="CW72">
        <f t="shared" si="102"/>
        <v>29.508567034482471</v>
      </c>
      <c r="CX72">
        <f t="shared" si="103"/>
        <v>15.952350287664384</v>
      </c>
      <c r="CY72">
        <f t="shared" si="104"/>
        <v>45.460917322146869</v>
      </c>
      <c r="DA72">
        <f t="shared" ca="1" si="105"/>
        <v>16</v>
      </c>
      <c r="DB72">
        <f t="shared" ca="1" si="106"/>
        <v>133</v>
      </c>
      <c r="DC72">
        <f t="shared" ca="1" si="107"/>
        <v>55</v>
      </c>
      <c r="DE72" t="str">
        <f t="shared" si="108"/>
        <v>Jets</v>
      </c>
    </row>
    <row r="73" spans="1:109">
      <c r="A73" t="str">
        <f>Playoffs!G71</f>
        <v>Colts-WC-2004</v>
      </c>
      <c r="B73" t="str">
        <f>Playoffs!B71&amp;"-"&amp;Playoffs!F71</f>
        <v>Broncos-2004</v>
      </c>
      <c r="C73">
        <f>Playoffs!CP71-VLOOKUP($B73,Adjusted!$C$1:$AI$128,C$2,FALSE)</f>
        <v>1.0171979016258506</v>
      </c>
      <c r="D73">
        <f>Playoffs!CQ71-VLOOKUP($B73,Adjusted!$C$1:$AI$128,D$2,FALSE)</f>
        <v>0.7224872627604193</v>
      </c>
      <c r="E73">
        <f>Playoffs!CR71-VLOOKUP($B73,Adjusted!$C$1:$AI$128,E$2,FALSE)</f>
        <v>14.730344373319546</v>
      </c>
      <c r="F73">
        <f>Playoffs!CS71-VLOOKUP($B73,Adjusted!$C$1:$AI$128,F$2,FALSE)</f>
        <v>5.3436195446460601</v>
      </c>
      <c r="G73">
        <f>Playoffs!CT71-VLOOKUP($B73,Adjusted!$C$1:$AI$128,G$2,FALSE)</f>
        <v>1.4858688030526475</v>
      </c>
      <c r="H73">
        <f>Playoffs!CU71-VLOOKUP($B73,Adjusted!$C$1:$AI$128,H$2,FALSE)</f>
        <v>1.0226829669716389</v>
      </c>
      <c r="I73">
        <f>Playoffs!CV71-VLOOKUP($B73,Adjusted!$C$1:$AI$128,I$2,FALSE)</f>
        <v>59.701774857676604</v>
      </c>
      <c r="J73">
        <f>Playoffs!CW71-VLOOKUP($B73,Adjusted!$C$1:$AI$128,J$2,FALSE)</f>
        <v>29.64329186866086</v>
      </c>
      <c r="K73">
        <f>Playoffs!CX71-VLOOKUP($B73,Adjusted!$C$1:$AI$128,K$2,FALSE)</f>
        <v>3.312279050312688</v>
      </c>
      <c r="L73">
        <f>Playoffs!CY71-VLOOKUP($B73,Adjusted!$C$1:$AI$128,L$2,FALSE)</f>
        <v>2.9235500512436041</v>
      </c>
      <c r="M73">
        <f>Playoffs!CZ71-VLOOKUP($B73,Adjusted!$C$1:$AI$128,M$2,FALSE)</f>
        <v>9.6955601255792683</v>
      </c>
      <c r="N73">
        <f>Playoffs!DA71-VLOOKUP($B73,Adjusted!$C$1:$AI$128,N$2,FALSE)</f>
        <v>5.2469250153340132</v>
      </c>
      <c r="O73">
        <f>Playoffs!DB71-VLOOKUP($B73,Adjusted!$C$1:$AI$128,O$2,FALSE)</f>
        <v>3.200657482242184</v>
      </c>
      <c r="P73">
        <f>Playoffs!DC71-VLOOKUP($B73,Adjusted!$C$1:$AI$128,P$2,FALSE)</f>
        <v>1.6287647677534698</v>
      </c>
      <c r="Q73">
        <f>Playoffs!DD71-VLOOKUP($B73,Adjusted!$C$1:$AI$128,Q$2,FALSE)</f>
        <v>0.79851177796351269</v>
      </c>
      <c r="R73">
        <f>Playoffs!DE71-VLOOKUP($B73,Adjusted!$C$1:$AI$128,R$2,FALSE)</f>
        <v>0.37264079466012467</v>
      </c>
      <c r="S73">
        <f>Playoffs!DF71-VLOOKUP($B73,Adjusted!$C$1:$AI$128,S$2,FALSE)</f>
        <v>33.449087346372202</v>
      </c>
      <c r="T73">
        <f>Playoffs!DG71-VLOOKUP($B73,Adjusted!$C$1:$AI$128,T$2,FALSE)</f>
        <v>31.461960093580377</v>
      </c>
      <c r="U73">
        <f>Playoffs!DH71-VLOOKUP($B73,Adjusted!$C$1:$AI$128,U$2,FALSE)</f>
        <v>-0.23634464801744315</v>
      </c>
      <c r="V73">
        <f>Playoffs!DI71-VLOOKUP($B73,Adjusted!$C$1:$AI$128,V$2,FALSE)</f>
        <v>3.5991659398256264</v>
      </c>
      <c r="W73">
        <f>Playoffs!DJ71-VLOOKUP($B73,Adjusted!$C$1:$AI$128,W$2,FALSE)</f>
        <v>0.85259370211132335</v>
      </c>
      <c r="X73">
        <f>Playoffs!DK71-VLOOKUP($B73,Adjusted!$C$1:$AI$128,X$2,FALSE)</f>
        <v>0.82883744831409367</v>
      </c>
      <c r="Y73">
        <f>Playoffs!DL71-VLOOKUP($B73,Adjusted!$C$1:$AI$128,Y$2,FALSE)</f>
        <v>6.5912150417106279</v>
      </c>
      <c r="Z73">
        <f>Playoffs!DM71-VLOOKUP($B73,Adjusted!$C$1:$AI$128,Z$2,FALSE)</f>
        <v>5.5933227224162678</v>
      </c>
      <c r="AA73">
        <f>Playoffs!DN71-VLOOKUP($B73,Adjusted!$C$1:$AI$128,AA$2,FALSE)</f>
        <v>0.14526280096839017</v>
      </c>
      <c r="AB73">
        <f>Playoffs!DO71-VLOOKUP($B73,Adjusted!$C$1:$AI$128,AB$2,FALSE)</f>
        <v>0.47074189096211483</v>
      </c>
      <c r="AC73">
        <f>Playoffs!DP71-VLOOKUP($B73,Adjusted!$C$1:$AI$128,AC$2,FALSE)</f>
        <v>0.66487132080245792</v>
      </c>
      <c r="AD73">
        <f>Playoffs!DQ71-VLOOKUP($B73,Adjusted!$C$1:$AI$128,AD$2,FALSE)</f>
        <v>0.45691740438151018</v>
      </c>
      <c r="AE73">
        <f>Playoffs!DR71-VLOOKUP($B73,Adjusted!$C$1:$AI$128,AE$2,FALSE)</f>
        <v>3.6707991129711735</v>
      </c>
      <c r="AF73">
        <f>Playoffs!DS71-VLOOKUP($B73,Adjusted!$C$1:$AI$128,AF$2,FALSE)</f>
        <v>3.5523865320357855</v>
      </c>
      <c r="AG73">
        <f>Playoffs!DT71-VLOOKUP($B73,Adjusted!$C$1:$AI$128,AG$2,FALSE)</f>
        <v>36.872015640866316</v>
      </c>
      <c r="AH73">
        <f>Playoffs!DU71-VLOOKUP($B73,Adjusted!$C$1:$AI$128,AH$2,FALSE)</f>
        <v>37.085429706802103</v>
      </c>
      <c r="AJ73">
        <f t="shared" ca="1" si="101"/>
        <v>1</v>
      </c>
      <c r="AK73">
        <f t="shared" ca="1" si="70"/>
        <v>138</v>
      </c>
      <c r="AL73">
        <f t="shared" ca="1" si="71"/>
        <v>3</v>
      </c>
      <c r="AM73">
        <f t="shared" ca="1" si="72"/>
        <v>115</v>
      </c>
      <c r="AN73">
        <f t="shared" ca="1" si="73"/>
        <v>105</v>
      </c>
      <c r="AO73">
        <f t="shared" ca="1" si="74"/>
        <v>139</v>
      </c>
      <c r="AP73">
        <f t="shared" ca="1" si="75"/>
        <v>2</v>
      </c>
      <c r="AQ73">
        <f t="shared" ca="1" si="76"/>
        <v>124</v>
      </c>
      <c r="AR73">
        <f t="shared" ca="1" si="77"/>
        <v>36</v>
      </c>
      <c r="AS73">
        <f t="shared" ca="1" si="78"/>
        <v>144</v>
      </c>
      <c r="AT73">
        <f t="shared" ca="1" si="79"/>
        <v>1</v>
      </c>
      <c r="AU73">
        <f t="shared" ca="1" si="80"/>
        <v>127</v>
      </c>
      <c r="AV73">
        <f t="shared" ca="1" si="81"/>
        <v>4</v>
      </c>
      <c r="AW73">
        <f t="shared" ca="1" si="82"/>
        <v>112</v>
      </c>
      <c r="AX73">
        <f t="shared" ca="1" si="83"/>
        <v>1</v>
      </c>
      <c r="AY73">
        <f t="shared" ca="1" si="84"/>
        <v>103</v>
      </c>
      <c r="AZ73">
        <f t="shared" ca="1" si="85"/>
        <v>75</v>
      </c>
      <c r="BA73">
        <f t="shared" ca="1" si="86"/>
        <v>118</v>
      </c>
      <c r="BB73">
        <f t="shared" ca="1" si="87"/>
        <v>6</v>
      </c>
      <c r="BC73">
        <f t="shared" ca="1" si="88"/>
        <v>117</v>
      </c>
      <c r="BD73">
        <f t="shared" ca="1" si="89"/>
        <v>54</v>
      </c>
      <c r="BE73">
        <f t="shared" ca="1" si="90"/>
        <v>152</v>
      </c>
      <c r="BF73">
        <f t="shared" ca="1" si="91"/>
        <v>29</v>
      </c>
      <c r="BG73">
        <f t="shared" ca="1" si="92"/>
        <v>113</v>
      </c>
      <c r="BH73">
        <f t="shared" ca="1" si="93"/>
        <v>15</v>
      </c>
      <c r="BI73">
        <f t="shared" ca="1" si="94"/>
        <v>150</v>
      </c>
      <c r="BJ73">
        <f t="shared" ca="1" si="95"/>
        <v>9</v>
      </c>
      <c r="BK73">
        <f t="shared" ca="1" si="96"/>
        <v>108</v>
      </c>
      <c r="BL73">
        <f t="shared" ca="1" si="97"/>
        <v>125</v>
      </c>
      <c r="BM73">
        <f t="shared" ca="1" si="98"/>
        <v>75</v>
      </c>
      <c r="BN73">
        <f t="shared" ca="1" si="99"/>
        <v>105</v>
      </c>
      <c r="BO73">
        <f t="shared" ca="1" si="100"/>
        <v>93</v>
      </c>
      <c r="BQ73">
        <f>NORMDIST(C73,Playoffs!CP$199,Playoffs!CP$200,1)</f>
        <v>0.99918783812369316</v>
      </c>
      <c r="BR73">
        <f>1-NORMDIST(D73,Playoffs!CQ$199,Playoffs!CQ$200,1)</f>
        <v>0.38214866528478053</v>
      </c>
      <c r="BS73">
        <f>NORMDIST(E73,Playoffs!CR$199,Playoffs!CR$200,1)</f>
        <v>0.99948722010198465</v>
      </c>
      <c r="BT73">
        <f>1-NORMDIST(F73,Playoffs!CS$199,Playoffs!CS$200,1)</f>
        <v>0.51375335049347048</v>
      </c>
      <c r="BU73">
        <f>1-NORMDIST(G73,Playoffs!CT$199,Playoffs!CT$200,1)</f>
        <v>0.57520509839357703</v>
      </c>
      <c r="BV73">
        <f>NORMDIST(H73,Playoffs!CU$199,Playoffs!CU$200,1)</f>
        <v>0.30171227788212107</v>
      </c>
      <c r="BW73">
        <f>NORMDIST(I73,Playoffs!CV$199,Playoffs!CV$200,1)</f>
        <v>0.99975635986708089</v>
      </c>
      <c r="BX73">
        <f>1-NORMDIST(J73,Playoffs!CW$199,Playoffs!CW$200,1)</f>
        <v>0.44894102739184483</v>
      </c>
      <c r="BY73">
        <f>NORMDIST(K73,Playoffs!CX$199,Playoffs!CX$200,1)</f>
        <v>0.86461887321301889</v>
      </c>
      <c r="BZ73">
        <f>1-NORMDIST(L73,Playoffs!CY$199,Playoffs!CY$200,1)</f>
        <v>0.32648102438619153</v>
      </c>
      <c r="CA73">
        <f>NORMDIST(M73,Playoffs!CZ$199,Playoffs!CZ$200,1)</f>
        <v>0.99996546122769092</v>
      </c>
      <c r="CB73">
        <f>1-NORMDIST(N73,Playoffs!DA$199,Playoffs!DA$200,1)</f>
        <v>0.47400188229912588</v>
      </c>
      <c r="CC73">
        <f>NORMDIST(O73,Playoffs!DB$199,Playoffs!DB$200,1)</f>
        <v>0.99783255137899496</v>
      </c>
      <c r="CD73">
        <f>1-NORMDIST(P73,Playoffs!DC$199,Playoffs!DC$200,1)</f>
        <v>0.49895410420843533</v>
      </c>
      <c r="CE73">
        <f>NORMDIST(Q73,Playoffs!DD$199,Playoffs!DD$200,1)</f>
        <v>0.99878117486147611</v>
      </c>
      <c r="CF73">
        <f>1-NORMDIST(R73,Playoffs!DE$199,Playoffs!DE$200,1)</f>
        <v>0.55506612900211494</v>
      </c>
      <c r="CG73">
        <f>NORMDIST(S73,Playoffs!DF$199,Playoffs!DF$200,1)</f>
        <v>0.66404659732362048</v>
      </c>
      <c r="CH73">
        <f>1-NORMDIST(T73,Playoffs!DG$199,Playoffs!DG$200,1)</f>
        <v>0.47105759018105486</v>
      </c>
      <c r="CI73">
        <f>1-NORMDIST(U73,Playoffs!DH$199,Playoffs!DH$200,1)</f>
        <v>0.98000182760181853</v>
      </c>
      <c r="CJ73">
        <f>NORMDIST(V73,Playoffs!DI$199,Playoffs!DI$200,1)</f>
        <v>0.43802235761255492</v>
      </c>
      <c r="CK73">
        <f>NORMDIST(W73,Playoffs!DJ$199,Playoffs!DJ$200,1)</f>
        <v>0.7638205498980335</v>
      </c>
      <c r="CL73">
        <f>1-NORMDIST(X73,Playoffs!DK$199,Playoffs!DK$200,1)</f>
        <v>0.26373510830773084</v>
      </c>
      <c r="CM73">
        <f>NORMDIST(Y73,Playoffs!DL$199,Playoffs!DL$200,1)</f>
        <v>0.86103571160596115</v>
      </c>
      <c r="CN73">
        <f>1-NORMDIST(Z73,Playoffs!DM$199,Playoffs!DM$200,1)</f>
        <v>0.46616917140085734</v>
      </c>
      <c r="CO73">
        <f>1-NORMDIST(AA73,Playoffs!DN$199,Playoffs!DN$200,1)</f>
        <v>0.93902393483064128</v>
      </c>
      <c r="CP73">
        <f>NORMDIST(AB73,Playoffs!DO$199,Playoffs!DO$200,1)</f>
        <v>0.21283387761794903</v>
      </c>
      <c r="CQ73">
        <f>NORMDIST(AC73,Playoffs!DP$199,Playoffs!DP$200,1)</f>
        <v>0.96215510193991194</v>
      </c>
      <c r="CR73">
        <f>1-NORMDIST(AD73,Playoffs!DQ$199,Playoffs!DQ$200,1)</f>
        <v>0.50083353791465324</v>
      </c>
      <c r="CS73">
        <f>NORMDIST(AE73,Playoffs!DR$199,Playoffs!DR$200,1)</f>
        <v>0.35551372937492143</v>
      </c>
      <c r="CT73">
        <f>1-NORMDIST(AF73,Playoffs!DS$199,Playoffs!DS$200,1)</f>
        <v>0.67881923881956818</v>
      </c>
      <c r="CU73">
        <f>NORMDIST(AG73,Playoffs!DT$199,Playoffs!DT$200,1)</f>
        <v>0.4244541059989243</v>
      </c>
      <c r="CV73">
        <f>1-NORMDIST(AH73,Playoffs!DU$199,Playoffs!DU$200,1)</f>
        <v>0.56270064055693714</v>
      </c>
      <c r="CW73">
        <f t="shared" si="102"/>
        <v>32.384389001215659</v>
      </c>
      <c r="CX73">
        <f t="shared" si="103"/>
        <v>15.505730902102309</v>
      </c>
      <c r="CY73">
        <f t="shared" si="104"/>
        <v>47.890119903317967</v>
      </c>
      <c r="DA73">
        <f t="shared" ca="1" si="105"/>
        <v>2</v>
      </c>
      <c r="DB73">
        <f t="shared" ca="1" si="106"/>
        <v>137</v>
      </c>
      <c r="DC73">
        <f t="shared" ca="1" si="107"/>
        <v>36</v>
      </c>
      <c r="DE73" t="str">
        <f t="shared" si="108"/>
        <v>Colts</v>
      </c>
    </row>
    <row r="74" spans="1:109">
      <c r="A74" t="str">
        <f>Playoffs!G72</f>
        <v>Broncos-WC-2004</v>
      </c>
      <c r="B74" t="str">
        <f>Playoffs!B72&amp;"-"&amp;Playoffs!F72</f>
        <v>Colts-2004</v>
      </c>
      <c r="C74">
        <f>Playoffs!CP72-VLOOKUP($B74,Adjusted!$C$1:$AI$128,C$2,FALSE)</f>
        <v>0.71745191833974864</v>
      </c>
      <c r="D74">
        <f>Playoffs!CQ72-VLOOKUP($B74,Adjusted!$C$1:$AI$128,D$2,FALSE)</f>
        <v>0.80865703997324978</v>
      </c>
      <c r="E74">
        <f>Playoffs!CR72-VLOOKUP($B74,Adjusted!$C$1:$AI$128,E$2,FALSE)</f>
        <v>6.4694170161303663</v>
      </c>
      <c r="F74">
        <f>Playoffs!CS72-VLOOKUP($B74,Adjusted!$C$1:$AI$128,F$2,FALSE)</f>
        <v>10.503641351948168</v>
      </c>
      <c r="G74">
        <f>Playoffs!CT72-VLOOKUP($B74,Adjusted!$C$1:$AI$128,G$2,FALSE)</f>
        <v>0.37632869238064293</v>
      </c>
      <c r="H74">
        <f>Playoffs!CU72-VLOOKUP($B74,Adjusted!$C$1:$AI$128,H$2,FALSE)</f>
        <v>1.7002956340774116</v>
      </c>
      <c r="I74">
        <f>Playoffs!CV72-VLOOKUP($B74,Adjusted!$C$1:$AI$128,I$2,FALSE)</f>
        <v>28.540510894260553</v>
      </c>
      <c r="J74">
        <f>Playoffs!CW72-VLOOKUP($B74,Adjusted!$C$1:$AI$128,J$2,FALSE)</f>
        <v>42.528813516771542</v>
      </c>
      <c r="K74">
        <f>Playoffs!CX72-VLOOKUP($B74,Adjusted!$C$1:$AI$128,K$2,FALSE)</f>
        <v>2.8515015717228844</v>
      </c>
      <c r="L74">
        <f>Playoffs!CY72-VLOOKUP($B74,Adjusted!$C$1:$AI$128,L$2,FALSE)</f>
        <v>2.7511388287958565</v>
      </c>
      <c r="M74">
        <f>Playoffs!CZ72-VLOOKUP($B74,Adjusted!$C$1:$AI$128,M$2,FALSE)</f>
        <v>5.3073088142995291</v>
      </c>
      <c r="N74">
        <f>Playoffs!DA72-VLOOKUP($B74,Adjusted!$C$1:$AI$128,N$2,FALSE)</f>
        <v>7.7085506367081109</v>
      </c>
      <c r="O74">
        <f>Playoffs!DB72-VLOOKUP($B74,Adjusted!$C$1:$AI$128,O$2,FALSE)</f>
        <v>1.5481379236799495</v>
      </c>
      <c r="P74">
        <f>Playoffs!DC72-VLOOKUP($B74,Adjusted!$C$1:$AI$128,P$2,FALSE)</f>
        <v>2.0199423078102097</v>
      </c>
      <c r="Q74">
        <f>Playoffs!DD72-VLOOKUP($B74,Adjusted!$C$1:$AI$128,Q$2,FALSE)</f>
        <v>0.33487913386775692</v>
      </c>
      <c r="R74">
        <f>Playoffs!DE72-VLOOKUP($B74,Adjusted!$C$1:$AI$128,R$2,FALSE)</f>
        <v>0.65834599477382194</v>
      </c>
      <c r="S74">
        <f>Playoffs!DF72-VLOOKUP($B74,Adjusted!$C$1:$AI$128,S$2,FALSE)</f>
        <v>29.273404473786716</v>
      </c>
      <c r="T74">
        <f>Playoffs!DG72-VLOOKUP($B74,Adjusted!$C$1:$AI$128,T$2,FALSE)</f>
        <v>34.79376338292974</v>
      </c>
      <c r="U74">
        <f>Playoffs!DH72-VLOOKUP($B74,Adjusted!$C$1:$AI$128,U$2,FALSE)</f>
        <v>4.1334154549547311</v>
      </c>
      <c r="V74">
        <f>Playoffs!DI72-VLOOKUP($B74,Adjusted!$C$1:$AI$128,V$2,FALSE)</f>
        <v>2.2005232650200228</v>
      </c>
      <c r="W74">
        <f>Playoffs!DJ72-VLOOKUP($B74,Adjusted!$C$1:$AI$128,W$2,FALSE)</f>
        <v>0.85642961666916317</v>
      </c>
      <c r="X74">
        <f>Playoffs!DK72-VLOOKUP($B74,Adjusted!$C$1:$AI$128,X$2,FALSE)</f>
        <v>0.68218016559302197</v>
      </c>
      <c r="Y74">
        <f>Playoffs!DL72-VLOOKUP($B74,Adjusted!$C$1:$AI$128,Y$2,FALSE)</f>
        <v>5.3882910368306449</v>
      </c>
      <c r="Z74">
        <f>Playoffs!DM72-VLOOKUP($B74,Adjusted!$C$1:$AI$128,Z$2,FALSE)</f>
        <v>5.3594128096929943</v>
      </c>
      <c r="AA74">
        <f>Playoffs!DN72-VLOOKUP($B74,Adjusted!$C$1:$AI$128,AA$2,FALSE)</f>
        <v>0.43258252533974284</v>
      </c>
      <c r="AB74">
        <f>Playoffs!DO72-VLOOKUP($B74,Adjusted!$C$1:$AI$128,AB$2,FALSE)</f>
        <v>0.51490268217674873</v>
      </c>
      <c r="AC74">
        <f>Playoffs!DP72-VLOOKUP($B74,Adjusted!$C$1:$AI$128,AC$2,FALSE)</f>
        <v>0.46038558162211057</v>
      </c>
      <c r="AD74">
        <f>Playoffs!DQ72-VLOOKUP($B74,Adjusted!$C$1:$AI$128,AD$2,FALSE)</f>
        <v>0.57456861513936197</v>
      </c>
      <c r="AE74">
        <f>Playoffs!DR72-VLOOKUP($B74,Adjusted!$C$1:$AI$128,AE$2,FALSE)</f>
        <v>3.2228064728149968</v>
      </c>
      <c r="AF74">
        <f>Playoffs!DS72-VLOOKUP($B74,Adjusted!$C$1:$AI$128,AF$2,FALSE)</f>
        <v>3.0733321673208289</v>
      </c>
      <c r="AG74">
        <f>Playoffs!DT72-VLOOKUP($B74,Adjusted!$C$1:$AI$128,AG$2,FALSE)</f>
        <v>33.840345214030904</v>
      </c>
      <c r="AH74">
        <f>Playoffs!DU72-VLOOKUP($B74,Adjusted!$C$1:$AI$128,AH$2,FALSE)</f>
        <v>39.386337117147789</v>
      </c>
      <c r="AJ74">
        <f t="shared" ca="1" si="101"/>
        <v>104</v>
      </c>
      <c r="AK74">
        <f t="shared" ca="1" si="70"/>
        <v>187</v>
      </c>
      <c r="AL74">
        <f t="shared" ca="1" si="71"/>
        <v>90</v>
      </c>
      <c r="AM74">
        <f t="shared" ca="1" si="72"/>
        <v>193</v>
      </c>
      <c r="AN74">
        <f t="shared" ca="1" si="73"/>
        <v>43</v>
      </c>
      <c r="AO74">
        <f t="shared" ca="1" si="74"/>
        <v>92</v>
      </c>
      <c r="AP74">
        <f t="shared" ca="1" si="75"/>
        <v>114</v>
      </c>
      <c r="AQ74">
        <f t="shared" ca="1" si="76"/>
        <v>187</v>
      </c>
      <c r="AR74">
        <f t="shared" ca="1" si="77"/>
        <v>85</v>
      </c>
      <c r="AS74">
        <f t="shared" ca="1" si="78"/>
        <v>124</v>
      </c>
      <c r="AT74">
        <f t="shared" ca="1" si="79"/>
        <v>101</v>
      </c>
      <c r="AU74">
        <f t="shared" ca="1" si="80"/>
        <v>194</v>
      </c>
      <c r="AV74">
        <f t="shared" ca="1" si="81"/>
        <v>122</v>
      </c>
      <c r="AW74">
        <f t="shared" ca="1" si="82"/>
        <v>158</v>
      </c>
      <c r="AX74">
        <f t="shared" ca="1" si="83"/>
        <v>143</v>
      </c>
      <c r="AY74">
        <f t="shared" ca="1" si="84"/>
        <v>194</v>
      </c>
      <c r="AZ74">
        <f t="shared" ca="1" si="85"/>
        <v>134</v>
      </c>
      <c r="BA74">
        <f t="shared" ca="1" si="86"/>
        <v>153</v>
      </c>
      <c r="BB74">
        <f t="shared" ca="1" si="87"/>
        <v>109</v>
      </c>
      <c r="BC74">
        <f t="shared" ca="1" si="88"/>
        <v>171</v>
      </c>
      <c r="BD74">
        <f t="shared" ca="1" si="89"/>
        <v>52</v>
      </c>
      <c r="BE74">
        <f t="shared" ca="1" si="90"/>
        <v>114</v>
      </c>
      <c r="BF74">
        <f t="shared" ca="1" si="91"/>
        <v>111</v>
      </c>
      <c r="BG74">
        <f t="shared" ca="1" si="92"/>
        <v>92</v>
      </c>
      <c r="BH74">
        <f t="shared" ca="1" si="93"/>
        <v>58</v>
      </c>
      <c r="BI74">
        <f t="shared" ca="1" si="94"/>
        <v>133</v>
      </c>
      <c r="BJ74">
        <f t="shared" ca="1" si="95"/>
        <v>94</v>
      </c>
      <c r="BK74">
        <f t="shared" ca="1" si="96"/>
        <v>181</v>
      </c>
      <c r="BL74">
        <f t="shared" ca="1" si="97"/>
        <v>152</v>
      </c>
      <c r="BM74">
        <f t="shared" ca="1" si="98"/>
        <v>53</v>
      </c>
      <c r="BN74">
        <f t="shared" ca="1" si="99"/>
        <v>152</v>
      </c>
      <c r="BO74">
        <f t="shared" ca="1" si="100"/>
        <v>128</v>
      </c>
      <c r="BQ74">
        <f>NORMDIST(C74,Playoffs!CP$199,Playoffs!CP$200,1)</f>
        <v>0.59913924341849045</v>
      </c>
      <c r="BR74">
        <f>1-NORMDIST(D74,Playoffs!CQ$199,Playoffs!CQ$200,1)</f>
        <v>0.12847424244733086</v>
      </c>
      <c r="BS74">
        <f>NORMDIST(E74,Playoffs!CR$199,Playoffs!CR$200,1)</f>
        <v>0.64186609870730504</v>
      </c>
      <c r="BT74">
        <f>1-NORMDIST(F74,Playoffs!CS$199,Playoffs!CS$200,1)</f>
        <v>3.6773772931266158E-2</v>
      </c>
      <c r="BU74">
        <f>1-NORMDIST(G74,Playoffs!CT$199,Playoffs!CT$200,1)</f>
        <v>0.83639744357044998</v>
      </c>
      <c r="BV74">
        <f>NORMDIST(H74,Playoffs!CU$199,Playoffs!CU$200,1)</f>
        <v>0.48526408839889179</v>
      </c>
      <c r="BW74">
        <f>NORMDIST(I74,Playoffs!CV$199,Playoffs!CV$200,1)</f>
        <v>0.50203110251611105</v>
      </c>
      <c r="BX74">
        <f>1-NORMDIST(J74,Playoffs!CW$199,Playoffs!CW$200,1)</f>
        <v>5.8392224803889725E-2</v>
      </c>
      <c r="BY74">
        <f>NORMDIST(K74,Playoffs!CX$199,Playoffs!CX$200,1)</f>
        <v>0.62887317703969958</v>
      </c>
      <c r="BZ74">
        <f>1-NORMDIST(L74,Playoffs!CY$199,Playoffs!CY$200,1)</f>
        <v>0.43619468106861192</v>
      </c>
      <c r="CA74">
        <f>NORMDIST(M74,Playoffs!CZ$199,Playoffs!CZ$200,1)</f>
        <v>0.54710237004360662</v>
      </c>
      <c r="CB74">
        <f>1-NORMDIST(N74,Playoffs!DA$199,Playoffs!DA$200,1)</f>
        <v>1.2836328346202519E-2</v>
      </c>
      <c r="CC74">
        <f>NORMDIST(O74,Playoffs!DB$199,Playoffs!DB$200,1)</f>
        <v>0.44292114166594798</v>
      </c>
      <c r="CD74">
        <f>1-NORMDIST(P74,Playoffs!DC$199,Playoffs!DC$200,1)</f>
        <v>0.23826753125101963</v>
      </c>
      <c r="CE74">
        <f>NORMDIST(Q74,Playoffs!DD$199,Playoffs!DD$200,1)</f>
        <v>0.33742389466394151</v>
      </c>
      <c r="CF74">
        <f>1-NORMDIST(R74,Playoffs!DE$199,Playoffs!DE$200,1)</f>
        <v>2.3415588994828873E-2</v>
      </c>
      <c r="CG74">
        <f>NORMDIST(S74,Playoffs!DF$199,Playoffs!DF$200,1)</f>
        <v>0.37680574738699757</v>
      </c>
      <c r="CH74">
        <f>1-NORMDIST(T74,Playoffs!DG$199,Playoffs!DG$200,1)</f>
        <v>0.25430668997031591</v>
      </c>
      <c r="CI74">
        <f>1-NORMDIST(U74,Playoffs!DH$199,Playoffs!DH$200,1)</f>
        <v>0.45685497678061371</v>
      </c>
      <c r="CJ74">
        <f>NORMDIST(V74,Playoffs!DI$199,Playoffs!DI$200,1)</f>
        <v>0.19821056907722956</v>
      </c>
      <c r="CK74">
        <f>NORMDIST(W74,Playoffs!DJ$199,Playoffs!DJ$200,1)</f>
        <v>0.76811635510629173</v>
      </c>
      <c r="CL74">
        <f>1-NORMDIST(X74,Playoffs!DK$199,Playoffs!DK$200,1)</f>
        <v>0.46168819397343075</v>
      </c>
      <c r="CM74">
        <f>NORMDIST(Y74,Playoffs!DL$199,Playoffs!DL$200,1)</f>
        <v>0.45201256429875458</v>
      </c>
      <c r="CN74">
        <f>1-NORMDIST(Z74,Playoffs!DM$199,Playoffs!DM$200,1)</f>
        <v>0.5594282490520518</v>
      </c>
      <c r="CO74">
        <f>1-NORMDIST(AA74,Playoffs!DN$199,Playoffs!DN$200,1)</f>
        <v>0.81180243517644501</v>
      </c>
      <c r="CP74">
        <f>NORMDIST(AB74,Playoffs!DO$199,Playoffs!DO$200,1)</f>
        <v>0.24356940476648659</v>
      </c>
      <c r="CQ74">
        <f>NORMDIST(AC74,Playoffs!DP$199,Playoffs!DP$200,1)</f>
        <v>0.51099716592283151</v>
      </c>
      <c r="CR74">
        <f>1-NORMDIST(AD74,Playoffs!DQ$199,Playoffs!DQ$200,1)</f>
        <v>0.15768359415893007</v>
      </c>
      <c r="CS74">
        <f>NORMDIST(AE74,Playoffs!DR$199,Playoffs!DR$200,1)</f>
        <v>0.233975397990837</v>
      </c>
      <c r="CT74">
        <f>1-NORMDIST(AF74,Playoffs!DS$199,Playoffs!DS$200,1)</f>
        <v>0.80077088011577868</v>
      </c>
      <c r="CU74">
        <f>NORMDIST(AG74,Playoffs!DT$199,Playoffs!DT$200,1)</f>
        <v>0.25626060258457983</v>
      </c>
      <c r="CV74">
        <f>1-NORMDIST(AH74,Playoffs!DU$199,Playoffs!DU$200,1)</f>
        <v>0.42283591934832021</v>
      </c>
      <c r="CW74">
        <f t="shared" si="102"/>
        <v>20.358132093296103</v>
      </c>
      <c r="CX74">
        <f t="shared" si="103"/>
        <v>8.1298616667821655</v>
      </c>
      <c r="CY74">
        <f t="shared" si="104"/>
        <v>28.487993760078261</v>
      </c>
      <c r="DA74">
        <f t="shared" ca="1" si="105"/>
        <v>95</v>
      </c>
      <c r="DB74">
        <f t="shared" ca="1" si="106"/>
        <v>189</v>
      </c>
      <c r="DC74">
        <f t="shared" ca="1" si="107"/>
        <v>173</v>
      </c>
      <c r="DE74" t="str">
        <f t="shared" si="108"/>
        <v>Broncos</v>
      </c>
    </row>
    <row r="75" spans="1:109">
      <c r="A75" t="str">
        <f>Playoffs!G73</f>
        <v>Packers-WC-2004</v>
      </c>
      <c r="B75" t="str">
        <f>Playoffs!B73&amp;"-"&amp;Playoffs!F73</f>
        <v>Vikings-2004</v>
      </c>
      <c r="C75">
        <f>Playoffs!CP73-VLOOKUP($B75,Adjusted!$C$1:$AI$128,C$2,FALSE)</f>
        <v>0.62016318447304308</v>
      </c>
      <c r="D75">
        <f>Playoffs!CQ73-VLOOKUP($B75,Adjusted!$C$1:$AI$128,D$2,FALSE)</f>
        <v>0.67966902884354508</v>
      </c>
      <c r="E75">
        <f>Playoffs!CR73-VLOOKUP($B75,Adjusted!$C$1:$AI$128,E$2,FALSE)</f>
        <v>-0.51130630156005474</v>
      </c>
      <c r="F75">
        <f>Playoffs!CS73-VLOOKUP($B75,Adjusted!$C$1:$AI$128,F$2,FALSE)</f>
        <v>8.4691250875683721</v>
      </c>
      <c r="G75">
        <f>Playoffs!CT73-VLOOKUP($B75,Adjusted!$C$1:$AI$128,G$2,FALSE)</f>
        <v>4.3729747597889732</v>
      </c>
      <c r="H75">
        <f>Playoffs!CU73-VLOOKUP($B75,Adjusted!$C$1:$AI$128,H$2,FALSE)</f>
        <v>0.39329586815240869</v>
      </c>
      <c r="I75">
        <f>Playoffs!CV73-VLOOKUP($B75,Adjusted!$C$1:$AI$128,I$2,FALSE)</f>
        <v>16.001840163345975</v>
      </c>
      <c r="J75">
        <f>Playoffs!CW73-VLOOKUP($B75,Adjusted!$C$1:$AI$128,J$2,FALSE)</f>
        <v>24.200170719538761</v>
      </c>
      <c r="K75">
        <f>Playoffs!CX73-VLOOKUP($B75,Adjusted!$C$1:$AI$128,K$2,FALSE)</f>
        <v>2.0333130640681047</v>
      </c>
      <c r="L75">
        <f>Playoffs!CY73-VLOOKUP($B75,Adjusted!$C$1:$AI$128,L$2,FALSE)</f>
        <v>2.3219226259627543</v>
      </c>
      <c r="M75">
        <f>Playoffs!CZ73-VLOOKUP($B75,Adjusted!$C$1:$AI$128,M$2,FALSE)</f>
        <v>4.0375497877361264</v>
      </c>
      <c r="N75">
        <f>Playoffs!DA73-VLOOKUP($B75,Adjusted!$C$1:$AI$128,N$2,FALSE)</f>
        <v>5.2877942925487762</v>
      </c>
      <c r="O75">
        <f>Playoffs!DB73-VLOOKUP($B75,Adjusted!$C$1:$AI$128,O$2,FALSE)</f>
        <v>1.3704530701391333</v>
      </c>
      <c r="P75">
        <f>Playoffs!DC73-VLOOKUP($B75,Adjusted!$C$1:$AI$128,P$2,FALSE)</f>
        <v>1.0863109888027835</v>
      </c>
      <c r="Q75">
        <f>Playoffs!DD73-VLOOKUP($B75,Adjusted!$C$1:$AI$128,Q$2,FALSE)</f>
        <v>0.18549742384970941</v>
      </c>
      <c r="R75">
        <f>Playoffs!DE73-VLOOKUP($B75,Adjusted!$C$1:$AI$128,R$2,FALSE)</f>
        <v>0.26107297396998819</v>
      </c>
      <c r="S75">
        <f>Playoffs!DF73-VLOOKUP($B75,Adjusted!$C$1:$AI$128,S$2,FALSE)</f>
        <v>23.171594111807025</v>
      </c>
      <c r="T75">
        <f>Playoffs!DG73-VLOOKUP($B75,Adjusted!$C$1:$AI$128,T$2,FALSE)</f>
        <v>41.990650578169074</v>
      </c>
      <c r="U75">
        <f>Playoffs!DH73-VLOOKUP($B75,Adjusted!$C$1:$AI$128,U$2,FALSE)</f>
        <v>5.6802561193526664</v>
      </c>
      <c r="V75">
        <f>Playoffs!DI73-VLOOKUP($B75,Adjusted!$C$1:$AI$128,V$2,FALSE)</f>
        <v>3.2718430960846248</v>
      </c>
      <c r="W75">
        <f>Playoffs!DJ73-VLOOKUP($B75,Adjusted!$C$1:$AI$128,W$2,FALSE)</f>
        <v>0.5901015533555144</v>
      </c>
      <c r="X75">
        <f>Playoffs!DK73-VLOOKUP($B75,Adjusted!$C$1:$AI$128,X$2,FALSE)</f>
        <v>0.31838009264218498</v>
      </c>
      <c r="Y75">
        <f>Playoffs!DL73-VLOOKUP($B75,Adjusted!$C$1:$AI$128,Y$2,FALSE)</f>
        <v>4.3457356557567577</v>
      </c>
      <c r="Z75">
        <f>Playoffs!DM73-VLOOKUP($B75,Adjusted!$C$1:$AI$128,Z$2,FALSE)</f>
        <v>4.6971281528964184</v>
      </c>
      <c r="AA75">
        <f>Playoffs!DN73-VLOOKUP($B75,Adjusted!$C$1:$AI$128,AA$2,FALSE)</f>
        <v>0.79591407758559607</v>
      </c>
      <c r="AB75">
        <f>Playoffs!DO73-VLOOKUP($B75,Adjusted!$C$1:$AI$128,AB$2,FALSE)</f>
        <v>0.87259349594837443</v>
      </c>
      <c r="AC75">
        <f>Playoffs!DP73-VLOOKUP($B75,Adjusted!$C$1:$AI$128,AC$2,FALSE)</f>
        <v>0.47140668070704761</v>
      </c>
      <c r="AD75">
        <f>Playoffs!DQ73-VLOOKUP($B75,Adjusted!$C$1:$AI$128,AD$2,FALSE)</f>
        <v>0.26216223050964071</v>
      </c>
      <c r="AE75">
        <f>Playoffs!DR73-VLOOKUP($B75,Adjusted!$C$1:$AI$128,AE$2,FALSE)</f>
        <v>3.1162077567104505</v>
      </c>
      <c r="AF75">
        <f>Playoffs!DS73-VLOOKUP($B75,Adjusted!$C$1:$AI$128,AF$2,FALSE)</f>
        <v>3.7431935003821901</v>
      </c>
      <c r="AG75">
        <f>Playoffs!DT73-VLOOKUP($B75,Adjusted!$C$1:$AI$128,AG$2,FALSE)</f>
        <v>39.691653253293822</v>
      </c>
      <c r="AH75">
        <f>Playoffs!DU73-VLOOKUP($B75,Adjusted!$C$1:$AI$128,AH$2,FALSE)</f>
        <v>34.617021237270286</v>
      </c>
      <c r="AJ75">
        <f t="shared" ca="1" si="101"/>
        <v>169</v>
      </c>
      <c r="AK75">
        <f t="shared" ca="1" si="70"/>
        <v>108</v>
      </c>
      <c r="AL75">
        <f t="shared" ca="1" si="71"/>
        <v>193</v>
      </c>
      <c r="AM75">
        <f t="shared" ca="1" si="72"/>
        <v>178</v>
      </c>
      <c r="AN75">
        <f t="shared" ca="1" si="73"/>
        <v>191</v>
      </c>
      <c r="AO75">
        <f t="shared" ca="1" si="74"/>
        <v>170</v>
      </c>
      <c r="AP75">
        <f t="shared" ca="1" si="75"/>
        <v>189</v>
      </c>
      <c r="AQ75">
        <f t="shared" ca="1" si="76"/>
        <v>78</v>
      </c>
      <c r="AR75">
        <f t="shared" ca="1" si="77"/>
        <v>179</v>
      </c>
      <c r="AS75">
        <f t="shared" ca="1" si="78"/>
        <v>74</v>
      </c>
      <c r="AT75">
        <f t="shared" ca="1" si="79"/>
        <v>185</v>
      </c>
      <c r="AU75">
        <f t="shared" ca="1" si="80"/>
        <v>132</v>
      </c>
      <c r="AV75">
        <f t="shared" ca="1" si="81"/>
        <v>146</v>
      </c>
      <c r="AW75">
        <f t="shared" ca="1" si="82"/>
        <v>37</v>
      </c>
      <c r="AX75">
        <f t="shared" ca="1" si="83"/>
        <v>189</v>
      </c>
      <c r="AY75">
        <f t="shared" ca="1" si="84"/>
        <v>49</v>
      </c>
      <c r="AZ75">
        <f t="shared" ca="1" si="85"/>
        <v>182</v>
      </c>
      <c r="BA75">
        <f t="shared" ca="1" si="86"/>
        <v>193</v>
      </c>
      <c r="BB75">
        <f t="shared" ca="1" si="87"/>
        <v>169</v>
      </c>
      <c r="BC75">
        <f t="shared" ca="1" si="88"/>
        <v>129</v>
      </c>
      <c r="BD75">
        <f t="shared" ca="1" si="89"/>
        <v>141</v>
      </c>
      <c r="BE75">
        <f t="shared" ca="1" si="90"/>
        <v>22</v>
      </c>
      <c r="BF75">
        <f t="shared" ca="1" si="91"/>
        <v>180</v>
      </c>
      <c r="BG75">
        <f t="shared" ca="1" si="92"/>
        <v>51</v>
      </c>
      <c r="BH75">
        <f t="shared" ca="1" si="93"/>
        <v>134</v>
      </c>
      <c r="BI75">
        <f t="shared" ca="1" si="94"/>
        <v>66</v>
      </c>
      <c r="BJ75">
        <f t="shared" ca="1" si="95"/>
        <v>86</v>
      </c>
      <c r="BK75">
        <f t="shared" ca="1" si="96"/>
        <v>16</v>
      </c>
      <c r="BL75">
        <f t="shared" ca="1" si="97"/>
        <v>156</v>
      </c>
      <c r="BM75">
        <f t="shared" ca="1" si="98"/>
        <v>83</v>
      </c>
      <c r="BN75">
        <f t="shared" ca="1" si="99"/>
        <v>65</v>
      </c>
      <c r="BO75">
        <f t="shared" ca="1" si="100"/>
        <v>61</v>
      </c>
      <c r="BQ75">
        <f>NORMDIST(C75,Playoffs!CP$199,Playoffs!CP$200,1)</f>
        <v>0.24501552801619453</v>
      </c>
      <c r="BR75">
        <f>1-NORMDIST(D75,Playoffs!CQ$199,Playoffs!CQ$200,1)</f>
        <v>0.54556844829667039</v>
      </c>
      <c r="BS75">
        <f>NORMDIST(E75,Playoffs!CR$199,Playoffs!CR$200,1)</f>
        <v>1.7688940839908907E-2</v>
      </c>
      <c r="BT75">
        <f>1-NORMDIST(F75,Playoffs!CS$199,Playoffs!CS$200,1)</f>
        <v>0.14224602000463982</v>
      </c>
      <c r="BU75">
        <f>1-NORMDIST(G75,Playoffs!CT$199,Playoffs!CT$200,1)</f>
        <v>3.0999580082221811E-2</v>
      </c>
      <c r="BV75">
        <f>NORMDIST(H75,Playoffs!CU$199,Playoffs!CU$200,1)</f>
        <v>0.16660299666061373</v>
      </c>
      <c r="BW75">
        <f>NORMDIST(I75,Playoffs!CV$199,Playoffs!CV$200,1)</f>
        <v>8.1323818075041965E-2</v>
      </c>
      <c r="BX75">
        <f>1-NORMDIST(J75,Playoffs!CW$199,Playoffs!CW$200,1)</f>
        <v>0.68437998217121543</v>
      </c>
      <c r="BY75">
        <f>NORMDIST(K75,Playoffs!CX$199,Playoffs!CX$200,1)</f>
        <v>0.14853783689981337</v>
      </c>
      <c r="BZ75">
        <f>1-NORMDIST(L75,Playoffs!CY$199,Playoffs!CY$200,1)</f>
        <v>0.71188689576336861</v>
      </c>
      <c r="CA75">
        <f>NORMDIST(M75,Playoffs!CZ$199,Playoffs!CZ$200,1)</f>
        <v>0.15892618850036189</v>
      </c>
      <c r="CB75">
        <f>1-NORMDIST(N75,Playoffs!DA$199,Playoffs!DA$200,1)</f>
        <v>0.45970635771934687</v>
      </c>
      <c r="CC75">
        <f>NORMDIST(O75,Playoffs!DB$199,Playoffs!DB$200,1)</f>
        <v>0.32070187622554336</v>
      </c>
      <c r="CD75">
        <f>1-NORMDIST(P75,Playoffs!DC$199,Playoffs!DC$200,1)</f>
        <v>0.83668640666395078</v>
      </c>
      <c r="CE75">
        <f>NORMDIST(Q75,Playoffs!DD$199,Playoffs!DD$200,1)</f>
        <v>6.2854654474726712E-2</v>
      </c>
      <c r="CF75">
        <f>1-NORMDIST(R75,Playoffs!DE$199,Playoffs!DE$200,1)</f>
        <v>0.83367487827707953</v>
      </c>
      <c r="CG75">
        <f>NORMDIST(S75,Playoffs!DF$199,Playoffs!DF$200,1)</f>
        <v>8.20456012744053E-2</v>
      </c>
      <c r="CH75">
        <f>1-NORMDIST(T75,Playoffs!DG$199,Playoffs!DG$200,1)</f>
        <v>2.6682988709517352E-2</v>
      </c>
      <c r="CI75">
        <f>1-NORMDIST(U75,Playoffs!DH$199,Playoffs!DH$200,1)</f>
        <v>0.19113175733782684</v>
      </c>
      <c r="CJ75">
        <f>NORMDIST(V75,Playoffs!DI$199,Playoffs!DI$200,1)</f>
        <v>0.3752638114471194</v>
      </c>
      <c r="CK75">
        <f>NORMDIST(W75,Playoffs!DJ$199,Playoffs!DJ$200,1)</f>
        <v>0.40510644205824975</v>
      </c>
      <c r="CL75">
        <f>1-NORMDIST(X75,Playoffs!DK$199,Playoffs!DK$200,1)</f>
        <v>0.89114881422817682</v>
      </c>
      <c r="CM75">
        <f>NORMDIST(Y75,Playoffs!DL$199,Playoffs!DL$200,1)</f>
        <v>0.12192443074367221</v>
      </c>
      <c r="CN75">
        <f>1-NORMDIST(Z75,Playoffs!DM$199,Playoffs!DM$200,1)</f>
        <v>0.79196467738311105</v>
      </c>
      <c r="CO75">
        <f>1-NORMDIST(AA75,Playoffs!DN$199,Playoffs!DN$200,1)</f>
        <v>0.51887468579404705</v>
      </c>
      <c r="CP75">
        <f>NORMDIST(AB75,Playoffs!DO$199,Playoffs!DO$200,1)</f>
        <v>0.55146504060418933</v>
      </c>
      <c r="CQ75">
        <f>NORMDIST(AC75,Playoffs!DP$199,Playoffs!DP$200,1)</f>
        <v>0.5484784145595224</v>
      </c>
      <c r="CR75">
        <f>1-NORMDIST(AD75,Playoffs!DQ$199,Playoffs!DQ$200,1)</f>
        <v>0.95229936885763378</v>
      </c>
      <c r="CS75">
        <f>NORMDIST(AE75,Playoffs!DR$199,Playoffs!DR$200,1)</f>
        <v>0.20886386213702079</v>
      </c>
      <c r="CT75">
        <f>1-NORMDIST(AF75,Playoffs!DS$199,Playoffs!DS$200,1)</f>
        <v>0.6228803486598532</v>
      </c>
      <c r="CU75">
        <f>NORMDIST(AG75,Playoffs!DT$199,Playoffs!DT$200,1)</f>
        <v>0.59538267703947156</v>
      </c>
      <c r="CV75">
        <f>1-NORMDIST(AH75,Playoffs!DU$199,Playoffs!DU$200,1)</f>
        <v>0.70400073362813864</v>
      </c>
      <c r="CW75">
        <f t="shared" si="102"/>
        <v>6.2096838423404979</v>
      </c>
      <c r="CX75">
        <f t="shared" si="103"/>
        <v>19.099078606492352</v>
      </c>
      <c r="CY75">
        <f t="shared" si="104"/>
        <v>25.308762448832848</v>
      </c>
      <c r="DA75">
        <f t="shared" ca="1" si="105"/>
        <v>191</v>
      </c>
      <c r="DB75">
        <f t="shared" ca="1" si="106"/>
        <v>103</v>
      </c>
      <c r="DC75">
        <f t="shared" ca="1" si="107"/>
        <v>186</v>
      </c>
      <c r="DE75" t="str">
        <f t="shared" si="108"/>
        <v>Packers</v>
      </c>
    </row>
    <row r="76" spans="1:109">
      <c r="A76" t="str">
        <f>Playoffs!G74</f>
        <v>Vikings-WC-2004</v>
      </c>
      <c r="B76" t="str">
        <f>Playoffs!B74&amp;"-"&amp;Playoffs!F74</f>
        <v>Packers-2004</v>
      </c>
      <c r="C76">
        <f>Playoffs!CP74-VLOOKUP($B76,Adjusted!$C$1:$AI$128,C$2,FALSE)</f>
        <v>0.71926270945095028</v>
      </c>
      <c r="D76">
        <f>Playoffs!CQ74-VLOOKUP($B76,Adjusted!$C$1:$AI$128,D$2,FALSE)</f>
        <v>0.68163847455438376</v>
      </c>
      <c r="E76">
        <f>Playoffs!CR74-VLOOKUP($B76,Adjusted!$C$1:$AI$128,E$2,FALSE)</f>
        <v>9.2319686382215647</v>
      </c>
      <c r="F76">
        <f>Playoffs!CS74-VLOOKUP($B76,Adjusted!$C$1:$AI$128,F$2,FALSE)</f>
        <v>-0.37418502387386998</v>
      </c>
      <c r="G76">
        <f>Playoffs!CT74-VLOOKUP($B76,Adjusted!$C$1:$AI$128,G$2,FALSE)</f>
        <v>0.7902366595576118</v>
      </c>
      <c r="H76">
        <f>Playoffs!CU74-VLOOKUP($B76,Adjusted!$C$1:$AI$128,H$2,FALSE)</f>
        <v>3.8949327679210475</v>
      </c>
      <c r="I76">
        <f>Playoffs!CV74-VLOOKUP($B76,Adjusted!$C$1:$AI$128,I$2,FALSE)</f>
        <v>31.278422678801025</v>
      </c>
      <c r="J76">
        <f>Playoffs!CW74-VLOOKUP($B76,Adjusted!$C$1:$AI$128,J$2,FALSE)</f>
        <v>19.438090809938167</v>
      </c>
      <c r="K76">
        <f>Playoffs!CX74-VLOOKUP($B76,Adjusted!$C$1:$AI$128,K$2,FALSE)</f>
        <v>2.6550756320255311</v>
      </c>
      <c r="L76">
        <f>Playoffs!CY74-VLOOKUP($B76,Adjusted!$C$1:$AI$128,L$2,FALSE)</f>
        <v>2.5159832063661969</v>
      </c>
      <c r="M76">
        <f>Playoffs!CZ74-VLOOKUP($B76,Adjusted!$C$1:$AI$128,M$2,FALSE)</f>
        <v>5.9305086462262366</v>
      </c>
      <c r="N76">
        <f>Playoffs!DA74-VLOOKUP($B76,Adjusted!$C$1:$AI$128,N$2,FALSE)</f>
        <v>3.9640435128447931</v>
      </c>
      <c r="O76">
        <f>Playoffs!DB74-VLOOKUP($B76,Adjusted!$C$1:$AI$128,O$2,FALSE)</f>
        <v>1.5073084146728732</v>
      </c>
      <c r="P76">
        <f>Playoffs!DC74-VLOOKUP($B76,Adjusted!$C$1:$AI$128,P$2,FALSE)</f>
        <v>1.7488227809591168</v>
      </c>
      <c r="Q76">
        <f>Playoffs!DD74-VLOOKUP($B76,Adjusted!$C$1:$AI$128,Q$2,FALSE)</f>
        <v>0.41558833399443551</v>
      </c>
      <c r="R76">
        <f>Playoffs!DE74-VLOOKUP($B76,Adjusted!$C$1:$AI$128,R$2,FALSE)</f>
        <v>0.23344452610857541</v>
      </c>
      <c r="S76">
        <f>Playoffs!DF74-VLOOKUP($B76,Adjusted!$C$1:$AI$128,S$2,FALSE)</f>
        <v>36.94692343414205</v>
      </c>
      <c r="T76">
        <f>Playoffs!DG74-VLOOKUP($B76,Adjusted!$C$1:$AI$128,T$2,FALSE)</f>
        <v>27.583515279380627</v>
      </c>
      <c r="U76">
        <f>Playoffs!DH74-VLOOKUP($B76,Adjusted!$C$1:$AI$128,U$2,FALSE)</f>
        <v>3.0385398445958804</v>
      </c>
      <c r="V76">
        <f>Playoffs!DI74-VLOOKUP($B76,Adjusted!$C$1:$AI$128,V$2,FALSE)</f>
        <v>4.7506129324389494</v>
      </c>
      <c r="W76">
        <f>Playoffs!DJ74-VLOOKUP($B76,Adjusted!$C$1:$AI$128,W$2,FALSE)</f>
        <v>0.28125607059631713</v>
      </c>
      <c r="X76">
        <f>Playoffs!DK74-VLOOKUP($B76,Adjusted!$C$1:$AI$128,X$2,FALSE)</f>
        <v>0.67500784778926126</v>
      </c>
      <c r="Y76">
        <f>Playoffs!DL74-VLOOKUP($B76,Adjusted!$C$1:$AI$128,Y$2,FALSE)</f>
        <v>5.3153411689549444</v>
      </c>
      <c r="Z76">
        <f>Playoffs!DM74-VLOOKUP($B76,Adjusted!$C$1:$AI$128,Z$2,FALSE)</f>
        <v>5.1025439587147936</v>
      </c>
      <c r="AA76">
        <f>Playoffs!DN74-VLOOKUP($B76,Adjusted!$C$1:$AI$128,AA$2,FALSE)</f>
        <v>0.92014131891291906</v>
      </c>
      <c r="AB76">
        <f>Playoffs!DO74-VLOOKUP($B76,Adjusted!$C$1:$AI$128,AB$2,FALSE)</f>
        <v>0.80774322429192147</v>
      </c>
      <c r="AC76">
        <f>Playoffs!DP74-VLOOKUP($B76,Adjusted!$C$1:$AI$128,AC$2,FALSE)</f>
        <v>0.34561466533448715</v>
      </c>
      <c r="AD76">
        <f>Playoffs!DQ74-VLOOKUP($B76,Adjusted!$C$1:$AI$128,AD$2,FALSE)</f>
        <v>0.54578240396499811</v>
      </c>
      <c r="AE76">
        <f>Playoffs!DR74-VLOOKUP($B76,Adjusted!$C$1:$AI$128,AE$2,FALSE)</f>
        <v>4.1058985345225159</v>
      </c>
      <c r="AF76">
        <f>Playoffs!DS74-VLOOKUP($B76,Adjusted!$C$1:$AI$128,AF$2,FALSE)</f>
        <v>3.4862867886702662</v>
      </c>
      <c r="AG76">
        <f>Playoffs!DT74-VLOOKUP($B76,Adjusted!$C$1:$AI$128,AG$2,FALSE)</f>
        <v>34.45164894095447</v>
      </c>
      <c r="AH76">
        <f>Playoffs!DU74-VLOOKUP($B76,Adjusted!$C$1:$AI$128,AH$2,FALSE)</f>
        <v>41.831621238551278</v>
      </c>
      <c r="AJ76">
        <f t="shared" ca="1" si="101"/>
        <v>102</v>
      </c>
      <c r="AK76">
        <f t="shared" ca="1" si="70"/>
        <v>110</v>
      </c>
      <c r="AL76">
        <f t="shared" ca="1" si="71"/>
        <v>32</v>
      </c>
      <c r="AM76">
        <f t="shared" ca="1" si="72"/>
        <v>13</v>
      </c>
      <c r="AN76">
        <f t="shared" ca="1" si="73"/>
        <v>64</v>
      </c>
      <c r="AO76">
        <f t="shared" ca="1" si="74"/>
        <v>30</v>
      </c>
      <c r="AP76">
        <f t="shared" ca="1" si="75"/>
        <v>86</v>
      </c>
      <c r="AQ76">
        <f t="shared" ca="1" si="76"/>
        <v>36</v>
      </c>
      <c r="AR76">
        <f t="shared" ca="1" si="77"/>
        <v>107</v>
      </c>
      <c r="AS76">
        <f t="shared" ca="1" si="78"/>
        <v>91</v>
      </c>
      <c r="AT76">
        <f t="shared" ca="1" si="79"/>
        <v>62</v>
      </c>
      <c r="AU76">
        <f t="shared" ca="1" si="80"/>
        <v>33</v>
      </c>
      <c r="AV76">
        <f t="shared" ca="1" si="81"/>
        <v>129</v>
      </c>
      <c r="AW76">
        <f t="shared" ca="1" si="82"/>
        <v>126</v>
      </c>
      <c r="AX76">
        <f t="shared" ca="1" si="83"/>
        <v>98</v>
      </c>
      <c r="AY76">
        <f t="shared" ca="1" si="84"/>
        <v>29</v>
      </c>
      <c r="AZ76">
        <f t="shared" ca="1" si="85"/>
        <v>46</v>
      </c>
      <c r="BA76">
        <f t="shared" ca="1" si="86"/>
        <v>61</v>
      </c>
      <c r="BB76">
        <f t="shared" ca="1" si="87"/>
        <v>78</v>
      </c>
      <c r="BC76">
        <f t="shared" ca="1" si="88"/>
        <v>77</v>
      </c>
      <c r="BD76">
        <f t="shared" ca="1" si="89"/>
        <v>186</v>
      </c>
      <c r="BE76">
        <f t="shared" ca="1" si="90"/>
        <v>108</v>
      </c>
      <c r="BF76">
        <f t="shared" ca="1" si="91"/>
        <v>118</v>
      </c>
      <c r="BG76">
        <f t="shared" ca="1" si="92"/>
        <v>78</v>
      </c>
      <c r="BH76">
        <f t="shared" ca="1" si="93"/>
        <v>149</v>
      </c>
      <c r="BI76">
        <f t="shared" ca="1" si="94"/>
        <v>79</v>
      </c>
      <c r="BJ76">
        <f t="shared" ca="1" si="95"/>
        <v>163</v>
      </c>
      <c r="BK76">
        <f t="shared" ca="1" si="96"/>
        <v>166</v>
      </c>
      <c r="BL76">
        <f t="shared" ca="1" si="97"/>
        <v>91</v>
      </c>
      <c r="BM76">
        <f t="shared" ca="1" si="98"/>
        <v>73</v>
      </c>
      <c r="BN76">
        <f t="shared" ca="1" si="99"/>
        <v>138</v>
      </c>
      <c r="BO76">
        <f t="shared" ca="1" si="100"/>
        <v>150</v>
      </c>
      <c r="BQ76">
        <f>NORMDIST(C76,Playoffs!CP$199,Playoffs!CP$200,1)</f>
        <v>0.60589711013740666</v>
      </c>
      <c r="BR76">
        <f>1-NORMDIST(D76,Playoffs!CQ$199,Playoffs!CQ$200,1)</f>
        <v>0.53800781605362402</v>
      </c>
      <c r="BS76">
        <f>NORMDIST(E76,Playoffs!CR$199,Playoffs!CR$200,1)</f>
        <v>0.90986482212433373</v>
      </c>
      <c r="BT76">
        <f>1-NORMDIST(F76,Playoffs!CS$199,Playoffs!CS$200,1)</f>
        <v>0.98008649367094558</v>
      </c>
      <c r="BU76">
        <f>1-NORMDIST(G76,Playoffs!CT$199,Playoffs!CT$200,1)</f>
        <v>0.75333120111435448</v>
      </c>
      <c r="BV76">
        <f>NORMDIST(H76,Playoffs!CU$199,Playoffs!CU$200,1)</f>
        <v>0.93648039535829652</v>
      </c>
      <c r="BW76">
        <f>NORMDIST(I76,Playoffs!CV$199,Playoffs!CV$200,1)</f>
        <v>0.62212948814383306</v>
      </c>
      <c r="BX76">
        <f>1-NORMDIST(J76,Playoffs!CW$199,Playoffs!CW$200,1)</f>
        <v>0.84427615910721121</v>
      </c>
      <c r="BY76">
        <f>NORMDIST(K76,Playoffs!CX$199,Playoffs!CX$200,1)</f>
        <v>0.49983473922736388</v>
      </c>
      <c r="BZ76">
        <f>1-NORMDIST(L76,Playoffs!CY$199,Playoffs!CY$200,1)</f>
        <v>0.59234684107029112</v>
      </c>
      <c r="CA76">
        <f>NORMDIST(M76,Playoffs!CZ$199,Playoffs!CZ$200,1)</f>
        <v>0.74751157271496382</v>
      </c>
      <c r="CB76">
        <f>1-NORMDIST(N76,Playoffs!DA$199,Playoffs!DA$200,1)</f>
        <v>0.85623528451294184</v>
      </c>
      <c r="CC76">
        <f>NORMDIST(O76,Playoffs!DB$199,Playoffs!DB$200,1)</f>
        <v>0.41387144207498516</v>
      </c>
      <c r="CD76">
        <f>1-NORMDIST(P76,Playoffs!DC$199,Playoffs!DC$200,1)</f>
        <v>0.41281671550545029</v>
      </c>
      <c r="CE76">
        <f>NORMDIST(Q76,Playoffs!DD$199,Playoffs!DD$200,1)</f>
        <v>0.57187729449930302</v>
      </c>
      <c r="CF76">
        <f>1-NORMDIST(R76,Playoffs!DE$199,Playoffs!DE$200,1)</f>
        <v>0.87988414854712249</v>
      </c>
      <c r="CG76">
        <f>NORMDIST(S76,Playoffs!DF$199,Playoffs!DF$200,1)</f>
        <v>0.85111793680161885</v>
      </c>
      <c r="CH76">
        <f>1-NORMDIST(T76,Playoffs!DG$199,Playoffs!DG$200,1)</f>
        <v>0.72983379283250738</v>
      </c>
      <c r="CI76">
        <f>1-NORMDIST(U76,Playoffs!DH$199,Playoffs!DH$200,1)</f>
        <v>0.66763122429809774</v>
      </c>
      <c r="CJ76">
        <f>NORMDIST(V76,Playoffs!DI$199,Playoffs!DI$200,1)</f>
        <v>0.66047068778979823</v>
      </c>
      <c r="CK76">
        <f>NORMDIST(W76,Playoffs!DJ$199,Playoffs!DJ$200,1)</f>
        <v>8.5614947897499127E-2</v>
      </c>
      <c r="CL76">
        <f>1-NORMDIST(X76,Playoffs!DK$199,Playoffs!DK$200,1)</f>
        <v>0.47210342736868782</v>
      </c>
      <c r="CM76">
        <f>NORMDIST(Y76,Playoffs!DL$199,Playoffs!DL$200,1)</f>
        <v>0.42321005844407222</v>
      </c>
      <c r="CN76">
        <f>1-NORMDIST(Z76,Playoffs!DM$199,Playoffs!DM$200,1)</f>
        <v>0.65797840287851628</v>
      </c>
      <c r="CO76">
        <f>1-NORMDIST(AA76,Playoffs!DN$199,Playoffs!DN$200,1)</f>
        <v>0.40558049552663766</v>
      </c>
      <c r="CP76">
        <f>NORMDIST(AB76,Playoffs!DO$199,Playoffs!DO$200,1)</f>
        <v>0.49199318014495286</v>
      </c>
      <c r="CQ76">
        <f>NORMDIST(AC76,Playoffs!DP$199,Playoffs!DP$200,1)</f>
        <v>0.1700639731200615</v>
      </c>
      <c r="CR76">
        <f>1-NORMDIST(AD76,Playoffs!DQ$199,Playoffs!DQ$200,1)</f>
        <v>0.22426924565130579</v>
      </c>
      <c r="CS76">
        <f>NORMDIST(AE76,Playoffs!DR$199,Playoffs!DR$200,1)</f>
        <v>0.48988291479199009</v>
      </c>
      <c r="CT76">
        <f>1-NORMDIST(AF76,Playoffs!DS$199,Playoffs!DS$200,1)</f>
        <v>0.69736216895745684</v>
      </c>
      <c r="CU76">
        <f>NORMDIST(AG76,Playoffs!DT$199,Playoffs!DT$200,1)</f>
        <v>0.28730516193287736</v>
      </c>
      <c r="CV76">
        <f>1-NORMDIST(AH76,Playoffs!DU$199,Playoffs!DU$200,1)</f>
        <v>0.28460216204658806</v>
      </c>
      <c r="CW76">
        <f t="shared" si="102"/>
        <v>21.811697870827704</v>
      </c>
      <c r="CX76">
        <f t="shared" si="103"/>
        <v>25.603632264262504</v>
      </c>
      <c r="CY76">
        <f t="shared" si="104"/>
        <v>47.415330135090208</v>
      </c>
      <c r="DA76">
        <f t="shared" ca="1" si="105"/>
        <v>80</v>
      </c>
      <c r="DB76">
        <f t="shared" ca="1" si="106"/>
        <v>48</v>
      </c>
      <c r="DC76">
        <f t="shared" ca="1" si="107"/>
        <v>43</v>
      </c>
      <c r="DE76" t="str">
        <f t="shared" si="108"/>
        <v>Vikings</v>
      </c>
    </row>
    <row r="77" spans="1:109">
      <c r="A77" t="str">
        <f>Playoffs!G75</f>
        <v>Steelers-DIV-2004</v>
      </c>
      <c r="B77" t="str">
        <f>Playoffs!B75&amp;"-"&amp;Playoffs!F75</f>
        <v>Jets-2004</v>
      </c>
      <c r="C77">
        <f>Playoffs!CP75-VLOOKUP($B77,Adjusted!$C$1:$AI$128,C$2,FALSE)</f>
        <v>0.74125856846880034</v>
      </c>
      <c r="D77">
        <f>Playoffs!CQ75-VLOOKUP($B77,Adjusted!$C$1:$AI$128,D$2,FALSE)</f>
        <v>0.58234745321972226</v>
      </c>
      <c r="E77">
        <f>Playoffs!CR75-VLOOKUP($B77,Adjusted!$C$1:$AI$128,E$2,FALSE)</f>
        <v>3.2037697819251818</v>
      </c>
      <c r="F77">
        <f>Playoffs!CS75-VLOOKUP($B77,Adjusted!$C$1:$AI$128,F$2,FALSE)</f>
        <v>1.8041126072885549</v>
      </c>
      <c r="G77">
        <f>Playoffs!CT75-VLOOKUP($B77,Adjusted!$C$1:$AI$128,G$2,FALSE)</f>
        <v>2.7827332295124041</v>
      </c>
      <c r="H77">
        <f>Playoffs!CU75-VLOOKUP($B77,Adjusted!$C$1:$AI$128,H$2,FALSE)</f>
        <v>1.9249293378758394</v>
      </c>
      <c r="I77">
        <f>Playoffs!CV75-VLOOKUP($B77,Adjusted!$C$1:$AI$128,I$2,FALSE)</f>
        <v>32.045473853298191</v>
      </c>
      <c r="J77">
        <f>Playoffs!CW75-VLOOKUP($B77,Adjusted!$C$1:$AI$128,J$2,FALSE)</f>
        <v>21.012927548374385</v>
      </c>
      <c r="K77">
        <f>Playoffs!CX75-VLOOKUP($B77,Adjusted!$C$1:$AI$128,K$2,FALSE)</f>
        <v>3.5826990058269566</v>
      </c>
      <c r="L77">
        <f>Playoffs!CY75-VLOOKUP($B77,Adjusted!$C$1:$AI$128,L$2,FALSE)</f>
        <v>2.5238397823343224</v>
      </c>
      <c r="M77">
        <f>Playoffs!CZ75-VLOOKUP($B77,Adjusted!$C$1:$AI$128,M$2,FALSE)</f>
        <v>4.8428846181407836</v>
      </c>
      <c r="N77">
        <f>Playoffs!DA75-VLOOKUP($B77,Adjusted!$C$1:$AI$128,N$2,FALSE)</f>
        <v>3.8831622727736037</v>
      </c>
      <c r="O77">
        <f>Playoffs!DB75-VLOOKUP($B77,Adjusted!$C$1:$AI$128,O$2,FALSE)</f>
        <v>2.0379007763148893</v>
      </c>
      <c r="P77">
        <f>Playoffs!DC75-VLOOKUP($B77,Adjusted!$C$1:$AI$128,P$2,FALSE)</f>
        <v>1.3230937186008638</v>
      </c>
      <c r="Q77">
        <f>Playoffs!DD75-VLOOKUP($B77,Adjusted!$C$1:$AI$128,Q$2,FALSE)</f>
        <v>0.54773718205872024</v>
      </c>
      <c r="R77">
        <f>Playoffs!DE75-VLOOKUP($B77,Adjusted!$C$1:$AI$128,R$2,FALSE)</f>
        <v>0.1997517060685397</v>
      </c>
      <c r="S77">
        <f>Playoffs!DF75-VLOOKUP($B77,Adjusted!$C$1:$AI$128,S$2,FALSE)</f>
        <v>37.010216339816601</v>
      </c>
      <c r="T77">
        <f>Playoffs!DG75-VLOOKUP($B77,Adjusted!$C$1:$AI$128,T$2,FALSE)</f>
        <v>27.185754649790329</v>
      </c>
      <c r="U77">
        <f>Playoffs!DH75-VLOOKUP($B77,Adjusted!$C$1:$AI$128,U$2,FALSE)</f>
        <v>3.3324100408616926</v>
      </c>
      <c r="V77">
        <f>Playoffs!DI75-VLOOKUP($B77,Adjusted!$C$1:$AI$128,V$2,FALSE)</f>
        <v>3.341358128704762</v>
      </c>
      <c r="W77">
        <f>Playoffs!DJ75-VLOOKUP($B77,Adjusted!$C$1:$AI$128,W$2,FALSE)</f>
        <v>1.0029436698861507</v>
      </c>
      <c r="X77">
        <f>Playoffs!DK75-VLOOKUP($B77,Adjusted!$C$1:$AI$128,X$2,FALSE)</f>
        <v>0.36634379600199729</v>
      </c>
      <c r="Y77">
        <f>Playoffs!DL75-VLOOKUP($B77,Adjusted!$C$1:$AI$128,Y$2,FALSE)</f>
        <v>6.5650407145070018</v>
      </c>
      <c r="Z77">
        <f>Playoffs!DM75-VLOOKUP($B77,Adjusted!$C$1:$AI$128,Z$2,FALSE)</f>
        <v>5.5531764268017181</v>
      </c>
      <c r="AA77">
        <f>Playoffs!DN75-VLOOKUP($B77,Adjusted!$C$1:$AI$128,AA$2,FALSE)</f>
        <v>0.6951437897641175</v>
      </c>
      <c r="AB77">
        <f>Playoffs!DO75-VLOOKUP($B77,Adjusted!$C$1:$AI$128,AB$2,FALSE)</f>
        <v>0.76491526322260928</v>
      </c>
      <c r="AC77">
        <f>Playoffs!DP75-VLOOKUP($B77,Adjusted!$C$1:$AI$128,AC$2,FALSE)</f>
        <v>0.66925895051966622</v>
      </c>
      <c r="AD77">
        <f>Playoffs!DQ75-VLOOKUP($B77,Adjusted!$C$1:$AI$128,AD$2,FALSE)</f>
        <v>0.4260200148650376</v>
      </c>
      <c r="AE77">
        <f>Playoffs!DR75-VLOOKUP($B77,Adjusted!$C$1:$AI$128,AE$2,FALSE)</f>
        <v>4.7187463556533462</v>
      </c>
      <c r="AF77">
        <f>Playoffs!DS75-VLOOKUP($B77,Adjusted!$C$1:$AI$128,AF$2,FALSE)</f>
        <v>3.7605386686707769</v>
      </c>
      <c r="AG77">
        <f>Playoffs!DT75-VLOOKUP($B77,Adjusted!$C$1:$AI$128,AG$2,FALSE)</f>
        <v>24.931409775306115</v>
      </c>
      <c r="AH77">
        <f>Playoffs!DU75-VLOOKUP($B77,Adjusted!$C$1:$AI$128,AH$2,FALSE)</f>
        <v>35.579952424112641</v>
      </c>
      <c r="AJ77">
        <f t="shared" ca="1" si="101"/>
        <v>85</v>
      </c>
      <c r="AK77">
        <f t="shared" ca="1" si="70"/>
        <v>42</v>
      </c>
      <c r="AL77">
        <f t="shared" ca="1" si="71"/>
        <v>168</v>
      </c>
      <c r="AM77">
        <f t="shared" ca="1" si="72"/>
        <v>33</v>
      </c>
      <c r="AN77">
        <f t="shared" ca="1" si="73"/>
        <v>150</v>
      </c>
      <c r="AO77">
        <f t="shared" ca="1" si="74"/>
        <v>83</v>
      </c>
      <c r="AP77">
        <f t="shared" ca="1" si="75"/>
        <v>80</v>
      </c>
      <c r="AQ77">
        <f t="shared" ca="1" si="76"/>
        <v>48</v>
      </c>
      <c r="AR77">
        <f t="shared" ca="1" si="77"/>
        <v>20</v>
      </c>
      <c r="AS77">
        <f t="shared" ca="1" si="78"/>
        <v>93</v>
      </c>
      <c r="AT77">
        <f t="shared" ca="1" si="79"/>
        <v>136</v>
      </c>
      <c r="AU77">
        <f t="shared" ca="1" si="80"/>
        <v>27</v>
      </c>
      <c r="AV77">
        <f t="shared" ca="1" si="81"/>
        <v>55</v>
      </c>
      <c r="AW77">
        <f t="shared" ca="1" si="82"/>
        <v>64</v>
      </c>
      <c r="AX77">
        <f t="shared" ca="1" si="83"/>
        <v>28</v>
      </c>
      <c r="AY77">
        <f t="shared" ca="1" si="84"/>
        <v>20</v>
      </c>
      <c r="AZ77">
        <f t="shared" ca="1" si="85"/>
        <v>45</v>
      </c>
      <c r="BA77">
        <f t="shared" ca="1" si="86"/>
        <v>57</v>
      </c>
      <c r="BB77">
        <f t="shared" ca="1" si="87"/>
        <v>84</v>
      </c>
      <c r="BC77">
        <f t="shared" ca="1" si="88"/>
        <v>123</v>
      </c>
      <c r="BD77">
        <f t="shared" ca="1" si="89"/>
        <v>26</v>
      </c>
      <c r="BE77">
        <f t="shared" ca="1" si="90"/>
        <v>29</v>
      </c>
      <c r="BF77">
        <f t="shared" ca="1" si="91"/>
        <v>32</v>
      </c>
      <c r="BG77">
        <f t="shared" ca="1" si="92"/>
        <v>111</v>
      </c>
      <c r="BH77">
        <f t="shared" ca="1" si="93"/>
        <v>113</v>
      </c>
      <c r="BI77">
        <f t="shared" ca="1" si="94"/>
        <v>85</v>
      </c>
      <c r="BJ77">
        <f t="shared" ca="1" si="95"/>
        <v>6</v>
      </c>
      <c r="BK77">
        <f t="shared" ca="1" si="96"/>
        <v>88</v>
      </c>
      <c r="BL77">
        <f t="shared" ca="1" si="97"/>
        <v>52</v>
      </c>
      <c r="BM77">
        <f t="shared" ca="1" si="98"/>
        <v>85</v>
      </c>
      <c r="BN77">
        <f t="shared" ca="1" si="99"/>
        <v>194</v>
      </c>
      <c r="BO77">
        <f t="shared" ca="1" si="100"/>
        <v>77</v>
      </c>
      <c r="BQ77">
        <f>NORMDIST(C77,Playoffs!CP$199,Playoffs!CP$200,1)</f>
        <v>0.6849109528506715</v>
      </c>
      <c r="BR77">
        <f>1-NORMDIST(D77,Playoffs!CQ$199,Playoffs!CQ$200,1)</f>
        <v>0.85455464465044484</v>
      </c>
      <c r="BS77">
        <f>NORMDIST(E77,Playoffs!CR$199,Playoffs!CR$200,1)</f>
        <v>0.2145162341744804</v>
      </c>
      <c r="BT77">
        <f>1-NORMDIST(F77,Playoffs!CS$199,Playoffs!CS$200,1)</f>
        <v>0.90070542160925293</v>
      </c>
      <c r="BU77">
        <f>1-NORMDIST(G77,Playoffs!CT$199,Playoffs!CT$200,1)</f>
        <v>0.23151360850575808</v>
      </c>
      <c r="BV77">
        <f>NORMDIST(H77,Playoffs!CU$199,Playoffs!CU$200,1)</f>
        <v>0.54895380003911243</v>
      </c>
      <c r="BW77">
        <f>NORMDIST(I77,Playoffs!CV$199,Playoffs!CV$200,1)</f>
        <v>0.65424382026116279</v>
      </c>
      <c r="BX77">
        <f>1-NORMDIST(J77,Playoffs!CW$199,Playoffs!CW$200,1)</f>
        <v>0.79847496069861745</v>
      </c>
      <c r="BY77">
        <f>NORMDIST(K77,Playoffs!CX$199,Playoffs!CX$200,1)</f>
        <v>0.93998356653500936</v>
      </c>
      <c r="BZ77">
        <f>1-NORMDIST(L77,Playoffs!CY$199,Playoffs!CY$200,1)</f>
        <v>0.58722620876982523</v>
      </c>
      <c r="CA77">
        <f>NORMDIST(M77,Playoffs!CZ$199,Playoffs!CZ$200,1)</f>
        <v>0.38579727088990101</v>
      </c>
      <c r="CB77">
        <f>1-NORMDIST(N77,Playoffs!DA$199,Playoffs!DA$200,1)</f>
        <v>0.87175411132573544</v>
      </c>
      <c r="CC77">
        <f>NORMDIST(O77,Playoffs!DB$199,Playoffs!DB$200,1)</f>
        <v>0.77169724197897227</v>
      </c>
      <c r="CD77">
        <f>1-NORMDIST(P77,Playoffs!DC$199,Playoffs!DC$200,1)</f>
        <v>0.70939110451071508</v>
      </c>
      <c r="CE77">
        <f>NORMDIST(Q77,Playoffs!DD$199,Playoffs!DD$200,1)</f>
        <v>0.87791825857943429</v>
      </c>
      <c r="CF77">
        <f>1-NORMDIST(R77,Playoffs!DE$199,Playoffs!DE$200,1)</f>
        <v>0.92294436741075114</v>
      </c>
      <c r="CG77">
        <f>NORMDIST(S77,Playoffs!DF$199,Playoffs!DF$200,1)</f>
        <v>0.85369596648992618</v>
      </c>
      <c r="CH77">
        <f>1-NORMDIST(T77,Playoffs!DG$199,Playoffs!DG$200,1)</f>
        <v>0.75255556863479089</v>
      </c>
      <c r="CI77">
        <f>1-NORMDIST(U77,Playoffs!DH$199,Playoffs!DH$200,1)</f>
        <v>0.61331719509517746</v>
      </c>
      <c r="CJ77">
        <f>NORMDIST(V77,Playoffs!DI$199,Playoffs!DI$200,1)</f>
        <v>0.38837845172688212</v>
      </c>
      <c r="CK77">
        <f>NORMDIST(W77,Playoffs!DJ$199,Playoffs!DJ$200,1)</f>
        <v>0.89756983669040924</v>
      </c>
      <c r="CL77">
        <f>1-NORMDIST(X77,Playoffs!DK$199,Playoffs!DK$200,1)</f>
        <v>0.85485030279478902</v>
      </c>
      <c r="CM77">
        <f>NORMDIST(Y77,Playoffs!DL$199,Playoffs!DL$200,1)</f>
        <v>0.8551437745679874</v>
      </c>
      <c r="CN77">
        <f>1-NORMDIST(Z77,Playoffs!DM$199,Playoffs!DM$200,1)</f>
        <v>0.48218563114246638</v>
      </c>
      <c r="CO77">
        <f>1-NORMDIST(AA77,Playoffs!DN$199,Playoffs!DN$200,1)</f>
        <v>0.61008302453196483</v>
      </c>
      <c r="CP77">
        <f>NORMDIST(AB77,Playoffs!DO$199,Playoffs!DO$200,1)</f>
        <v>0.45273261029461775</v>
      </c>
      <c r="CQ77">
        <f>NORMDIST(AC77,Playoffs!DP$199,Playoffs!DP$200,1)</f>
        <v>0.96514444460894033</v>
      </c>
      <c r="CR77">
        <f>1-NORMDIST(AD77,Playoffs!DQ$199,Playoffs!DQ$200,1)</f>
        <v>0.60500104254316112</v>
      </c>
      <c r="CS77">
        <f>NORMDIST(AE77,Playoffs!DR$199,Playoffs!DR$200,1)</f>
        <v>0.67750699146383964</v>
      </c>
      <c r="CT77">
        <f>1-NORMDIST(AF77,Playoffs!DS$199,Playoffs!DS$200,1)</f>
        <v>0.61764309658029071</v>
      </c>
      <c r="CU77">
        <f>NORMDIST(AG77,Playoffs!DT$199,Playoffs!DT$200,1)</f>
        <v>2.1710941794586991E-2</v>
      </c>
      <c r="CV77">
        <f>1-NORMDIST(AH77,Playoffs!DU$199,Playoffs!DU$200,1)</f>
        <v>0.6511532543727705</v>
      </c>
      <c r="CW77">
        <f t="shared" si="102"/>
        <v>22.927503896815843</v>
      </c>
      <c r="CX77">
        <f t="shared" si="103"/>
        <v>26.363956726910892</v>
      </c>
      <c r="CY77">
        <f t="shared" si="104"/>
        <v>49.291460623726721</v>
      </c>
      <c r="DA77">
        <f t="shared" ca="1" si="105"/>
        <v>70</v>
      </c>
      <c r="DB77">
        <f t="shared" ca="1" si="106"/>
        <v>38</v>
      </c>
      <c r="DC77">
        <f t="shared" ca="1" si="107"/>
        <v>29</v>
      </c>
      <c r="DE77" t="str">
        <f t="shared" si="108"/>
        <v>Steelers</v>
      </c>
    </row>
    <row r="78" spans="1:109">
      <c r="A78" t="str">
        <f>Playoffs!G76</f>
        <v>Jets-DIV-2004</v>
      </c>
      <c r="B78" t="str">
        <f>Playoffs!B76&amp;"-"&amp;Playoffs!F76</f>
        <v>Steelers-2004</v>
      </c>
      <c r="C78">
        <f>Playoffs!CP76-VLOOKUP($B78,Adjusted!$C$1:$AI$128,C$2,FALSE)</f>
        <v>0.66756275672494092</v>
      </c>
      <c r="D78">
        <f>Playoffs!CQ76-VLOOKUP($B78,Adjusted!$C$1:$AI$128,D$2,FALSE)</f>
        <v>0.70370109547464077</v>
      </c>
      <c r="E78">
        <f>Playoffs!CR76-VLOOKUP($B78,Adjusted!$C$1:$AI$128,E$2,FALSE)</f>
        <v>4.1897289966410529</v>
      </c>
      <c r="F78">
        <f>Playoffs!CS76-VLOOKUP($B78,Adjusted!$C$1:$AI$128,F$2,FALSE)</f>
        <v>1.9479604946812961</v>
      </c>
      <c r="G78">
        <f>Playoffs!CT76-VLOOKUP($B78,Adjusted!$C$1:$AI$128,G$2,FALSE)</f>
        <v>0.74483362939367459</v>
      </c>
      <c r="H78">
        <f>Playoffs!CU76-VLOOKUP($B78,Adjusted!$C$1:$AI$128,H$2,FALSE)</f>
        <v>3.6161964044237762</v>
      </c>
      <c r="I78">
        <f>Playoffs!CV76-VLOOKUP($B78,Adjusted!$C$1:$AI$128,I$2,FALSE)</f>
        <v>30.221613027888949</v>
      </c>
      <c r="J78">
        <f>Playoffs!CW76-VLOOKUP($B78,Adjusted!$C$1:$AI$128,J$2,FALSE)</f>
        <v>30.646543495608128</v>
      </c>
      <c r="K78">
        <f>Playoffs!CX76-VLOOKUP($B78,Adjusted!$C$1:$AI$128,K$2,FALSE)</f>
        <v>3.2985806910884978</v>
      </c>
      <c r="L78">
        <f>Playoffs!CY76-VLOOKUP($B78,Adjusted!$C$1:$AI$128,L$2,FALSE)</f>
        <v>3.1325212730478218</v>
      </c>
      <c r="M78">
        <f>Playoffs!CZ76-VLOOKUP($B78,Adjusted!$C$1:$AI$128,M$2,FALSE)</f>
        <v>4.7209686142017908</v>
      </c>
      <c r="N78">
        <f>Playoffs!DA76-VLOOKUP($B78,Adjusted!$C$1:$AI$128,N$2,FALSE)</f>
        <v>4.7796389129340762</v>
      </c>
      <c r="O78">
        <f>Playoffs!DB76-VLOOKUP($B78,Adjusted!$C$1:$AI$128,O$2,FALSE)</f>
        <v>1.7827771791826303</v>
      </c>
      <c r="P78">
        <f>Playoffs!DC76-VLOOKUP($B78,Adjusted!$C$1:$AI$128,P$2,FALSE)</f>
        <v>1.9049539447100874</v>
      </c>
      <c r="Q78">
        <f>Playoffs!DD76-VLOOKUP($B78,Adjusted!$C$1:$AI$128,Q$2,FALSE)</f>
        <v>0.29875856992829269</v>
      </c>
      <c r="R78">
        <f>Playoffs!DE76-VLOOKUP($B78,Adjusted!$C$1:$AI$128,R$2,FALSE)</f>
        <v>0.47820946209869553</v>
      </c>
      <c r="S78">
        <f>Playoffs!DF76-VLOOKUP($B78,Adjusted!$C$1:$AI$128,S$2,FALSE)</f>
        <v>31.468682944957404</v>
      </c>
      <c r="T78">
        <f>Playoffs!DG76-VLOOKUP($B78,Adjusted!$C$1:$AI$128,T$2,FALSE)</f>
        <v>31.219192048768232</v>
      </c>
      <c r="U78">
        <f>Playoffs!DH76-VLOOKUP($B78,Adjusted!$C$1:$AI$128,U$2,FALSE)</f>
        <v>1.31954478139793</v>
      </c>
      <c r="V78">
        <f>Playoffs!DI76-VLOOKUP($B78,Adjusted!$C$1:$AI$128,V$2,FALSE)</f>
        <v>3.9805762025743325</v>
      </c>
      <c r="W78">
        <f>Playoffs!DJ76-VLOOKUP($B78,Adjusted!$C$1:$AI$128,W$2,FALSE)</f>
        <v>0.46585650121155053</v>
      </c>
      <c r="X78">
        <f>Playoffs!DK76-VLOOKUP($B78,Adjusted!$C$1:$AI$128,X$2,FALSE)</f>
        <v>1.0148082854906624</v>
      </c>
      <c r="Y78">
        <f>Playoffs!DL76-VLOOKUP($B78,Adjusted!$C$1:$AI$128,Y$2,FALSE)</f>
        <v>6.521441981542103</v>
      </c>
      <c r="Z78">
        <f>Playoffs!DM76-VLOOKUP($B78,Adjusted!$C$1:$AI$128,Z$2,FALSE)</f>
        <v>6.4136081875011985</v>
      </c>
      <c r="AA78">
        <f>Playoffs!DN76-VLOOKUP($B78,Adjusted!$C$1:$AI$128,AA$2,FALSE)</f>
        <v>0.4198548606259076</v>
      </c>
      <c r="AB78">
        <f>Playoffs!DO76-VLOOKUP($B78,Adjusted!$C$1:$AI$128,AB$2,FALSE)</f>
        <v>0.60957464832587449</v>
      </c>
      <c r="AC78">
        <f>Playoffs!DP76-VLOOKUP($B78,Adjusted!$C$1:$AI$128,AC$2,FALSE)</f>
        <v>0.56122918543193789</v>
      </c>
      <c r="AD78">
        <f>Playoffs!DQ76-VLOOKUP($B78,Adjusted!$C$1:$AI$128,AD$2,FALSE)</f>
        <v>0.63585151811954366</v>
      </c>
      <c r="AE78">
        <f>Playoffs!DR76-VLOOKUP($B78,Adjusted!$C$1:$AI$128,AE$2,FALSE)</f>
        <v>4.6755200520481885</v>
      </c>
      <c r="AF78">
        <f>Playoffs!DS76-VLOOKUP($B78,Adjusted!$C$1:$AI$128,AF$2,FALSE)</f>
        <v>4.4533849493536355</v>
      </c>
      <c r="AG78">
        <f>Playoffs!DT76-VLOOKUP($B78,Adjusted!$C$1:$AI$128,AG$2,FALSE)</f>
        <v>33.903531866586256</v>
      </c>
      <c r="AH78">
        <f>Playoffs!DU76-VLOOKUP($B78,Adjusted!$C$1:$AI$128,AH$2,FALSE)</f>
        <v>20.074888794054246</v>
      </c>
      <c r="AJ78">
        <f t="shared" ca="1" si="101"/>
        <v>138</v>
      </c>
      <c r="AK78">
        <f t="shared" ca="1" si="70"/>
        <v>129</v>
      </c>
      <c r="AL78">
        <f t="shared" ca="1" si="71"/>
        <v>146</v>
      </c>
      <c r="AM78">
        <f t="shared" ca="1" si="72"/>
        <v>35</v>
      </c>
      <c r="AN78">
        <f t="shared" ca="1" si="73"/>
        <v>59</v>
      </c>
      <c r="AO78">
        <f t="shared" ca="1" si="74"/>
        <v>37</v>
      </c>
      <c r="AP78">
        <f t="shared" ca="1" si="75"/>
        <v>97</v>
      </c>
      <c r="AQ78">
        <f t="shared" ca="1" si="76"/>
        <v>133</v>
      </c>
      <c r="AR78">
        <f t="shared" ca="1" si="77"/>
        <v>40</v>
      </c>
      <c r="AS78">
        <f t="shared" ca="1" si="78"/>
        <v>167</v>
      </c>
      <c r="AT78">
        <f t="shared" ca="1" si="79"/>
        <v>145</v>
      </c>
      <c r="AU78">
        <f t="shared" ca="1" si="80"/>
        <v>90</v>
      </c>
      <c r="AV78">
        <f t="shared" ca="1" si="81"/>
        <v>80</v>
      </c>
      <c r="AW78">
        <f t="shared" ca="1" si="82"/>
        <v>150</v>
      </c>
      <c r="AX78">
        <f t="shared" ca="1" si="83"/>
        <v>161</v>
      </c>
      <c r="AY78">
        <f t="shared" ca="1" si="84"/>
        <v>157</v>
      </c>
      <c r="AZ78">
        <f t="shared" ca="1" si="85"/>
        <v>101</v>
      </c>
      <c r="BA78">
        <f t="shared" ca="1" si="86"/>
        <v>114</v>
      </c>
      <c r="BB78">
        <f t="shared" ca="1" si="87"/>
        <v>22</v>
      </c>
      <c r="BC78">
        <f t="shared" ca="1" si="88"/>
        <v>105</v>
      </c>
      <c r="BD78">
        <f t="shared" ca="1" si="89"/>
        <v>166</v>
      </c>
      <c r="BE78">
        <f t="shared" ca="1" si="90"/>
        <v>189</v>
      </c>
      <c r="BF78">
        <f t="shared" ca="1" si="91"/>
        <v>34</v>
      </c>
      <c r="BG78">
        <f t="shared" ca="1" si="92"/>
        <v>169</v>
      </c>
      <c r="BH78">
        <f t="shared" ca="1" si="93"/>
        <v>54</v>
      </c>
      <c r="BI78">
        <f t="shared" ca="1" si="94"/>
        <v>111</v>
      </c>
      <c r="BJ78">
        <f t="shared" ca="1" si="95"/>
        <v>38</v>
      </c>
      <c r="BK78">
        <f t="shared" ca="1" si="96"/>
        <v>194</v>
      </c>
      <c r="BL78">
        <f t="shared" ca="1" si="97"/>
        <v>56</v>
      </c>
      <c r="BM78">
        <f t="shared" ca="1" si="98"/>
        <v>135</v>
      </c>
      <c r="BN78">
        <f t="shared" ca="1" si="99"/>
        <v>147</v>
      </c>
      <c r="BO78">
        <f t="shared" ca="1" si="100"/>
        <v>2</v>
      </c>
      <c r="BQ78">
        <f>NORMDIST(C78,Playoffs!CP$199,Playoffs!CP$200,1)</f>
        <v>0.4084186693477857</v>
      </c>
      <c r="BR78">
        <f>1-NORMDIST(D78,Playoffs!CQ$199,Playoffs!CQ$200,1)</f>
        <v>0.45300811320474854</v>
      </c>
      <c r="BS78">
        <f>NORMDIST(E78,Playoffs!CR$199,Playoffs!CR$200,1)</f>
        <v>0.32912014755397234</v>
      </c>
      <c r="BT78">
        <f>1-NORMDIST(F78,Playoffs!CS$199,Playoffs!CS$200,1)</f>
        <v>0.89153560753236172</v>
      </c>
      <c r="BU78">
        <f>1-NORMDIST(G78,Playoffs!CT$199,Playoffs!CT$200,1)</f>
        <v>0.7634184743330652</v>
      </c>
      <c r="BV78">
        <f>NORMDIST(H78,Playoffs!CU$199,Playoffs!CU$200,1)</f>
        <v>0.90781024543404787</v>
      </c>
      <c r="BW78">
        <f>NORMDIST(I78,Playoffs!CV$199,Playoffs!CV$200,1)</f>
        <v>0.57650879600307792</v>
      </c>
      <c r="BX78">
        <f>1-NORMDIST(J78,Playoffs!CW$199,Playoffs!CW$200,1)</f>
        <v>0.40498683068747399</v>
      </c>
      <c r="BY78">
        <f>NORMDIST(K78,Playoffs!CX$199,Playoffs!CX$200,1)</f>
        <v>0.85956013401062714</v>
      </c>
      <c r="BZ78">
        <f>1-NORMDIST(L78,Playoffs!CY$199,Playoffs!CY$200,1)</f>
        <v>0.2118651319385203</v>
      </c>
      <c r="CA78">
        <f>NORMDIST(M78,Playoffs!CZ$199,Playoffs!CZ$200,1)</f>
        <v>0.3454771974933426</v>
      </c>
      <c r="CB78">
        <f>1-NORMDIST(N78,Playoffs!DA$199,Playoffs!DA$200,1)</f>
        <v>0.63530530377218941</v>
      </c>
      <c r="CC78">
        <f>NORMDIST(O78,Playoffs!DB$199,Playoffs!DB$200,1)</f>
        <v>0.61097831806207692</v>
      </c>
      <c r="CD78">
        <f>1-NORMDIST(P78,Playoffs!DC$199,Playoffs!DC$200,1)</f>
        <v>0.30734330134203103</v>
      </c>
      <c r="CE78">
        <f>NORMDIST(Q78,Playoffs!DD$199,Playoffs!DD$200,1)</f>
        <v>0.24562467960947532</v>
      </c>
      <c r="CF78">
        <f>1-NORMDIST(R78,Playoffs!DE$199,Playoffs!DE$200,1)</f>
        <v>0.25875157360905976</v>
      </c>
      <c r="CG78">
        <f>NORMDIST(S78,Playoffs!DF$199,Playoffs!DF$200,1)</f>
        <v>0.52941478096890404</v>
      </c>
      <c r="CH78">
        <f>1-NORMDIST(T78,Playoffs!DG$199,Playoffs!DG$200,1)</f>
        <v>0.48813740774158865</v>
      </c>
      <c r="CI78">
        <f>1-NORMDIST(U78,Playoffs!DH$199,Playoffs!DH$200,1)</f>
        <v>0.90041787384985872</v>
      </c>
      <c r="CJ78">
        <f>NORMDIST(V78,Playoffs!DI$199,Playoffs!DI$200,1)</f>
        <v>0.51305733235934781</v>
      </c>
      <c r="CK78">
        <f>NORMDIST(W78,Playoffs!DJ$199,Playoffs!DJ$200,1)</f>
        <v>0.24384806436948692</v>
      </c>
      <c r="CL78">
        <f>1-NORMDIST(X78,Playoffs!DK$199,Playoffs!DK$200,1)</f>
        <v>9.4901367063305653E-2</v>
      </c>
      <c r="CM78">
        <f>NORMDIST(Y78,Playoffs!DL$199,Playoffs!DL$200,1)</f>
        <v>0.84496097333173092</v>
      </c>
      <c r="CN78">
        <f>1-NORMDIST(Z78,Playoffs!DM$199,Playoffs!DM$200,1)</f>
        <v>0.18220658660143041</v>
      </c>
      <c r="CO78">
        <f>1-NORMDIST(AA78,Playoffs!DN$199,Playoffs!DN$200,1)</f>
        <v>0.81961172061940168</v>
      </c>
      <c r="CP78">
        <f>NORMDIST(AB78,Playoffs!DO$199,Playoffs!DO$200,1)</f>
        <v>0.31678317063206274</v>
      </c>
      <c r="CQ78">
        <f>NORMDIST(AC78,Playoffs!DP$199,Playoffs!DP$200,1)</f>
        <v>0.81325348385242791</v>
      </c>
      <c r="CR78">
        <f>1-NORMDIST(AD78,Playoffs!DQ$199,Playoffs!DQ$200,1)</f>
        <v>6.3244573994075015E-2</v>
      </c>
      <c r="CS78">
        <f>NORMDIST(AE78,Playoffs!DR$199,Playoffs!DR$200,1)</f>
        <v>0.66511087602786745</v>
      </c>
      <c r="CT78">
        <f>1-NORMDIST(AF78,Playoffs!DS$199,Playoffs!DS$200,1)</f>
        <v>0.40119380596150189</v>
      </c>
      <c r="CU78">
        <f>NORMDIST(AG78,Playoffs!DT$199,Playoffs!DT$200,1)</f>
        <v>0.25938656024218643</v>
      </c>
      <c r="CV78">
        <f>1-NORMDIST(AH78,Playoffs!DU$199,Playoffs!DU$200,1)</f>
        <v>0.99714138846496825</v>
      </c>
      <c r="CW78">
        <f t="shared" si="102"/>
        <v>20.040161434396406</v>
      </c>
      <c r="CX78">
        <f t="shared" si="103"/>
        <v>17.041414082218449</v>
      </c>
      <c r="CY78">
        <f t="shared" si="104"/>
        <v>37.081575516614855</v>
      </c>
      <c r="DA78">
        <f t="shared" ca="1" si="105"/>
        <v>102</v>
      </c>
      <c r="DB78">
        <f t="shared" ca="1" si="106"/>
        <v>123</v>
      </c>
      <c r="DC78">
        <f t="shared" ca="1" si="107"/>
        <v>116</v>
      </c>
      <c r="DE78" t="str">
        <f t="shared" si="108"/>
        <v>Jets</v>
      </c>
    </row>
    <row r="79" spans="1:109">
      <c r="A79" t="str">
        <f>Playoffs!G77</f>
        <v>Falcons-DIV-2004</v>
      </c>
      <c r="B79" t="str">
        <f>Playoffs!B77&amp;"-"&amp;Playoffs!F77</f>
        <v>Rams-2004</v>
      </c>
      <c r="C79">
        <f>Playoffs!CP77-VLOOKUP($B79,Adjusted!$C$1:$AI$128,C$2,FALSE)</f>
        <v>0.83030934716695803</v>
      </c>
      <c r="D79">
        <f>Playoffs!CQ77-VLOOKUP($B79,Adjusted!$C$1:$AI$128,D$2,FALSE)</f>
        <v>0.66897608449803525</v>
      </c>
      <c r="E79">
        <f>Playoffs!CR77-VLOOKUP($B79,Adjusted!$C$1:$AI$128,E$2,FALSE)</f>
        <v>4.8136142184046324</v>
      </c>
      <c r="F79">
        <f>Playoffs!CS77-VLOOKUP($B79,Adjusted!$C$1:$AI$128,F$2,FALSE)</f>
        <v>6.1717618269469163</v>
      </c>
      <c r="G79">
        <f>Playoffs!CT77-VLOOKUP($B79,Adjusted!$C$1:$AI$128,G$2,FALSE)</f>
        <v>1.961483992146801</v>
      </c>
      <c r="H79">
        <f>Playoffs!CU77-VLOOKUP($B79,Adjusted!$C$1:$AI$128,H$2,FALSE)</f>
        <v>1.3080203782880147</v>
      </c>
      <c r="I79">
        <f>Playoffs!CV77-VLOOKUP($B79,Adjusted!$C$1:$AI$128,I$2,FALSE)</f>
        <v>40.981381416377744</v>
      </c>
      <c r="J79">
        <f>Playoffs!CW77-VLOOKUP($B79,Adjusted!$C$1:$AI$128,J$2,FALSE)</f>
        <v>23.988313264374568</v>
      </c>
      <c r="K79">
        <f>Playoffs!CX77-VLOOKUP($B79,Adjusted!$C$1:$AI$128,K$2,FALSE)</f>
        <v>3.8384951841920585</v>
      </c>
      <c r="L79">
        <f>Playoffs!CY77-VLOOKUP($B79,Adjusted!$C$1:$AI$128,L$2,FALSE)</f>
        <v>1.794539204430595</v>
      </c>
      <c r="M79">
        <f>Playoffs!CZ77-VLOOKUP($B79,Adjusted!$C$1:$AI$128,M$2,FALSE)</f>
        <v>6.5745721714694554</v>
      </c>
      <c r="N79">
        <f>Playoffs!DA77-VLOOKUP($B79,Adjusted!$C$1:$AI$128,N$2,FALSE)</f>
        <v>5.3412404140037015</v>
      </c>
      <c r="O79">
        <f>Playoffs!DB77-VLOOKUP($B79,Adjusted!$C$1:$AI$128,O$2,FALSE)</f>
        <v>1.8108886630458705</v>
      </c>
      <c r="P79">
        <f>Playoffs!DC77-VLOOKUP($B79,Adjusted!$C$1:$AI$128,P$2,FALSE)</f>
        <v>1.3945847974437229</v>
      </c>
      <c r="Q79">
        <f>Playoffs!DD77-VLOOKUP($B79,Adjusted!$C$1:$AI$128,Q$2,FALSE)</f>
        <v>0.63862997157473744</v>
      </c>
      <c r="R79">
        <f>Playoffs!DE77-VLOOKUP($B79,Adjusted!$C$1:$AI$128,R$2,FALSE)</f>
        <v>0.54880176444874251</v>
      </c>
      <c r="S79">
        <f>Playoffs!DF77-VLOOKUP($B79,Adjusted!$C$1:$AI$128,S$2,FALSE)</f>
        <v>37.147753374891629</v>
      </c>
      <c r="T79">
        <f>Playoffs!DG77-VLOOKUP($B79,Adjusted!$C$1:$AI$128,T$2,FALSE)</f>
        <v>27.971188768096347</v>
      </c>
      <c r="U79">
        <f>Playoffs!DH77-VLOOKUP($B79,Adjusted!$C$1:$AI$128,U$2,FALSE)</f>
        <v>3.749954301672239</v>
      </c>
      <c r="V79">
        <f>Playoffs!DI77-VLOOKUP($B79,Adjusted!$C$1:$AI$128,V$2,FALSE)</f>
        <v>5.1434510006264196</v>
      </c>
      <c r="W79">
        <f>Playoffs!DJ77-VLOOKUP($B79,Adjusted!$C$1:$AI$128,W$2,FALSE)</f>
        <v>0.83372507804593177</v>
      </c>
      <c r="X79">
        <f>Playoffs!DK77-VLOOKUP($B79,Adjusted!$C$1:$AI$128,X$2,FALSE)</f>
        <v>2.6842643220735353E-2</v>
      </c>
      <c r="Y79">
        <f>Playoffs!DL77-VLOOKUP($B79,Adjusted!$C$1:$AI$128,Y$2,FALSE)</f>
        <v>6.1371334211959443</v>
      </c>
      <c r="Z79">
        <f>Playoffs!DM77-VLOOKUP($B79,Adjusted!$C$1:$AI$128,Z$2,FALSE)</f>
        <v>4.5638174210271529</v>
      </c>
      <c r="AA79">
        <f>Playoffs!DN77-VLOOKUP($B79,Adjusted!$C$1:$AI$128,AA$2,FALSE)</f>
        <v>0.5183730396615106</v>
      </c>
      <c r="AB79">
        <f>Playoffs!DO77-VLOOKUP($B79,Adjusted!$C$1:$AI$128,AB$2,FALSE)</f>
        <v>0.33448423856840848</v>
      </c>
      <c r="AC79">
        <f>Playoffs!DP77-VLOOKUP($B79,Adjusted!$C$1:$AI$128,AC$2,FALSE)</f>
        <v>0.54987684852841323</v>
      </c>
      <c r="AD79">
        <f>Playoffs!DQ77-VLOOKUP($B79,Adjusted!$C$1:$AI$128,AD$2,FALSE)</f>
        <v>0.58779917319196873</v>
      </c>
      <c r="AE79">
        <f>Playoffs!DR77-VLOOKUP($B79,Adjusted!$C$1:$AI$128,AE$2,FALSE)</f>
        <v>7.616042362627355</v>
      </c>
      <c r="AF79">
        <f>Playoffs!DS77-VLOOKUP($B79,Adjusted!$C$1:$AI$128,AF$2,FALSE)</f>
        <v>4.5088993665008337</v>
      </c>
      <c r="AG79">
        <f>Playoffs!DT77-VLOOKUP($B79,Adjusted!$C$1:$AI$128,AG$2,FALSE)</f>
        <v>38.772122967722133</v>
      </c>
      <c r="AH79">
        <f>Playoffs!DU77-VLOOKUP($B79,Adjusted!$C$1:$AI$128,AH$2,FALSE)</f>
        <v>10.520195010149589</v>
      </c>
      <c r="AJ79">
        <f t="shared" ca="1" si="101"/>
        <v>21</v>
      </c>
      <c r="AK79">
        <f t="shared" ca="1" si="70"/>
        <v>96</v>
      </c>
      <c r="AL79">
        <f t="shared" ca="1" si="71"/>
        <v>134</v>
      </c>
      <c r="AM79">
        <f t="shared" ca="1" si="72"/>
        <v>135</v>
      </c>
      <c r="AN79">
        <f t="shared" ca="1" si="73"/>
        <v>129</v>
      </c>
      <c r="AO79">
        <f t="shared" ca="1" si="74"/>
        <v>117</v>
      </c>
      <c r="AP79">
        <f t="shared" ca="1" si="75"/>
        <v>20</v>
      </c>
      <c r="AQ79">
        <f t="shared" ca="1" si="76"/>
        <v>74</v>
      </c>
      <c r="AR79">
        <f t="shared" ca="1" si="77"/>
        <v>10</v>
      </c>
      <c r="AS79">
        <f t="shared" ca="1" si="78"/>
        <v>19</v>
      </c>
      <c r="AT79">
        <f t="shared" ca="1" si="79"/>
        <v>26</v>
      </c>
      <c r="AU79">
        <f t="shared" ca="1" si="80"/>
        <v>138</v>
      </c>
      <c r="AV79">
        <f t="shared" ca="1" si="81"/>
        <v>78</v>
      </c>
      <c r="AW79">
        <f t="shared" ca="1" si="82"/>
        <v>77</v>
      </c>
      <c r="AX79">
        <f t="shared" ca="1" si="83"/>
        <v>11</v>
      </c>
      <c r="AY79">
        <f t="shared" ca="1" si="84"/>
        <v>174</v>
      </c>
      <c r="AZ79">
        <f t="shared" ca="1" si="85"/>
        <v>44</v>
      </c>
      <c r="BA79">
        <f t="shared" ca="1" si="86"/>
        <v>66</v>
      </c>
      <c r="BB79">
        <f t="shared" ca="1" si="87"/>
        <v>97</v>
      </c>
      <c r="BC79">
        <f t="shared" ca="1" si="88"/>
        <v>66</v>
      </c>
      <c r="BD79">
        <f t="shared" ca="1" si="89"/>
        <v>59</v>
      </c>
      <c r="BE79">
        <f t="shared" ca="1" si="90"/>
        <v>5</v>
      </c>
      <c r="BF79">
        <f t="shared" ca="1" si="91"/>
        <v>66</v>
      </c>
      <c r="BG79">
        <f t="shared" ca="1" si="92"/>
        <v>44</v>
      </c>
      <c r="BH79">
        <f t="shared" ca="1" si="93"/>
        <v>81</v>
      </c>
      <c r="BI79">
        <f t="shared" ca="1" si="94"/>
        <v>167</v>
      </c>
      <c r="BJ79">
        <f t="shared" ca="1" si="95"/>
        <v>42</v>
      </c>
      <c r="BK79">
        <f t="shared" ca="1" si="96"/>
        <v>185</v>
      </c>
      <c r="BL79">
        <f t="shared" ca="1" si="97"/>
        <v>2</v>
      </c>
      <c r="BM79">
        <f t="shared" ca="1" si="98"/>
        <v>141</v>
      </c>
      <c r="BN79">
        <f t="shared" ca="1" si="99"/>
        <v>79</v>
      </c>
      <c r="BO79">
        <f t="shared" ca="1" si="100"/>
        <v>1</v>
      </c>
      <c r="BQ79">
        <f>NORMDIST(C79,Playoffs!CP$199,Playoffs!CP$200,1)</f>
        <v>0.91038729287608955</v>
      </c>
      <c r="BR79">
        <f>1-NORMDIST(D79,Playoffs!CQ$199,Playoffs!CQ$200,1)</f>
        <v>0.58626171192663956</v>
      </c>
      <c r="BS79">
        <f>NORMDIST(E79,Playoffs!CR$199,Playoffs!CR$200,1)</f>
        <v>0.41222663654415614</v>
      </c>
      <c r="BT79">
        <f>1-NORMDIST(F79,Playoffs!CS$199,Playoffs!CS$200,1)</f>
        <v>0.39811088791998017</v>
      </c>
      <c r="BU79">
        <f>1-NORMDIST(G79,Playoffs!CT$199,Playoffs!CT$200,1)</f>
        <v>0.4407572557058026</v>
      </c>
      <c r="BV79">
        <f>NORMDIST(H79,Playoffs!CU$199,Playoffs!CU$200,1)</f>
        <v>0.37589124591739287</v>
      </c>
      <c r="BW79">
        <f>NORMDIST(I79,Playoffs!CV$199,Playoffs!CV$200,1)</f>
        <v>0.91856359371080609</v>
      </c>
      <c r="BX79">
        <f>1-NORMDIST(J79,Playoffs!CW$199,Playoffs!CW$200,1)</f>
        <v>0.69274958092684891</v>
      </c>
      <c r="BY79">
        <f>NORMDIST(K79,Playoffs!CX$199,Playoffs!CX$200,1)</f>
        <v>0.97634126302639634</v>
      </c>
      <c r="BZ79">
        <f>1-NORMDIST(L79,Playoffs!CY$199,Playoffs!CY$200,1)</f>
        <v>0.92548988970036961</v>
      </c>
      <c r="CA79">
        <f>NORMDIST(M79,Playoffs!CZ$199,Playoffs!CZ$200,1)</f>
        <v>0.89128161657480476</v>
      </c>
      <c r="CB79">
        <f>1-NORMDIST(N79,Playoffs!DA$199,Playoffs!DA$200,1)</f>
        <v>0.44109276648918905</v>
      </c>
      <c r="CC79">
        <f>NORMDIST(O79,Playoffs!DB$199,Playoffs!DB$200,1)</f>
        <v>0.63037254662891729</v>
      </c>
      <c r="CD79">
        <f>1-NORMDIST(P79,Playoffs!DC$199,Playoffs!DC$200,1)</f>
        <v>0.66348110361867252</v>
      </c>
      <c r="CE79">
        <f>NORMDIST(Q79,Playoffs!DD$199,Playoffs!DD$200,1)</f>
        <v>0.96719594973627943</v>
      </c>
      <c r="CF79">
        <f>1-NORMDIST(R79,Playoffs!DE$199,Playoffs!DE$200,1)</f>
        <v>0.12048493974040275</v>
      </c>
      <c r="CG79">
        <f>NORMDIST(S79,Playoffs!DF$199,Playoffs!DF$200,1)</f>
        <v>0.859194203747631</v>
      </c>
      <c r="CH79">
        <f>1-NORMDIST(T79,Playoffs!DG$199,Playoffs!DG$200,1)</f>
        <v>0.70672709648927523</v>
      </c>
      <c r="CI79">
        <f>1-NORMDIST(U79,Playoffs!DH$199,Playoffs!DH$200,1)</f>
        <v>0.53242831077605712</v>
      </c>
      <c r="CJ79">
        <f>NORMDIST(V79,Playoffs!DI$199,Playoffs!DI$200,1)</f>
        <v>0.72844718380744944</v>
      </c>
      <c r="CK79">
        <f>NORMDIST(W79,Playoffs!DJ$199,Playoffs!DJ$200,1)</f>
        <v>0.74206518438619817</v>
      </c>
      <c r="CL79">
        <f>1-NORMDIST(X79,Playoffs!DK$199,Playoffs!DK$200,1)</f>
        <v>0.98920633116422885</v>
      </c>
      <c r="CM79">
        <f>NORMDIST(Y79,Playoffs!DL$199,Playoffs!DL$200,1)</f>
        <v>0.73562219775813953</v>
      </c>
      <c r="CN79">
        <f>1-NORMDIST(Z79,Playoffs!DM$199,Playoffs!DM$200,1)</f>
        <v>0.82814501099519955</v>
      </c>
      <c r="CO79">
        <f>1-NORMDIST(AA79,Playoffs!DN$199,Playoffs!DN$200,1)</f>
        <v>0.75391766558515427</v>
      </c>
      <c r="CP79">
        <f>NORMDIST(AB79,Playoffs!DO$199,Playoffs!DO$200,1)</f>
        <v>0.13336883598909366</v>
      </c>
      <c r="CQ79">
        <f>NORMDIST(AC79,Playoffs!DP$199,Playoffs!DP$200,1)</f>
        <v>0.78607267062191766</v>
      </c>
      <c r="CR79">
        <f>1-NORMDIST(AD79,Playoffs!DQ$199,Playoffs!DQ$200,1)</f>
        <v>0.13196147891184973</v>
      </c>
      <c r="CS79">
        <f>NORMDIST(AE79,Playoffs!DR$199,Playoffs!DR$200,1)</f>
        <v>0.99709955225262459</v>
      </c>
      <c r="CT79">
        <f>1-NORMDIST(AF79,Playoffs!DS$199,Playoffs!DS$200,1)</f>
        <v>0.38426760148710515</v>
      </c>
      <c r="CU79">
        <f>NORMDIST(AG79,Playoffs!DT$199,Playoffs!DT$200,1)</f>
        <v>0.5400483757783634</v>
      </c>
      <c r="CV79">
        <f>1-NORMDIST(AH79,Playoffs!DU$199,Playoffs!DU$200,1)</f>
        <v>0.99998816943229873</v>
      </c>
      <c r="CW79">
        <f t="shared" si="102"/>
        <v>27.169426143710744</v>
      </c>
      <c r="CX79">
        <f t="shared" si="103"/>
        <v>20.512710400732249</v>
      </c>
      <c r="CY79">
        <f t="shared" si="104"/>
        <v>47.682136544442983</v>
      </c>
      <c r="DA79">
        <f t="shared" ca="1" si="105"/>
        <v>30</v>
      </c>
      <c r="DB79">
        <f t="shared" ca="1" si="106"/>
        <v>96</v>
      </c>
      <c r="DC79">
        <f t="shared" ca="1" si="107"/>
        <v>38</v>
      </c>
      <c r="DE79" t="str">
        <f t="shared" si="108"/>
        <v>Falcons</v>
      </c>
    </row>
    <row r="80" spans="1:109">
      <c r="A80" t="str">
        <f>Playoffs!G78</f>
        <v>Rams-DIV-2004</v>
      </c>
      <c r="B80" t="str">
        <f>Playoffs!B78&amp;"-"&amp;Playoffs!F78</f>
        <v>Falcons-2004</v>
      </c>
      <c r="C80">
        <f>Playoffs!CP78-VLOOKUP($B80,Adjusted!$C$1:$AI$128,C$2,FALSE)</f>
        <v>0.68742797718352344</v>
      </c>
      <c r="D80">
        <f>Playoffs!CQ78-VLOOKUP($B80,Adjusted!$C$1:$AI$128,D$2,FALSE)</f>
        <v>0.8654943240096914</v>
      </c>
      <c r="E80">
        <f>Playoffs!CR78-VLOOKUP($B80,Adjusted!$C$1:$AI$128,E$2,FALSE)</f>
        <v>6.8592853129024993</v>
      </c>
      <c r="F80">
        <f>Playoffs!CS78-VLOOKUP($B80,Adjusted!$C$1:$AI$128,F$2,FALSE)</f>
        <v>6.9504210510320386</v>
      </c>
      <c r="G80">
        <f>Playoffs!CT78-VLOOKUP($B80,Adjusted!$C$1:$AI$128,G$2,FALSE)</f>
        <v>1.8755799656692778</v>
      </c>
      <c r="H80">
        <f>Playoffs!CU78-VLOOKUP($B80,Adjusted!$C$1:$AI$128,H$2,FALSE)</f>
        <v>0.75058857403271317</v>
      </c>
      <c r="I80">
        <f>Playoffs!CV78-VLOOKUP($B80,Adjusted!$C$1:$AI$128,I$2,FALSE)</f>
        <v>30.396898336157765</v>
      </c>
      <c r="J80">
        <f>Playoffs!CW78-VLOOKUP($B80,Adjusted!$C$1:$AI$128,J$2,FALSE)</f>
        <v>44.109227515751378</v>
      </c>
      <c r="K80">
        <f>Playoffs!CX78-VLOOKUP($B80,Adjusted!$C$1:$AI$128,K$2,FALSE)</f>
        <v>2.0650907984394862</v>
      </c>
      <c r="L80">
        <f>Playoffs!CY78-VLOOKUP($B80,Adjusted!$C$1:$AI$128,L$2,FALSE)</f>
        <v>3.9428685055035966</v>
      </c>
      <c r="M80">
        <f>Playoffs!CZ78-VLOOKUP($B80,Adjusted!$C$1:$AI$128,M$2,FALSE)</f>
        <v>6.0013578849454854</v>
      </c>
      <c r="N80">
        <f>Playoffs!DA78-VLOOKUP($B80,Adjusted!$C$1:$AI$128,N$2,FALSE)</f>
        <v>6.8159368907716793</v>
      </c>
      <c r="O80">
        <f>Playoffs!DB78-VLOOKUP($B80,Adjusted!$C$1:$AI$128,O$2,FALSE)</f>
        <v>1.6350581887946671</v>
      </c>
      <c r="P80">
        <f>Playoffs!DC78-VLOOKUP($B80,Adjusted!$C$1:$AI$128,P$2,FALSE)</f>
        <v>2.0323464405262115</v>
      </c>
      <c r="Q80">
        <f>Playoffs!DD78-VLOOKUP($B80,Adjusted!$C$1:$AI$128,Q$2,FALSE)</f>
        <v>0.60637197240998608</v>
      </c>
      <c r="R80">
        <f>Playoffs!DE78-VLOOKUP($B80,Adjusted!$C$1:$AI$128,R$2,FALSE)</f>
        <v>0.67340718113817966</v>
      </c>
      <c r="S80">
        <f>Playoffs!DF78-VLOOKUP($B80,Adjusted!$C$1:$AI$128,S$2,FALSE)</f>
        <v>23.002557819092964</v>
      </c>
      <c r="T80">
        <f>Playoffs!DG78-VLOOKUP($B80,Adjusted!$C$1:$AI$128,T$2,FALSE)</f>
        <v>39.702894819219324</v>
      </c>
      <c r="U80">
        <f>Playoffs!DH78-VLOOKUP($B80,Adjusted!$C$1:$AI$128,U$2,FALSE)</f>
        <v>4.654122009015647</v>
      </c>
      <c r="V80">
        <f>Playoffs!DI78-VLOOKUP($B80,Adjusted!$C$1:$AI$128,V$2,FALSE)</f>
        <v>2.6226187079698273</v>
      </c>
      <c r="W80">
        <f>Playoffs!DJ78-VLOOKUP($B80,Adjusted!$C$1:$AI$128,W$2,FALSE)</f>
        <v>-3.7591464922573148E-2</v>
      </c>
      <c r="X80">
        <f>Playoffs!DK78-VLOOKUP($B80,Adjusted!$C$1:$AI$128,X$2,FALSE)</f>
        <v>0.88916992583802024</v>
      </c>
      <c r="Y80">
        <f>Playoffs!DL78-VLOOKUP($B80,Adjusted!$C$1:$AI$128,Y$2,FALSE)</f>
        <v>5.0650502668198492</v>
      </c>
      <c r="Z80">
        <f>Playoffs!DM78-VLOOKUP($B80,Adjusted!$C$1:$AI$128,Z$2,FALSE)</f>
        <v>6.4494733896207279</v>
      </c>
      <c r="AA80">
        <f>Playoffs!DN78-VLOOKUP($B80,Adjusted!$C$1:$AI$128,AA$2,FALSE)</f>
        <v>0.43275460200657812</v>
      </c>
      <c r="AB80">
        <f>Playoffs!DO78-VLOOKUP($B80,Adjusted!$C$1:$AI$128,AB$2,FALSE)</f>
        <v>0.51880141038809124</v>
      </c>
      <c r="AC80">
        <f>Playoffs!DP78-VLOOKUP($B80,Adjusted!$C$1:$AI$128,AC$2,FALSE)</f>
        <v>0.57810990271233775</v>
      </c>
      <c r="AD80">
        <f>Playoffs!DQ78-VLOOKUP($B80,Adjusted!$C$1:$AI$128,AD$2,FALSE)</f>
        <v>0.52937330309459951</v>
      </c>
      <c r="AE80">
        <f>Playoffs!DR78-VLOOKUP($B80,Adjusted!$C$1:$AI$128,AE$2,FALSE)</f>
        <v>4.5099091577902195</v>
      </c>
      <c r="AF80">
        <f>Playoffs!DS78-VLOOKUP($B80,Adjusted!$C$1:$AI$128,AF$2,FALSE)</f>
        <v>7.2889618446309132</v>
      </c>
      <c r="AG80">
        <f>Playoffs!DT78-VLOOKUP($B80,Adjusted!$C$1:$AI$128,AG$2,FALSE)</f>
        <v>8.3175609053609492</v>
      </c>
      <c r="AH80">
        <f>Playoffs!DU78-VLOOKUP($B80,Adjusted!$C$1:$AI$128,AH$2,FALSE)</f>
        <v>42.479531165185371</v>
      </c>
      <c r="AJ80">
        <f t="shared" ca="1" si="101"/>
        <v>122</v>
      </c>
      <c r="AK80">
        <f t="shared" ca="1" si="70"/>
        <v>197</v>
      </c>
      <c r="AL80">
        <f t="shared" ca="1" si="71"/>
        <v>77</v>
      </c>
      <c r="AM80">
        <f t="shared" ca="1" si="72"/>
        <v>153</v>
      </c>
      <c r="AN80">
        <f t="shared" ca="1" si="73"/>
        <v>126</v>
      </c>
      <c r="AO80">
        <f t="shared" ca="1" si="74"/>
        <v>151</v>
      </c>
      <c r="AP80">
        <f t="shared" ca="1" si="75"/>
        <v>94</v>
      </c>
      <c r="AQ80">
        <f t="shared" ca="1" si="76"/>
        <v>189</v>
      </c>
      <c r="AR80">
        <f t="shared" ca="1" si="77"/>
        <v>176</v>
      </c>
      <c r="AS80">
        <f t="shared" ca="1" si="78"/>
        <v>192</v>
      </c>
      <c r="AT80">
        <f t="shared" ca="1" si="79"/>
        <v>55</v>
      </c>
      <c r="AU80">
        <f t="shared" ca="1" si="80"/>
        <v>189</v>
      </c>
      <c r="AV80">
        <f t="shared" ca="1" si="81"/>
        <v>112</v>
      </c>
      <c r="AW80">
        <f t="shared" ca="1" si="82"/>
        <v>159</v>
      </c>
      <c r="AX80">
        <f t="shared" ca="1" si="83"/>
        <v>15</v>
      </c>
      <c r="AY80">
        <f t="shared" ca="1" si="84"/>
        <v>196</v>
      </c>
      <c r="AZ80">
        <f t="shared" ca="1" si="85"/>
        <v>183</v>
      </c>
      <c r="BA80">
        <f t="shared" ca="1" si="86"/>
        <v>184</v>
      </c>
      <c r="BB80">
        <f t="shared" ca="1" si="87"/>
        <v>133</v>
      </c>
      <c r="BC80">
        <f t="shared" ca="1" si="88"/>
        <v>153</v>
      </c>
      <c r="BD80">
        <f t="shared" ca="1" si="89"/>
        <v>197</v>
      </c>
      <c r="BE80">
        <f t="shared" ca="1" si="90"/>
        <v>165</v>
      </c>
      <c r="BF80">
        <f t="shared" ca="1" si="91"/>
        <v>139</v>
      </c>
      <c r="BG80">
        <f t="shared" ca="1" si="92"/>
        <v>172</v>
      </c>
      <c r="BH80">
        <f t="shared" ca="1" si="93"/>
        <v>59</v>
      </c>
      <c r="BI80">
        <f t="shared" ca="1" si="94"/>
        <v>132</v>
      </c>
      <c r="BJ80">
        <f t="shared" ca="1" si="95"/>
        <v>32</v>
      </c>
      <c r="BK80">
        <f t="shared" ca="1" si="96"/>
        <v>157</v>
      </c>
      <c r="BL80">
        <f t="shared" ca="1" si="97"/>
        <v>64</v>
      </c>
      <c r="BM80">
        <f t="shared" ca="1" si="98"/>
        <v>197</v>
      </c>
      <c r="BN80">
        <f t="shared" ca="1" si="99"/>
        <v>198</v>
      </c>
      <c r="BO80">
        <f t="shared" ca="1" si="100"/>
        <v>159</v>
      </c>
      <c r="BQ80">
        <f>NORMDIST(C80,Playoffs!CP$199,Playoffs!CP$200,1)</f>
        <v>0.48428732451849854</v>
      </c>
      <c r="BR80">
        <f>1-NORMDIST(D80,Playoffs!CQ$199,Playoffs!CQ$200,1)</f>
        <v>4.612964553477239E-2</v>
      </c>
      <c r="BS80">
        <f>NORMDIST(E80,Playoffs!CR$199,Playoffs!CR$200,1)</f>
        <v>0.6919048650034314</v>
      </c>
      <c r="BT80">
        <f>1-NORMDIST(F80,Playoffs!CS$199,Playoffs!CS$200,1)</f>
        <v>0.29685396380201656</v>
      </c>
      <c r="BU80">
        <f>1-NORMDIST(G80,Playoffs!CT$199,Playoffs!CT$200,1)</f>
        <v>0.46498750967254576</v>
      </c>
      <c r="BV80">
        <f>NORMDIST(H80,Playoffs!CU$199,Playoffs!CU$200,1)</f>
        <v>0.23784741995721115</v>
      </c>
      <c r="BW80">
        <f>NORMDIST(I80,Playoffs!CV$199,Playoffs!CV$200,1)</f>
        <v>0.58416484949525938</v>
      </c>
      <c r="BX80">
        <f>1-NORMDIST(J80,Playoffs!CW$199,Playoffs!CW$200,1)</f>
        <v>4.0488917980733508E-2</v>
      </c>
      <c r="BY80">
        <f>NORMDIST(K80,Playoffs!CX$199,Playoffs!CX$200,1)</f>
        <v>0.16122067346649938</v>
      </c>
      <c r="BZ80">
        <f>1-NORMDIST(L80,Playoffs!CY$199,Playoffs!CY$200,1)</f>
        <v>1.5447718540627653E-2</v>
      </c>
      <c r="CA80">
        <f>NORMDIST(M80,Playoffs!CZ$199,Playoffs!CZ$200,1)</f>
        <v>0.76700459941881283</v>
      </c>
      <c r="CB80">
        <f>1-NORMDIST(N80,Playoffs!DA$199,Playoffs!DA$200,1)</f>
        <v>7.4124709895538987E-2</v>
      </c>
      <c r="CC80">
        <f>NORMDIST(O80,Playoffs!DB$199,Playoffs!DB$200,1)</f>
        <v>0.50559801840254248</v>
      </c>
      <c r="CD80">
        <f>1-NORMDIST(P80,Playoffs!DC$199,Playoffs!DC$200,1)</f>
        <v>0.23135947179545313</v>
      </c>
      <c r="CE80">
        <f>NORMDIST(Q80,Playoffs!DD$199,Playoffs!DD$200,1)</f>
        <v>0.94531365437754022</v>
      </c>
      <c r="CF80">
        <f>1-NORMDIST(R80,Playoffs!DE$199,Playoffs!DE$200,1)</f>
        <v>1.7868236645077751E-2</v>
      </c>
      <c r="CG80">
        <f>NORMDIST(S80,Playoffs!DF$199,Playoffs!DF$200,1)</f>
        <v>7.7615641133367386E-2</v>
      </c>
      <c r="CH80">
        <f>1-NORMDIST(T80,Playoffs!DG$199,Playoffs!DG$200,1)</f>
        <v>6.3264140761015053E-2</v>
      </c>
      <c r="CI80">
        <f>1-NORMDIST(U80,Playoffs!DH$199,Playoffs!DH$200,1)</f>
        <v>0.35718082773029625</v>
      </c>
      <c r="CJ80">
        <f>NORMDIST(V80,Playoffs!DI$199,Playoffs!DI$200,1)</f>
        <v>0.26135343899707841</v>
      </c>
      <c r="CK80">
        <f>NORMDIST(W80,Playoffs!DJ$199,Playoffs!DJ$200,1)</f>
        <v>5.6560320244205542E-3</v>
      </c>
      <c r="CL80">
        <f>1-NORMDIST(X80,Playoffs!DK$199,Playoffs!DK$200,1)</f>
        <v>0.19703845081590154</v>
      </c>
      <c r="CM80">
        <f>NORMDIST(Y80,Playoffs!DL$199,Playoffs!DL$200,1)</f>
        <v>0.32833044514840337</v>
      </c>
      <c r="CN80">
        <f>1-NORMDIST(Z80,Playoffs!DM$199,Playoffs!DM$200,1)</f>
        <v>0.17285789036005728</v>
      </c>
      <c r="CO80">
        <f>1-NORMDIST(AA80,Playoffs!DN$199,Playoffs!DN$200,1)</f>
        <v>0.81169544503076896</v>
      </c>
      <c r="CP80">
        <f>NORMDIST(AB80,Playoffs!DO$199,Playoffs!DO$200,1)</f>
        <v>0.24639348446676546</v>
      </c>
      <c r="CQ80">
        <f>NORMDIST(AC80,Playoffs!DP$199,Playoffs!DP$200,1)</f>
        <v>0.84950380487252064</v>
      </c>
      <c r="CR80">
        <f>1-NORMDIST(AD80,Playoffs!DQ$199,Playoffs!DQ$200,1)</f>
        <v>0.26844299831560803</v>
      </c>
      <c r="CS80">
        <f>NORMDIST(AE80,Playoffs!DR$199,Playoffs!DR$200,1)</f>
        <v>0.61603835383321326</v>
      </c>
      <c r="CT80">
        <f>1-NORMDIST(AF80,Playoffs!DS$199,Playoffs!DS$200,1)</f>
        <v>6.2203053482721149E-3</v>
      </c>
      <c r="CU80">
        <f>NORMDIST(AG80,Playoffs!DT$199,Playoffs!DT$200,1)</f>
        <v>2.5020544447418303E-6</v>
      </c>
      <c r="CV80">
        <f>1-NORMDIST(AH80,Playoffs!DU$199,Playoffs!DU$200,1)</f>
        <v>0.25191567439482965</v>
      </c>
      <c r="CW80">
        <f t="shared" si="102"/>
        <v>18.033462876587649</v>
      </c>
      <c r="CX80">
        <f t="shared" si="103"/>
        <v>5.1333858674920272</v>
      </c>
      <c r="CY80">
        <f t="shared" si="104"/>
        <v>23.166848744079676</v>
      </c>
      <c r="DA80">
        <f t="shared" ca="1" si="105"/>
        <v>126</v>
      </c>
      <c r="DB80">
        <f t="shared" ca="1" si="106"/>
        <v>196</v>
      </c>
      <c r="DC80">
        <f t="shared" ca="1" si="107"/>
        <v>189</v>
      </c>
      <c r="DE80" t="str">
        <f t="shared" si="108"/>
        <v>Rams</v>
      </c>
    </row>
    <row r="81" spans="1:109">
      <c r="A81" t="str">
        <f>Playoffs!G79</f>
        <v>Eagles-DIV-2004</v>
      </c>
      <c r="B81" t="str">
        <f>Playoffs!B79&amp;"-"&amp;Playoffs!F79</f>
        <v>Vikings-2004</v>
      </c>
      <c r="C81">
        <f>Playoffs!CP79-VLOOKUP($B81,Adjusted!$C$1:$AI$128,C$2,FALSE)</f>
        <v>0.63323507989787986</v>
      </c>
      <c r="D81">
        <f>Playoffs!CQ79-VLOOKUP($B81,Adjusted!$C$1:$AI$128,D$2,FALSE)</f>
        <v>0.66298382305934045</v>
      </c>
      <c r="E81">
        <f>Playoffs!CR79-VLOOKUP($B81,Adjusted!$C$1:$AI$128,E$2,FALSE)</f>
        <v>7.9055004211290205</v>
      </c>
      <c r="F81">
        <f>Playoffs!CS79-VLOOKUP($B81,Adjusted!$C$1:$AI$128,F$2,FALSE)</f>
        <v>1.9541250875683724</v>
      </c>
      <c r="G81">
        <f>Playoffs!CT79-VLOOKUP($B81,Adjusted!$C$1:$AI$128,G$2,FALSE)</f>
        <v>1.3729747597889732</v>
      </c>
      <c r="H81">
        <f>Playoffs!CU79-VLOOKUP($B81,Adjusted!$C$1:$AI$128,H$2,FALSE)</f>
        <v>2.3932958681524088</v>
      </c>
      <c r="I81">
        <f>Playoffs!CV79-VLOOKUP($B81,Adjusted!$C$1:$AI$128,I$2,FALSE)</f>
        <v>26.410931072436881</v>
      </c>
      <c r="J81">
        <f>Playoffs!CW79-VLOOKUP($B81,Adjusted!$C$1:$AI$128,J$2,FALSE)</f>
        <v>27.791079810447854</v>
      </c>
      <c r="K81">
        <f>Playoffs!CX79-VLOOKUP($B81,Adjusted!$C$1:$AI$128,K$2,FALSE)</f>
        <v>2.0242221549771955</v>
      </c>
      <c r="L81">
        <f>Playoffs!CY79-VLOOKUP($B81,Adjusted!$C$1:$AI$128,L$2,FALSE)</f>
        <v>2.8544983835385116</v>
      </c>
      <c r="M81">
        <f>Playoffs!CZ79-VLOOKUP($B81,Adjusted!$C$1:$AI$128,M$2,FALSE)</f>
        <v>5.9512150419734144</v>
      </c>
      <c r="N81">
        <f>Playoffs!DA79-VLOOKUP($B81,Adjusted!$C$1:$AI$128,N$2,FALSE)</f>
        <v>4.2018549275451953</v>
      </c>
      <c r="O81">
        <f>Playoffs!DB79-VLOOKUP($B81,Adjusted!$C$1:$AI$128,O$2,FALSE)</f>
        <v>1.4613621610482241</v>
      </c>
      <c r="P81">
        <f>Playoffs!DC79-VLOOKUP($B81,Adjusted!$C$1:$AI$128,P$2,FALSE)</f>
        <v>1.5499473524391472</v>
      </c>
      <c r="Q81">
        <f>Playoffs!DD79-VLOOKUP($B81,Adjusted!$C$1:$AI$128,Q$2,FALSE)</f>
        <v>0.34004287839516395</v>
      </c>
      <c r="R81">
        <f>Playoffs!DE79-VLOOKUP($B81,Adjusted!$C$1:$AI$128,R$2,FALSE)</f>
        <v>0.31561842851544275</v>
      </c>
      <c r="S81">
        <f>Playoffs!DF79-VLOOKUP($B81,Adjusted!$C$1:$AI$128,S$2,FALSE)</f>
        <v>35.247351687564603</v>
      </c>
      <c r="T81">
        <f>Playoffs!DG79-VLOOKUP($B81,Adjusted!$C$1:$AI$128,T$2,FALSE)</f>
        <v>30.023983911502413</v>
      </c>
      <c r="U81">
        <f>Playoffs!DH79-VLOOKUP($B81,Adjusted!$C$1:$AI$128,U$2,FALSE)</f>
        <v>4.6802561193526664</v>
      </c>
      <c r="V81">
        <f>Playoffs!DI79-VLOOKUP($B81,Adjusted!$C$1:$AI$128,V$2,FALSE)</f>
        <v>4.2718430960846252</v>
      </c>
      <c r="W81">
        <f>Playoffs!DJ79-VLOOKUP($B81,Adjusted!$C$1:$AI$128,W$2,FALSE)</f>
        <v>0.56629202954599067</v>
      </c>
      <c r="X81">
        <f>Playoffs!DK79-VLOOKUP($B81,Adjusted!$C$1:$AI$128,X$2,FALSE)</f>
        <v>0.29457056883266114</v>
      </c>
      <c r="Y81">
        <f>Playoffs!DL79-VLOOKUP($B81,Adjusted!$C$1:$AI$128,Y$2,FALSE)</f>
        <v>4.376038686059788</v>
      </c>
      <c r="Z81">
        <f>Playoffs!DM79-VLOOKUP($B81,Adjusted!$C$1:$AI$128,Z$2,FALSE)</f>
        <v>6.4334917892600547</v>
      </c>
      <c r="AA81">
        <f>Playoffs!DN79-VLOOKUP($B81,Adjusted!$C$1:$AI$128,AA$2,FALSE)</f>
        <v>0.27552212843305374</v>
      </c>
      <c r="AB81">
        <f>Playoffs!DO79-VLOOKUP($B81,Adjusted!$C$1:$AI$128,AB$2,FALSE)</f>
        <v>1.4445677141388733</v>
      </c>
      <c r="AC81">
        <f>Playoffs!DP79-VLOOKUP($B81,Adjusted!$C$1:$AI$128,AC$2,FALSE)</f>
        <v>0.43585112515149205</v>
      </c>
      <c r="AD81">
        <f>Playoffs!DQ79-VLOOKUP($B81,Adjusted!$C$1:$AI$128,AD$2,FALSE)</f>
        <v>0.54787651622392641</v>
      </c>
      <c r="AE81">
        <f>Playoffs!DR79-VLOOKUP($B81,Adjusted!$C$1:$AI$128,AE$2,FALSE)</f>
        <v>3.8555181015380371</v>
      </c>
      <c r="AF81">
        <f>Playoffs!DS79-VLOOKUP($B81,Adjusted!$C$1:$AI$128,AF$2,FALSE)</f>
        <v>4.0659448231335116</v>
      </c>
      <c r="AG81">
        <f>Playoffs!DT79-VLOOKUP($B81,Adjusted!$C$1:$AI$128,AG$2,FALSE)</f>
        <v>35.691653253293822</v>
      </c>
      <c r="AH81">
        <f>Playoffs!DU79-VLOOKUP($B81,Adjusted!$C$1:$AI$128,AH$2,FALSE)</f>
        <v>34.367021237270286</v>
      </c>
      <c r="AJ81">
        <f t="shared" ca="1" si="101"/>
        <v>161</v>
      </c>
      <c r="AK81">
        <f t="shared" ca="1" si="70"/>
        <v>94</v>
      </c>
      <c r="AL81">
        <f t="shared" ca="1" si="71"/>
        <v>56</v>
      </c>
      <c r="AM81">
        <f t="shared" ca="1" si="72"/>
        <v>36</v>
      </c>
      <c r="AN81">
        <f t="shared" ca="1" si="73"/>
        <v>99</v>
      </c>
      <c r="AO81">
        <f t="shared" ca="1" si="74"/>
        <v>63</v>
      </c>
      <c r="AP81">
        <f t="shared" ca="1" si="75"/>
        <v>135</v>
      </c>
      <c r="AQ81">
        <f t="shared" ca="1" si="76"/>
        <v>107</v>
      </c>
      <c r="AR81">
        <f t="shared" ca="1" si="77"/>
        <v>181</v>
      </c>
      <c r="AS81">
        <f t="shared" ca="1" si="78"/>
        <v>134</v>
      </c>
      <c r="AT81">
        <f t="shared" ca="1" si="79"/>
        <v>59</v>
      </c>
      <c r="AU81">
        <f t="shared" ca="1" si="80"/>
        <v>45</v>
      </c>
      <c r="AV81">
        <f t="shared" ca="1" si="81"/>
        <v>138</v>
      </c>
      <c r="AW81">
        <f t="shared" ca="1" si="82"/>
        <v>102</v>
      </c>
      <c r="AX81">
        <f t="shared" ca="1" si="83"/>
        <v>140</v>
      </c>
      <c r="AY81">
        <f t="shared" ca="1" si="84"/>
        <v>67</v>
      </c>
      <c r="AZ81">
        <f t="shared" ca="1" si="85"/>
        <v>61</v>
      </c>
      <c r="BA81">
        <f t="shared" ca="1" si="86"/>
        <v>99</v>
      </c>
      <c r="BB81">
        <f t="shared" ca="1" si="87"/>
        <v>134</v>
      </c>
      <c r="BC81">
        <f t="shared" ca="1" si="88"/>
        <v>94</v>
      </c>
      <c r="BD81">
        <f t="shared" ca="1" si="89"/>
        <v>146</v>
      </c>
      <c r="BE81">
        <f t="shared" ca="1" si="90"/>
        <v>20</v>
      </c>
      <c r="BF81">
        <f t="shared" ca="1" si="91"/>
        <v>178</v>
      </c>
      <c r="BG81">
        <f t="shared" ca="1" si="92"/>
        <v>171</v>
      </c>
      <c r="BH81">
        <f t="shared" ca="1" si="93"/>
        <v>33</v>
      </c>
      <c r="BI81">
        <f t="shared" ca="1" si="94"/>
        <v>10</v>
      </c>
      <c r="BJ81">
        <f t="shared" ca="1" si="95"/>
        <v>118</v>
      </c>
      <c r="BK81">
        <f t="shared" ca="1" si="96"/>
        <v>170</v>
      </c>
      <c r="BL81">
        <f t="shared" ca="1" si="97"/>
        <v>105</v>
      </c>
      <c r="BM81">
        <f t="shared" ca="1" si="98"/>
        <v>102</v>
      </c>
      <c r="BN81">
        <f t="shared" ca="1" si="99"/>
        <v>126</v>
      </c>
      <c r="BO81">
        <f t="shared" ca="1" si="100"/>
        <v>55</v>
      </c>
      <c r="BQ81">
        <f>NORMDIST(C81,Playoffs!CP$199,Playoffs!CP$200,1)</f>
        <v>0.28645398509395714</v>
      </c>
      <c r="BR81">
        <f>1-NORMDIST(D81,Playoffs!CQ$199,Playoffs!CQ$200,1)</f>
        <v>0.60869563917460445</v>
      </c>
      <c r="BS81">
        <f>NORMDIST(E81,Playoffs!CR$199,Playoffs!CR$200,1)</f>
        <v>0.80813926811487757</v>
      </c>
      <c r="BT81">
        <f>1-NORMDIST(F81,Playoffs!CS$199,Playoffs!CS$200,1)</f>
        <v>0.89112945330140936</v>
      </c>
      <c r="BU81">
        <f>1-NORMDIST(G81,Playoffs!CT$199,Playoffs!CT$200,1)</f>
        <v>0.60643336237403578</v>
      </c>
      <c r="BV81">
        <f>NORMDIST(H81,Playoffs!CU$199,Playoffs!CU$200,1)</f>
        <v>0.67600206024965859</v>
      </c>
      <c r="BW81">
        <f>NORMDIST(I81,Playoffs!CV$199,Playoffs!CV$200,1)</f>
        <v>0.40791597688592052</v>
      </c>
      <c r="BX81">
        <f>1-NORMDIST(J81,Playoffs!CW$199,Playoffs!CW$200,1)</f>
        <v>0.53135032476371324</v>
      </c>
      <c r="BY81">
        <f>NORMDIST(K81,Playoffs!CX$199,Playoffs!CX$200,1)</f>
        <v>0.14503573871651609</v>
      </c>
      <c r="BZ81">
        <f>1-NORMDIST(L81,Playoffs!CY$199,Playoffs!CY$200,1)</f>
        <v>0.36922969807105721</v>
      </c>
      <c r="CA81">
        <f>NORMDIST(M81,Playoffs!CZ$199,Playoffs!CZ$200,1)</f>
        <v>0.75329601368558274</v>
      </c>
      <c r="CB81">
        <f>1-NORMDIST(N81,Playoffs!DA$199,Playoffs!DA$200,1)</f>
        <v>0.80353435220468028</v>
      </c>
      <c r="CC81">
        <f>NORMDIST(O81,Playoffs!DB$199,Playoffs!DB$200,1)</f>
        <v>0.38174350527988721</v>
      </c>
      <c r="CD81">
        <f>1-NORMDIST(P81,Playoffs!DC$199,Playoffs!DC$200,1)</f>
        <v>0.55578313633305776</v>
      </c>
      <c r="CE81">
        <f>NORMDIST(Q81,Playoffs!DD$199,Playoffs!DD$200,1)</f>
        <v>0.35157414198421633</v>
      </c>
      <c r="CF81">
        <f>1-NORMDIST(R81,Playoffs!DE$199,Playoffs!DE$200,1)</f>
        <v>0.71323061272443644</v>
      </c>
      <c r="CG81">
        <f>NORMDIST(S81,Playoffs!DF$199,Playoffs!DF$200,1)</f>
        <v>0.7706838090222532</v>
      </c>
      <c r="CH81">
        <f>1-NORMDIST(T81,Playoffs!DG$199,Playoffs!DG$200,1)</f>
        <v>0.57194602216387558</v>
      </c>
      <c r="CI81">
        <f>1-NORMDIST(U81,Playoffs!DH$199,Playoffs!DH$200,1)</f>
        <v>0.35236781430215192</v>
      </c>
      <c r="CJ81">
        <f>NORMDIST(V81,Playoffs!DI$199,Playoffs!DI$200,1)</f>
        <v>0.57018842048093243</v>
      </c>
      <c r="CK81">
        <f>NORMDIST(W81,Playoffs!DJ$199,Playoffs!DJ$200,1)</f>
        <v>0.37178864524015032</v>
      </c>
      <c r="CL81">
        <f>1-NORMDIST(X81,Playoffs!DK$199,Playoffs!DK$200,1)</f>
        <v>0.90652055873683013</v>
      </c>
      <c r="CM81">
        <f>NORMDIST(Y81,Playoffs!DL$199,Playoffs!DL$200,1)</f>
        <v>0.12817699482805822</v>
      </c>
      <c r="CN81">
        <f>1-NORMDIST(Z81,Playoffs!DM$199,Playoffs!DM$200,1)</f>
        <v>0.17698529300245203</v>
      </c>
      <c r="CO81">
        <f>1-NORMDIST(AA81,Playoffs!DN$199,Playoffs!DN$200,1)</f>
        <v>0.89370472546737068</v>
      </c>
      <c r="CP81">
        <f>NORMDIST(AB81,Playoffs!DO$199,Playoffs!DO$200,1)</f>
        <v>0.92610324652703913</v>
      </c>
      <c r="CQ81">
        <f>NORMDIST(AC81,Playoffs!DP$199,Playoffs!DP$200,1)</f>
        <v>0.42769679340123345</v>
      </c>
      <c r="CR81">
        <f>1-NORMDIST(AD81,Playoffs!DQ$199,Playoffs!DQ$200,1)</f>
        <v>0.21894477209829377</v>
      </c>
      <c r="CS81">
        <f>NORMDIST(AE81,Playoffs!DR$199,Playoffs!DR$200,1)</f>
        <v>0.41139408716304715</v>
      </c>
      <c r="CT81">
        <f>1-NORMDIST(AF81,Playoffs!DS$199,Playoffs!DS$200,1)</f>
        <v>0.52274857111312112</v>
      </c>
      <c r="CU81">
        <f>NORMDIST(AG81,Playoffs!DT$199,Playoffs!DT$200,1)</f>
        <v>0.35519772642811687</v>
      </c>
      <c r="CV81">
        <f>1-NORMDIST(AH81,Playoffs!DU$199,Playoffs!DU$200,1)</f>
        <v>0.71709672534565339</v>
      </c>
      <c r="CW81">
        <f t="shared" si="102"/>
        <v>17.314023110075791</v>
      </c>
      <c r="CX81">
        <f t="shared" si="103"/>
        <v>22.818696600644834</v>
      </c>
      <c r="CY81">
        <f t="shared" si="104"/>
        <v>40.132719710720629</v>
      </c>
      <c r="DA81">
        <f t="shared" ca="1" si="105"/>
        <v>133</v>
      </c>
      <c r="DB81">
        <f t="shared" ca="1" si="106"/>
        <v>70</v>
      </c>
      <c r="DC81">
        <f t="shared" ca="1" si="107"/>
        <v>97</v>
      </c>
      <c r="DE81" t="str">
        <f t="shared" si="108"/>
        <v>Eagles</v>
      </c>
    </row>
    <row r="82" spans="1:109">
      <c r="A82" t="str">
        <f>Playoffs!G80</f>
        <v>Vikings-DIV-2004</v>
      </c>
      <c r="B82" t="str">
        <f>Playoffs!B80&amp;"-"&amp;Playoffs!F80</f>
        <v>Eagles-2004</v>
      </c>
      <c r="C82">
        <f>Playoffs!CP80-VLOOKUP($B82,Adjusted!$C$1:$AI$128,C$2,FALSE)</f>
        <v>0.73545797898686882</v>
      </c>
      <c r="D82">
        <f>Playoffs!CQ80-VLOOKUP($B82,Adjusted!$C$1:$AI$128,D$2,FALSE)</f>
        <v>0.73823763532601838</v>
      </c>
      <c r="E82">
        <f>Playoffs!CR80-VLOOKUP($B82,Adjusted!$C$1:$AI$128,E$2,FALSE)</f>
        <v>4.6497433188248083</v>
      </c>
      <c r="F82">
        <f>Playoffs!CS80-VLOOKUP($B82,Adjusted!$C$1:$AI$128,F$2,FALSE)</f>
        <v>8.2781579123289468</v>
      </c>
      <c r="G82">
        <f>Playoffs!CT80-VLOOKUP($B82,Adjusted!$C$1:$AI$128,G$2,FALSE)</f>
        <v>2.0744181025253798</v>
      </c>
      <c r="H82">
        <f>Playoffs!CU80-VLOOKUP($B82,Adjusted!$C$1:$AI$128,H$2,FALSE)</f>
        <v>1.2947392108888152</v>
      </c>
      <c r="I82">
        <f>Playoffs!CV80-VLOOKUP($B82,Adjusted!$C$1:$AI$128,I$2,FALSE)</f>
        <v>36.683805885451825</v>
      </c>
      <c r="J82">
        <f>Playoffs!CW80-VLOOKUP($B82,Adjusted!$C$1:$AI$128,J$2,FALSE)</f>
        <v>34.2623924009064</v>
      </c>
      <c r="K82">
        <f>Playoffs!CX80-VLOOKUP($B82,Adjusted!$C$1:$AI$128,K$2,FALSE)</f>
        <v>2.9565261892998169</v>
      </c>
      <c r="L82">
        <f>Playoffs!CY80-VLOOKUP($B82,Adjusted!$C$1:$AI$128,L$2,FALSE)</f>
        <v>2.6875520082960027</v>
      </c>
      <c r="M82">
        <f>Playoffs!CZ80-VLOOKUP($B82,Adjusted!$C$1:$AI$128,M$2,FALSE)</f>
        <v>5.5550101160063665</v>
      </c>
      <c r="N82">
        <f>Playoffs!DA80-VLOOKUP($B82,Adjusted!$C$1:$AI$128,N$2,FALSE)</f>
        <v>6.0959253878316213</v>
      </c>
      <c r="O82">
        <f>Playoffs!DB80-VLOOKUP($B82,Adjusted!$C$1:$AI$128,O$2,FALSE)</f>
        <v>1.9578416246738901</v>
      </c>
      <c r="P82">
        <f>Playoffs!DC80-VLOOKUP($B82,Adjusted!$C$1:$AI$128,P$2,FALSE)</f>
        <v>2.1209884690371581</v>
      </c>
      <c r="Q82">
        <f>Playoffs!DD80-VLOOKUP($B82,Adjusted!$C$1:$AI$128,Q$2,FALSE)</f>
        <v>0.46775106070008488</v>
      </c>
      <c r="R82">
        <f>Playoffs!DE80-VLOOKUP($B82,Adjusted!$C$1:$AI$128,R$2,FALSE)</f>
        <v>0.49375839938842736</v>
      </c>
      <c r="S82">
        <f>Playoffs!DF80-VLOOKUP($B82,Adjusted!$C$1:$AI$128,S$2,FALSE)</f>
        <v>27.945071980397756</v>
      </c>
      <c r="T82">
        <f>Playoffs!DG80-VLOOKUP($B82,Adjusted!$C$1:$AI$128,T$2,FALSE)</f>
        <v>36.057469605792484</v>
      </c>
      <c r="U82">
        <f>Playoffs!DH80-VLOOKUP($B82,Adjusted!$C$1:$AI$128,U$2,FALSE)</f>
        <v>2.7946535220050488</v>
      </c>
      <c r="V82">
        <f>Playoffs!DI80-VLOOKUP($B82,Adjusted!$C$1:$AI$128,V$2,FALSE)</f>
        <v>3.2306849431814517</v>
      </c>
      <c r="W82">
        <f>Playoffs!DJ80-VLOOKUP($B82,Adjusted!$C$1:$AI$128,W$2,FALSE)</f>
        <v>0.32069364967208802</v>
      </c>
      <c r="X82">
        <f>Playoffs!DK80-VLOOKUP($B82,Adjusted!$C$1:$AI$128,X$2,FALSE)</f>
        <v>0.58736492799881912</v>
      </c>
      <c r="Y82">
        <f>Playoffs!DL80-VLOOKUP($B82,Adjusted!$C$1:$AI$128,Y$2,FALSE)</f>
        <v>6.6198813199416282</v>
      </c>
      <c r="Z82">
        <f>Playoffs!DM80-VLOOKUP($B82,Adjusted!$C$1:$AI$128,Z$2,FALSE)</f>
        <v>5.6693339096190156</v>
      </c>
      <c r="AA82">
        <f>Playoffs!DN80-VLOOKUP($B82,Adjusted!$C$1:$AI$128,AA$2,FALSE)</f>
        <v>1.4718584708243034</v>
      </c>
      <c r="AB82">
        <f>Playoffs!DO80-VLOOKUP($B82,Adjusted!$C$1:$AI$128,AB$2,FALSE)</f>
        <v>0.20571745399687408</v>
      </c>
      <c r="AC82">
        <f>Playoffs!DP80-VLOOKUP($B82,Adjusted!$C$1:$AI$128,AC$2,FALSE)</f>
        <v>0.63889214909538827</v>
      </c>
      <c r="AD82">
        <f>Playoffs!DQ80-VLOOKUP($B82,Adjusted!$C$1:$AI$128,AD$2,FALSE)</f>
        <v>0.55024671893508525</v>
      </c>
      <c r="AE82">
        <f>Playoffs!DR80-VLOOKUP($B82,Adjusted!$C$1:$AI$128,AE$2,FALSE)</f>
        <v>4.5486071489335078</v>
      </c>
      <c r="AF82">
        <f>Playoffs!DS80-VLOOKUP($B82,Adjusted!$C$1:$AI$128,AF$2,FALSE)</f>
        <v>4.048729351869933</v>
      </c>
      <c r="AG82">
        <f>Playoffs!DT80-VLOOKUP($B82,Adjusted!$C$1:$AI$128,AG$2,FALSE)</f>
        <v>32.334027784470194</v>
      </c>
      <c r="AH82">
        <f>Playoffs!DU80-VLOOKUP($B82,Adjusted!$C$1:$AI$128,AH$2,FALSE)</f>
        <v>32.574156743515395</v>
      </c>
      <c r="AJ82">
        <f t="shared" ca="1" si="101"/>
        <v>88</v>
      </c>
      <c r="AK82">
        <f t="shared" ca="1" si="70"/>
        <v>150</v>
      </c>
      <c r="AL82">
        <f t="shared" ca="1" si="71"/>
        <v>137</v>
      </c>
      <c r="AM82">
        <f t="shared" ca="1" si="72"/>
        <v>176</v>
      </c>
      <c r="AN82">
        <f t="shared" ca="1" si="73"/>
        <v>134</v>
      </c>
      <c r="AO82">
        <f t="shared" ca="1" si="74"/>
        <v>118</v>
      </c>
      <c r="AP82">
        <f t="shared" ca="1" si="75"/>
        <v>46</v>
      </c>
      <c r="AQ82">
        <f t="shared" ca="1" si="76"/>
        <v>162</v>
      </c>
      <c r="AR82">
        <f t="shared" ca="1" si="77"/>
        <v>73</v>
      </c>
      <c r="AS82">
        <f t="shared" ca="1" si="78"/>
        <v>117</v>
      </c>
      <c r="AT82">
        <f t="shared" ca="1" si="79"/>
        <v>83</v>
      </c>
      <c r="AU82">
        <f t="shared" ca="1" si="80"/>
        <v>173</v>
      </c>
      <c r="AV82">
        <f t="shared" ca="1" si="81"/>
        <v>65</v>
      </c>
      <c r="AW82">
        <f t="shared" ca="1" si="82"/>
        <v>165</v>
      </c>
      <c r="AX82">
        <f t="shared" ca="1" si="83"/>
        <v>72</v>
      </c>
      <c r="AY82">
        <f t="shared" ca="1" si="84"/>
        <v>161</v>
      </c>
      <c r="AZ82">
        <f t="shared" ca="1" si="85"/>
        <v>150</v>
      </c>
      <c r="BA82">
        <f t="shared" ca="1" si="86"/>
        <v>163</v>
      </c>
      <c r="BB82">
        <f t="shared" ca="1" si="87"/>
        <v>66</v>
      </c>
      <c r="BC82">
        <f t="shared" ca="1" si="88"/>
        <v>132</v>
      </c>
      <c r="BD82">
        <f t="shared" ca="1" si="89"/>
        <v>185</v>
      </c>
      <c r="BE82">
        <f t="shared" ca="1" si="90"/>
        <v>84</v>
      </c>
      <c r="BF82">
        <f t="shared" ca="1" si="91"/>
        <v>28</v>
      </c>
      <c r="BG82">
        <f t="shared" ca="1" si="92"/>
        <v>121</v>
      </c>
      <c r="BH82">
        <f t="shared" ca="1" si="93"/>
        <v>190</v>
      </c>
      <c r="BI82">
        <f t="shared" ca="1" si="94"/>
        <v>186</v>
      </c>
      <c r="BJ82">
        <f t="shared" ca="1" si="95"/>
        <v>16</v>
      </c>
      <c r="BK82">
        <f t="shared" ca="1" si="96"/>
        <v>171</v>
      </c>
      <c r="BL82">
        <f t="shared" ca="1" si="97"/>
        <v>61</v>
      </c>
      <c r="BM82">
        <f t="shared" ca="1" si="98"/>
        <v>101</v>
      </c>
      <c r="BN82">
        <f t="shared" ca="1" si="99"/>
        <v>166</v>
      </c>
      <c r="BO82">
        <f t="shared" ca="1" si="100"/>
        <v>38</v>
      </c>
      <c r="BQ82">
        <f>NORMDIST(C82,Playoffs!CP$199,Playoffs!CP$200,1)</f>
        <v>0.66470882151359456</v>
      </c>
      <c r="BR82">
        <f>1-NORMDIST(D82,Playoffs!CQ$199,Playoffs!CQ$200,1)</f>
        <v>0.32554616384381951</v>
      </c>
      <c r="BS82">
        <f>NORMDIST(E82,Playoffs!CR$199,Playoffs!CR$200,1)</f>
        <v>0.38983697517482208</v>
      </c>
      <c r="BT82">
        <f>1-NORMDIST(F82,Playoffs!CS$199,Playoffs!CS$200,1)</f>
        <v>0.15798299738785748</v>
      </c>
      <c r="BU82">
        <f>1-NORMDIST(G82,Playoffs!CT$199,Playoffs!CT$200,1)</f>
        <v>0.40925129489120615</v>
      </c>
      <c r="BV82">
        <f>NORMDIST(H82,Playoffs!CU$199,Playoffs!CU$200,1)</f>
        <v>0.37230767786415109</v>
      </c>
      <c r="BW82">
        <f>NORMDIST(I82,Playoffs!CV$199,Playoffs!CV$200,1)</f>
        <v>0.81995151855531556</v>
      </c>
      <c r="BX82">
        <f>1-NORMDIST(J82,Playoffs!CW$199,Playoffs!CW$200,1)</f>
        <v>0.25960461941385482</v>
      </c>
      <c r="BY82">
        <f>NORMDIST(K82,Playoffs!CX$199,Playoffs!CX$200,1)</f>
        <v>0.69319657589423056</v>
      </c>
      <c r="BZ82">
        <f>1-NORMDIST(L82,Playoffs!CY$199,Playoffs!CY$200,1)</f>
        <v>0.47845621990683884</v>
      </c>
      <c r="CA82">
        <f>NORMDIST(M82,Playoffs!CZ$199,Playoffs!CZ$200,1)</f>
        <v>0.63167356427263355</v>
      </c>
      <c r="CB82">
        <f>1-NORMDIST(N82,Playoffs!DA$199,Playoffs!DA$200,1)</f>
        <v>0.20833126781627531</v>
      </c>
      <c r="CC82">
        <f>NORMDIST(O82,Playoffs!DB$199,Playoffs!DB$200,1)</f>
        <v>0.72550972403838898</v>
      </c>
      <c r="CD82">
        <f>1-NORMDIST(P82,Playoffs!DC$199,Playoffs!DC$200,1)</f>
        <v>0.18536717112915402</v>
      </c>
      <c r="CE82">
        <f>NORMDIST(Q82,Playoffs!DD$199,Playoffs!DD$200,1)</f>
        <v>0.71544568832352617</v>
      </c>
      <c r="CF82">
        <f>1-NORMDIST(R82,Playoffs!DE$199,Playoffs!DE$200,1)</f>
        <v>0.22275602658652605</v>
      </c>
      <c r="CG82">
        <f>NORMDIST(S82,Playoffs!DF$199,Playoffs!DF$200,1)</f>
        <v>0.29168785936203367</v>
      </c>
      <c r="CH82">
        <f>1-NORMDIST(T82,Playoffs!DG$199,Playoffs!DG$200,1)</f>
        <v>0.18830353111576636</v>
      </c>
      <c r="CI82">
        <f>1-NORMDIST(U82,Playoffs!DH$199,Playoffs!DH$200,1)</f>
        <v>0.71022973608190154</v>
      </c>
      <c r="CJ82">
        <f>NORMDIST(V82,Playoffs!DI$199,Playoffs!DI$200,1)</f>
        <v>0.36756529053879139</v>
      </c>
      <c r="CK82">
        <f>NORMDIST(W82,Playoffs!DJ$199,Playoffs!DJ$200,1)</f>
        <v>0.11043649788880883</v>
      </c>
      <c r="CL82">
        <f>1-NORMDIST(X82,Playoffs!DK$199,Playoffs!DK$200,1)</f>
        <v>0.59876331944707606</v>
      </c>
      <c r="CM82">
        <f>NORMDIST(Y82,Playoffs!DL$199,Playoffs!DL$200,1)</f>
        <v>0.86729894836667532</v>
      </c>
      <c r="CN82">
        <f>1-NORMDIST(Z82,Playoffs!DM$199,Playoffs!DM$200,1)</f>
        <v>0.43601475439012283</v>
      </c>
      <c r="CO82">
        <f>1-NORMDIST(AA82,Playoffs!DN$199,Playoffs!DN$200,1)</f>
        <v>6.5489095691671828E-2</v>
      </c>
      <c r="CP82">
        <f>NORMDIST(AB82,Playoffs!DO$199,Playoffs!DO$200,1)</f>
        <v>7.9665481717447251E-2</v>
      </c>
      <c r="CQ82">
        <f>NORMDIST(AC82,Playoffs!DP$199,Playoffs!DP$200,1)</f>
        <v>0.93991931834742948</v>
      </c>
      <c r="CR82">
        <f>1-NORMDIST(AD82,Playoffs!DQ$199,Playoffs!DQ$200,1)</f>
        <v>0.21300696998691038</v>
      </c>
      <c r="CS82">
        <f>NORMDIST(AE82,Playoffs!DR$199,Playoffs!DR$200,1)</f>
        <v>0.62770725907125779</v>
      </c>
      <c r="CT82">
        <f>1-NORMDIST(AF82,Playoffs!DS$199,Playoffs!DS$200,1)</f>
        <v>0.52818499890851422</v>
      </c>
      <c r="CU82">
        <f>NORMDIST(AG82,Playoffs!DT$199,Playoffs!DT$200,1)</f>
        <v>0.18789993457224163</v>
      </c>
      <c r="CV82">
        <f>1-NORMDIST(AH82,Playoffs!DU$199,Playoffs!DU$200,1)</f>
        <v>0.80202529850436144</v>
      </c>
      <c r="CW82">
        <f t="shared" si="102"/>
        <v>20.858096781499189</v>
      </c>
      <c r="CX82">
        <f t="shared" si="103"/>
        <v>10.814304501285841</v>
      </c>
      <c r="CY82">
        <f t="shared" si="104"/>
        <v>31.672401282785032</v>
      </c>
      <c r="DA82">
        <f t="shared" ca="1" si="105"/>
        <v>91</v>
      </c>
      <c r="DB82">
        <f t="shared" ca="1" si="106"/>
        <v>177</v>
      </c>
      <c r="DC82">
        <f t="shared" ca="1" si="107"/>
        <v>161</v>
      </c>
      <c r="DE82" t="str">
        <f t="shared" si="108"/>
        <v>Vikings</v>
      </c>
    </row>
    <row r="83" spans="1:109">
      <c r="A83" t="str">
        <f>Playoffs!G81</f>
        <v>Patriots-DIV-2004</v>
      </c>
      <c r="B83" t="str">
        <f>Playoffs!B81&amp;"-"&amp;Playoffs!F81</f>
        <v>Colts-2004</v>
      </c>
      <c r="C83">
        <f>Playoffs!CP81-VLOOKUP($B83,Adjusted!$C$1:$AI$128,C$2,FALSE)</f>
        <v>0.73411858500641536</v>
      </c>
      <c r="D83">
        <f>Playoffs!CQ81-VLOOKUP($B83,Adjusted!$C$1:$AI$128,D$2,FALSE)</f>
        <v>0.53259526391147372</v>
      </c>
      <c r="E83">
        <f>Playoffs!CR81-VLOOKUP($B83,Adjusted!$C$1:$AI$128,E$2,FALSE)</f>
        <v>4.0775251242384742</v>
      </c>
      <c r="F83">
        <f>Playoffs!CS81-VLOOKUP($B83,Adjusted!$C$1:$AI$128,F$2,FALSE)</f>
        <v>0.42361399216704676</v>
      </c>
      <c r="G83">
        <f>Playoffs!CT81-VLOOKUP($B83,Adjusted!$C$1:$AI$128,G$2,FALSE)</f>
        <v>-0.62367130761935707</v>
      </c>
      <c r="H83">
        <f>Playoffs!CU81-VLOOKUP($B83,Adjusted!$C$1:$AI$128,H$2,FALSE)</f>
        <v>3.7002956340774116</v>
      </c>
      <c r="I83">
        <f>Playoffs!CV81-VLOOKUP($B83,Adjusted!$C$1:$AI$128,I$2,FALSE)</f>
        <v>30.85162200537167</v>
      </c>
      <c r="J83">
        <f>Playoffs!CW81-VLOOKUP($B83,Adjusted!$C$1:$AI$128,J$2,FALSE)</f>
        <v>17.128813516771544</v>
      </c>
      <c r="K83">
        <f>Playoffs!CX81-VLOOKUP($B83,Adjusted!$C$1:$AI$128,K$2,FALSE)</f>
        <v>3.9722423124636252</v>
      </c>
      <c r="L83">
        <f>Playoffs!CY81-VLOOKUP($B83,Adjusted!$C$1:$AI$128,L$2,FALSE)</f>
        <v>2.0494721621291898</v>
      </c>
      <c r="M83">
        <f>Playoffs!CZ81-VLOOKUP($B83,Adjusted!$C$1:$AI$128,M$2,FALSE)</f>
        <v>4.1898675349392089</v>
      </c>
      <c r="N83">
        <f>Playoffs!DA81-VLOOKUP($B83,Adjusted!$C$1:$AI$128,N$2,FALSE)</f>
        <v>3.3292402918805259</v>
      </c>
      <c r="O83">
        <f>Playoffs!DB81-VLOOKUP($B83,Adjusted!$C$1:$AI$128,O$2,FALSE)</f>
        <v>2.0814712570132832</v>
      </c>
      <c r="P83">
        <f>Playoffs!DC81-VLOOKUP($B83,Adjusted!$C$1:$AI$128,P$2,FALSE)</f>
        <v>1.1199423078102093</v>
      </c>
      <c r="Q83">
        <f>Playoffs!DD81-VLOOKUP($B83,Adjusted!$C$1:$AI$128,Q$2,FALSE)</f>
        <v>0.51106961005823315</v>
      </c>
      <c r="R83">
        <f>Playoffs!DE81-VLOOKUP($B83,Adjusted!$C$1:$AI$128,R$2,FALSE)</f>
        <v>0.45834599477382199</v>
      </c>
      <c r="S83">
        <f>Playoffs!DF81-VLOOKUP($B83,Adjusted!$C$1:$AI$128,S$2,FALSE)</f>
        <v>31.273404473786716</v>
      </c>
      <c r="T83">
        <f>Playoffs!DG81-VLOOKUP($B83,Adjusted!$C$1:$AI$128,T$2,FALSE)</f>
        <v>23.09376338292974</v>
      </c>
      <c r="U83">
        <f>Playoffs!DH81-VLOOKUP($B83,Adjusted!$C$1:$AI$128,U$2,FALSE)</f>
        <v>4.1334154549547311</v>
      </c>
      <c r="V83">
        <f>Playoffs!DI81-VLOOKUP($B83,Adjusted!$C$1:$AI$128,V$2,FALSE)</f>
        <v>5.2005232650200224</v>
      </c>
      <c r="W83">
        <f>Playoffs!DJ81-VLOOKUP($B83,Adjusted!$C$1:$AI$128,W$2,FALSE)</f>
        <v>0.76119152143106794</v>
      </c>
      <c r="X83">
        <f>Playoffs!DK81-VLOOKUP($B83,Adjusted!$C$1:$AI$128,X$2,FALSE)</f>
        <v>0.27741826083111709</v>
      </c>
      <c r="Y83">
        <f>Playoffs!DL81-VLOOKUP($B83,Adjusted!$C$1:$AI$128,Y$2,FALSE)</f>
        <v>7.2549577034973121</v>
      </c>
      <c r="Z83">
        <f>Playoffs!DM81-VLOOKUP($B83,Adjusted!$C$1:$AI$128,Z$2,FALSE)</f>
        <v>5.3594128096929943</v>
      </c>
      <c r="AA83">
        <f>Playoffs!DN81-VLOOKUP($B83,Adjusted!$C$1:$AI$128,AA$2,FALSE)</f>
        <v>0.52603579870306116</v>
      </c>
      <c r="AB83">
        <f>Playoffs!DO81-VLOOKUP($B83,Adjusted!$C$1:$AI$128,AB$2,FALSE)</f>
        <v>0.82524750976295558</v>
      </c>
      <c r="AC83">
        <f>Playoffs!DP81-VLOOKUP($B83,Adjusted!$C$1:$AI$128,AC$2,FALSE)</f>
        <v>0.5894582633263713</v>
      </c>
      <c r="AD83">
        <f>Playoffs!DQ81-VLOOKUP($B83,Adjusted!$C$1:$AI$128,AD$2,FALSE)</f>
        <v>0.34956861513936199</v>
      </c>
      <c r="AE83">
        <f>Playoffs!DR81-VLOOKUP($B83,Adjusted!$C$1:$AI$128,AE$2,FALSE)</f>
        <v>4.8931361431446678</v>
      </c>
      <c r="AF83">
        <f>Playoffs!DS81-VLOOKUP($B83,Adjusted!$C$1:$AI$128,AF$2,FALSE)</f>
        <v>2.9733321673208293</v>
      </c>
      <c r="AG83">
        <f>Playoffs!DT81-VLOOKUP($B83,Adjusted!$C$1:$AI$128,AG$2,FALSE)</f>
        <v>37.590345214030904</v>
      </c>
      <c r="AH83">
        <f>Playoffs!DU81-VLOOKUP($B83,Adjusted!$C$1:$AI$128,AH$2,FALSE)</f>
        <v>36.886337117147789</v>
      </c>
      <c r="AJ83">
        <f t="shared" ca="1" si="101"/>
        <v>90</v>
      </c>
      <c r="AK83">
        <f t="shared" ca="1" si="70"/>
        <v>21</v>
      </c>
      <c r="AL83">
        <f t="shared" ca="1" si="71"/>
        <v>149</v>
      </c>
      <c r="AM83">
        <f t="shared" ca="1" si="72"/>
        <v>23</v>
      </c>
      <c r="AN83">
        <f t="shared" ca="1" si="73"/>
        <v>4</v>
      </c>
      <c r="AO83">
        <f t="shared" ca="1" si="74"/>
        <v>34</v>
      </c>
      <c r="AP83">
        <f t="shared" ca="1" si="75"/>
        <v>89</v>
      </c>
      <c r="AQ83">
        <f t="shared" ca="1" si="76"/>
        <v>21</v>
      </c>
      <c r="AR83">
        <f t="shared" ca="1" si="77"/>
        <v>8</v>
      </c>
      <c r="AS83">
        <f t="shared" ca="1" si="78"/>
        <v>38</v>
      </c>
      <c r="AT83">
        <f t="shared" ca="1" si="79"/>
        <v>177</v>
      </c>
      <c r="AU83">
        <f t="shared" ca="1" si="80"/>
        <v>10</v>
      </c>
      <c r="AV83">
        <f t="shared" ca="1" si="81"/>
        <v>52</v>
      </c>
      <c r="AW83">
        <f t="shared" ca="1" si="82"/>
        <v>43</v>
      </c>
      <c r="AX83">
        <f t="shared" ca="1" si="83"/>
        <v>46</v>
      </c>
      <c r="AY83">
        <f t="shared" ca="1" si="84"/>
        <v>148</v>
      </c>
      <c r="AZ83">
        <f t="shared" ca="1" si="85"/>
        <v>105</v>
      </c>
      <c r="BA83">
        <f t="shared" ca="1" si="86"/>
        <v>19</v>
      </c>
      <c r="BB83">
        <f t="shared" ca="1" si="87"/>
        <v>109</v>
      </c>
      <c r="BC83">
        <f t="shared" ca="1" si="88"/>
        <v>64</v>
      </c>
      <c r="BD83">
        <f t="shared" ca="1" si="89"/>
        <v>87</v>
      </c>
      <c r="BE83">
        <f t="shared" ca="1" si="90"/>
        <v>19</v>
      </c>
      <c r="BF83">
        <f t="shared" ca="1" si="91"/>
        <v>11</v>
      </c>
      <c r="BG83">
        <f t="shared" ca="1" si="92"/>
        <v>92</v>
      </c>
      <c r="BH83">
        <f t="shared" ca="1" si="93"/>
        <v>83</v>
      </c>
      <c r="BI83">
        <f t="shared" ca="1" si="94"/>
        <v>75</v>
      </c>
      <c r="BJ83">
        <f t="shared" ca="1" si="95"/>
        <v>26</v>
      </c>
      <c r="BK83">
        <f t="shared" ca="1" si="96"/>
        <v>47</v>
      </c>
      <c r="BL83">
        <f t="shared" ca="1" si="97"/>
        <v>46</v>
      </c>
      <c r="BM83">
        <f t="shared" ca="1" si="98"/>
        <v>48</v>
      </c>
      <c r="BN83">
        <f t="shared" ca="1" si="99"/>
        <v>94</v>
      </c>
      <c r="BO83">
        <f t="shared" ca="1" si="100"/>
        <v>89</v>
      </c>
      <c r="BQ83">
        <f>NORMDIST(C83,Playoffs!CP$199,Playoffs!CP$200,1)</f>
        <v>0.65997273933142186</v>
      </c>
      <c r="BR83">
        <f>1-NORMDIST(D83,Playoffs!CQ$199,Playoffs!CQ$200,1)</f>
        <v>0.93792417038122533</v>
      </c>
      <c r="BS83">
        <f>NORMDIST(E83,Playoffs!CR$199,Playoffs!CR$200,1)</f>
        <v>0.31490140814777234</v>
      </c>
      <c r="BT83">
        <f>1-NORMDIST(F83,Playoffs!CS$199,Playoffs!CS$200,1)</f>
        <v>0.96193058723103531</v>
      </c>
      <c r="BU83">
        <f>1-NORMDIST(G83,Playoffs!CT$199,Playoffs!CT$200,1)</f>
        <v>0.95466473628570614</v>
      </c>
      <c r="BV83">
        <f>NORMDIST(H83,Playoffs!CU$199,Playoffs!CU$200,1)</f>
        <v>0.91732160053160494</v>
      </c>
      <c r="BW83">
        <f>NORMDIST(I83,Playoffs!CV$199,Playoffs!CV$200,1)</f>
        <v>0.6038709337764121</v>
      </c>
      <c r="BX83">
        <f>1-NORMDIST(J83,Playoffs!CW$199,Playoffs!CW$200,1)</f>
        <v>0.89800617138448913</v>
      </c>
      <c r="BY83">
        <f>NORMDIST(K83,Playoffs!CX$199,Playoffs!CX$200,1)</f>
        <v>0.98636595710600283</v>
      </c>
      <c r="BZ83">
        <f>1-NORMDIST(L83,Playoffs!CY$199,Playoffs!CY$200,1)</f>
        <v>0.84509867118702975</v>
      </c>
      <c r="CA83">
        <f>NORMDIST(M83,Playoffs!CZ$199,Playoffs!CZ$200,1)</f>
        <v>0.19355757324480494</v>
      </c>
      <c r="CB83">
        <f>1-NORMDIST(N83,Playoffs!DA$199,Playoffs!DA$200,1)</f>
        <v>0.94760926972995607</v>
      </c>
      <c r="CC83">
        <f>NORMDIST(O83,Playoffs!DB$199,Playoffs!DB$200,1)</f>
        <v>0.79487333726821985</v>
      </c>
      <c r="CD83">
        <f>1-NORMDIST(P83,Playoffs!DC$199,Playoffs!DC$200,1)</f>
        <v>0.82120092630379582</v>
      </c>
      <c r="CE83">
        <f>NORMDIST(Q83,Playoffs!DD$199,Playoffs!DD$200,1)</f>
        <v>0.8137373648724735</v>
      </c>
      <c r="CF83">
        <f>1-NORMDIST(R83,Playoffs!DE$199,Playoffs!DE$200,1)</f>
        <v>0.3087594733630501</v>
      </c>
      <c r="CG83">
        <f>NORMDIST(S83,Playoffs!DF$199,Playoffs!DF$200,1)</f>
        <v>0.51567967783708257</v>
      </c>
      <c r="CH83">
        <f>1-NORMDIST(T83,Playoffs!DG$199,Playoffs!DG$200,1)</f>
        <v>0.92001722741150382</v>
      </c>
      <c r="CI83">
        <f>1-NORMDIST(U83,Playoffs!DH$199,Playoffs!DH$200,1)</f>
        <v>0.45685497678061371</v>
      </c>
      <c r="CJ83">
        <f>NORMDIST(V83,Playoffs!DI$199,Playoffs!DI$200,1)</f>
        <v>0.73772995132232411</v>
      </c>
      <c r="CK83">
        <f>NORMDIST(W83,Playoffs!DJ$199,Playoffs!DJ$200,1)</f>
        <v>0.6498013085058767</v>
      </c>
      <c r="CL83">
        <f>1-NORMDIST(X83,Playoffs!DK$199,Playoffs!DK$200,1)</f>
        <v>0.91655725832219948</v>
      </c>
      <c r="CM83">
        <f>NORMDIST(Y83,Playoffs!DL$199,Playoffs!DL$200,1)</f>
        <v>0.95995662366686796</v>
      </c>
      <c r="CN83">
        <f>1-NORMDIST(Z83,Playoffs!DM$199,Playoffs!DM$200,1)</f>
        <v>0.5594282490520518</v>
      </c>
      <c r="CO83">
        <f>1-NORMDIST(AA83,Playoffs!DN$199,Playoffs!DN$200,1)</f>
        <v>0.748320066970936</v>
      </c>
      <c r="CP83">
        <f>NORMDIST(AB83,Playoffs!DO$199,Playoffs!DO$200,1)</f>
        <v>0.50808354340367079</v>
      </c>
      <c r="CQ83">
        <f>NORMDIST(AC83,Playoffs!DP$199,Playoffs!DP$200,1)</f>
        <v>0.87104712771252202</v>
      </c>
      <c r="CR83">
        <f>1-NORMDIST(AD83,Playoffs!DQ$199,Playoffs!DQ$200,1)</f>
        <v>0.82123965563347034</v>
      </c>
      <c r="CS83">
        <f>NORMDIST(AE83,Playoffs!DR$199,Playoffs!DR$200,1)</f>
        <v>0.72543424382705568</v>
      </c>
      <c r="CT83">
        <f>1-NORMDIST(AF83,Playoffs!DS$199,Playoffs!DS$200,1)</f>
        <v>0.82217779209282527</v>
      </c>
      <c r="CU83">
        <f>NORMDIST(AG83,Playoffs!DT$199,Playoffs!DT$200,1)</f>
        <v>0.46792989849220801</v>
      </c>
      <c r="CV83">
        <f>1-NORMDIST(AH83,Playoffs!DU$199,Playoffs!DU$200,1)</f>
        <v>0.57468624298455329</v>
      </c>
      <c r="CW83">
        <f t="shared" si="102"/>
        <v>23.654334874187427</v>
      </c>
      <c r="CX83">
        <f t="shared" si="103"/>
        <v>29.830957279927933</v>
      </c>
      <c r="CY83">
        <f t="shared" si="104"/>
        <v>53.485292154115363</v>
      </c>
      <c r="DA83">
        <f t="shared" ca="1" si="105"/>
        <v>63</v>
      </c>
      <c r="DB83">
        <f t="shared" ca="1" si="106"/>
        <v>13</v>
      </c>
      <c r="DC83">
        <f t="shared" ca="1" si="107"/>
        <v>12</v>
      </c>
      <c r="DE83" t="str">
        <f t="shared" si="108"/>
        <v>Patriots</v>
      </c>
    </row>
    <row r="84" spans="1:109">
      <c r="A84" t="str">
        <f>Playoffs!G82</f>
        <v>Colts-DIV-2004</v>
      </c>
      <c r="B84" t="str">
        <f>Playoffs!B82&amp;"-"&amp;Playoffs!F82</f>
        <v>Patriots-2004</v>
      </c>
      <c r="C84">
        <f>Playoffs!CP82-VLOOKUP($B84,Adjusted!$C$1:$AI$128,C$2,FALSE)</f>
        <v>0.66789416892394626</v>
      </c>
      <c r="D84">
        <f>Playoffs!CQ82-VLOOKUP($B84,Adjusted!$C$1:$AI$128,D$2,FALSE)</f>
        <v>0.68547423179203804</v>
      </c>
      <c r="E84">
        <f>Playoffs!CR82-VLOOKUP($B84,Adjusted!$C$1:$AI$128,E$2,FALSE)</f>
        <v>5.0095088449654552</v>
      </c>
      <c r="F84">
        <f>Playoffs!CS82-VLOOKUP($B84,Adjusted!$C$1:$AI$128,F$2,FALSE)</f>
        <v>2.8842474238062619</v>
      </c>
      <c r="G84">
        <f>Playoffs!CT82-VLOOKUP($B84,Adjusted!$C$1:$AI$128,G$2,FALSE)</f>
        <v>2.4991518802351069</v>
      </c>
      <c r="H84">
        <f>Playoffs!CU82-VLOOKUP($B84,Adjusted!$C$1:$AI$128,H$2,FALSE)</f>
        <v>0.18023687748743145</v>
      </c>
      <c r="I84">
        <f>Playoffs!CV82-VLOOKUP($B84,Adjusted!$C$1:$AI$128,I$2,FALSE)</f>
        <v>26.356575587555803</v>
      </c>
      <c r="J84">
        <f>Playoffs!CW82-VLOOKUP($B84,Adjusted!$C$1:$AI$128,J$2,FALSE)</f>
        <v>29.280806676245334</v>
      </c>
      <c r="K84">
        <f>Playoffs!CX82-VLOOKUP($B84,Adjusted!$C$1:$AI$128,K$2,FALSE)</f>
        <v>2.187429537469979</v>
      </c>
      <c r="L84">
        <f>Playoffs!CY82-VLOOKUP($B84,Adjusted!$C$1:$AI$128,L$2,FALSE)</f>
        <v>3.7875127275388989</v>
      </c>
      <c r="M84">
        <f>Playoffs!CZ82-VLOOKUP($B84,Adjusted!$C$1:$AI$128,M$2,FALSE)</f>
        <v>4.9646922918905467</v>
      </c>
      <c r="N84">
        <f>Playoffs!DA82-VLOOKUP($B84,Adjusted!$C$1:$AI$128,N$2,FALSE)</f>
        <v>4.2699750227832975</v>
      </c>
      <c r="O84">
        <f>Playoffs!DB82-VLOOKUP($B84,Adjusted!$C$1:$AI$128,O$2,FALSE)</f>
        <v>1.734551767175617</v>
      </c>
      <c r="P84">
        <f>Playoffs!DC82-VLOOKUP($B84,Adjusted!$C$1:$AI$128,P$2,FALSE)</f>
        <v>1.8483049729827927</v>
      </c>
      <c r="Q84">
        <f>Playoffs!DD82-VLOOKUP($B84,Adjusted!$C$1:$AI$128,Q$2,FALSE)</f>
        <v>0.5179411745893705</v>
      </c>
      <c r="R84">
        <f>Playoffs!DE82-VLOOKUP($B84,Adjusted!$C$1:$AI$128,R$2,FALSE)</f>
        <v>0.45796795468788132</v>
      </c>
      <c r="S84">
        <f>Playoffs!DF82-VLOOKUP($B84,Adjusted!$C$1:$AI$128,S$2,FALSE)</f>
        <v>24.522761507733911</v>
      </c>
      <c r="T84">
        <f>Playoffs!DG82-VLOOKUP($B84,Adjusted!$C$1:$AI$128,T$2,FALSE)</f>
        <v>30.87382054034693</v>
      </c>
      <c r="U84">
        <f>Playoffs!DH82-VLOOKUP($B84,Adjusted!$C$1:$AI$128,U$2,FALSE)</f>
        <v>4.3078564693632782</v>
      </c>
      <c r="V84">
        <f>Playoffs!DI82-VLOOKUP($B84,Adjusted!$C$1:$AI$128,V$2,FALSE)</f>
        <v>4.2959712238730141</v>
      </c>
      <c r="W84">
        <f>Playoffs!DJ82-VLOOKUP($B84,Adjusted!$C$1:$AI$128,W$2,FALSE)</f>
        <v>0.55962156468217827</v>
      </c>
      <c r="X84">
        <f>Playoffs!DK82-VLOOKUP($B84,Adjusted!$C$1:$AI$128,X$2,FALSE)</f>
        <v>0.61550249909356536</v>
      </c>
      <c r="Y84">
        <f>Playoffs!DL82-VLOOKUP($B84,Adjusted!$C$1:$AI$128,Y$2,FALSE)</f>
        <v>5.5017457753897308</v>
      </c>
      <c r="Z84">
        <f>Playoffs!DM82-VLOOKUP($B84,Adjusted!$C$1:$AI$128,Z$2,FALSE)</f>
        <v>6.8720838628555736</v>
      </c>
      <c r="AA84">
        <f>Playoffs!DN82-VLOOKUP($B84,Adjusted!$C$1:$AI$128,AA$2,FALSE)</f>
        <v>0.52993014843515418</v>
      </c>
      <c r="AB84">
        <f>Playoffs!DO82-VLOOKUP($B84,Adjusted!$C$1:$AI$128,AB$2,FALSE)</f>
        <v>0.56052252393616731</v>
      </c>
      <c r="AC84">
        <f>Playoffs!DP82-VLOOKUP($B84,Adjusted!$C$1:$AI$128,AC$2,FALSE)</f>
        <v>0.40247114460201044</v>
      </c>
      <c r="AD84">
        <f>Playoffs!DQ82-VLOOKUP($B84,Adjusted!$C$1:$AI$128,AD$2,FALSE)</f>
        <v>0.58371421556218561</v>
      </c>
      <c r="AE84">
        <f>Playoffs!DR82-VLOOKUP($B84,Adjusted!$C$1:$AI$128,AE$2,FALSE)</f>
        <v>3.3997839928455083</v>
      </c>
      <c r="AF84">
        <f>Playoffs!DS82-VLOOKUP($B84,Adjusted!$C$1:$AI$128,AF$2,FALSE)</f>
        <v>5.6176824838276094</v>
      </c>
      <c r="AG84">
        <f>Playoffs!DT82-VLOOKUP($B84,Adjusted!$C$1:$AI$128,AG$2,FALSE)</f>
        <v>36.600890804916965</v>
      </c>
      <c r="AH84">
        <f>Playoffs!DU82-VLOOKUP($B84,Adjusted!$C$1:$AI$128,AH$2,FALSE)</f>
        <v>39.098905270603616</v>
      </c>
      <c r="AJ84">
        <f t="shared" ca="1" si="101"/>
        <v>137</v>
      </c>
      <c r="AK84">
        <f t="shared" ca="1" si="70"/>
        <v>112</v>
      </c>
      <c r="AL84">
        <f t="shared" ca="1" si="71"/>
        <v>129</v>
      </c>
      <c r="AM84">
        <f t="shared" ca="1" si="72"/>
        <v>55</v>
      </c>
      <c r="AN84">
        <f t="shared" ca="1" si="73"/>
        <v>147</v>
      </c>
      <c r="AO84">
        <f t="shared" ca="1" si="74"/>
        <v>179</v>
      </c>
      <c r="AP84">
        <f t="shared" ca="1" si="75"/>
        <v>136</v>
      </c>
      <c r="AQ84">
        <f t="shared" ca="1" si="76"/>
        <v>121</v>
      </c>
      <c r="AR84">
        <f t="shared" ca="1" si="77"/>
        <v>160</v>
      </c>
      <c r="AS84">
        <f t="shared" ca="1" si="78"/>
        <v>186</v>
      </c>
      <c r="AT84">
        <f t="shared" ca="1" si="79"/>
        <v>129</v>
      </c>
      <c r="AU84">
        <f t="shared" ca="1" si="80"/>
        <v>50</v>
      </c>
      <c r="AV84">
        <f t="shared" ca="1" si="81"/>
        <v>88</v>
      </c>
      <c r="AW84">
        <f t="shared" ca="1" si="82"/>
        <v>138</v>
      </c>
      <c r="AX84">
        <f t="shared" ca="1" si="83"/>
        <v>44</v>
      </c>
      <c r="AY84">
        <f t="shared" ca="1" si="84"/>
        <v>147</v>
      </c>
      <c r="AZ84">
        <f t="shared" ca="1" si="85"/>
        <v>178</v>
      </c>
      <c r="BA84">
        <f t="shared" ca="1" si="86"/>
        <v>111</v>
      </c>
      <c r="BB84">
        <f t="shared" ca="1" si="87"/>
        <v>116</v>
      </c>
      <c r="BC84">
        <f t="shared" ca="1" si="88"/>
        <v>91</v>
      </c>
      <c r="BD84">
        <f t="shared" ca="1" si="89"/>
        <v>149</v>
      </c>
      <c r="BE84">
        <f t="shared" ca="1" si="90"/>
        <v>89</v>
      </c>
      <c r="BF84">
        <f t="shared" ca="1" si="91"/>
        <v>104</v>
      </c>
      <c r="BG84">
        <f t="shared" ca="1" si="92"/>
        <v>182</v>
      </c>
      <c r="BH84">
        <f t="shared" ca="1" si="93"/>
        <v>84</v>
      </c>
      <c r="BI84">
        <f t="shared" ca="1" si="94"/>
        <v>125</v>
      </c>
      <c r="BJ84">
        <f t="shared" ca="1" si="95"/>
        <v>138</v>
      </c>
      <c r="BK84">
        <f t="shared" ca="1" si="96"/>
        <v>184</v>
      </c>
      <c r="BL84">
        <f t="shared" ca="1" si="97"/>
        <v>140</v>
      </c>
      <c r="BM84">
        <f t="shared" ca="1" si="98"/>
        <v>182</v>
      </c>
      <c r="BN84">
        <f t="shared" ca="1" si="99"/>
        <v>108</v>
      </c>
      <c r="BO84">
        <f t="shared" ca="1" si="100"/>
        <v>126</v>
      </c>
      <c r="BQ84">
        <f>NORMDIST(C84,Playoffs!CP$199,Playoffs!CP$200,1)</f>
        <v>0.40966459524706544</v>
      </c>
      <c r="BR84">
        <f>1-NORMDIST(D84,Playoffs!CQ$199,Playoffs!CQ$200,1)</f>
        <v>0.52324545884013252</v>
      </c>
      <c r="BS84">
        <f>NORMDIST(E84,Playoffs!CR$199,Playoffs!CR$200,1)</f>
        <v>0.43936530427032727</v>
      </c>
      <c r="BT84">
        <f>1-NORMDIST(F84,Playoffs!CS$199,Playoffs!CS$200,1)</f>
        <v>0.81694638144597143</v>
      </c>
      <c r="BU84">
        <f>1-NORMDIST(G84,Playoffs!CT$199,Playoffs!CT$200,1)</f>
        <v>0.29738741903199595</v>
      </c>
      <c r="BV84">
        <f>NORMDIST(H84,Playoffs!CU$199,Playoffs!CU$200,1)</f>
        <v>0.13148511697054588</v>
      </c>
      <c r="BW84">
        <f>NORMDIST(I84,Playoffs!CV$199,Playoffs!CV$200,1)</f>
        <v>0.40555904080997418</v>
      </c>
      <c r="BX84">
        <f>1-NORMDIST(J84,Playoffs!CW$199,Playoffs!CW$200,1)</f>
        <v>0.46500740948621555</v>
      </c>
      <c r="BY84">
        <f>NORMDIST(K84,Playoffs!CX$199,Playoffs!CX$200,1)</f>
        <v>0.21641236115253026</v>
      </c>
      <c r="BZ84">
        <f>1-NORMDIST(L84,Playoffs!CY$199,Playoffs!CY$200,1)</f>
        <v>2.8849264695171017E-2</v>
      </c>
      <c r="CA84">
        <f>NORMDIST(M84,Playoffs!CZ$199,Playoffs!CZ$200,1)</f>
        <v>0.42735400904291743</v>
      </c>
      <c r="CB84">
        <f>1-NORMDIST(N84,Playoffs!DA$199,Playoffs!DA$200,1)</f>
        <v>0.78651188793646254</v>
      </c>
      <c r="CC84">
        <f>NORMDIST(O84,Playoffs!DB$199,Playoffs!DB$200,1)</f>
        <v>0.5770802880571374</v>
      </c>
      <c r="CD84">
        <f>1-NORMDIST(P84,Playoffs!DC$199,Playoffs!DC$200,1)</f>
        <v>0.34432723923465314</v>
      </c>
      <c r="CE84">
        <f>NORMDIST(Q84,Playoffs!DD$199,Playoffs!DD$200,1)</f>
        <v>0.82713222554642685</v>
      </c>
      <c r="CF84">
        <f>1-NORMDIST(R84,Playoffs!DE$199,Playoffs!DE$200,1)</f>
        <v>0.30975100798851196</v>
      </c>
      <c r="CG84">
        <f>NORMDIST(S84,Playoffs!DF$199,Playoffs!DF$200,1)</f>
        <v>0.12448996928132783</v>
      </c>
      <c r="CH84">
        <f>1-NORMDIST(T84,Playoffs!DG$199,Playoffs!DG$200,1)</f>
        <v>0.51246575722741083</v>
      </c>
      <c r="CI84">
        <f>1-NORMDIST(U84,Playoffs!DH$199,Playoffs!DH$200,1)</f>
        <v>0.42282438907363085</v>
      </c>
      <c r="CJ84">
        <f>NORMDIST(V84,Playoffs!DI$199,Playoffs!DI$200,1)</f>
        <v>0.57487224698005868</v>
      </c>
      <c r="CK84">
        <f>NORMDIST(W84,Playoffs!DJ$199,Playoffs!DJ$200,1)</f>
        <v>0.36261233665388726</v>
      </c>
      <c r="CL84">
        <f>1-NORMDIST(X84,Playoffs!DK$199,Playoffs!DK$200,1)</f>
        <v>0.55858004272574824</v>
      </c>
      <c r="CM84">
        <f>NORMDIST(Y84,Playoffs!DL$199,Playoffs!DL$200,1)</f>
        <v>0.49725744817048678</v>
      </c>
      <c r="CN84">
        <f>1-NORMDIST(Z84,Playoffs!DM$199,Playoffs!DM$200,1)</f>
        <v>8.5895859727871393E-2</v>
      </c>
      <c r="CO84">
        <f>1-NORMDIST(AA84,Playoffs!DN$199,Playoffs!DN$200,1)</f>
        <v>0.74544970741918049</v>
      </c>
      <c r="CP84">
        <f>NORMDIST(AB84,Playoffs!DO$199,Playoffs!DO$200,1)</f>
        <v>0.27768097403066649</v>
      </c>
      <c r="CQ84">
        <f>NORMDIST(AC84,Playoffs!DP$199,Playoffs!DP$200,1)</f>
        <v>0.32000127382044696</v>
      </c>
      <c r="CR84">
        <f>1-NORMDIST(AD84,Playoffs!DQ$199,Playoffs!DQ$200,1)</f>
        <v>0.13957433476681369</v>
      </c>
      <c r="CS84">
        <f>NORMDIST(AE84,Playoffs!DR$199,Playoffs!DR$200,1)</f>
        <v>0.27912545274782152</v>
      </c>
      <c r="CT84">
        <f>1-NORMDIST(AF84,Playoffs!DS$199,Playoffs!DS$200,1)</f>
        <v>0.1202454157905356</v>
      </c>
      <c r="CU84">
        <f>NORMDIST(AG84,Playoffs!DT$199,Playoffs!DT$200,1)</f>
        <v>0.40825199225372422</v>
      </c>
      <c r="CV84">
        <f>1-NORMDIST(AH84,Playoffs!DU$199,Playoffs!DU$200,1)</f>
        <v>0.44014025742179719</v>
      </c>
      <c r="CW84">
        <f t="shared" si="102"/>
        <v>15.241840879266089</v>
      </c>
      <c r="CX84">
        <f t="shared" si="103"/>
        <v>15.538141824997945</v>
      </c>
      <c r="CY84">
        <f t="shared" si="104"/>
        <v>30.779982704264032</v>
      </c>
      <c r="DA84">
        <f t="shared" ca="1" si="105"/>
        <v>152</v>
      </c>
      <c r="DB84">
        <f t="shared" ca="1" si="106"/>
        <v>136</v>
      </c>
      <c r="DC84">
        <f t="shared" ca="1" si="107"/>
        <v>165</v>
      </c>
      <c r="DE84" t="str">
        <f t="shared" si="108"/>
        <v>Colts</v>
      </c>
    </row>
    <row r="85" spans="1:109">
      <c r="A85" t="str">
        <f>Playoffs!G83</f>
        <v>Eagles-CC-2004</v>
      </c>
      <c r="B85" t="str">
        <f>Playoffs!B83&amp;"-"&amp;Playoffs!F83</f>
        <v>Falcons-2004</v>
      </c>
      <c r="C85">
        <f>Playoffs!CP83-VLOOKUP($B85,Adjusted!$C$1:$AI$128,C$2,FALSE)</f>
        <v>0.79387959008674924</v>
      </c>
      <c r="D85">
        <f>Playoffs!CQ83-VLOOKUP($B85,Adjusted!$C$1:$AI$128,D$2,FALSE)</f>
        <v>0.63864247215783954</v>
      </c>
      <c r="E85">
        <f>Playoffs!CR83-VLOOKUP($B85,Adjusted!$C$1:$AI$128,E$2,FALSE)</f>
        <v>7.5109210335037373</v>
      </c>
      <c r="F85">
        <f>Playoffs!CS83-VLOOKUP($B85,Adjusted!$C$1:$AI$128,F$2,FALSE)</f>
        <v>2.910738511349499</v>
      </c>
      <c r="G85">
        <f>Playoffs!CT83-VLOOKUP($B85,Adjusted!$C$1:$AI$128,G$2,FALSE)</f>
        <v>-0.12442003433072234</v>
      </c>
      <c r="H85">
        <f>Playoffs!CU83-VLOOKUP($B85,Adjusted!$C$1:$AI$128,H$2,FALSE)</f>
        <v>0.75058857403271317</v>
      </c>
      <c r="I85">
        <f>Playoffs!CV83-VLOOKUP($B85,Adjusted!$C$1:$AI$128,I$2,FALSE)</f>
        <v>35.80093874019817</v>
      </c>
      <c r="J85">
        <f>Playoffs!CW83-VLOOKUP($B85,Adjusted!$C$1:$AI$128,J$2,FALSE)</f>
        <v>20.198116404640263</v>
      </c>
      <c r="K85">
        <f>Playoffs!CX83-VLOOKUP($B85,Adjusted!$C$1:$AI$128,K$2,FALSE)</f>
        <v>3.5398382731869611</v>
      </c>
      <c r="L85">
        <f>Playoffs!CY83-VLOOKUP($B85,Adjusted!$C$1:$AI$128,L$2,FALSE)</f>
        <v>2.6641648017998922</v>
      </c>
      <c r="M85">
        <f>Playoffs!CZ83-VLOOKUP($B85,Adjusted!$C$1:$AI$128,M$2,FALSE)</f>
        <v>5.3120539800218856</v>
      </c>
      <c r="N85">
        <f>Playoffs!DA83-VLOOKUP($B85,Adjusted!$C$1:$AI$128,N$2,FALSE)</f>
        <v>3.7118500453055234</v>
      </c>
      <c r="O85">
        <f>Playoffs!DB83-VLOOKUP($B85,Adjusted!$C$1:$AI$128,O$2,FALSE)</f>
        <v>2.3522299059663845</v>
      </c>
      <c r="P85">
        <f>Playoffs!DC83-VLOOKUP($B85,Adjusted!$C$1:$AI$128,P$2,FALSE)</f>
        <v>1.4323464405262114</v>
      </c>
      <c r="Q85">
        <f>Playoffs!DD83-VLOOKUP($B85,Adjusted!$C$1:$AI$128,Q$2,FALSE)</f>
        <v>0.47303863907665278</v>
      </c>
      <c r="R85">
        <f>Playoffs!DE83-VLOOKUP($B85,Adjusted!$C$1:$AI$128,R$2,FALSE)</f>
        <v>0.31626432399532239</v>
      </c>
      <c r="S85">
        <f>Playoffs!DF83-VLOOKUP($B85,Adjusted!$C$1:$AI$128,S$2,FALSE)</f>
        <v>39.348012364547508</v>
      </c>
      <c r="T85">
        <f>Playoffs!DG83-VLOOKUP($B85,Adjusted!$C$1:$AI$128,T$2,FALSE)</f>
        <v>27.225117041441546</v>
      </c>
      <c r="U85">
        <f>Playoffs!DH83-VLOOKUP($B85,Adjusted!$C$1:$AI$128,U$2,FALSE)</f>
        <v>2.654122009015647</v>
      </c>
      <c r="V85">
        <f>Playoffs!DI83-VLOOKUP($B85,Adjusted!$C$1:$AI$128,V$2,FALSE)</f>
        <v>3.6226187079698273</v>
      </c>
      <c r="W85">
        <f>Playoffs!DJ83-VLOOKUP($B85,Adjusted!$C$1:$AI$128,W$2,FALSE)</f>
        <v>0.73383710650599832</v>
      </c>
      <c r="X85">
        <f>Playoffs!DK83-VLOOKUP($B85,Adjusted!$C$1:$AI$128,X$2,FALSE)</f>
        <v>0.71774135440944886</v>
      </c>
      <c r="Y85">
        <f>Playoffs!DL83-VLOOKUP($B85,Adjusted!$C$1:$AI$128,Y$2,FALSE)</f>
        <v>6.7721209738905568</v>
      </c>
      <c r="Z85">
        <f>Playoffs!DM83-VLOOKUP($B85,Adjusted!$C$1:$AI$128,Z$2,FALSE)</f>
        <v>5.4050289451762836</v>
      </c>
      <c r="AA85">
        <f>Playoffs!DN83-VLOOKUP($B85,Adjusted!$C$1:$AI$128,AA$2,FALSE)</f>
        <v>0.92822715435519165</v>
      </c>
      <c r="AB85">
        <f>Playoffs!DO83-VLOOKUP($B85,Adjusted!$C$1:$AI$128,AB$2,FALSE)</f>
        <v>0.41152171690150119</v>
      </c>
      <c r="AC85">
        <f>Playoffs!DP83-VLOOKUP($B85,Adjusted!$C$1:$AI$128,AC$2,FALSE)</f>
        <v>0.49824879160122659</v>
      </c>
      <c r="AD85">
        <f>Playoffs!DQ83-VLOOKUP($B85,Adjusted!$C$1:$AI$128,AD$2,FALSE)</f>
        <v>0.40245022617152254</v>
      </c>
      <c r="AE85">
        <f>Playoffs!DR83-VLOOKUP($B85,Adjusted!$C$1:$AI$128,AE$2,FALSE)</f>
        <v>4.9594041072851693</v>
      </c>
      <c r="AF85">
        <f>Playoffs!DS83-VLOOKUP($B85,Adjusted!$C$1:$AI$128,AF$2,FALSE)</f>
        <v>2.92165415232322</v>
      </c>
      <c r="AG85">
        <f>Playoffs!DT83-VLOOKUP($B85,Adjusted!$C$1:$AI$128,AG$2,FALSE)</f>
        <v>32.234227572027621</v>
      </c>
      <c r="AH85">
        <f>Playoffs!DU83-VLOOKUP($B85,Adjusted!$C$1:$AI$128,AH$2,FALSE)</f>
        <v>27.279531165185372</v>
      </c>
      <c r="AJ85">
        <f t="shared" ca="1" si="101"/>
        <v>40</v>
      </c>
      <c r="AK85">
        <f t="shared" ca="1" si="70"/>
        <v>72</v>
      </c>
      <c r="AL85">
        <f t="shared" ca="1" si="71"/>
        <v>64</v>
      </c>
      <c r="AM85">
        <f t="shared" ca="1" si="72"/>
        <v>56</v>
      </c>
      <c r="AN85">
        <f t="shared" ca="1" si="73"/>
        <v>19</v>
      </c>
      <c r="AO85">
        <f t="shared" ca="1" si="74"/>
        <v>151</v>
      </c>
      <c r="AP85">
        <f t="shared" ca="1" si="75"/>
        <v>50</v>
      </c>
      <c r="AQ85">
        <f t="shared" ca="1" si="76"/>
        <v>41</v>
      </c>
      <c r="AR85">
        <f t="shared" ca="1" si="77"/>
        <v>22</v>
      </c>
      <c r="AS85">
        <f t="shared" ca="1" si="78"/>
        <v>112</v>
      </c>
      <c r="AT85">
        <f t="shared" ca="1" si="79"/>
        <v>100</v>
      </c>
      <c r="AU85">
        <f t="shared" ca="1" si="80"/>
        <v>20</v>
      </c>
      <c r="AV85">
        <f t="shared" ca="1" si="81"/>
        <v>30</v>
      </c>
      <c r="AW85">
        <f t="shared" ca="1" si="82"/>
        <v>89</v>
      </c>
      <c r="AX85">
        <f t="shared" ca="1" si="83"/>
        <v>70</v>
      </c>
      <c r="AY85">
        <f t="shared" ca="1" si="84"/>
        <v>69</v>
      </c>
      <c r="AZ85">
        <f t="shared" ca="1" si="85"/>
        <v>25</v>
      </c>
      <c r="BA85">
        <f t="shared" ca="1" si="86"/>
        <v>58</v>
      </c>
      <c r="BB85">
        <f t="shared" ca="1" si="87"/>
        <v>64</v>
      </c>
      <c r="BC85">
        <f t="shared" ca="1" si="88"/>
        <v>115</v>
      </c>
      <c r="BD85">
        <f t="shared" ca="1" si="89"/>
        <v>101</v>
      </c>
      <c r="BE85">
        <f t="shared" ca="1" si="90"/>
        <v>123</v>
      </c>
      <c r="BF85">
        <f t="shared" ca="1" si="91"/>
        <v>21</v>
      </c>
      <c r="BG85">
        <f t="shared" ca="1" si="92"/>
        <v>97</v>
      </c>
      <c r="BH85">
        <f t="shared" ca="1" si="93"/>
        <v>150</v>
      </c>
      <c r="BI85">
        <f t="shared" ca="1" si="94"/>
        <v>158</v>
      </c>
      <c r="BJ85">
        <f t="shared" ca="1" si="95"/>
        <v>72</v>
      </c>
      <c r="BK85">
        <f t="shared" ca="1" si="96"/>
        <v>79</v>
      </c>
      <c r="BL85">
        <f t="shared" ca="1" si="97"/>
        <v>42</v>
      </c>
      <c r="BM85">
        <f t="shared" ca="1" si="98"/>
        <v>44</v>
      </c>
      <c r="BN85">
        <f t="shared" ca="1" si="99"/>
        <v>167</v>
      </c>
      <c r="BO85">
        <f t="shared" ca="1" si="100"/>
        <v>11</v>
      </c>
      <c r="BQ85">
        <f>NORMDIST(C85,Playoffs!CP$199,Playoffs!CP$200,1)</f>
        <v>0.83907038830343339</v>
      </c>
      <c r="BR85">
        <f>1-NORMDIST(D85,Playoffs!CQ$199,Playoffs!CQ$200,1)</f>
        <v>0.69548245780881524</v>
      </c>
      <c r="BS85">
        <f>NORMDIST(E85,Playoffs!CR$199,Playoffs!CR$200,1)</f>
        <v>0.76779024985068856</v>
      </c>
      <c r="BT85">
        <f>1-NORMDIST(F85,Playoffs!CS$199,Playoffs!CS$200,1)</f>
        <v>0.81445282984161338</v>
      </c>
      <c r="BU85">
        <f>1-NORMDIST(G85,Playoffs!CT$199,Playoffs!CT$200,1)</f>
        <v>0.90928226815009339</v>
      </c>
      <c r="BV85">
        <f>NORMDIST(H85,Playoffs!CU$199,Playoffs!CU$200,1)</f>
        <v>0.23784741995721115</v>
      </c>
      <c r="BW85">
        <f>NORMDIST(I85,Playoffs!CV$199,Playoffs!CV$200,1)</f>
        <v>0.79289623589376879</v>
      </c>
      <c r="BX85">
        <f>1-NORMDIST(J85,Playoffs!CW$199,Playoffs!CW$200,1)</f>
        <v>0.82310138831684321</v>
      </c>
      <c r="BY85">
        <f>NORMDIST(K85,Playoffs!CX$199,Playoffs!CX$200,1)</f>
        <v>0.93093419566294744</v>
      </c>
      <c r="BZ85">
        <f>1-NORMDIST(L85,Playoffs!CY$199,Playoffs!CY$200,1)</f>
        <v>0.49408683024087918</v>
      </c>
      <c r="CA85">
        <f>NORMDIST(M85,Playoffs!CZ$199,Playoffs!CZ$200,1)</f>
        <v>0.5487559718019025</v>
      </c>
      <c r="CB85">
        <f>1-NORMDIST(N85,Playoffs!DA$199,Playoffs!DA$200,1)</f>
        <v>0.90068330451933398</v>
      </c>
      <c r="CC85">
        <f>NORMDIST(O85,Playoffs!DB$199,Playoffs!DB$200,1)</f>
        <v>0.9056399527908342</v>
      </c>
      <c r="CD85">
        <f>1-NORMDIST(P85,Playoffs!DC$199,Playoffs!DC$200,1)</f>
        <v>0.63814875177777486</v>
      </c>
      <c r="CE85">
        <f>NORMDIST(Q85,Playoffs!DD$199,Playoffs!DD$200,1)</f>
        <v>0.72864376731261293</v>
      </c>
      <c r="CF85">
        <f>1-NORMDIST(R85,Playoffs!DE$199,Playoffs!DE$200,1)</f>
        <v>0.71159163865667796</v>
      </c>
      <c r="CG85">
        <f>NORMDIST(S85,Playoffs!DF$199,Playoffs!DF$200,1)</f>
        <v>0.92857573731862353</v>
      </c>
      <c r="CH85">
        <f>1-NORMDIST(T85,Playoffs!DG$199,Playoffs!DG$200,1)</f>
        <v>0.75035346495282762</v>
      </c>
      <c r="CI85">
        <f>1-NORMDIST(U85,Playoffs!DH$199,Playoffs!DH$200,1)</f>
        <v>0.73355177305388386</v>
      </c>
      <c r="CJ85">
        <f>NORMDIST(V85,Playoffs!DI$199,Playoffs!DI$200,1)</f>
        <v>0.44259989238738218</v>
      </c>
      <c r="CK85">
        <f>NORMDIST(W85,Playoffs!DJ$199,Playoffs!DJ$200,1)</f>
        <v>0.61212713223444148</v>
      </c>
      <c r="CL85">
        <f>1-NORMDIST(X85,Playoffs!DK$199,Playoffs!DK$200,1)</f>
        <v>0.41057158445753106</v>
      </c>
      <c r="CM85">
        <f>NORMDIST(Y85,Playoffs!DL$199,Playoffs!DL$200,1)</f>
        <v>0.89729484609992716</v>
      </c>
      <c r="CN85">
        <f>1-NORMDIST(Z85,Playoffs!DM$199,Playoffs!DM$200,1)</f>
        <v>0.54133739040051254</v>
      </c>
      <c r="CO85">
        <f>1-NORMDIST(AA85,Playoffs!DN$199,Playoffs!DN$200,1)</f>
        <v>0.39837293801158158</v>
      </c>
      <c r="CP85">
        <f>NORMDIST(AB85,Playoffs!DO$199,Playoffs!DO$200,1)</f>
        <v>0.17538713584864585</v>
      </c>
      <c r="CQ85">
        <f>NORMDIST(AC85,Playoffs!DP$199,Playoffs!DP$200,1)</f>
        <v>0.63734182120143001</v>
      </c>
      <c r="CR85">
        <f>1-NORMDIST(AD85,Playoffs!DQ$199,Playoffs!DQ$200,1)</f>
        <v>0.6800626956639042</v>
      </c>
      <c r="CS85">
        <f>NORMDIST(AE85,Playoffs!DR$199,Playoffs!DR$200,1)</f>
        <v>0.74267836231408335</v>
      </c>
      <c r="CT85">
        <f>1-NORMDIST(AF85,Playoffs!DS$199,Playoffs!DS$200,1)</f>
        <v>0.83264908916947855</v>
      </c>
      <c r="CU85">
        <f>NORMDIST(AG85,Playoffs!DT$199,Playoffs!DT$200,1)</f>
        <v>0.18380757773573952</v>
      </c>
      <c r="CV85">
        <f>1-NORMDIST(AH85,Playoffs!DU$199,Playoffs!DU$200,1)</f>
        <v>0.95153602318545383</v>
      </c>
      <c r="CW85">
        <f t="shared" si="102"/>
        <v>28.261689829912047</v>
      </c>
      <c r="CX85">
        <f t="shared" si="103"/>
        <v>22.796459041851953</v>
      </c>
      <c r="CY85">
        <f t="shared" si="104"/>
        <v>51.058148871764004</v>
      </c>
      <c r="DA85">
        <f t="shared" ca="1" si="105"/>
        <v>26</v>
      </c>
      <c r="DB85">
        <f t="shared" ca="1" si="106"/>
        <v>71</v>
      </c>
      <c r="DC85">
        <f t="shared" ca="1" si="107"/>
        <v>18</v>
      </c>
      <c r="DE85" t="str">
        <f t="shared" si="108"/>
        <v>Eagles</v>
      </c>
    </row>
    <row r="86" spans="1:109">
      <c r="A86" t="str">
        <f>Playoffs!G84</f>
        <v>Falcons-CC-2004</v>
      </c>
      <c r="B86" t="str">
        <f>Playoffs!B84&amp;"-"&amp;Playoffs!F84</f>
        <v>Eagles-2004</v>
      </c>
      <c r="C86">
        <f>Playoffs!CP84-VLOOKUP($B86,Adjusted!$C$1:$AI$128,C$2,FALSE)</f>
        <v>0.61852249511590107</v>
      </c>
      <c r="D86">
        <f>Playoffs!CQ84-VLOOKUP($B86,Adjusted!$C$1:$AI$128,D$2,FALSE)</f>
        <v>0.80939513058218526</v>
      </c>
      <c r="E86">
        <f>Playoffs!CR84-VLOOKUP($B86,Adjusted!$C$1:$AI$128,E$2,FALSE)</f>
        <v>2.3611718902533791</v>
      </c>
      <c r="F86">
        <f>Playoffs!CS84-VLOOKUP($B86,Adjusted!$C$1:$AI$128,F$2,FALSE)</f>
        <v>5.9313019285561266</v>
      </c>
      <c r="G86">
        <f>Playoffs!CT84-VLOOKUP($B86,Adjusted!$C$1:$AI$128,G$2,FALSE)</f>
        <v>1.0744181025253801</v>
      </c>
      <c r="H86">
        <f>Playoffs!CU84-VLOOKUP($B86,Adjusted!$C$1:$AI$128,H$2,FALSE)</f>
        <v>0.29473921088881511</v>
      </c>
      <c r="I86">
        <f>Playoffs!CV84-VLOOKUP($B86,Adjusted!$C$1:$AI$128,I$2,FALSE)</f>
        <v>18.383805885451828</v>
      </c>
      <c r="J86">
        <f>Playoffs!CW84-VLOOKUP($B86,Adjusted!$C$1:$AI$128,J$2,FALSE)</f>
        <v>34.575523714037715</v>
      </c>
      <c r="K86">
        <f>Playoffs!CX84-VLOOKUP($B86,Adjusted!$C$1:$AI$128,K$2,FALSE)</f>
        <v>2.3898595226331505</v>
      </c>
      <c r="L86">
        <f>Playoffs!CY84-VLOOKUP($B86,Adjusted!$C$1:$AI$128,L$2,FALSE)</f>
        <v>3.87442069516469</v>
      </c>
      <c r="M86">
        <f>Playoffs!CZ84-VLOOKUP($B86,Adjusted!$C$1:$AI$128,M$2,FALSE)</f>
        <v>3.8732156454795015</v>
      </c>
      <c r="N86">
        <f>Playoffs!DA84-VLOOKUP($B86,Adjusted!$C$1:$AI$128,N$2,FALSE)</f>
        <v>4.6590746497233653</v>
      </c>
      <c r="O86">
        <f>Playoffs!DB84-VLOOKUP($B86,Adjusted!$C$1:$AI$128,O$2,FALSE)</f>
        <v>1.2578416246738899</v>
      </c>
      <c r="P86">
        <f>Playoffs!DC84-VLOOKUP($B86,Adjusted!$C$1:$AI$128,P$2,FALSE)</f>
        <v>2.4745238225725119</v>
      </c>
      <c r="Q86">
        <f>Playoffs!DD84-VLOOKUP($B86,Adjusted!$C$1:$AI$128,Q$2,FALSE)</f>
        <v>0.2989198918689161</v>
      </c>
      <c r="R86">
        <f>Playoffs!DE84-VLOOKUP($B86,Adjusted!$C$1:$AI$128,R$2,FALSE)</f>
        <v>0.50587961150963956</v>
      </c>
      <c r="S86">
        <f>Playoffs!DF84-VLOOKUP($B86,Adjusted!$C$1:$AI$128,S$2,FALSE)</f>
        <v>28.045071980397758</v>
      </c>
      <c r="T86">
        <f>Playoffs!DG84-VLOOKUP($B86,Adjusted!$C$1:$AI$128,T$2,FALSE)</f>
        <v>37.948378696701575</v>
      </c>
      <c r="U86">
        <f>Playoffs!DH84-VLOOKUP($B86,Adjusted!$C$1:$AI$128,U$2,FALSE)</f>
        <v>3.7946535220050488</v>
      </c>
      <c r="V86">
        <f>Playoffs!DI84-VLOOKUP($B86,Adjusted!$C$1:$AI$128,V$2,FALSE)</f>
        <v>2.2306849431814517</v>
      </c>
      <c r="W86">
        <f>Playoffs!DJ84-VLOOKUP($B86,Adjusted!$C$1:$AI$128,W$2,FALSE)</f>
        <v>0.70164603062446895</v>
      </c>
      <c r="X86">
        <f>Playoffs!DK84-VLOOKUP($B86,Adjusted!$C$1:$AI$128,X$2,FALSE)</f>
        <v>0.71593635657024768</v>
      </c>
      <c r="Y86">
        <f>Playoffs!DL84-VLOOKUP($B86,Adjusted!$C$1:$AI$128,Y$2,FALSE)</f>
        <v>4.9198813199416289</v>
      </c>
      <c r="Z86">
        <f>Playoffs!DM84-VLOOKUP($B86,Adjusted!$C$1:$AI$128,Z$2,FALSE)</f>
        <v>7.1945864348715416</v>
      </c>
      <c r="AA86">
        <f>Playoffs!DN84-VLOOKUP($B86,Adjusted!$C$1:$AI$128,AA$2,FALSE)</f>
        <v>0.39517615470536754</v>
      </c>
      <c r="AB86">
        <f>Playoffs!DO84-VLOOKUP($B86,Adjusted!$C$1:$AI$128,AB$2,FALSE)</f>
        <v>0.8183473063752229</v>
      </c>
      <c r="AC86">
        <f>Playoffs!DP84-VLOOKUP($B86,Adjusted!$C$1:$AI$128,AC$2,FALSE)</f>
        <v>0.44292145312469228</v>
      </c>
      <c r="AD86">
        <f>Playoffs!DQ84-VLOOKUP($B86,Adjusted!$C$1:$AI$128,AD$2,FALSE)</f>
        <v>0.56149671893508524</v>
      </c>
      <c r="AE86">
        <f>Playoffs!DR84-VLOOKUP($B86,Adjusted!$C$1:$AI$128,AE$2,FALSE)</f>
        <v>3.7372518375781967</v>
      </c>
      <c r="AF86">
        <f>Playoffs!DS84-VLOOKUP($B86,Adjusted!$C$1:$AI$128,AF$2,FALSE)</f>
        <v>4.4160020791426602</v>
      </c>
      <c r="AG86">
        <f>Playoffs!DT84-VLOOKUP($B86,Adjusted!$C$1:$AI$128,AG$2,FALSE)</f>
        <v>26.134027784470195</v>
      </c>
      <c r="AH86">
        <f>Playoffs!DU84-VLOOKUP($B86,Adjusted!$C$1:$AI$128,AH$2,FALSE)</f>
        <v>29.240823410182063</v>
      </c>
      <c r="AJ86">
        <f t="shared" ca="1" si="101"/>
        <v>171</v>
      </c>
      <c r="AK86">
        <f t="shared" ca="1" si="70"/>
        <v>188</v>
      </c>
      <c r="AL86">
        <f t="shared" ca="1" si="71"/>
        <v>179</v>
      </c>
      <c r="AM86">
        <f t="shared" ca="1" si="72"/>
        <v>129</v>
      </c>
      <c r="AN86">
        <f t="shared" ca="1" si="73"/>
        <v>80</v>
      </c>
      <c r="AO86">
        <f t="shared" ca="1" si="74"/>
        <v>175</v>
      </c>
      <c r="AP86">
        <f t="shared" ca="1" si="75"/>
        <v>184</v>
      </c>
      <c r="AQ86">
        <f t="shared" ca="1" si="76"/>
        <v>164</v>
      </c>
      <c r="AR86">
        <f t="shared" ca="1" si="77"/>
        <v>138</v>
      </c>
      <c r="AS86">
        <f t="shared" ca="1" si="78"/>
        <v>190</v>
      </c>
      <c r="AT86">
        <f t="shared" ca="1" si="79"/>
        <v>189</v>
      </c>
      <c r="AU86">
        <f t="shared" ca="1" si="80"/>
        <v>78</v>
      </c>
      <c r="AV86">
        <f t="shared" ca="1" si="81"/>
        <v>162</v>
      </c>
      <c r="AW86">
        <f t="shared" ca="1" si="82"/>
        <v>190</v>
      </c>
      <c r="AX86">
        <f t="shared" ca="1" si="83"/>
        <v>160</v>
      </c>
      <c r="AY86">
        <f t="shared" ca="1" si="84"/>
        <v>165</v>
      </c>
      <c r="AZ86">
        <f t="shared" ca="1" si="85"/>
        <v>147</v>
      </c>
      <c r="BA86">
        <f t="shared" ca="1" si="86"/>
        <v>175</v>
      </c>
      <c r="BB86">
        <f t="shared" ca="1" si="87"/>
        <v>100</v>
      </c>
      <c r="BC86">
        <f t="shared" ca="1" si="88"/>
        <v>168</v>
      </c>
      <c r="BD86">
        <f t="shared" ca="1" si="89"/>
        <v>113</v>
      </c>
      <c r="BE86">
        <f t="shared" ca="1" si="90"/>
        <v>120</v>
      </c>
      <c r="BF86">
        <f t="shared" ca="1" si="91"/>
        <v>154</v>
      </c>
      <c r="BG86">
        <f t="shared" ca="1" si="92"/>
        <v>190</v>
      </c>
      <c r="BH86">
        <f t="shared" ca="1" si="93"/>
        <v>50</v>
      </c>
      <c r="BI86">
        <f t="shared" ca="1" si="94"/>
        <v>78</v>
      </c>
      <c r="BJ86">
        <f t="shared" ca="1" si="95"/>
        <v>115</v>
      </c>
      <c r="BK86">
        <f t="shared" ca="1" si="96"/>
        <v>176</v>
      </c>
      <c r="BL86">
        <f t="shared" ca="1" si="97"/>
        <v>118</v>
      </c>
      <c r="BM86">
        <f t="shared" ca="1" si="98"/>
        <v>133</v>
      </c>
      <c r="BN86">
        <f t="shared" ca="1" si="99"/>
        <v>190</v>
      </c>
      <c r="BO86">
        <f t="shared" ca="1" si="100"/>
        <v>19</v>
      </c>
      <c r="BQ86">
        <f>NORMDIST(C86,Playoffs!CP$199,Playoffs!CP$200,1)</f>
        <v>0.240052104386413</v>
      </c>
      <c r="BR86">
        <f>1-NORMDIST(D86,Playoffs!CQ$199,Playoffs!CQ$200,1)</f>
        <v>0.12698179143929833</v>
      </c>
      <c r="BS86">
        <f>NORMDIST(E86,Playoffs!CR$199,Playoffs!CR$200,1)</f>
        <v>0.13814768160024027</v>
      </c>
      <c r="BT86">
        <f>1-NORMDIST(F86,Playoffs!CS$199,Playoffs!CS$200,1)</f>
        <v>0.4312293619429044</v>
      </c>
      <c r="BU86">
        <f>1-NORMDIST(G86,Playoffs!CT$199,Playoffs!CT$200,1)</f>
        <v>0.68532464311009145</v>
      </c>
      <c r="BV86">
        <f>NORMDIST(H86,Playoffs!CU$199,Playoffs!CU$200,1)</f>
        <v>0.14966765763703715</v>
      </c>
      <c r="BW86">
        <f>NORMDIST(I86,Playoffs!CV$199,Playoffs!CV$200,1)</f>
        <v>0.12923491155435118</v>
      </c>
      <c r="BX86">
        <f>1-NORMDIST(J86,Playoffs!CW$199,Playoffs!CW$200,1)</f>
        <v>0.24839150068014482</v>
      </c>
      <c r="BY86">
        <f>NORMDIST(K86,Playoffs!CX$199,Playoffs!CX$200,1)</f>
        <v>0.32815358648053383</v>
      </c>
      <c r="BZ86">
        <f>1-NORMDIST(L86,Playoffs!CY$199,Playoffs!CY$200,1)</f>
        <v>2.0492967718384492E-2</v>
      </c>
      <c r="CA86">
        <f>NORMDIST(M86,Playoffs!CZ$199,Playoffs!CZ$200,1)</f>
        <v>0.12642095363264882</v>
      </c>
      <c r="CB86">
        <f>1-NORMDIST(N86,Playoffs!DA$199,Playoffs!DA$200,1)</f>
        <v>0.6743723322180285</v>
      </c>
      <c r="CC86">
        <f>NORMDIST(O86,Playoffs!DB$199,Playoffs!DB$200,1)</f>
        <v>0.25145476942536837</v>
      </c>
      <c r="CD86">
        <f>1-NORMDIST(P86,Playoffs!DC$199,Playoffs!DC$200,1)</f>
        <v>6.2255401974759872E-2</v>
      </c>
      <c r="CE86">
        <f>NORMDIST(Q86,Playoffs!DD$199,Playoffs!DD$200,1)</f>
        <v>0.24600277938326531</v>
      </c>
      <c r="CF86">
        <f>1-NORMDIST(R86,Playoffs!DE$199,Playoffs!DE$200,1)</f>
        <v>0.19679423082608927</v>
      </c>
      <c r="CG86">
        <f>NORMDIST(S86,Playoffs!DF$199,Playoffs!DF$200,1)</f>
        <v>0.29777840245559273</v>
      </c>
      <c r="CH86">
        <f>1-NORMDIST(T86,Playoffs!DG$199,Playoffs!DG$200,1)</f>
        <v>0.11159409325327774</v>
      </c>
      <c r="CI86">
        <f>1-NORMDIST(U86,Playoffs!DH$199,Playoffs!DH$200,1)</f>
        <v>0.5236268425257975</v>
      </c>
      <c r="CJ86">
        <f>NORMDIST(V86,Playoffs!DI$199,Playoffs!DI$200,1)</f>
        <v>0.20239239079213023</v>
      </c>
      <c r="CK86">
        <f>NORMDIST(W86,Playoffs!DJ$199,Playoffs!DJ$200,1)</f>
        <v>0.5664266882527611</v>
      </c>
      <c r="CL86">
        <f>1-NORMDIST(X86,Playoffs!DK$199,Playoffs!DK$200,1)</f>
        <v>0.41313736552109115</v>
      </c>
      <c r="CM86">
        <f>NORMDIST(Y86,Playoffs!DL$199,Playoffs!DL$200,1)</f>
        <v>0.27759017259376673</v>
      </c>
      <c r="CN86">
        <f>1-NORMDIST(Z86,Playoffs!DM$199,Playoffs!DM$200,1)</f>
        <v>4.5544668242935016E-2</v>
      </c>
      <c r="CO86">
        <f>1-NORMDIST(AA86,Playoffs!DN$199,Playoffs!DN$200,1)</f>
        <v>0.83416453946089042</v>
      </c>
      <c r="CP86">
        <f>NORMDIST(AB86,Playoffs!DO$199,Playoffs!DO$200,1)</f>
        <v>0.50174082697422928</v>
      </c>
      <c r="CQ86">
        <f>NORMDIST(AC86,Playoffs!DP$199,Playoffs!DP$200,1)</f>
        <v>0.45153742737568103</v>
      </c>
      <c r="CR86">
        <f>1-NORMDIST(AD86,Playoffs!DQ$199,Playoffs!DQ$200,1)</f>
        <v>0.1861328764986423</v>
      </c>
      <c r="CS86">
        <f>NORMDIST(AE86,Playoffs!DR$199,Playoffs!DR$200,1)</f>
        <v>0.37533073862107103</v>
      </c>
      <c r="CT86">
        <f>1-NORMDIST(AF86,Playoffs!DS$199,Playoffs!DS$200,1)</f>
        <v>0.41269931039915908</v>
      </c>
      <c r="CU86">
        <f>NORMDIST(AG86,Playoffs!DT$199,Playoffs!DT$200,1)</f>
        <v>3.3222747362392058E-2</v>
      </c>
      <c r="CV86">
        <f>1-NORMDIST(AH86,Playoffs!DU$199,Playoffs!DU$200,1)</f>
        <v>0.91300479899357612</v>
      </c>
      <c r="CW86">
        <f t="shared" si="102"/>
        <v>11.644212064977934</v>
      </c>
      <c r="CX86">
        <f t="shared" si="103"/>
        <v>8.893458895765626</v>
      </c>
      <c r="CY86">
        <f t="shared" si="104"/>
        <v>20.537670960743569</v>
      </c>
      <c r="DA86">
        <f t="shared" ca="1" si="105"/>
        <v>170</v>
      </c>
      <c r="DB86">
        <f t="shared" ca="1" si="106"/>
        <v>187</v>
      </c>
      <c r="DC86">
        <f t="shared" ca="1" si="107"/>
        <v>194</v>
      </c>
      <c r="DE86" t="str">
        <f t="shared" si="108"/>
        <v>Falcons</v>
      </c>
    </row>
    <row r="87" spans="1:109">
      <c r="A87" t="str">
        <f>Playoffs!G85</f>
        <v>Steelers-CC-2004</v>
      </c>
      <c r="B87" t="str">
        <f>Playoffs!B85&amp;"-"&amp;Playoffs!F85</f>
        <v>Patriots-2004</v>
      </c>
      <c r="C87">
        <f>Playoffs!CP85-VLOOKUP($B87,Adjusted!$C$1:$AI$128,C$2,FALSE)</f>
        <v>0.7347144454216421</v>
      </c>
      <c r="D87">
        <f>Playoffs!CQ85-VLOOKUP($B87,Adjusted!$C$1:$AI$128,D$2,FALSE)</f>
        <v>0.67742825478054369</v>
      </c>
      <c r="E87">
        <f>Playoffs!CR85-VLOOKUP($B87,Adjusted!$C$1:$AI$128,E$2,FALSE)</f>
        <v>5.9071832635701069</v>
      </c>
      <c r="F87">
        <f>Playoffs!CS85-VLOOKUP($B87,Adjusted!$C$1:$AI$128,F$2,FALSE)</f>
        <v>8.6451169890236521</v>
      </c>
      <c r="G87">
        <f>Playoffs!CT85-VLOOKUP($B87,Adjusted!$C$1:$AI$128,G$2,FALSE)</f>
        <v>3.4991518802351069</v>
      </c>
      <c r="H87">
        <f>Playoffs!CU85-VLOOKUP($B87,Adjusted!$C$1:$AI$128,H$2,FALSE)</f>
        <v>0.18023687748743145</v>
      </c>
      <c r="I87">
        <f>Playoffs!CV85-VLOOKUP($B87,Adjusted!$C$1:$AI$128,I$2,FALSE)</f>
        <v>31.089908920889137</v>
      </c>
      <c r="J87">
        <f>Playoffs!CW85-VLOOKUP($B87,Adjusted!$C$1:$AI$128,J$2,FALSE)</f>
        <v>22.442422837861493</v>
      </c>
      <c r="K87">
        <f>Playoffs!CX85-VLOOKUP($B87,Adjusted!$C$1:$AI$128,K$2,FALSE)</f>
        <v>2.5854850930255342</v>
      </c>
      <c r="L87">
        <f>Playoffs!CY85-VLOOKUP($B87,Adjusted!$C$1:$AI$128,L$2,FALSE)</f>
        <v>2.1861659261920976</v>
      </c>
      <c r="M87">
        <f>Playoffs!CZ85-VLOOKUP($B87,Adjusted!$C$1:$AI$128,M$2,FALSE)</f>
        <v>6.4641361183644062</v>
      </c>
      <c r="N87">
        <f>Playoffs!DA85-VLOOKUP($B87,Adjusted!$C$1:$AI$128,N$2,FALSE)</f>
        <v>5.4143755497925206</v>
      </c>
      <c r="O87">
        <f>Playoffs!DB85-VLOOKUP($B87,Adjusted!$C$1:$AI$128,O$2,FALSE)</f>
        <v>1.5178851005089502</v>
      </c>
      <c r="P87">
        <f>Playoffs!DC85-VLOOKUP($B87,Adjusted!$C$1:$AI$128,P$2,FALSE)</f>
        <v>1.1513352760130955</v>
      </c>
      <c r="Q87">
        <f>Playoffs!DD85-VLOOKUP($B87,Adjusted!$C$1:$AI$128,Q$2,FALSE)</f>
        <v>0.3750840317322276</v>
      </c>
      <c r="R87">
        <f>Playoffs!DE85-VLOOKUP($B87,Adjusted!$C$1:$AI$128,R$2,FALSE)</f>
        <v>0.38617308289300956</v>
      </c>
      <c r="S87">
        <f>Playoffs!DF85-VLOOKUP($B87,Adjusted!$C$1:$AI$128,S$2,FALSE)</f>
        <v>34.42276150773391</v>
      </c>
      <c r="T87">
        <f>Playoffs!DG85-VLOOKUP($B87,Adjusted!$C$1:$AI$128,T$2,FALSE)</f>
        <v>34.323820540346929</v>
      </c>
      <c r="U87">
        <f>Playoffs!DH85-VLOOKUP($B87,Adjusted!$C$1:$AI$128,U$2,FALSE)</f>
        <v>3.3078564693632782</v>
      </c>
      <c r="V87">
        <f>Playoffs!DI85-VLOOKUP($B87,Adjusted!$C$1:$AI$128,V$2,FALSE)</f>
        <v>5.2959712238730141</v>
      </c>
      <c r="W87">
        <f>Playoffs!DJ85-VLOOKUP($B87,Adjusted!$C$1:$AI$128,W$2,FALSE)</f>
        <v>0.73819299325360677</v>
      </c>
      <c r="X87">
        <f>Playoffs!DK85-VLOOKUP($B87,Adjusted!$C$1:$AI$128,X$2,FALSE)</f>
        <v>0.61550249909356536</v>
      </c>
      <c r="Y87">
        <f>Playoffs!DL85-VLOOKUP($B87,Adjusted!$C$1:$AI$128,Y$2,FALSE)</f>
        <v>4.8684124420563979</v>
      </c>
      <c r="Z87">
        <f>Playoffs!DM85-VLOOKUP($B87,Adjusted!$C$1:$AI$128,Z$2,FALSE)</f>
        <v>4.2054171961889066</v>
      </c>
      <c r="AA87">
        <f>Playoffs!DN85-VLOOKUP($B87,Adjusted!$C$1:$AI$128,AA$2,FALSE)</f>
        <v>9.3890103941272063E-2</v>
      </c>
      <c r="AB87">
        <f>Playoffs!DO85-VLOOKUP($B87,Adjusted!$C$1:$AI$128,AB$2,FALSE)</f>
        <v>0.14418523803366395</v>
      </c>
      <c r="AC87">
        <f>Playoffs!DP85-VLOOKUP($B87,Adjusted!$C$1:$AI$128,AC$2,FALSE)</f>
        <v>0.48895763108849694</v>
      </c>
      <c r="AD87">
        <f>Playoffs!DQ85-VLOOKUP($B87,Adjusted!$C$1:$AI$128,AD$2,FALSE)</f>
        <v>0.32220105766744878</v>
      </c>
      <c r="AE87">
        <f>Playoffs!DR85-VLOOKUP($B87,Adjusted!$C$1:$AI$128,AE$2,FALSE)</f>
        <v>4.7385227315842471</v>
      </c>
      <c r="AF87">
        <f>Playoffs!DS85-VLOOKUP($B87,Adjusted!$C$1:$AI$128,AF$2,FALSE)</f>
        <v>4.1705670992122243</v>
      </c>
      <c r="AG87">
        <f>Playoffs!DT85-VLOOKUP($B87,Adjusted!$C$1:$AI$128,AG$2,FALSE)</f>
        <v>41.600890804916965</v>
      </c>
      <c r="AH87">
        <f>Playoffs!DU85-VLOOKUP($B87,Adjusted!$C$1:$AI$128,AH$2,FALSE)</f>
        <v>30.34890527060362</v>
      </c>
      <c r="AJ87">
        <f t="shared" ca="1" si="101"/>
        <v>89</v>
      </c>
      <c r="AK87">
        <f t="shared" ca="1" si="70"/>
        <v>103</v>
      </c>
      <c r="AL87">
        <f t="shared" ca="1" si="71"/>
        <v>102</v>
      </c>
      <c r="AM87">
        <f t="shared" ca="1" si="72"/>
        <v>179</v>
      </c>
      <c r="AN87">
        <f t="shared" ca="1" si="73"/>
        <v>171</v>
      </c>
      <c r="AO87">
        <f t="shared" ca="1" si="74"/>
        <v>179</v>
      </c>
      <c r="AP87">
        <f t="shared" ca="1" si="75"/>
        <v>88</v>
      </c>
      <c r="AQ87">
        <f t="shared" ca="1" si="76"/>
        <v>62</v>
      </c>
      <c r="AR87">
        <f t="shared" ca="1" si="77"/>
        <v>115</v>
      </c>
      <c r="AS87">
        <f t="shared" ca="1" si="78"/>
        <v>56</v>
      </c>
      <c r="AT87">
        <f t="shared" ca="1" si="79"/>
        <v>31</v>
      </c>
      <c r="AU87">
        <f t="shared" ca="1" si="80"/>
        <v>145</v>
      </c>
      <c r="AV87">
        <f t="shared" ca="1" si="81"/>
        <v>127</v>
      </c>
      <c r="AW87">
        <f t="shared" ca="1" si="82"/>
        <v>48</v>
      </c>
      <c r="AX87">
        <f t="shared" ca="1" si="83"/>
        <v>126</v>
      </c>
      <c r="AY87">
        <f t="shared" ca="1" si="84"/>
        <v>110</v>
      </c>
      <c r="AZ87">
        <f t="shared" ca="1" si="85"/>
        <v>64</v>
      </c>
      <c r="BA87">
        <f t="shared" ca="1" si="86"/>
        <v>145</v>
      </c>
      <c r="BB87">
        <f t="shared" ca="1" si="87"/>
        <v>82</v>
      </c>
      <c r="BC87">
        <f t="shared" ca="1" si="88"/>
        <v>54</v>
      </c>
      <c r="BD87">
        <f t="shared" ca="1" si="89"/>
        <v>97</v>
      </c>
      <c r="BE87">
        <f t="shared" ca="1" si="90"/>
        <v>89</v>
      </c>
      <c r="BF87">
        <f t="shared" ca="1" si="91"/>
        <v>156</v>
      </c>
      <c r="BG87">
        <f t="shared" ca="1" si="92"/>
        <v>21</v>
      </c>
      <c r="BH87">
        <f t="shared" ca="1" si="93"/>
        <v>7</v>
      </c>
      <c r="BI87">
        <f t="shared" ca="1" si="94"/>
        <v>190</v>
      </c>
      <c r="BJ87">
        <f t="shared" ca="1" si="95"/>
        <v>77</v>
      </c>
      <c r="BK87">
        <f t="shared" ca="1" si="96"/>
        <v>33</v>
      </c>
      <c r="BL87">
        <f t="shared" ca="1" si="97"/>
        <v>50</v>
      </c>
      <c r="BM87">
        <f t="shared" ca="1" si="98"/>
        <v>112</v>
      </c>
      <c r="BN87">
        <f t="shared" ca="1" si="99"/>
        <v>42</v>
      </c>
      <c r="BO87">
        <f t="shared" ca="1" si="100"/>
        <v>25</v>
      </c>
      <c r="BQ87">
        <f>NORMDIST(C87,Playoffs!CP$199,Playoffs!CP$200,1)</f>
        <v>0.66208286833947017</v>
      </c>
      <c r="BR87">
        <f>1-NORMDIST(D87,Playoffs!CQ$199,Playoffs!CQ$200,1)</f>
        <v>0.55415051390607495</v>
      </c>
      <c r="BS87">
        <f>NORMDIST(E87,Playoffs!CR$199,Playoffs!CR$200,1)</f>
        <v>0.56541781456571649</v>
      </c>
      <c r="BT87">
        <f>1-NORMDIST(F87,Playoffs!CS$199,Playoffs!CS$200,1)</f>
        <v>0.12871420581834991</v>
      </c>
      <c r="BU87">
        <f>1-NORMDIST(G87,Playoffs!CT$199,Playoffs!CT$200,1)</f>
        <v>0.10674209822334146</v>
      </c>
      <c r="BV87">
        <f>NORMDIST(H87,Playoffs!CU$199,Playoffs!CU$200,1)</f>
        <v>0.13148511697054588</v>
      </c>
      <c r="BW87">
        <f>NORMDIST(I87,Playoffs!CV$199,Playoffs!CV$200,1)</f>
        <v>0.61409579345979148</v>
      </c>
      <c r="BX87">
        <f>1-NORMDIST(J87,Playoffs!CW$199,Playoffs!CW$200,1)</f>
        <v>0.75061518673920724</v>
      </c>
      <c r="BY87">
        <f>NORMDIST(K87,Playoffs!CX$199,Playoffs!CX$200,1)</f>
        <v>0.45340051534133841</v>
      </c>
      <c r="BZ87">
        <f>1-NORMDIST(L87,Playoffs!CY$199,Playoffs!CY$200,1)</f>
        <v>0.78420842104220889</v>
      </c>
      <c r="CA87">
        <f>NORMDIST(M87,Playoffs!CZ$199,Playoffs!CZ$200,1)</f>
        <v>0.87206421586426641</v>
      </c>
      <c r="CB87">
        <f>1-NORMDIST(N87,Playoffs!DA$199,Playoffs!DA$200,1)</f>
        <v>0.4158394722562645</v>
      </c>
      <c r="CC87">
        <f>NORMDIST(O87,Playoffs!DB$199,Playoffs!DB$200,1)</f>
        <v>0.42135817546142895</v>
      </c>
      <c r="CD87">
        <f>1-NORMDIST(P87,Playoffs!DC$199,Playoffs!DC$200,1)</f>
        <v>0.80593983139864656</v>
      </c>
      <c r="CE87">
        <f>NORMDIST(Q87,Playoffs!DD$199,Playoffs!DD$200,1)</f>
        <v>0.45212737317954388</v>
      </c>
      <c r="CF87">
        <f>1-NORMDIST(R87,Playoffs!DE$199,Playoffs!DE$200,1)</f>
        <v>0.51506072626294197</v>
      </c>
      <c r="CG87">
        <f>NORMDIST(S87,Playoffs!DF$199,Playoffs!DF$200,1)</f>
        <v>0.72423883198735683</v>
      </c>
      <c r="CH87">
        <f>1-NORMDIST(T87,Playoffs!DG$199,Playoffs!DG$200,1)</f>
        <v>0.28162942475178432</v>
      </c>
      <c r="CI87">
        <f>1-NORMDIST(U87,Playoffs!DH$199,Playoffs!DH$200,1)</f>
        <v>0.61795886432910963</v>
      </c>
      <c r="CJ87">
        <f>NORMDIST(V87,Playoffs!DI$199,Playoffs!DI$200,1)</f>
        <v>0.75288296356079476</v>
      </c>
      <c r="CK87">
        <f>NORMDIST(W87,Playoffs!DJ$199,Playoffs!DJ$200,1)</f>
        <v>0.6182081152294745</v>
      </c>
      <c r="CL87">
        <f>1-NORMDIST(X87,Playoffs!DK$199,Playoffs!DK$200,1)</f>
        <v>0.55858004272574824</v>
      </c>
      <c r="CM87">
        <f>NORMDIST(Y87,Playoffs!DL$199,Playoffs!DL$200,1)</f>
        <v>0.26056739417879027</v>
      </c>
      <c r="CN87">
        <f>1-NORMDIST(Z87,Playoffs!DM$199,Playoffs!DM$200,1)</f>
        <v>0.90423165295025343</v>
      </c>
      <c r="CO87">
        <f>1-NORMDIST(AA87,Playoffs!DN$199,Playoffs!DN$200,1)</f>
        <v>0.9520446293370799</v>
      </c>
      <c r="CP87">
        <f>NORMDIST(AB87,Playoffs!DO$199,Playoffs!DO$200,1)</f>
        <v>6.0677094717614621E-2</v>
      </c>
      <c r="CQ87">
        <f>NORMDIST(AC87,Playoffs!DP$199,Playoffs!DP$200,1)</f>
        <v>0.60715351732327794</v>
      </c>
      <c r="CR87">
        <f>1-NORMDIST(AD87,Playoffs!DQ$199,Playoffs!DQ$200,1)</f>
        <v>0.87577813534414262</v>
      </c>
      <c r="CS87">
        <f>NORMDIST(AE87,Playoffs!DR$199,Playoffs!DR$200,1)</f>
        <v>0.6831142245793842</v>
      </c>
      <c r="CT87">
        <f>1-NORMDIST(AF87,Playoffs!DS$199,Playoffs!DS$200,1)</f>
        <v>0.48965594715262772</v>
      </c>
      <c r="CU87">
        <f>NORMDIST(AG87,Playoffs!DT$199,Playoffs!DT$200,1)</f>
        <v>0.70328750009701968</v>
      </c>
      <c r="CV87">
        <f>1-NORMDIST(AH87,Playoffs!DU$199,Playoffs!DU$200,1)</f>
        <v>0.88292804755744614</v>
      </c>
      <c r="CW87">
        <f t="shared" si="102"/>
        <v>20.051446878423686</v>
      </c>
      <c r="CX87">
        <f t="shared" si="103"/>
        <v>18.601578418057073</v>
      </c>
      <c r="CY87">
        <f t="shared" si="104"/>
        <v>38.653025296480756</v>
      </c>
      <c r="DA87">
        <f t="shared" ca="1" si="105"/>
        <v>101</v>
      </c>
      <c r="DB87">
        <f t="shared" ca="1" si="106"/>
        <v>104</v>
      </c>
      <c r="DC87">
        <f t="shared" ca="1" si="107"/>
        <v>108</v>
      </c>
      <c r="DE87" t="str">
        <f t="shared" si="108"/>
        <v>Steelers</v>
      </c>
    </row>
    <row r="88" spans="1:109">
      <c r="A88" t="str">
        <f>Playoffs!G86</f>
        <v>Patriots-CC-2004</v>
      </c>
      <c r="B88" t="str">
        <f>Playoffs!B86&amp;"-"&amp;Playoffs!F86</f>
        <v>Steelers-2004</v>
      </c>
      <c r="C88">
        <f>Playoffs!CP86-VLOOKUP($B88,Adjusted!$C$1:$AI$128,C$2,FALSE)</f>
        <v>0.79655381675048365</v>
      </c>
      <c r="D88">
        <f>Playoffs!CQ86-VLOOKUP($B88,Adjusted!$C$1:$AI$128,D$2,FALSE)</f>
        <v>0.67808439718242064</v>
      </c>
      <c r="E88">
        <f>Playoffs!CR86-VLOOKUP($B88,Adjusted!$C$1:$AI$128,E$2,FALSE)</f>
        <v>11.11726522852511</v>
      </c>
      <c r="F88">
        <f>Playoffs!CS86-VLOOKUP($B88,Adjusted!$C$1:$AI$128,F$2,FALSE)</f>
        <v>3.8898959785522638</v>
      </c>
      <c r="G88">
        <f>Playoffs!CT86-VLOOKUP($B88,Adjusted!$C$1:$AI$128,G$2,FALSE)</f>
        <v>-0.25516637060632547</v>
      </c>
      <c r="H88">
        <f>Playoffs!CU86-VLOOKUP($B88,Adjusted!$C$1:$AI$128,H$2,FALSE)</f>
        <v>4.6161964044237767</v>
      </c>
      <c r="I88">
        <f>Playoffs!CV86-VLOOKUP($B88,Adjusted!$C$1:$AI$128,I$2,FALSE)</f>
        <v>31.994340300616223</v>
      </c>
      <c r="J88">
        <f>Playoffs!CW86-VLOOKUP($B88,Adjusted!$C$1:$AI$128,J$2,FALSE)</f>
        <v>29.88896773803237</v>
      </c>
      <c r="K88">
        <f>Playoffs!CX86-VLOOKUP($B88,Adjusted!$C$1:$AI$128,K$2,FALSE)</f>
        <v>2.7513079638157705</v>
      </c>
      <c r="L88">
        <f>Playoffs!CY86-VLOOKUP($B88,Adjusted!$C$1:$AI$128,L$2,FALSE)</f>
        <v>2.1498192528458011</v>
      </c>
      <c r="M88">
        <f>Playoffs!CZ86-VLOOKUP($B88,Adjusted!$C$1:$AI$128,M$2,FALSE)</f>
        <v>6.2104347036678806</v>
      </c>
      <c r="N88">
        <f>Playoffs!DA86-VLOOKUP($B88,Adjusted!$C$1:$AI$128,N$2,FALSE)</f>
        <v>6.1187845101441889</v>
      </c>
      <c r="O88">
        <f>Playoffs!DB86-VLOOKUP($B88,Adjusted!$C$1:$AI$128,O$2,FALSE)</f>
        <v>1.7191408155462669</v>
      </c>
      <c r="P88">
        <f>Playoffs!DC86-VLOOKUP($B88,Adjusted!$C$1:$AI$128,P$2,FALSE)</f>
        <v>1.3973781871343298</v>
      </c>
      <c r="Q88">
        <f>Playoffs!DD86-VLOOKUP($B88,Adjusted!$C$1:$AI$128,Q$2,FALSE)</f>
        <v>0.51029703146675431</v>
      </c>
      <c r="R88">
        <f>Playoffs!DE86-VLOOKUP($B88,Adjusted!$C$1:$AI$128,R$2,FALSE)</f>
        <v>0.30201898590821935</v>
      </c>
      <c r="S88">
        <f>Playoffs!DF86-VLOOKUP($B88,Adjusted!$C$1:$AI$128,S$2,FALSE)</f>
        <v>39.018682944957405</v>
      </c>
      <c r="T88">
        <f>Playoffs!DG86-VLOOKUP($B88,Adjusted!$C$1:$AI$128,T$2,FALSE)</f>
        <v>29.855555685131865</v>
      </c>
      <c r="U88">
        <f>Playoffs!DH86-VLOOKUP($B88,Adjusted!$C$1:$AI$128,U$2,FALSE)</f>
        <v>3.31954478139793</v>
      </c>
      <c r="V88">
        <f>Playoffs!DI86-VLOOKUP($B88,Adjusted!$C$1:$AI$128,V$2,FALSE)</f>
        <v>3.9805762025743325</v>
      </c>
      <c r="W88">
        <f>Playoffs!DJ86-VLOOKUP($B88,Adjusted!$C$1:$AI$128,W$2,FALSE)</f>
        <v>0.75157078692583623</v>
      </c>
      <c r="X88">
        <f>Playoffs!DK86-VLOOKUP($B88,Adjusted!$C$1:$AI$128,X$2,FALSE)</f>
        <v>0.62195114263351947</v>
      </c>
      <c r="Y88">
        <f>Playoffs!DL86-VLOOKUP($B88,Adjusted!$C$1:$AI$128,Y$2,FALSE)</f>
        <v>5.2214419815421032</v>
      </c>
      <c r="Z88">
        <f>Playoffs!DM86-VLOOKUP($B88,Adjusted!$C$1:$AI$128,Z$2,FALSE)</f>
        <v>4.853002126895138</v>
      </c>
      <c r="AA88">
        <f>Playoffs!DN86-VLOOKUP($B88,Adjusted!$C$1:$AI$128,AA$2,FALSE)</f>
        <v>-4.4791604020557041E-2</v>
      </c>
      <c r="AB88">
        <f>Playoffs!DO86-VLOOKUP($B88,Adjusted!$C$1:$AI$128,AB$2,FALSE)</f>
        <v>0.32404718537905669</v>
      </c>
      <c r="AC88">
        <f>Playoffs!DP86-VLOOKUP($B88,Adjusted!$C$1:$AI$128,AC$2,FALSE)</f>
        <v>0.40497918543193784</v>
      </c>
      <c r="AD88">
        <f>Playoffs!DQ86-VLOOKUP($B88,Adjusted!$C$1:$AI$128,AD$2,FALSE)</f>
        <v>0.47527918107661832</v>
      </c>
      <c r="AE88">
        <f>Playoffs!DR86-VLOOKUP($B88,Adjusted!$C$1:$AI$128,AE$2,FALSE)</f>
        <v>4.5389459779741141</v>
      </c>
      <c r="AF88">
        <f>Playoffs!DS86-VLOOKUP($B88,Adjusted!$C$1:$AI$128,AF$2,FALSE)</f>
        <v>4.370418261735785</v>
      </c>
      <c r="AG88">
        <f>Playoffs!DT86-VLOOKUP($B88,Adjusted!$C$1:$AI$128,AG$2,FALSE)</f>
        <v>29.820198533252917</v>
      </c>
      <c r="AH88">
        <f>Playoffs!DU86-VLOOKUP($B88,Adjusted!$C$1:$AI$128,AH$2,FALSE)</f>
        <v>38.074888794054246</v>
      </c>
      <c r="AJ88">
        <f t="shared" ca="1" si="101"/>
        <v>37</v>
      </c>
      <c r="AK88">
        <f t="shared" ca="1" si="70"/>
        <v>104</v>
      </c>
      <c r="AL88">
        <f t="shared" ca="1" si="71"/>
        <v>16</v>
      </c>
      <c r="AM88">
        <f t="shared" ca="1" si="72"/>
        <v>77</v>
      </c>
      <c r="AN88">
        <f t="shared" ca="1" si="73"/>
        <v>15</v>
      </c>
      <c r="AO88">
        <f t="shared" ca="1" si="74"/>
        <v>13</v>
      </c>
      <c r="AP88">
        <f t="shared" ca="1" si="75"/>
        <v>81</v>
      </c>
      <c r="AQ88">
        <f t="shared" ca="1" si="76"/>
        <v>127</v>
      </c>
      <c r="AR88">
        <f t="shared" ca="1" si="77"/>
        <v>100</v>
      </c>
      <c r="AS88">
        <f t="shared" ca="1" si="78"/>
        <v>49</v>
      </c>
      <c r="AT88">
        <f t="shared" ca="1" si="79"/>
        <v>44</v>
      </c>
      <c r="AU88">
        <f t="shared" ca="1" si="80"/>
        <v>175</v>
      </c>
      <c r="AV88">
        <f t="shared" ca="1" si="81"/>
        <v>93</v>
      </c>
      <c r="AW88">
        <f t="shared" ca="1" si="82"/>
        <v>79</v>
      </c>
      <c r="AX88">
        <f t="shared" ca="1" si="83"/>
        <v>48</v>
      </c>
      <c r="AY88">
        <f t="shared" ca="1" si="84"/>
        <v>63</v>
      </c>
      <c r="AZ88">
        <f t="shared" ca="1" si="85"/>
        <v>27</v>
      </c>
      <c r="BA88">
        <f t="shared" ca="1" si="86"/>
        <v>96</v>
      </c>
      <c r="BB88">
        <f t="shared" ca="1" si="87"/>
        <v>83</v>
      </c>
      <c r="BC88">
        <f t="shared" ca="1" si="88"/>
        <v>105</v>
      </c>
      <c r="BD88">
        <f t="shared" ca="1" si="89"/>
        <v>90</v>
      </c>
      <c r="BE88">
        <f t="shared" ca="1" si="90"/>
        <v>92</v>
      </c>
      <c r="BF88">
        <f t="shared" ca="1" si="91"/>
        <v>124</v>
      </c>
      <c r="BG88">
        <f t="shared" ca="1" si="92"/>
        <v>61</v>
      </c>
      <c r="BH88">
        <f t="shared" ca="1" si="93"/>
        <v>2</v>
      </c>
      <c r="BI88">
        <f t="shared" ca="1" si="94"/>
        <v>169</v>
      </c>
      <c r="BJ88">
        <f t="shared" ca="1" si="95"/>
        <v>135</v>
      </c>
      <c r="BK88">
        <f t="shared" ca="1" si="96"/>
        <v>124</v>
      </c>
      <c r="BL88">
        <f t="shared" ca="1" si="97"/>
        <v>62</v>
      </c>
      <c r="BM88">
        <f t="shared" ca="1" si="98"/>
        <v>130</v>
      </c>
      <c r="BN88">
        <f t="shared" ca="1" si="99"/>
        <v>174</v>
      </c>
      <c r="BO88">
        <f t="shared" ca="1" si="100"/>
        <v>109</v>
      </c>
      <c r="BQ88">
        <f>NORMDIST(C88,Playoffs!CP$199,Playoffs!CP$200,1)</f>
        <v>0.84530923774353828</v>
      </c>
      <c r="BR88">
        <f>1-NORMDIST(D88,Playoffs!CQ$199,Playoffs!CQ$200,1)</f>
        <v>0.551639960167842</v>
      </c>
      <c r="BS88">
        <f>NORMDIST(E88,Playoffs!CR$199,Playoffs!CR$200,1)</f>
        <v>0.97758861389025742</v>
      </c>
      <c r="BT88">
        <f>1-NORMDIST(F88,Playoffs!CS$199,Playoffs!CS$200,1)</f>
        <v>0.70826568052413397</v>
      </c>
      <c r="BU88">
        <f>1-NORMDIST(G88,Playoffs!CT$199,Playoffs!CT$200,1)</f>
        <v>0.92356315635214736</v>
      </c>
      <c r="BV88">
        <f>NORMDIST(H88,Playoffs!CU$199,Playoffs!CU$200,1)</f>
        <v>0.97930006734153974</v>
      </c>
      <c r="BW88">
        <f>NORMDIST(I88,Playoffs!CV$199,Playoffs!CV$200,1)</f>
        <v>0.65213422365292883</v>
      </c>
      <c r="BX88">
        <f>1-NORMDIST(J88,Playoffs!CW$199,Playoffs!CW$200,1)</f>
        <v>0.43809775556109554</v>
      </c>
      <c r="BY88">
        <f>NORMDIST(K88,Playoffs!CX$199,Playoffs!CX$200,1)</f>
        <v>0.5639169805518397</v>
      </c>
      <c r="BZ88">
        <f>1-NORMDIST(L88,Playoffs!CY$199,Playoffs!CY$200,1)</f>
        <v>0.80161843338302718</v>
      </c>
      <c r="CA88">
        <f>NORMDIST(M88,Playoffs!CZ$199,Playoffs!CZ$200,1)</f>
        <v>0.81937307014752658</v>
      </c>
      <c r="CB88">
        <f>1-NORMDIST(N88,Playoffs!DA$199,Playoffs!DA$200,1)</f>
        <v>0.2026090678476008</v>
      </c>
      <c r="CC88">
        <f>NORMDIST(O88,Playoffs!DB$199,Playoffs!DB$200,1)</f>
        <v>0.56611326121268313</v>
      </c>
      <c r="CD88">
        <f>1-NORMDIST(P88,Playoffs!DC$199,Playoffs!DC$200,1)</f>
        <v>0.66163067988772517</v>
      </c>
      <c r="CE88">
        <f>NORMDIST(Q88,Playoffs!DD$199,Playoffs!DD$200,1)</f>
        <v>0.81219214944026275</v>
      </c>
      <c r="CF88">
        <f>1-NORMDIST(R88,Playoffs!DE$199,Playoffs!DE$200,1)</f>
        <v>0.74667345896549986</v>
      </c>
      <c r="CG88">
        <f>NORMDIST(S88,Playoffs!DF$199,Playoffs!DF$200,1)</f>
        <v>0.92030213561308649</v>
      </c>
      <c r="CH88">
        <f>1-NORMDIST(T88,Playoffs!DG$199,Playoffs!DG$200,1)</f>
        <v>0.58358550976094359</v>
      </c>
      <c r="CI88">
        <f>1-NORMDIST(U88,Playoffs!DH$199,Playoffs!DH$200,1)</f>
        <v>0.61575134487770067</v>
      </c>
      <c r="CJ88">
        <f>NORMDIST(V88,Playoffs!DI$199,Playoffs!DI$200,1)</f>
        <v>0.51305733235934781</v>
      </c>
      <c r="CK88">
        <f>NORMDIST(W88,Playoffs!DJ$199,Playoffs!DJ$200,1)</f>
        <v>0.63669657340414121</v>
      </c>
      <c r="CL88">
        <f>1-NORMDIST(X88,Playoffs!DK$199,Playoffs!DK$200,1)</f>
        <v>0.54926924484407058</v>
      </c>
      <c r="CM88">
        <f>NORMDIST(Y88,Playoffs!DL$199,Playoffs!DL$200,1)</f>
        <v>0.38675250461232746</v>
      </c>
      <c r="CN88">
        <f>1-NORMDIST(Z88,Playoffs!DM$199,Playoffs!DM$200,1)</f>
        <v>0.74442280674648287</v>
      </c>
      <c r="CO88">
        <f>1-NORMDIST(AA88,Playoffs!DN$199,Playoffs!DN$200,1)</f>
        <v>0.97640415062119579</v>
      </c>
      <c r="CP88">
        <f>NORMDIST(AB88,Playoffs!DO$199,Playoffs!DO$200,1)</f>
        <v>0.12825954802393591</v>
      </c>
      <c r="CQ88">
        <f>NORMDIST(AC88,Playoffs!DP$199,Playoffs!DP$200,1)</f>
        <v>0.32770930015701127</v>
      </c>
      <c r="CR88">
        <f>1-NORMDIST(AD88,Playoffs!DQ$199,Playoffs!DQ$200,1)</f>
        <v>0.43843656108696205</v>
      </c>
      <c r="CS88">
        <f>NORMDIST(AE88,Playoffs!DR$199,Playoffs!DR$200,1)</f>
        <v>0.62480454316239253</v>
      </c>
      <c r="CT88">
        <f>1-NORMDIST(AF88,Playoffs!DS$199,Playoffs!DS$200,1)</f>
        <v>0.42683006284512381</v>
      </c>
      <c r="CU88">
        <f>NORMDIST(AG88,Playoffs!DT$199,Playoffs!DT$200,1)</f>
        <v>0.10191027996641933</v>
      </c>
      <c r="CV88">
        <f>1-NORMDIST(AH88,Playoffs!DU$199,Playoffs!DU$200,1)</f>
        <v>0.50249336036767545</v>
      </c>
      <c r="CW88">
        <f t="shared" si="102"/>
        <v>26.985416853968939</v>
      </c>
      <c r="CX88">
        <f t="shared" si="103"/>
        <v>21.788241291471092</v>
      </c>
      <c r="CY88">
        <f t="shared" si="104"/>
        <v>48.773658145440024</v>
      </c>
      <c r="DA88">
        <f t="shared" ca="1" si="105"/>
        <v>33</v>
      </c>
      <c r="DB88">
        <f t="shared" ca="1" si="106"/>
        <v>81</v>
      </c>
      <c r="DC88">
        <f t="shared" ca="1" si="107"/>
        <v>33</v>
      </c>
      <c r="DE88" t="str">
        <f t="shared" si="108"/>
        <v>Patriots</v>
      </c>
    </row>
    <row r="89" spans="1:109">
      <c r="A89" t="str">
        <f>Playoffs!G87</f>
        <v>Eagles-SB-2004</v>
      </c>
      <c r="B89" t="str">
        <f>Playoffs!B87&amp;"-"&amp;Playoffs!F87</f>
        <v>Patriots-2004</v>
      </c>
      <c r="C89">
        <f>Playoffs!CP87-VLOOKUP($B89,Adjusted!$C$1:$AI$128,C$2,FALSE)</f>
        <v>0.75476675579653307</v>
      </c>
      <c r="D89">
        <f>Playoffs!CQ87-VLOOKUP($B89,Adjusted!$C$1:$AI$128,D$2,FALSE)</f>
        <v>0.62468991806654783</v>
      </c>
      <c r="E89">
        <f>Playoffs!CR87-VLOOKUP($B89,Adjusted!$C$1:$AI$128,E$2,FALSE)</f>
        <v>5.2344559908428341</v>
      </c>
      <c r="F89">
        <f>Playoffs!CS87-VLOOKUP($B89,Adjusted!$C$1:$AI$128,F$2,FALSE)</f>
        <v>5.7842474238062618</v>
      </c>
      <c r="G89">
        <f>Playoffs!CT87-VLOOKUP($B89,Adjusted!$C$1:$AI$128,G$2,FALSE)</f>
        <v>3.4991518802351069</v>
      </c>
      <c r="H89">
        <f>Playoffs!CU87-VLOOKUP($B89,Adjusted!$C$1:$AI$128,H$2,FALSE)</f>
        <v>1.1802368774874314</v>
      </c>
      <c r="I89">
        <f>Playoffs!CV87-VLOOKUP($B89,Adjusted!$C$1:$AI$128,I$2,FALSE)</f>
        <v>27.141190972171184</v>
      </c>
      <c r="J89">
        <f>Playoffs!CW87-VLOOKUP($B89,Adjusted!$C$1:$AI$128,J$2,FALSE)</f>
        <v>18.631234026672679</v>
      </c>
      <c r="K89">
        <f>Playoffs!CX87-VLOOKUP($B89,Adjusted!$C$1:$AI$128,K$2,FALSE)</f>
        <v>2.1424295374699787</v>
      </c>
      <c r="L89">
        <f>Playoffs!CY87-VLOOKUP($B89,Adjusted!$C$1:$AI$128,L$2,FALSE)</f>
        <v>2.0288232688494405</v>
      </c>
      <c r="M89">
        <f>Playoffs!CZ87-VLOOKUP($B89,Adjusted!$C$1:$AI$128,M$2,FALSE)</f>
        <v>5.3310716022353741</v>
      </c>
      <c r="N89">
        <f>Playoffs!DA87-VLOOKUP($B89,Adjusted!$C$1:$AI$128,N$2,FALSE)</f>
        <v>4.81379834921532</v>
      </c>
      <c r="O89">
        <f>Playoffs!DB87-VLOOKUP($B89,Adjusted!$C$1:$AI$128,O$2,FALSE)</f>
        <v>1.780705613329463</v>
      </c>
      <c r="P89">
        <f>Playoffs!DC87-VLOOKUP($B89,Adjusted!$C$1:$AI$128,P$2,FALSE)</f>
        <v>1.1303562550340747</v>
      </c>
      <c r="Q89">
        <f>Playoffs!DD87-VLOOKUP($B89,Adjusted!$C$1:$AI$128,Q$2,FALSE)</f>
        <v>0.5804411745893705</v>
      </c>
      <c r="R89">
        <f>Playoffs!DE87-VLOOKUP($B89,Adjusted!$C$1:$AI$128,R$2,FALSE)</f>
        <v>0.25796795468788136</v>
      </c>
      <c r="S89">
        <f>Playoffs!DF87-VLOOKUP($B89,Adjusted!$C$1:$AI$128,S$2,FALSE)</f>
        <v>25.42276150773391</v>
      </c>
      <c r="T89">
        <f>Playoffs!DG87-VLOOKUP($B89,Adjusted!$C$1:$AI$128,T$2,FALSE)</f>
        <v>35.266128232654623</v>
      </c>
      <c r="U89">
        <f>Playoffs!DH87-VLOOKUP($B89,Adjusted!$C$1:$AI$128,U$2,FALSE)</f>
        <v>6.3078564693632782</v>
      </c>
      <c r="V89">
        <f>Playoffs!DI87-VLOOKUP($B89,Adjusted!$C$1:$AI$128,V$2,FALSE)</f>
        <v>8.2959712238730141</v>
      </c>
      <c r="W89">
        <f>Playoffs!DJ87-VLOOKUP($B89,Adjusted!$C$1:$AI$128,W$2,FALSE)</f>
        <v>0.7977168027774163</v>
      </c>
      <c r="X89">
        <f>Playoffs!DK87-VLOOKUP($B89,Adjusted!$C$1:$AI$128,X$2,FALSE)</f>
        <v>0.58693107052213678</v>
      </c>
      <c r="Y89">
        <f>Playoffs!DL87-VLOOKUP($B89,Adjusted!$C$1:$AI$128,Y$2,FALSE)</f>
        <v>5.2402073138512701</v>
      </c>
      <c r="Z89">
        <f>Playoffs!DM87-VLOOKUP($B89,Adjusted!$C$1:$AI$128,Z$2,FALSE)</f>
        <v>4.0515710423427524</v>
      </c>
      <c r="AA89">
        <f>Playoffs!DN87-VLOOKUP($B89,Adjusted!$C$1:$AI$128,AA$2,FALSE)</f>
        <v>0.25742056989109285</v>
      </c>
      <c r="AB89">
        <f>Playoffs!DO87-VLOOKUP($B89,Adjusted!$C$1:$AI$128,AB$2,FALSE)</f>
        <v>0.79930789315631912</v>
      </c>
      <c r="AC89">
        <f>Playoffs!DP87-VLOOKUP($B89,Adjusted!$C$1:$AI$128,AC$2,FALSE)</f>
        <v>0.29658879166083396</v>
      </c>
      <c r="AD89">
        <f>Playoffs!DQ87-VLOOKUP($B89,Adjusted!$C$1:$AI$128,AD$2,FALSE)</f>
        <v>0.45993253914893023</v>
      </c>
      <c r="AE89">
        <f>Playoffs!DR87-VLOOKUP($B89,Adjusted!$C$1:$AI$128,AE$2,FALSE)</f>
        <v>2.9801761497082531</v>
      </c>
      <c r="AF89">
        <f>Playoffs!DS87-VLOOKUP($B89,Adjusted!$C$1:$AI$128,AF$2,FALSE)</f>
        <v>4.2330670992122243</v>
      </c>
      <c r="AG89">
        <f>Playoffs!DT87-VLOOKUP($B89,Adjusted!$C$1:$AI$128,AG$2,FALSE)</f>
        <v>38.200890804916966</v>
      </c>
      <c r="AH89">
        <f>Playoffs!DU87-VLOOKUP($B89,Adjusted!$C$1:$AI$128,AH$2,FALSE)</f>
        <v>42.527476699175047</v>
      </c>
      <c r="AJ89">
        <f t="shared" ca="1" si="101"/>
        <v>67</v>
      </c>
      <c r="AK89">
        <f t="shared" ca="1" si="70"/>
        <v>61</v>
      </c>
      <c r="AL89">
        <f t="shared" ca="1" si="71"/>
        <v>122</v>
      </c>
      <c r="AM89">
        <f t="shared" ca="1" si="72"/>
        <v>126</v>
      </c>
      <c r="AN89">
        <f t="shared" ca="1" si="73"/>
        <v>171</v>
      </c>
      <c r="AO89">
        <f t="shared" ca="1" si="74"/>
        <v>123</v>
      </c>
      <c r="AP89">
        <f t="shared" ca="1" si="75"/>
        <v>129</v>
      </c>
      <c r="AQ89">
        <f t="shared" ca="1" si="76"/>
        <v>28</v>
      </c>
      <c r="AR89">
        <f t="shared" ca="1" si="77"/>
        <v>169</v>
      </c>
      <c r="AS89">
        <f t="shared" ca="1" si="78"/>
        <v>35</v>
      </c>
      <c r="AT89">
        <f t="shared" ca="1" si="79"/>
        <v>99</v>
      </c>
      <c r="AU89">
        <f t="shared" ca="1" si="80"/>
        <v>95</v>
      </c>
      <c r="AV89">
        <f t="shared" ca="1" si="81"/>
        <v>81</v>
      </c>
      <c r="AW89">
        <f t="shared" ca="1" si="82"/>
        <v>44</v>
      </c>
      <c r="AX89">
        <f t="shared" ca="1" si="83"/>
        <v>19</v>
      </c>
      <c r="AY89">
        <f t="shared" ca="1" si="84"/>
        <v>48</v>
      </c>
      <c r="AZ89">
        <f t="shared" ca="1" si="85"/>
        <v>171</v>
      </c>
      <c r="BA89">
        <f t="shared" ca="1" si="86"/>
        <v>156</v>
      </c>
      <c r="BB89">
        <f t="shared" ca="1" si="87"/>
        <v>180</v>
      </c>
      <c r="BC89">
        <f t="shared" ca="1" si="88"/>
        <v>6</v>
      </c>
      <c r="BD89">
        <f t="shared" ca="1" si="89"/>
        <v>70</v>
      </c>
      <c r="BE89">
        <f t="shared" ca="1" si="90"/>
        <v>82</v>
      </c>
      <c r="BF89">
        <f t="shared" ca="1" si="91"/>
        <v>123</v>
      </c>
      <c r="BG89">
        <f t="shared" ca="1" si="92"/>
        <v>14</v>
      </c>
      <c r="BH89">
        <f t="shared" ca="1" si="93"/>
        <v>30</v>
      </c>
      <c r="BI89">
        <f t="shared" ca="1" si="94"/>
        <v>80</v>
      </c>
      <c r="BJ89">
        <f t="shared" ca="1" si="95"/>
        <v>178</v>
      </c>
      <c r="BK89">
        <f t="shared" ca="1" si="96"/>
        <v>111</v>
      </c>
      <c r="BL89">
        <f t="shared" ca="1" si="97"/>
        <v>162</v>
      </c>
      <c r="BM89">
        <f t="shared" ca="1" si="98"/>
        <v>120</v>
      </c>
      <c r="BN89">
        <f t="shared" ca="1" si="99"/>
        <v>86</v>
      </c>
      <c r="BO89">
        <f t="shared" ca="1" si="100"/>
        <v>161</v>
      </c>
      <c r="BQ89">
        <f>NORMDIST(C89,Playoffs!CP$199,Playoffs!CP$200,1)</f>
        <v>0.72979174792594903</v>
      </c>
      <c r="BR89">
        <f>1-NORMDIST(D89,Playoffs!CQ$199,Playoffs!CQ$200,1)</f>
        <v>0.7410086482423166</v>
      </c>
      <c r="BS89">
        <f>NORMDIST(E89,Playoffs!CR$199,Playoffs!CR$200,1)</f>
        <v>0.47087635277972595</v>
      </c>
      <c r="BT89">
        <f>1-NORMDIST(F89,Playoffs!CS$199,Playoffs!CS$200,1)</f>
        <v>0.45174009581251495</v>
      </c>
      <c r="BU89">
        <f>1-NORMDIST(G89,Playoffs!CT$199,Playoffs!CT$200,1)</f>
        <v>0.10674209822334146</v>
      </c>
      <c r="BV89">
        <f>NORMDIST(H89,Playoffs!CU$199,Playoffs!CU$200,1)</f>
        <v>0.34189894299197032</v>
      </c>
      <c r="BW89">
        <f>NORMDIST(I89,Playoffs!CV$199,Playoffs!CV$200,1)</f>
        <v>0.43987119102574057</v>
      </c>
      <c r="BX89">
        <f>1-NORMDIST(J89,Playoffs!CW$199,Playoffs!CW$200,1)</f>
        <v>0.8648480094801696</v>
      </c>
      <c r="BY89">
        <f>NORMDIST(K89,Playoffs!CX$199,Playoffs!CX$200,1)</f>
        <v>0.1949484763127789</v>
      </c>
      <c r="BZ89">
        <f>1-NORMDIST(L89,Playoffs!CY$199,Playoffs!CY$200,1)</f>
        <v>0.85319877669650701</v>
      </c>
      <c r="CA89">
        <f>NORMDIST(M89,Playoffs!CZ$199,Playoffs!CZ$200,1)</f>
        <v>0.5553744871260905</v>
      </c>
      <c r="CB89">
        <f>1-NORMDIST(N89,Playoffs!DA$199,Playoffs!DA$200,1)</f>
        <v>0.62395395394748665</v>
      </c>
      <c r="CC89">
        <f>NORMDIST(O89,Playoffs!DB$199,Playoffs!DB$200,1)</f>
        <v>0.60953746482923599</v>
      </c>
      <c r="CD89">
        <f>1-NORMDIST(P89,Playoffs!DC$199,Playoffs!DC$200,1)</f>
        <v>0.81622427222818705</v>
      </c>
      <c r="CE89">
        <f>NORMDIST(Q89,Playoffs!DD$199,Playoffs!DD$200,1)</f>
        <v>0.92043965819770013</v>
      </c>
      <c r="CF89">
        <f>1-NORMDIST(R89,Playoffs!DE$199,Playoffs!DE$200,1)</f>
        <v>0.83937632330454648</v>
      </c>
      <c r="CG89">
        <f>NORMDIST(S89,Playoffs!DF$199,Playoffs!DF$200,1)</f>
        <v>0.16013743477840647</v>
      </c>
      <c r="CH89">
        <f>1-NORMDIST(T89,Playoffs!DG$199,Playoffs!DG$200,1)</f>
        <v>0.2283122432080924</v>
      </c>
      <c r="CI89">
        <f>1-NORMDIST(U89,Playoffs!DH$199,Playoffs!DH$200,1)</f>
        <v>0.11815340656962781</v>
      </c>
      <c r="CJ89">
        <f>NORMDIST(V89,Playoffs!DI$199,Playoffs!DI$200,1)</f>
        <v>0.98492000587915873</v>
      </c>
      <c r="CK89">
        <f>NORMDIST(W89,Playoffs!DJ$199,Playoffs!DJ$200,1)</f>
        <v>0.69784027034028495</v>
      </c>
      <c r="CL89">
        <f>1-NORMDIST(X89,Playoffs!DK$199,Playoffs!DK$200,1)</f>
        <v>0.59937594320166743</v>
      </c>
      <c r="CM89">
        <f>NORMDIST(Y89,Playoffs!DL$199,Playoffs!DL$200,1)</f>
        <v>0.39396993932123725</v>
      </c>
      <c r="CN89">
        <f>1-NORMDIST(Z89,Playoffs!DM$199,Playoffs!DM$200,1)</f>
        <v>0.92788659926723516</v>
      </c>
      <c r="CO89">
        <f>1-NORMDIST(AA89,Playoffs!DN$199,Playoffs!DN$200,1)</f>
        <v>0.90115926050023143</v>
      </c>
      <c r="CP89">
        <f>NORMDIST(AB89,Playoffs!DO$199,Playoffs!DO$200,1)</f>
        <v>0.48424225578876667</v>
      </c>
      <c r="CQ89">
        <f>NORMDIST(AC89,Playoffs!DP$199,Playoffs!DP$200,1)</f>
        <v>8.4850521179635097E-2</v>
      </c>
      <c r="CR89">
        <f>1-NORMDIST(AD89,Playoffs!DQ$199,Playoffs!DQ$200,1)</f>
        <v>0.49054793352906423</v>
      </c>
      <c r="CS89">
        <f>NORMDIST(AE89,Playoffs!DR$199,Playoffs!DR$200,1)</f>
        <v>0.17923932897342587</v>
      </c>
      <c r="CT89">
        <f>1-NORMDIST(AF89,Playoffs!DS$199,Playoffs!DS$200,1)</f>
        <v>0.46990621238109254</v>
      </c>
      <c r="CU89">
        <f>NORMDIST(AG89,Playoffs!DT$199,Playoffs!DT$200,1)</f>
        <v>0.50520668876909924</v>
      </c>
      <c r="CV89">
        <f>1-NORMDIST(AH89,Playoffs!DU$199,Playoffs!DU$200,1)</f>
        <v>0.24957807484627093</v>
      </c>
      <c r="CW89">
        <f t="shared" si="102"/>
        <v>16.631831827116443</v>
      </c>
      <c r="CX89">
        <f t="shared" si="103"/>
        <v>23.806943225913205</v>
      </c>
      <c r="CY89">
        <f t="shared" si="104"/>
        <v>40.438775053029673</v>
      </c>
      <c r="DA89">
        <f t="shared" ca="1" si="105"/>
        <v>142</v>
      </c>
      <c r="DB89">
        <f t="shared" ca="1" si="106"/>
        <v>60</v>
      </c>
      <c r="DC89">
        <f t="shared" ca="1" si="107"/>
        <v>96</v>
      </c>
      <c r="DE89" t="str">
        <f t="shared" si="108"/>
        <v>Eagles</v>
      </c>
    </row>
    <row r="90" spans="1:109">
      <c r="A90" t="str">
        <f>Playoffs!G88</f>
        <v>Patriots-SB-2004</v>
      </c>
      <c r="B90" t="str">
        <f>Playoffs!B88&amp;"-"&amp;Playoffs!F88</f>
        <v>Eagles-2004</v>
      </c>
      <c r="C90">
        <f>Playoffs!CP88-VLOOKUP($B90,Adjusted!$C$1:$AI$128,C$2,FALSE)</f>
        <v>0.69940484805707759</v>
      </c>
      <c r="D90">
        <f>Playoffs!CQ88-VLOOKUP($B90,Adjusted!$C$1:$AI$128,D$2,FALSE)</f>
        <v>0.73267324740868922</v>
      </c>
      <c r="E90">
        <f>Playoffs!CR88-VLOOKUP($B90,Adjusted!$C$1:$AI$128,E$2,FALSE)</f>
        <v>7.6897433188248083</v>
      </c>
      <c r="F90">
        <f>Playoffs!CS88-VLOOKUP($B90,Adjusted!$C$1:$AI$128,F$2,FALSE)</f>
        <v>3.2171953454840265</v>
      </c>
      <c r="G90">
        <f>Playoffs!CT88-VLOOKUP($B90,Adjusted!$C$1:$AI$128,G$2,FALSE)</f>
        <v>1.0744181025253801</v>
      </c>
      <c r="H90">
        <f>Playoffs!CU88-VLOOKUP($B90,Adjusted!$C$1:$AI$128,H$2,FALSE)</f>
        <v>4.2947392108888147</v>
      </c>
      <c r="I90">
        <f>Playoffs!CV88-VLOOKUP($B90,Adjusted!$C$1:$AI$128,I$2,FALSE)</f>
        <v>23.645344346990289</v>
      </c>
      <c r="J90">
        <f>Playoffs!CW88-VLOOKUP($B90,Adjusted!$C$1:$AI$128,J$2,FALSE)</f>
        <v>26.737916876430877</v>
      </c>
      <c r="K90">
        <f>Playoffs!CX88-VLOOKUP($B90,Adjusted!$C$1:$AI$128,K$2,FALSE)</f>
        <v>2.146910804684433</v>
      </c>
      <c r="L90">
        <f>Playoffs!CY88-VLOOKUP($B90,Adjusted!$C$1:$AI$128,L$2,FALSE)</f>
        <v>2.3633095840535785</v>
      </c>
      <c r="M90">
        <f>Playoffs!CZ88-VLOOKUP($B90,Adjusted!$C$1:$AI$128,M$2,FALSE)</f>
        <v>5.3864431587070145</v>
      </c>
      <c r="N90">
        <f>Playoffs!DA88-VLOOKUP($B90,Adjusted!$C$1:$AI$128,N$2,FALSE)</f>
        <v>4.5260101335943332</v>
      </c>
      <c r="O90">
        <f>Playoffs!DB88-VLOOKUP($B90,Adjusted!$C$1:$AI$128,O$2,FALSE)</f>
        <v>1.4732262400585054</v>
      </c>
      <c r="P90">
        <f>Playoffs!DC88-VLOOKUP($B90,Adjusted!$C$1:$AI$128,P$2,FALSE)</f>
        <v>1.8762332242819137</v>
      </c>
      <c r="Q90">
        <f>Playoffs!DD88-VLOOKUP($B90,Adjusted!$C$1:$AI$128,Q$2,FALSE)</f>
        <v>0.34653893948796366</v>
      </c>
      <c r="R90">
        <f>Playoffs!DE88-VLOOKUP($B90,Adjusted!$C$1:$AI$128,R$2,FALSE)</f>
        <v>0.60171294484297289</v>
      </c>
      <c r="S90">
        <f>Playoffs!DF88-VLOOKUP($B90,Adjusted!$C$1:$AI$128,S$2,FALSE)</f>
        <v>37.437379672705447</v>
      </c>
      <c r="T90">
        <f>Playoffs!DG88-VLOOKUP($B90,Adjusted!$C$1:$AI$128,T$2,FALSE)</f>
        <v>23.148378696701574</v>
      </c>
      <c r="U90">
        <f>Playoffs!DH88-VLOOKUP($B90,Adjusted!$C$1:$AI$128,U$2,FALSE)</f>
        <v>6.7946535220050492</v>
      </c>
      <c r="V90">
        <f>Playoffs!DI88-VLOOKUP($B90,Adjusted!$C$1:$AI$128,V$2,FALSE)</f>
        <v>6.2306849431814513</v>
      </c>
      <c r="W90">
        <f>Playoffs!DJ88-VLOOKUP($B90,Adjusted!$C$1:$AI$128,W$2,FALSE)</f>
        <v>0.67307460205304037</v>
      </c>
      <c r="X90">
        <f>Playoffs!DK88-VLOOKUP($B90,Adjusted!$C$1:$AI$128,X$2,FALSE)</f>
        <v>0.61117445180834284</v>
      </c>
      <c r="Y90">
        <f>Playoffs!DL88-VLOOKUP($B90,Adjusted!$C$1:$AI$128,Y$2,FALSE)</f>
        <v>4.3660351660954744</v>
      </c>
      <c r="Z90">
        <f>Playoffs!DM88-VLOOKUP($B90,Adjusted!$C$1:$AI$128,Z$2,FALSE)</f>
        <v>5.8441590844441906</v>
      </c>
      <c r="AA90">
        <f>Playoffs!DN88-VLOOKUP($B90,Adjusted!$C$1:$AI$128,AA$2,FALSE)</f>
        <v>0.69676345629266923</v>
      </c>
      <c r="AB90">
        <f>Playoffs!DO88-VLOOKUP($B90,Adjusted!$C$1:$AI$128,AB$2,FALSE)</f>
        <v>0.35284551426052757</v>
      </c>
      <c r="AC90">
        <f>Playoffs!DP88-VLOOKUP($B90,Adjusted!$C$1:$AI$128,AC$2,FALSE)</f>
        <v>0.50132601152925071</v>
      </c>
      <c r="AD90">
        <f>Playoffs!DQ88-VLOOKUP($B90,Adjusted!$C$1:$AI$128,AD$2,FALSE)</f>
        <v>0.32436436599390878</v>
      </c>
      <c r="AE90">
        <f>Playoffs!DR88-VLOOKUP($B90,Adjusted!$C$1:$AI$128,AE$2,FALSE)</f>
        <v>3.9295595298858892</v>
      </c>
      <c r="AF90">
        <f>Playoffs!DS88-VLOOKUP($B90,Adjusted!$C$1:$AI$128,AF$2,FALSE)</f>
        <v>2.3357881753993448</v>
      </c>
      <c r="AG90">
        <f>Playoffs!DT88-VLOOKUP($B90,Adjusted!$C$1:$AI$128,AG$2,FALSE)</f>
        <v>41.762599213041625</v>
      </c>
      <c r="AH90">
        <f>Playoffs!DU88-VLOOKUP($B90,Adjusted!$C$1:$AI$128,AH$2,FALSE)</f>
        <v>35.174156743515397</v>
      </c>
      <c r="AJ90">
        <f t="shared" ca="1" si="101"/>
        <v>117</v>
      </c>
      <c r="AK90">
        <f t="shared" ca="1" si="70"/>
        <v>149</v>
      </c>
      <c r="AL90">
        <f t="shared" ca="1" si="71"/>
        <v>63</v>
      </c>
      <c r="AM90">
        <f t="shared" ca="1" si="72"/>
        <v>61</v>
      </c>
      <c r="AN90">
        <f t="shared" ca="1" si="73"/>
        <v>80</v>
      </c>
      <c r="AO90">
        <f t="shared" ca="1" si="74"/>
        <v>23</v>
      </c>
      <c r="AP90">
        <f t="shared" ca="1" si="75"/>
        <v>160</v>
      </c>
      <c r="AQ90">
        <f t="shared" ca="1" si="76"/>
        <v>101</v>
      </c>
      <c r="AR90">
        <f t="shared" ca="1" si="77"/>
        <v>168</v>
      </c>
      <c r="AS90">
        <f t="shared" ca="1" si="78"/>
        <v>80</v>
      </c>
      <c r="AT90">
        <f t="shared" ca="1" si="79"/>
        <v>96</v>
      </c>
      <c r="AU90">
        <f t="shared" ca="1" si="80"/>
        <v>66</v>
      </c>
      <c r="AV90">
        <f t="shared" ca="1" si="81"/>
        <v>136</v>
      </c>
      <c r="AW90">
        <f t="shared" ca="1" si="82"/>
        <v>144</v>
      </c>
      <c r="AX90">
        <f t="shared" ca="1" si="83"/>
        <v>134</v>
      </c>
      <c r="AY90">
        <f t="shared" ca="1" si="84"/>
        <v>184</v>
      </c>
      <c r="AZ90">
        <f t="shared" ca="1" si="85"/>
        <v>39</v>
      </c>
      <c r="BA90">
        <f t="shared" ca="1" si="86"/>
        <v>20</v>
      </c>
      <c r="BB90">
        <f t="shared" ca="1" si="87"/>
        <v>191</v>
      </c>
      <c r="BC90">
        <f t="shared" ca="1" si="88"/>
        <v>30</v>
      </c>
      <c r="BD90">
        <f t="shared" ca="1" si="89"/>
        <v>119</v>
      </c>
      <c r="BE90">
        <f t="shared" ca="1" si="90"/>
        <v>88</v>
      </c>
      <c r="BF90">
        <f t="shared" ca="1" si="91"/>
        <v>179</v>
      </c>
      <c r="BG90">
        <f t="shared" ca="1" si="92"/>
        <v>134</v>
      </c>
      <c r="BH90">
        <f t="shared" ca="1" si="93"/>
        <v>114</v>
      </c>
      <c r="BI90">
        <f t="shared" ca="1" si="94"/>
        <v>164</v>
      </c>
      <c r="BJ90">
        <f t="shared" ca="1" si="95"/>
        <v>70</v>
      </c>
      <c r="BK90">
        <f t="shared" ca="1" si="96"/>
        <v>34</v>
      </c>
      <c r="BL90">
        <f t="shared" ca="1" si="97"/>
        <v>99</v>
      </c>
      <c r="BM90">
        <f t="shared" ca="1" si="98"/>
        <v>20</v>
      </c>
      <c r="BN90">
        <f t="shared" ca="1" si="99"/>
        <v>40</v>
      </c>
      <c r="BO90">
        <f t="shared" ca="1" si="100"/>
        <v>70</v>
      </c>
      <c r="BQ90">
        <f>NORMDIST(C90,Playoffs!CP$199,Playoffs!CP$200,1)</f>
        <v>0.5304868880314868</v>
      </c>
      <c r="BR90">
        <f>1-NORMDIST(D90,Playoffs!CQ$199,Playoffs!CQ$200,1)</f>
        <v>0.34516640927353126</v>
      </c>
      <c r="BS90">
        <f>NORMDIST(E90,Playoffs!CR$199,Playoffs!CR$200,1)</f>
        <v>0.78663413777632185</v>
      </c>
      <c r="BT90">
        <f>1-NORMDIST(F90,Playoffs!CS$199,Playoffs!CS$200,1)</f>
        <v>0.78409639474650006</v>
      </c>
      <c r="BU90">
        <f>1-NORMDIST(G90,Playoffs!CT$199,Playoffs!CT$200,1)</f>
        <v>0.68532464311009145</v>
      </c>
      <c r="BV90">
        <f>NORMDIST(H90,Playoffs!CU$199,Playoffs!CU$200,1)</f>
        <v>0.96489777165190938</v>
      </c>
      <c r="BW90">
        <f>NORMDIST(I90,Playoffs!CV$199,Playoffs!CV$200,1)</f>
        <v>0.29391295998337241</v>
      </c>
      <c r="BX90">
        <f>1-NORMDIST(J90,Playoffs!CW$199,Playoffs!CW$200,1)</f>
        <v>0.57783792715112858</v>
      </c>
      <c r="BY90">
        <f>NORMDIST(K90,Playoffs!CX$199,Playoffs!CX$200,1)</f>
        <v>0.19702603738049196</v>
      </c>
      <c r="BZ90">
        <f>1-NORMDIST(L90,Playoffs!CY$199,Playoffs!CY$200,1)</f>
        <v>0.68776504570318608</v>
      </c>
      <c r="CA90">
        <f>NORMDIST(M90,Playoffs!CZ$199,Playoffs!CZ$200,1)</f>
        <v>0.57455063807615159</v>
      </c>
      <c r="CB90">
        <f>1-NORMDIST(N90,Playoffs!DA$199,Playoffs!DA$200,1)</f>
        <v>0.71535539003651039</v>
      </c>
      <c r="CC90">
        <f>NORMDIST(O90,Playoffs!DB$199,Playoffs!DB$200,1)</f>
        <v>0.38997142524677608</v>
      </c>
      <c r="CD90">
        <f>1-NORMDIST(P90,Playoffs!DC$199,Playoffs!DC$200,1)</f>
        <v>0.32587949883060363</v>
      </c>
      <c r="CE90">
        <f>NORMDIST(Q90,Playoffs!DD$199,Playoffs!DD$200,1)</f>
        <v>0.36966956775693727</v>
      </c>
      <c r="CF90">
        <f>1-NORMDIST(R90,Playoffs!DE$199,Playoffs!DE$200,1)</f>
        <v>5.8633895296799965E-2</v>
      </c>
      <c r="CG90">
        <f>NORMDIST(S90,Playoffs!DF$199,Playoffs!DF$200,1)</f>
        <v>0.87030904848618862</v>
      </c>
      <c r="CH90">
        <f>1-NORMDIST(T90,Playoffs!DG$199,Playoffs!DG$200,1)</f>
        <v>0.91857385273795267</v>
      </c>
      <c r="CI90">
        <f>1-NORMDIST(U90,Playoffs!DH$199,Playoffs!DH$200,1)</f>
        <v>7.7059166778924659E-2</v>
      </c>
      <c r="CJ90">
        <f>NORMDIST(V90,Playoffs!DI$199,Playoffs!DI$200,1)</f>
        <v>0.8741198353841082</v>
      </c>
      <c r="CK90">
        <f>NORMDIST(W90,Playoffs!DJ$199,Playoffs!DJ$200,1)</f>
        <v>0.52508565598460188</v>
      </c>
      <c r="CL90">
        <f>1-NORMDIST(X90,Playoffs!DK$199,Playoffs!DK$200,1)</f>
        <v>0.56481125921992814</v>
      </c>
      <c r="CM90">
        <f>NORMDIST(Y90,Playoffs!DL$199,Playoffs!DL$200,1)</f>
        <v>0.12608876179686346</v>
      </c>
      <c r="CN90">
        <f>1-NORMDIST(Z90,Playoffs!DM$199,Playoffs!DM$200,1)</f>
        <v>0.36832618164867259</v>
      </c>
      <c r="CO90">
        <f>1-NORMDIST(AA90,Playoffs!DN$199,Playoffs!DN$200,1)</f>
        <v>0.60865039410626542</v>
      </c>
      <c r="CP90">
        <f>NORMDIST(AB90,Playoffs!DO$199,Playoffs!DO$200,1)</f>
        <v>0.14269335993933274</v>
      </c>
      <c r="CQ90">
        <f>NORMDIST(AC90,Playoffs!DP$199,Playoffs!DP$200,1)</f>
        <v>0.64716505967495874</v>
      </c>
      <c r="CR90">
        <f>1-NORMDIST(AD90,Playoffs!DQ$199,Playoffs!DQ$200,1)</f>
        <v>0.87194590889121004</v>
      </c>
      <c r="CS90">
        <f>NORMDIST(AE90,Playoffs!DR$199,Playoffs!DR$200,1)</f>
        <v>0.43438075820872657</v>
      </c>
      <c r="CT90">
        <f>1-NORMDIST(AF90,Playoffs!DS$199,Playoffs!DS$200,1)</f>
        <v>0.92355338099322193</v>
      </c>
      <c r="CU90">
        <f>NORMDIST(AG90,Playoffs!DT$199,Playoffs!DT$200,1)</f>
        <v>0.71179990293838413</v>
      </c>
      <c r="CV90">
        <f>1-NORMDIST(AH90,Playoffs!DU$199,Playoffs!DU$200,1)</f>
        <v>0.67386018367330158</v>
      </c>
      <c r="CW90">
        <f t="shared" si="102"/>
        <v>17.706378380978332</v>
      </c>
      <c r="CX90">
        <f t="shared" si="103"/>
        <v>21.77999259793496</v>
      </c>
      <c r="CY90">
        <f t="shared" si="104"/>
        <v>39.486370978913293</v>
      </c>
      <c r="DA90">
        <f t="shared" ca="1" si="105"/>
        <v>129</v>
      </c>
      <c r="DB90">
        <f t="shared" ca="1" si="106"/>
        <v>82</v>
      </c>
      <c r="DC90">
        <f t="shared" ca="1" si="107"/>
        <v>102</v>
      </c>
      <c r="DE90" t="str">
        <f t="shared" si="108"/>
        <v>Patriots</v>
      </c>
    </row>
    <row r="91" spans="1:109">
      <c r="A91" t="str">
        <f>Playoffs!G89</f>
        <v>Buccaneers-WC-2005</v>
      </c>
      <c r="B91" t="str">
        <f>Playoffs!B89&amp;"-"&amp;Playoffs!F89</f>
        <v>Redskins-2005</v>
      </c>
      <c r="C91">
        <f>Playoffs!CP89-VLOOKUP($B91,Adjusted!$C$1:$AI$128,C$2,FALSE)</f>
        <v>0.66975297492217156</v>
      </c>
      <c r="D91">
        <f>Playoffs!CQ89-VLOOKUP($B91,Adjusted!$C$1:$AI$128,D$2,FALSE)</f>
        <v>0.504455363699302</v>
      </c>
      <c r="E91">
        <f>Playoffs!CR89-VLOOKUP($B91,Adjusted!$C$1:$AI$128,E$2,FALSE)</f>
        <v>2.485769131119139</v>
      </c>
      <c r="F91">
        <f>Playoffs!CS89-VLOOKUP($B91,Adjusted!$C$1:$AI$128,F$2,FALSE)</f>
        <v>-2.115460658363193</v>
      </c>
      <c r="G91">
        <f>Playoffs!CT89-VLOOKUP($B91,Adjusted!$C$1:$AI$128,G$2,FALSE)</f>
        <v>3.0195944941518076</v>
      </c>
      <c r="H91">
        <f>Playoffs!CU89-VLOOKUP($B91,Adjusted!$C$1:$AI$128,H$2,FALSE)</f>
        <v>1.0708781356798649</v>
      </c>
      <c r="I91">
        <f>Playoffs!CV89-VLOOKUP($B91,Adjusted!$C$1:$AI$128,I$2,FALSE)</f>
        <v>23.556113509451492</v>
      </c>
      <c r="J91">
        <f>Playoffs!CW89-VLOOKUP($B91,Adjusted!$C$1:$AI$128,J$2,FALSE)</f>
        <v>9.2877492477026014</v>
      </c>
      <c r="K91">
        <f>Playoffs!CX89-VLOOKUP($B91,Adjusted!$C$1:$AI$128,K$2,FALSE)</f>
        <v>3.0933269018437484</v>
      </c>
      <c r="L91">
        <f>Playoffs!CY89-VLOOKUP($B91,Adjusted!$C$1:$AI$128,L$2,FALSE)</f>
        <v>2.2295385062000754</v>
      </c>
      <c r="M91">
        <f>Playoffs!CZ89-VLOOKUP($B91,Adjusted!$C$1:$AI$128,M$2,FALSE)</f>
        <v>4.0617608896719899</v>
      </c>
      <c r="N91">
        <f>Playoffs!DA89-VLOOKUP($B91,Adjusted!$C$1:$AI$128,N$2,FALSE)</f>
        <v>2.4000558080470586</v>
      </c>
      <c r="O91">
        <f>Playoffs!DB89-VLOOKUP($B91,Adjusted!$C$1:$AI$128,O$2,FALSE)</f>
        <v>1.6861045716368497</v>
      </c>
      <c r="P91">
        <f>Playoffs!DC89-VLOOKUP($B91,Adjusted!$C$1:$AI$128,P$2,FALSE)</f>
        <v>0.69609178253312021</v>
      </c>
      <c r="Q91">
        <f>Playoffs!DD89-VLOOKUP($B91,Adjusted!$C$1:$AI$128,Q$2,FALSE)</f>
        <v>0.33281068779083123</v>
      </c>
      <c r="R91">
        <f>Playoffs!DE89-VLOOKUP($B91,Adjusted!$C$1:$AI$128,R$2,FALSE)</f>
        <v>0.25200900807593962</v>
      </c>
      <c r="S91">
        <f>Playoffs!DF89-VLOOKUP($B91,Adjusted!$C$1:$AI$128,S$2,FALSE)</f>
        <v>32.046668288685879</v>
      </c>
      <c r="T91">
        <f>Playoffs!DG89-VLOOKUP($B91,Adjusted!$C$1:$AI$128,T$2,FALSE)</f>
        <v>37.979752632541704</v>
      </c>
      <c r="U91">
        <f>Playoffs!DH89-VLOOKUP($B91,Adjusted!$C$1:$AI$128,U$2,FALSE)</f>
        <v>6.0524374591617631</v>
      </c>
      <c r="V91">
        <f>Playoffs!DI89-VLOOKUP($B91,Adjusted!$C$1:$AI$128,V$2,FALSE)</f>
        <v>5.4952908935094937</v>
      </c>
      <c r="W91">
        <f>Playoffs!DJ89-VLOOKUP($B91,Adjusted!$C$1:$AI$128,W$2,FALSE)</f>
        <v>0.46703438586403306</v>
      </c>
      <c r="X91">
        <f>Playoffs!DK89-VLOOKUP($B91,Adjusted!$C$1:$AI$128,X$2,FALSE)</f>
        <v>0.97757691538276037</v>
      </c>
      <c r="Y91">
        <f>Playoffs!DL89-VLOOKUP($B91,Adjusted!$C$1:$AI$128,Y$2,FALSE)</f>
        <v>5.7555948993504007</v>
      </c>
      <c r="Z91">
        <f>Playoffs!DM89-VLOOKUP($B91,Adjusted!$C$1:$AI$128,Z$2,FALSE)</f>
        <v>4.4095141894247831</v>
      </c>
      <c r="AA91">
        <f>Playoffs!DN89-VLOOKUP($B91,Adjusted!$C$1:$AI$128,AA$2,FALSE)</f>
        <v>0.4349344866070991</v>
      </c>
      <c r="AB91">
        <f>Playoffs!DO89-VLOOKUP($B91,Adjusted!$C$1:$AI$128,AB$2,FALSE)</f>
        <v>0.60536209945764463</v>
      </c>
      <c r="AC91">
        <f>Playoffs!DP89-VLOOKUP($B91,Adjusted!$C$1:$AI$128,AC$2,FALSE)</f>
        <v>0.5854582311573443</v>
      </c>
      <c r="AD91">
        <f>Playoffs!DQ89-VLOOKUP($B91,Adjusted!$C$1:$AI$128,AD$2,FALSE)</f>
        <v>0.27954395253886416</v>
      </c>
      <c r="AE91">
        <f>Playoffs!DR89-VLOOKUP($B91,Adjusted!$C$1:$AI$128,AE$2,FALSE)</f>
        <v>3.2750819872524617</v>
      </c>
      <c r="AF91">
        <f>Playoffs!DS89-VLOOKUP($B91,Adjusted!$C$1:$AI$128,AF$2,FALSE)</f>
        <v>2.7414757695491749</v>
      </c>
      <c r="AG91">
        <f>Playoffs!DT89-VLOOKUP($B91,Adjusted!$C$1:$AI$128,AG$2,FALSE)</f>
        <v>34.210844311741326</v>
      </c>
      <c r="AH91">
        <f>Playoffs!DU89-VLOOKUP($B91,Adjusted!$C$1:$AI$128,AH$2,FALSE)</f>
        <v>32.183757419835018</v>
      </c>
      <c r="AJ91">
        <f t="shared" ca="1" si="101"/>
        <v>136</v>
      </c>
      <c r="AK91">
        <f t="shared" ca="1" si="70"/>
        <v>14</v>
      </c>
      <c r="AL91">
        <f t="shared" ca="1" si="71"/>
        <v>178</v>
      </c>
      <c r="AM91">
        <f t="shared" ca="1" si="72"/>
        <v>3</v>
      </c>
      <c r="AN91">
        <f t="shared" ca="1" si="73"/>
        <v>160</v>
      </c>
      <c r="AO91">
        <f t="shared" ca="1" si="74"/>
        <v>134</v>
      </c>
      <c r="AP91">
        <f t="shared" ca="1" si="75"/>
        <v>162</v>
      </c>
      <c r="AQ91">
        <f t="shared" ca="1" si="76"/>
        <v>2</v>
      </c>
      <c r="AR91">
        <f t="shared" ca="1" si="77"/>
        <v>53</v>
      </c>
      <c r="AS91">
        <f t="shared" ca="1" si="78"/>
        <v>64</v>
      </c>
      <c r="AT91">
        <f t="shared" ca="1" si="79"/>
        <v>183</v>
      </c>
      <c r="AU91">
        <f t="shared" ca="1" si="80"/>
        <v>2</v>
      </c>
      <c r="AV91">
        <f t="shared" ca="1" si="81"/>
        <v>104</v>
      </c>
      <c r="AW91">
        <f t="shared" ca="1" si="82"/>
        <v>9</v>
      </c>
      <c r="AX91">
        <f t="shared" ca="1" si="83"/>
        <v>144</v>
      </c>
      <c r="AY91">
        <f t="shared" ca="1" si="84"/>
        <v>41</v>
      </c>
      <c r="AZ91">
        <f t="shared" ca="1" si="85"/>
        <v>97</v>
      </c>
      <c r="BA91">
        <f t="shared" ca="1" si="86"/>
        <v>177</v>
      </c>
      <c r="BB91">
        <f t="shared" ca="1" si="87"/>
        <v>175</v>
      </c>
      <c r="BC91">
        <f t="shared" ca="1" si="88"/>
        <v>48</v>
      </c>
      <c r="BD91">
        <f t="shared" ca="1" si="89"/>
        <v>165</v>
      </c>
      <c r="BE91">
        <f t="shared" ca="1" si="90"/>
        <v>181</v>
      </c>
      <c r="BF91">
        <f t="shared" ca="1" si="91"/>
        <v>88</v>
      </c>
      <c r="BG91">
        <f t="shared" ca="1" si="92"/>
        <v>34</v>
      </c>
      <c r="BH91">
        <f t="shared" ca="1" si="93"/>
        <v>60</v>
      </c>
      <c r="BI91">
        <f t="shared" ca="1" si="94"/>
        <v>114</v>
      </c>
      <c r="BJ91">
        <f t="shared" ca="1" si="95"/>
        <v>29</v>
      </c>
      <c r="BK91">
        <f t="shared" ca="1" si="96"/>
        <v>19</v>
      </c>
      <c r="BL91">
        <f t="shared" ca="1" si="97"/>
        <v>149</v>
      </c>
      <c r="BM91">
        <f t="shared" ca="1" si="98"/>
        <v>31</v>
      </c>
      <c r="BN91">
        <f t="shared" ca="1" si="99"/>
        <v>140</v>
      </c>
      <c r="BO91">
        <f t="shared" ca="1" si="100"/>
        <v>36</v>
      </c>
      <c r="BQ91">
        <f>NORMDIST(C91,Playoffs!CP$199,Playoffs!CP$200,1)</f>
        <v>0.41666924646296777</v>
      </c>
      <c r="BR91">
        <f>1-NORMDIST(D91,Playoffs!CQ$199,Playoffs!CQ$200,1)</f>
        <v>0.96484157941393467</v>
      </c>
      <c r="BS91">
        <f>NORMDIST(E91,Playoffs!CR$199,Playoffs!CR$200,1)</f>
        <v>0.14809511428925792</v>
      </c>
      <c r="BT91">
        <f>1-NORMDIST(F91,Playoffs!CS$199,Playoffs!CS$200,1)</f>
        <v>0.99621897299787188</v>
      </c>
      <c r="BU91">
        <f>1-NORMDIST(G91,Playoffs!CT$199,Playoffs!CT$200,1)</f>
        <v>0.18338423091415268</v>
      </c>
      <c r="BV91">
        <f>NORMDIST(H91,Playoffs!CU$199,Playoffs!CU$200,1)</f>
        <v>0.31378079512511581</v>
      </c>
      <c r="BW91">
        <f>NORMDIST(I91,Playoffs!CV$199,Playoffs!CV$200,1)</f>
        <v>0.29048732607605587</v>
      </c>
      <c r="BX91">
        <f>1-NORMDIST(J91,Playoffs!CW$199,Playoffs!CW$200,1)</f>
        <v>0.98408680395846715</v>
      </c>
      <c r="BY91">
        <f>NORMDIST(K91,Playoffs!CX$199,Playoffs!CX$200,1)</f>
        <v>0.76860537663506534</v>
      </c>
      <c r="BZ91">
        <f>1-NORMDIST(L91,Playoffs!CY$199,Playoffs!CY$200,1)</f>
        <v>0.76231729225007849</v>
      </c>
      <c r="CA91">
        <f>NORMDIST(M91,Playoffs!CZ$199,Playoffs!CZ$200,1)</f>
        <v>0.16414147477656282</v>
      </c>
      <c r="CB91">
        <f>1-NORMDIST(N91,Playoffs!DA$199,Playoffs!DA$200,1)</f>
        <v>0.99264955895378593</v>
      </c>
      <c r="CC91">
        <f>NORMDIST(O91,Playoffs!DB$199,Playoffs!DB$200,1)</f>
        <v>0.54244189260840092</v>
      </c>
      <c r="CD91">
        <f>1-NORMDIST(P91,Playoffs!DC$199,Playoffs!DC$200,1)</f>
        <v>0.95433826738741867</v>
      </c>
      <c r="CE91">
        <f>NORMDIST(Q91,Playoffs!DD$199,Playoffs!DD$200,1)</f>
        <v>0.33181823549367451</v>
      </c>
      <c r="CF91">
        <f>1-NORMDIST(R91,Playoffs!DE$199,Playoffs!DE$200,1)</f>
        <v>0.84995629310004606</v>
      </c>
      <c r="CG91">
        <f>NORMDIST(S91,Playoffs!DF$199,Playoffs!DF$200,1)</f>
        <v>0.5698017178793886</v>
      </c>
      <c r="CH91">
        <f>1-NORMDIST(T91,Playoffs!DG$199,Playoffs!DG$200,1)</f>
        <v>0.11054502748641504</v>
      </c>
      <c r="CI91">
        <f>1-NORMDIST(U91,Playoffs!DH$199,Playoffs!DH$200,1)</f>
        <v>0.14505331392953635</v>
      </c>
      <c r="CJ91">
        <f>NORMDIST(V91,Playoffs!DI$199,Playoffs!DI$200,1)</f>
        <v>0.78295528004934933</v>
      </c>
      <c r="CK91">
        <f>NORMDIST(W91,Playoffs!DJ$199,Playoffs!DJ$200,1)</f>
        <v>0.24519917657760293</v>
      </c>
      <c r="CL91">
        <f>1-NORMDIST(X91,Playoffs!DK$199,Playoffs!DK$200,1)</f>
        <v>0.11996357036440619</v>
      </c>
      <c r="CM91">
        <f>NORMDIST(Y91,Playoffs!DL$199,Playoffs!DL$200,1)</f>
        <v>0.5977514730828587</v>
      </c>
      <c r="CN91">
        <f>1-NORMDIST(Z91,Playoffs!DM$199,Playoffs!DM$200,1)</f>
        <v>0.86466087739857467</v>
      </c>
      <c r="CO91">
        <f>1-NORMDIST(AA91,Playoffs!DN$199,Playoffs!DN$200,1)</f>
        <v>0.81033683639664189</v>
      </c>
      <c r="CP91">
        <f>NORMDIST(AB91,Playoffs!DO$199,Playoffs!DO$200,1)</f>
        <v>0.31333461938804463</v>
      </c>
      <c r="CQ91">
        <f>NORMDIST(AC91,Playoffs!DP$199,Playoffs!DP$200,1)</f>
        <v>0.86371164777506215</v>
      </c>
      <c r="CR91">
        <f>1-NORMDIST(AD91,Playoffs!DQ$199,Playoffs!DQ$200,1)</f>
        <v>0.93560952715331758</v>
      </c>
      <c r="CS91">
        <f>NORMDIST(AE91,Playoffs!DR$199,Playoffs!DR$200,1)</f>
        <v>0.24687609458239801</v>
      </c>
      <c r="CT91">
        <f>1-NORMDIST(AF91,Playoffs!DS$199,Playoffs!DS$200,1)</f>
        <v>0.86598296701764599</v>
      </c>
      <c r="CU91">
        <f>NORMDIST(AG91,Playoffs!DT$199,Playoffs!DT$200,1)</f>
        <v>0.2748658507167685</v>
      </c>
      <c r="CV91">
        <f>1-NORMDIST(AH91,Playoffs!DU$199,Playoffs!DU$200,1)</f>
        <v>0.81824067392721389</v>
      </c>
      <c r="CW91">
        <f t="shared" si="102"/>
        <v>13.784177184145401</v>
      </c>
      <c r="CX91">
        <f t="shared" si="103"/>
        <v>27.172985402551241</v>
      </c>
      <c r="CY91">
        <f t="shared" si="104"/>
        <v>40.957162586696661</v>
      </c>
      <c r="DA91">
        <f t="shared" ca="1" si="105"/>
        <v>161</v>
      </c>
      <c r="DB91">
        <f t="shared" ca="1" si="106"/>
        <v>32</v>
      </c>
      <c r="DC91">
        <f t="shared" ca="1" si="107"/>
        <v>94</v>
      </c>
      <c r="DE91" t="str">
        <f t="shared" si="108"/>
        <v>Buccaneers</v>
      </c>
    </row>
    <row r="92" spans="1:109">
      <c r="A92" t="str">
        <f>Playoffs!G90</f>
        <v>Redskins-WC-2005</v>
      </c>
      <c r="B92" t="str">
        <f>Playoffs!B90&amp;"-"&amp;Playoffs!F90</f>
        <v>Buccaneers-2005</v>
      </c>
      <c r="C92">
        <f>Playoffs!CP90-VLOOKUP($B92,Adjusted!$C$1:$AI$128,C$2,FALSE)</f>
        <v>0.56459621493852774</v>
      </c>
      <c r="D92">
        <f>Playoffs!CQ90-VLOOKUP($B92,Adjusted!$C$1:$AI$128,D$2,FALSE)</f>
        <v>0.64785470579437299</v>
      </c>
      <c r="E92">
        <f>Playoffs!CR90-VLOOKUP($B92,Adjusted!$C$1:$AI$128,E$2,FALSE)</f>
        <v>-0.98020286189249051</v>
      </c>
      <c r="F92">
        <f>Playoffs!CS90-VLOOKUP($B92,Adjusted!$C$1:$AI$128,F$2,FALSE)</f>
        <v>2.0878805119322119</v>
      </c>
      <c r="G92">
        <f>Playoffs!CT90-VLOOKUP($B92,Adjusted!$C$1:$AI$128,G$2,FALSE)</f>
        <v>1.1019088869561571</v>
      </c>
      <c r="H92">
        <f>Playoffs!CU90-VLOOKUP($B92,Adjusted!$C$1:$AI$128,H$2,FALSE)</f>
        <v>3.3007619729286586</v>
      </c>
      <c r="I92">
        <f>Playoffs!CV90-VLOOKUP($B92,Adjusted!$C$1:$AI$128,I$2,FALSE)</f>
        <v>13.630305297278532</v>
      </c>
      <c r="J92">
        <f>Playoffs!CW90-VLOOKUP($B92,Adjusted!$C$1:$AI$128,J$2,FALSE)</f>
        <v>22.100809943973456</v>
      </c>
      <c r="K92">
        <f>Playoffs!CX90-VLOOKUP($B92,Adjusted!$C$1:$AI$128,K$2,FALSE)</f>
        <v>2.4520238231012415</v>
      </c>
      <c r="L92">
        <f>Playoffs!CY90-VLOOKUP($B92,Adjusted!$C$1:$AI$128,L$2,FALSE)</f>
        <v>2.7545756985576184</v>
      </c>
      <c r="M92">
        <f>Playoffs!CZ90-VLOOKUP($B92,Adjusted!$C$1:$AI$128,M$2,FALSE)</f>
        <v>2.7592683683779691</v>
      </c>
      <c r="N92">
        <f>Playoffs!DA90-VLOOKUP($B92,Adjusted!$C$1:$AI$128,N$2,FALSE)</f>
        <v>3.9555288021492427</v>
      </c>
      <c r="O92">
        <f>Playoffs!DB90-VLOOKUP($B92,Adjusted!$C$1:$AI$128,O$2,FALSE)</f>
        <v>1.0070577452890181</v>
      </c>
      <c r="P92">
        <f>Playoffs!DC90-VLOOKUP($B92,Adjusted!$C$1:$AI$128,P$2,FALSE)</f>
        <v>1.564962884979443</v>
      </c>
      <c r="Q92">
        <f>Playoffs!DD90-VLOOKUP($B92,Adjusted!$C$1:$AI$128,Q$2,FALSE)</f>
        <v>0.34041087486768684</v>
      </c>
      <c r="R92">
        <f>Playoffs!DE90-VLOOKUP($B92,Adjusted!$C$1:$AI$128,R$2,FALSE)</f>
        <v>0.31792271471081213</v>
      </c>
      <c r="S92">
        <f>Playoffs!DF90-VLOOKUP($B92,Adjusted!$C$1:$AI$128,S$2,FALSE)</f>
        <v>35.782583324350831</v>
      </c>
      <c r="T92">
        <f>Playoffs!DG90-VLOOKUP($B92,Adjusted!$C$1:$AI$128,T$2,FALSE)</f>
        <v>34.572998870841161</v>
      </c>
      <c r="U92">
        <f>Playoffs!DH90-VLOOKUP($B92,Adjusted!$C$1:$AI$128,U$2,FALSE)</f>
        <v>5.0988410610853094</v>
      </c>
      <c r="V92">
        <f>Playoffs!DI90-VLOOKUP($B92,Adjusted!$C$1:$AI$128,V$2,FALSE)</f>
        <v>5.6807569954330406</v>
      </c>
      <c r="W92">
        <f>Playoffs!DJ90-VLOOKUP($B92,Adjusted!$C$1:$AI$128,W$2,FALSE)</f>
        <v>1.072927958158842</v>
      </c>
      <c r="X92">
        <f>Playoffs!DK90-VLOOKUP($B92,Adjusted!$C$1:$AI$128,X$2,FALSE)</f>
        <v>0.50683001030606489</v>
      </c>
      <c r="Y92">
        <f>Playoffs!DL90-VLOOKUP($B92,Adjusted!$C$1:$AI$128,Y$2,FALSE)</f>
        <v>4.9201077467664076</v>
      </c>
      <c r="Z92">
        <f>Playoffs!DM90-VLOOKUP($B92,Adjusted!$C$1:$AI$128,Z$2,FALSE)</f>
        <v>5.4857768962599192</v>
      </c>
      <c r="AA92">
        <f>Playoffs!DN90-VLOOKUP($B92,Adjusted!$C$1:$AI$128,AA$2,FALSE)</f>
        <v>0.62026162392776674</v>
      </c>
      <c r="AB92">
        <f>Playoffs!DO90-VLOOKUP($B92,Adjusted!$C$1:$AI$128,AB$2,FALSE)</f>
        <v>0.27190243875477899</v>
      </c>
      <c r="AC92">
        <f>Playoffs!DP90-VLOOKUP($B92,Adjusted!$C$1:$AI$128,AC$2,FALSE)</f>
        <v>0.40042038484635684</v>
      </c>
      <c r="AD92">
        <f>Playoffs!DQ90-VLOOKUP($B92,Adjusted!$C$1:$AI$128,AD$2,FALSE)</f>
        <v>0.59257637495145843</v>
      </c>
      <c r="AE92">
        <f>Playoffs!DR90-VLOOKUP($B92,Adjusted!$C$1:$AI$128,AE$2,FALSE)</f>
        <v>3.6948644316774115</v>
      </c>
      <c r="AF92">
        <f>Playoffs!DS90-VLOOKUP($B92,Adjusted!$C$1:$AI$128,AF$2,FALSE)</f>
        <v>3.2800824260778252</v>
      </c>
      <c r="AG92">
        <f>Playoffs!DT90-VLOOKUP($B92,Adjusted!$C$1:$AI$128,AG$2,FALSE)</f>
        <v>33.616975088908944</v>
      </c>
      <c r="AH92">
        <f>Playoffs!DU90-VLOOKUP($B92,Adjusted!$C$1:$AI$128,AH$2,FALSE)</f>
        <v>33.204265677161366</v>
      </c>
      <c r="AJ92">
        <f t="shared" ca="1" si="101"/>
        <v>185</v>
      </c>
      <c r="AK92">
        <f t="shared" ca="1" si="70"/>
        <v>81</v>
      </c>
      <c r="AL92">
        <f t="shared" ca="1" si="71"/>
        <v>196</v>
      </c>
      <c r="AM92">
        <f t="shared" ca="1" si="72"/>
        <v>38</v>
      </c>
      <c r="AN92">
        <f t="shared" ca="1" si="73"/>
        <v>83</v>
      </c>
      <c r="AO92">
        <f t="shared" ca="1" si="74"/>
        <v>47</v>
      </c>
      <c r="AP92">
        <f t="shared" ca="1" si="75"/>
        <v>197</v>
      </c>
      <c r="AQ92">
        <f t="shared" ca="1" si="76"/>
        <v>58</v>
      </c>
      <c r="AR92">
        <f t="shared" ca="1" si="77"/>
        <v>129</v>
      </c>
      <c r="AS92">
        <f t="shared" ca="1" si="78"/>
        <v>125</v>
      </c>
      <c r="AT92">
        <f t="shared" ca="1" si="79"/>
        <v>197</v>
      </c>
      <c r="AU92">
        <f t="shared" ca="1" si="80"/>
        <v>32</v>
      </c>
      <c r="AV92">
        <f t="shared" ca="1" si="81"/>
        <v>186</v>
      </c>
      <c r="AW92">
        <f t="shared" ca="1" si="82"/>
        <v>104</v>
      </c>
      <c r="AX92">
        <f t="shared" ca="1" si="83"/>
        <v>139</v>
      </c>
      <c r="AY92">
        <f t="shared" ca="1" si="84"/>
        <v>70</v>
      </c>
      <c r="AZ92">
        <f t="shared" ca="1" si="85"/>
        <v>55</v>
      </c>
      <c r="BA92">
        <f t="shared" ca="1" si="86"/>
        <v>149</v>
      </c>
      <c r="BB92">
        <f t="shared" ca="1" si="87"/>
        <v>155</v>
      </c>
      <c r="BC92">
        <f t="shared" ca="1" si="88"/>
        <v>45</v>
      </c>
      <c r="BD92">
        <f t="shared" ca="1" si="89"/>
        <v>10</v>
      </c>
      <c r="BE92">
        <f t="shared" ca="1" si="90"/>
        <v>64</v>
      </c>
      <c r="BF92">
        <f t="shared" ca="1" si="91"/>
        <v>153</v>
      </c>
      <c r="BG92">
        <f t="shared" ca="1" si="92"/>
        <v>105</v>
      </c>
      <c r="BH92">
        <f t="shared" ca="1" si="93"/>
        <v>97</v>
      </c>
      <c r="BI92">
        <f t="shared" ca="1" si="94"/>
        <v>178</v>
      </c>
      <c r="BJ92">
        <f t="shared" ca="1" si="95"/>
        <v>141</v>
      </c>
      <c r="BK92">
        <f t="shared" ca="1" si="96"/>
        <v>186</v>
      </c>
      <c r="BL92">
        <f t="shared" ca="1" si="97"/>
        <v>122</v>
      </c>
      <c r="BM92">
        <f t="shared" ca="1" si="98"/>
        <v>62</v>
      </c>
      <c r="BN92">
        <f t="shared" ca="1" si="99"/>
        <v>154</v>
      </c>
      <c r="BO92">
        <f t="shared" ca="1" si="100"/>
        <v>42</v>
      </c>
      <c r="BQ92">
        <f>NORMDIST(C92,Playoffs!CP$199,Playoffs!CP$200,1)</f>
        <v>0.10973604411490312</v>
      </c>
      <c r="BR92">
        <f>1-NORMDIST(D92,Playoffs!CQ$199,Playoffs!CQ$200,1)</f>
        <v>0.66360151513520504</v>
      </c>
      <c r="BS92">
        <f>NORMDIST(E92,Playoffs!CR$199,Playoffs!CR$200,1)</f>
        <v>1.1611496155957801E-2</v>
      </c>
      <c r="BT92">
        <f>1-NORMDIST(F92,Playoffs!CS$199,Playoffs!CS$200,1)</f>
        <v>0.88204638577066796</v>
      </c>
      <c r="BU92">
        <f>1-NORMDIST(G92,Playoffs!CT$199,Playoffs!CT$200,1)</f>
        <v>0.67834089751948401</v>
      </c>
      <c r="BV92">
        <f>NORMDIST(H92,Playoffs!CU$199,Playoffs!CU$200,1)</f>
        <v>0.86493557239888197</v>
      </c>
      <c r="BW92">
        <f>NORMDIST(I92,Playoffs!CV$199,Playoffs!CV$200,1)</f>
        <v>4.8330300784446223E-2</v>
      </c>
      <c r="BX92">
        <f>1-NORMDIST(J92,Playoffs!CW$199,Playoffs!CW$200,1)</f>
        <v>0.76257353114015403</v>
      </c>
      <c r="BY92">
        <f>NORMDIST(K92,Playoffs!CX$199,Playoffs!CX$200,1)</f>
        <v>0.36662467469906324</v>
      </c>
      <c r="BZ92">
        <f>1-NORMDIST(L92,Playoffs!CY$199,Playoffs!CY$200,1)</f>
        <v>0.43392669692025232</v>
      </c>
      <c r="CA92">
        <f>NORMDIST(M92,Playoffs!CZ$199,Playoffs!CZ$200,1)</f>
        <v>1.6851624719608438E-2</v>
      </c>
      <c r="CB92">
        <f>1-NORMDIST(N92,Playoffs!DA$199,Playoffs!DA$200,1)</f>
        <v>0.85792626732281385</v>
      </c>
      <c r="CC92">
        <f>NORMDIST(O92,Playoffs!DB$199,Playoffs!DB$200,1)</f>
        <v>0.1303732608952255</v>
      </c>
      <c r="CD92">
        <f>1-NORMDIST(P92,Playoffs!DC$199,Playoffs!DC$200,1)</f>
        <v>0.5450088694779005</v>
      </c>
      <c r="CE92">
        <f>NORMDIST(Q92,Playoffs!DD$199,Playoffs!DD$200,1)</f>
        <v>0.35259074573806326</v>
      </c>
      <c r="CF92">
        <f>1-NORMDIST(R92,Playoffs!DE$199,Playoffs!DE$200,1)</f>
        <v>0.70736333540067331</v>
      </c>
      <c r="CG92">
        <f>NORMDIST(S92,Playoffs!DF$199,Playoffs!DF$200,1)</f>
        <v>0.79831593784352717</v>
      </c>
      <c r="CH92">
        <f>1-NORMDIST(T92,Playoffs!DG$199,Playoffs!DG$200,1)</f>
        <v>0.26696699861010253</v>
      </c>
      <c r="CI92">
        <f>1-NORMDIST(U92,Playoffs!DH$199,Playoffs!DH$200,1)</f>
        <v>0.27892078616829419</v>
      </c>
      <c r="CJ92">
        <f>NORMDIST(V92,Playoffs!DI$199,Playoffs!DI$200,1)</f>
        <v>0.80893573408513597</v>
      </c>
      <c r="CK92">
        <f>NORMDIST(W92,Playoffs!DJ$199,Playoffs!DJ$200,1)</f>
        <v>0.93617754308742995</v>
      </c>
      <c r="CL92">
        <f>1-NORMDIST(X92,Playoffs!DK$199,Playoffs!DK$200,1)</f>
        <v>0.70688764453165276</v>
      </c>
      <c r="CM92">
        <f>NORMDIST(Y92,Playoffs!DL$199,Playoffs!DL$200,1)</f>
        <v>0.27766624474331458</v>
      </c>
      <c r="CN92">
        <f>1-NORMDIST(Z92,Playoffs!DM$199,Playoffs!DM$200,1)</f>
        <v>0.50912641216739063</v>
      </c>
      <c r="CO92">
        <f>1-NORMDIST(AA92,Playoffs!DN$199,Playoffs!DN$200,1)</f>
        <v>0.67439689191052632</v>
      </c>
      <c r="CP92">
        <f>NORMDIST(AB92,Playoffs!DO$199,Playoffs!DO$200,1)</f>
        <v>0.10477304329758175</v>
      </c>
      <c r="CQ92">
        <f>NORMDIST(AC92,Playoffs!DP$199,Playoffs!DP$200,1)</f>
        <v>0.31375566707779834</v>
      </c>
      <c r="CR92">
        <f>1-NORMDIST(AD92,Playoffs!DQ$199,Playoffs!DQ$200,1)</f>
        <v>0.12342795140859009</v>
      </c>
      <c r="CS92">
        <f>NORMDIST(AE92,Playoffs!DR$199,Playoffs!DR$200,1)</f>
        <v>0.36264852968844952</v>
      </c>
      <c r="CT92">
        <f>1-NORMDIST(AF92,Playoffs!DS$199,Playoffs!DS$200,1)</f>
        <v>0.75187023858032032</v>
      </c>
      <c r="CU92">
        <f>NORMDIST(AG92,Playoffs!DT$199,Playoffs!DT$200,1)</f>
        <v>0.24536951866279133</v>
      </c>
      <c r="CV92">
        <f>1-NORMDIST(AH92,Playoffs!DU$199,Playoffs!DU$200,1)</f>
        <v>0.77408107798642023</v>
      </c>
      <c r="CW92">
        <f t="shared" si="102"/>
        <v>11.193137928882981</v>
      </c>
      <c r="CX92">
        <f t="shared" si="103"/>
        <v>23.692084575176654</v>
      </c>
      <c r="CY92">
        <f t="shared" si="104"/>
        <v>34.885222504059641</v>
      </c>
      <c r="DA92">
        <f t="shared" ca="1" si="105"/>
        <v>176</v>
      </c>
      <c r="DB92">
        <f t="shared" ca="1" si="106"/>
        <v>63</v>
      </c>
      <c r="DC92">
        <f t="shared" ca="1" si="107"/>
        <v>134</v>
      </c>
      <c r="DE92" t="str">
        <f t="shared" si="108"/>
        <v>Redskins</v>
      </c>
    </row>
    <row r="93" spans="1:109">
      <c r="A93" t="str">
        <f>Playoffs!G91</f>
        <v>Patriots-WC-2005</v>
      </c>
      <c r="B93" t="str">
        <f>Playoffs!B91&amp;"-"&amp;Playoffs!F91</f>
        <v>Jaguars-2005</v>
      </c>
      <c r="C93">
        <f>Playoffs!CP91-VLOOKUP($B93,Adjusted!$C$1:$AI$128,C$2,FALSE)</f>
        <v>0.74669305291417487</v>
      </c>
      <c r="D93">
        <f>Playoffs!CQ91-VLOOKUP($B93,Adjusted!$C$1:$AI$128,D$2,FALSE)</f>
        <v>0.58188418183016377</v>
      </c>
      <c r="E93">
        <f>Playoffs!CR91-VLOOKUP($B93,Adjusted!$C$1:$AI$128,E$2,FALSE)</f>
        <v>8.7464091184271151</v>
      </c>
      <c r="F93">
        <f>Playoffs!CS91-VLOOKUP($B93,Adjusted!$C$1:$AI$128,F$2,FALSE)</f>
        <v>2.8391804988368055</v>
      </c>
      <c r="G93">
        <f>Playoffs!CT91-VLOOKUP($B93,Adjusted!$C$1:$AI$128,G$2,FALSE)</f>
        <v>-7.0784565643527864E-2</v>
      </c>
      <c r="H93">
        <f>Playoffs!CU91-VLOOKUP($B93,Adjusted!$C$1:$AI$128,H$2,FALSE)</f>
        <v>2.6728601869956399</v>
      </c>
      <c r="I93">
        <f>Playoffs!CV91-VLOOKUP($B93,Adjusted!$C$1:$AI$128,I$2,FALSE)</f>
        <v>30.411565989946656</v>
      </c>
      <c r="J93">
        <f>Playoffs!CW91-VLOOKUP($B93,Adjusted!$C$1:$AI$128,J$2,FALSE)</f>
        <v>27.96191463068709</v>
      </c>
      <c r="K93">
        <f>Playoffs!CX91-VLOOKUP($B93,Adjusted!$C$1:$AI$128,K$2,FALSE)</f>
        <v>2.9145481556477253</v>
      </c>
      <c r="L93">
        <f>Playoffs!CY91-VLOOKUP($B93,Adjusted!$C$1:$AI$128,L$2,FALSE)</f>
        <v>2.6466066752900064</v>
      </c>
      <c r="M93">
        <f>Playoffs!CZ91-VLOOKUP($B93,Adjusted!$C$1:$AI$128,M$2,FALSE)</f>
        <v>5.4230074713502194</v>
      </c>
      <c r="N93">
        <f>Playoffs!DA91-VLOOKUP($B93,Adjusted!$C$1:$AI$128,N$2,FALSE)</f>
        <v>4.9023105856449058</v>
      </c>
      <c r="O93">
        <f>Playoffs!DB91-VLOOKUP($B93,Adjusted!$C$1:$AI$128,O$2,FALSE)</f>
        <v>1.6780110314598298</v>
      </c>
      <c r="P93">
        <f>Playoffs!DC91-VLOOKUP($B93,Adjusted!$C$1:$AI$128,P$2,FALSE)</f>
        <v>1.4297109881110488</v>
      </c>
      <c r="Q93">
        <f>Playoffs!DD91-VLOOKUP($B93,Adjusted!$C$1:$AI$128,Q$2,FALSE)</f>
        <v>0.52805545366275475</v>
      </c>
      <c r="R93">
        <f>Playoffs!DE91-VLOOKUP($B93,Adjusted!$C$1:$AI$128,R$2,FALSE)</f>
        <v>0.12006367065813825</v>
      </c>
      <c r="S93">
        <f>Playoffs!DF91-VLOOKUP($B93,Adjusted!$C$1:$AI$128,S$2,FALSE)</f>
        <v>39.712844666180274</v>
      </c>
      <c r="T93">
        <f>Playoffs!DG91-VLOOKUP($B93,Adjusted!$C$1:$AI$128,T$2,FALSE)</f>
        <v>23.976448409688839</v>
      </c>
      <c r="U93">
        <f>Playoffs!DH91-VLOOKUP($B93,Adjusted!$C$1:$AI$128,U$2,FALSE)</f>
        <v>3.6164959754071409</v>
      </c>
      <c r="V93">
        <f>Playoffs!DI91-VLOOKUP($B93,Adjusted!$C$1:$AI$128,V$2,FALSE)</f>
        <v>5.2169882986437601</v>
      </c>
      <c r="W93">
        <f>Playoffs!DJ91-VLOOKUP($B93,Adjusted!$C$1:$AI$128,W$2,FALSE)</f>
        <v>0.96869124312158872</v>
      </c>
      <c r="X93">
        <f>Playoffs!DK91-VLOOKUP($B93,Adjusted!$C$1:$AI$128,X$2,FALSE)</f>
        <v>0.15189126271968104</v>
      </c>
      <c r="Y93">
        <f>Playoffs!DL91-VLOOKUP($B93,Adjusted!$C$1:$AI$128,Y$2,FALSE)</f>
        <v>5.5737686587978077</v>
      </c>
      <c r="Z93">
        <f>Playoffs!DM91-VLOOKUP($B93,Adjusted!$C$1:$AI$128,Z$2,FALSE)</f>
        <v>5.6683672871361628</v>
      </c>
      <c r="AA93">
        <f>Playoffs!DN91-VLOOKUP($B93,Adjusted!$C$1:$AI$128,AA$2,FALSE)</f>
        <v>0.27283234978706056</v>
      </c>
      <c r="AB93">
        <f>Playoffs!DO91-VLOOKUP($B93,Adjusted!$C$1:$AI$128,AB$2,FALSE)</f>
        <v>0.46875056669767162</v>
      </c>
      <c r="AC93">
        <f>Playoffs!DP91-VLOOKUP($B93,Adjusted!$C$1:$AI$128,AC$2,FALSE)</f>
        <v>0.34518961509830043</v>
      </c>
      <c r="AD93">
        <f>Playoffs!DQ91-VLOOKUP($B93,Adjusted!$C$1:$AI$128,AD$2,FALSE)</f>
        <v>0.48716318620683313</v>
      </c>
      <c r="AE93">
        <f>Playoffs!DR91-VLOOKUP($B93,Adjusted!$C$1:$AI$128,AE$2,FALSE)</f>
        <v>4.1826823951378991</v>
      </c>
      <c r="AF93">
        <f>Playoffs!DS91-VLOOKUP($B93,Adjusted!$C$1:$AI$128,AF$2,FALSE)</f>
        <v>5.4860563634318051</v>
      </c>
      <c r="AG93">
        <f>Playoffs!DT91-VLOOKUP($B93,Adjusted!$C$1:$AI$128,AG$2,FALSE)</f>
        <v>37.016450634668082</v>
      </c>
      <c r="AH93">
        <f>Playoffs!DU91-VLOOKUP($B93,Adjusted!$C$1:$AI$128,AH$2,FALSE)</f>
        <v>34.953288662845551</v>
      </c>
      <c r="AJ93">
        <f t="shared" ca="1" si="101"/>
        <v>76</v>
      </c>
      <c r="AK93">
        <f t="shared" ca="1" si="70"/>
        <v>40</v>
      </c>
      <c r="AL93">
        <f t="shared" ca="1" si="71"/>
        <v>36</v>
      </c>
      <c r="AM93">
        <f t="shared" ca="1" si="72"/>
        <v>51</v>
      </c>
      <c r="AN93">
        <f t="shared" ca="1" si="73"/>
        <v>21</v>
      </c>
      <c r="AO93">
        <f t="shared" ca="1" si="74"/>
        <v>54</v>
      </c>
      <c r="AP93">
        <f t="shared" ca="1" si="75"/>
        <v>93</v>
      </c>
      <c r="AQ93">
        <f t="shared" ca="1" si="76"/>
        <v>109</v>
      </c>
      <c r="AR93">
        <f t="shared" ca="1" si="77"/>
        <v>78</v>
      </c>
      <c r="AS93">
        <f t="shared" ca="1" si="78"/>
        <v>110</v>
      </c>
      <c r="AT93">
        <f t="shared" ca="1" si="79"/>
        <v>93</v>
      </c>
      <c r="AU93">
        <f t="shared" ca="1" si="80"/>
        <v>99</v>
      </c>
      <c r="AV93">
        <f t="shared" ca="1" si="81"/>
        <v>105</v>
      </c>
      <c r="AW93">
        <f t="shared" ca="1" si="82"/>
        <v>88</v>
      </c>
      <c r="AX93">
        <f t="shared" ca="1" si="83"/>
        <v>37</v>
      </c>
      <c r="AY93">
        <f t="shared" ca="1" si="84"/>
        <v>5</v>
      </c>
      <c r="AZ93">
        <f t="shared" ca="1" si="85"/>
        <v>20</v>
      </c>
      <c r="BA93">
        <f t="shared" ca="1" si="86"/>
        <v>28</v>
      </c>
      <c r="BB93">
        <f t="shared" ca="1" si="87"/>
        <v>91</v>
      </c>
      <c r="BC93">
        <f t="shared" ca="1" si="88"/>
        <v>62</v>
      </c>
      <c r="BD93">
        <f t="shared" ca="1" si="89"/>
        <v>32</v>
      </c>
      <c r="BE93">
        <f t="shared" ca="1" si="90"/>
        <v>9</v>
      </c>
      <c r="BF93">
        <f t="shared" ca="1" si="91"/>
        <v>99</v>
      </c>
      <c r="BG93">
        <f t="shared" ca="1" si="92"/>
        <v>120</v>
      </c>
      <c r="BH93">
        <f t="shared" ca="1" si="93"/>
        <v>32</v>
      </c>
      <c r="BI93">
        <f t="shared" ca="1" si="94"/>
        <v>151</v>
      </c>
      <c r="BJ93">
        <f t="shared" ca="1" si="95"/>
        <v>165</v>
      </c>
      <c r="BK93">
        <f t="shared" ca="1" si="96"/>
        <v>131</v>
      </c>
      <c r="BL93">
        <f t="shared" ca="1" si="97"/>
        <v>85</v>
      </c>
      <c r="BM93">
        <f t="shared" ca="1" si="98"/>
        <v>178</v>
      </c>
      <c r="BN93">
        <f t="shared" ca="1" si="99"/>
        <v>103</v>
      </c>
      <c r="BO93">
        <f t="shared" ca="1" si="100"/>
        <v>67</v>
      </c>
      <c r="BQ93">
        <f>NORMDIST(C93,Playoffs!CP$199,Playoffs!CP$200,1)</f>
        <v>0.70335033986927509</v>
      </c>
      <c r="BR93">
        <f>1-NORMDIST(D93,Playoffs!CQ$199,Playoffs!CQ$200,1)</f>
        <v>0.85557603546613403</v>
      </c>
      <c r="BS93">
        <f>NORMDIST(E93,Playoffs!CR$199,Playoffs!CR$200,1)</f>
        <v>0.87865582961292321</v>
      </c>
      <c r="BT93">
        <f>1-NORMDIST(F93,Playoffs!CS$199,Playoffs!CS$200,1)</f>
        <v>0.82114013633757299</v>
      </c>
      <c r="BU93">
        <f>1-NORMDIST(G93,Playoffs!CT$199,Playoffs!CT$200,1)</f>
        <v>0.90288275523632266</v>
      </c>
      <c r="BV93">
        <f>NORMDIST(H93,Playoffs!CU$199,Playoffs!CU$200,1)</f>
        <v>0.74396866498192615</v>
      </c>
      <c r="BW93">
        <f>NORMDIST(I93,Playoffs!CV$199,Playoffs!CV$200,1)</f>
        <v>0.58480409477445772</v>
      </c>
      <c r="BX93">
        <f>1-NORMDIST(J93,Playoffs!CW$199,Playoffs!CW$200,1)</f>
        <v>0.52375185305489025</v>
      </c>
      <c r="BY93">
        <f>NORMDIST(K93,Playoffs!CX$199,Playoffs!CX$200,1)</f>
        <v>0.66805925640196828</v>
      </c>
      <c r="BZ93">
        <f>1-NORMDIST(L93,Playoffs!CY$199,Playoffs!CY$200,1)</f>
        <v>0.50582891490140403</v>
      </c>
      <c r="CA93">
        <f>NORMDIST(M93,Playoffs!CZ$199,Playoffs!CZ$200,1)</f>
        <v>0.58712039377574121</v>
      </c>
      <c r="CB93">
        <f>1-NORMDIST(N93,Playoffs!DA$199,Playoffs!DA$200,1)</f>
        <v>0.59406045624845516</v>
      </c>
      <c r="CC93">
        <f>NORMDIST(O93,Playoffs!DB$199,Playoffs!DB$200,1)</f>
        <v>0.53661629856020709</v>
      </c>
      <c r="CD93">
        <f>1-NORMDIST(P93,Playoffs!DC$199,Playoffs!DC$200,1)</f>
        <v>0.63993809580765537</v>
      </c>
      <c r="CE93">
        <f>NORMDIST(Q93,Playoffs!DD$199,Playoffs!DD$200,1)</f>
        <v>0.84570055090099228</v>
      </c>
      <c r="CF93">
        <f>1-NORMDIST(R93,Playoffs!DE$199,Playoffs!DE$200,1)</f>
        <v>0.97821576290654311</v>
      </c>
      <c r="CG93">
        <f>NORMDIST(S93,Playoffs!DF$199,Playoffs!DF$200,1)</f>
        <v>0.93695371902155566</v>
      </c>
      <c r="CH93">
        <f>1-NORMDIST(T93,Playoffs!DG$199,Playoffs!DG$200,1)</f>
        <v>0.89422375198288606</v>
      </c>
      <c r="CI93">
        <f>1-NORMDIST(U93,Playoffs!DH$199,Playoffs!DH$200,1)</f>
        <v>0.55859591353975713</v>
      </c>
      <c r="CJ93">
        <f>NORMDIST(V93,Playoffs!DI$199,Playoffs!DI$200,1)</f>
        <v>0.74037744435868291</v>
      </c>
      <c r="CK93">
        <f>NORMDIST(W93,Playoffs!DJ$199,Playoffs!DJ$200,1)</f>
        <v>0.87342100641954867</v>
      </c>
      <c r="CL93">
        <f>1-NORMDIST(X93,Playoffs!DK$199,Playoffs!DK$200,1)</f>
        <v>0.96717381424587856</v>
      </c>
      <c r="CM93">
        <f>NORMDIST(Y93,Playoffs!DL$199,Playoffs!DL$200,1)</f>
        <v>0.52603491744004438</v>
      </c>
      <c r="CN93">
        <f>1-NORMDIST(Z93,Playoffs!DM$199,Playoffs!DM$200,1)</f>
        <v>0.4363962749942506</v>
      </c>
      <c r="CO93">
        <f>1-NORMDIST(AA93,Playoffs!DN$199,Playoffs!DN$200,1)</f>
        <v>0.89483740536111767</v>
      </c>
      <c r="CP93">
        <f>NORMDIST(AB93,Playoffs!DO$199,Playoffs!DO$200,1)</f>
        <v>0.21150344441159552</v>
      </c>
      <c r="CQ93">
        <f>NORMDIST(AC93,Playoffs!DP$199,Playoffs!DP$200,1)</f>
        <v>0.16914552604557231</v>
      </c>
      <c r="CR93">
        <f>1-NORMDIST(AD93,Playoffs!DQ$199,Playoffs!DQ$200,1)</f>
        <v>0.39875835938703963</v>
      </c>
      <c r="CS93">
        <f>NORMDIST(AE93,Playoffs!DR$199,Playoffs!DR$200,1)</f>
        <v>0.5141759284540145</v>
      </c>
      <c r="CT93">
        <f>1-NORMDIST(AF93,Playoffs!DS$199,Playoffs!DS$200,1)</f>
        <v>0.14245440219593863</v>
      </c>
      <c r="CU93">
        <f>NORMDIST(AG93,Playoffs!DT$199,Playoffs!DT$200,1)</f>
        <v>0.43313964072459132</v>
      </c>
      <c r="CV93">
        <f>1-NORMDIST(AH93,Playoffs!DU$199,Playoffs!DU$200,1)</f>
        <v>0.68596004085107354</v>
      </c>
      <c r="CW93">
        <f t="shared" si="102"/>
        <v>25.773154632770723</v>
      </c>
      <c r="CX93">
        <f t="shared" si="103"/>
        <v>25.213947940487042</v>
      </c>
      <c r="CY93">
        <f t="shared" si="104"/>
        <v>50.987102573257758</v>
      </c>
      <c r="DA93">
        <f t="shared" ca="1" si="105"/>
        <v>46</v>
      </c>
      <c r="DB93">
        <f t="shared" ca="1" si="106"/>
        <v>49</v>
      </c>
      <c r="DC93">
        <f t="shared" ca="1" si="107"/>
        <v>19</v>
      </c>
      <c r="DE93" t="str">
        <f t="shared" si="108"/>
        <v>Patriots</v>
      </c>
    </row>
    <row r="94" spans="1:109">
      <c r="A94" t="str">
        <f>Playoffs!G92</f>
        <v>Jaguars-WC-2005</v>
      </c>
      <c r="B94" t="str">
        <f>Playoffs!B92&amp;"-"&amp;Playoffs!F92</f>
        <v>Patriots-2005</v>
      </c>
      <c r="C94">
        <f>Playoffs!CP92-VLOOKUP($B94,Adjusted!$C$1:$AI$128,C$2,FALSE)</f>
        <v>0.57603344468833995</v>
      </c>
      <c r="D94">
        <f>Playoffs!CQ92-VLOOKUP($B94,Adjusted!$C$1:$AI$128,D$2,FALSE)</f>
        <v>0.67544154044119875</v>
      </c>
      <c r="E94">
        <f>Playoffs!CR92-VLOOKUP($B94,Adjusted!$C$1:$AI$128,E$2,FALSE)</f>
        <v>2.240857505285609</v>
      </c>
      <c r="F94">
        <f>Playoffs!CS92-VLOOKUP($B94,Adjusted!$C$1:$AI$128,F$2,FALSE)</f>
        <v>6.1505746200390501</v>
      </c>
      <c r="G94">
        <f>Playoffs!CT92-VLOOKUP($B94,Adjusted!$C$1:$AI$128,G$2,FALSE)</f>
        <v>2.583277172563081</v>
      </c>
      <c r="H94">
        <f>Playoffs!CU92-VLOOKUP($B94,Adjusted!$C$1:$AI$128,H$2,FALSE)</f>
        <v>0.36060248075780499</v>
      </c>
      <c r="I94">
        <f>Playoffs!CV92-VLOOKUP($B94,Adjusted!$C$1:$AI$128,I$2,FALSE)</f>
        <v>24.693219282744895</v>
      </c>
      <c r="J94">
        <f>Playoffs!CW92-VLOOKUP($B94,Adjusted!$C$1:$AI$128,J$2,FALSE)</f>
        <v>25.093426623586062</v>
      </c>
      <c r="K94">
        <f>Playoffs!CX92-VLOOKUP($B94,Adjusted!$C$1:$AI$128,K$2,FALSE)</f>
        <v>2.6246758967838608</v>
      </c>
      <c r="L94">
        <f>Playoffs!CY92-VLOOKUP($B94,Adjusted!$C$1:$AI$128,L$2,FALSE)</f>
        <v>2.8422695793212793</v>
      </c>
      <c r="M94">
        <f>Playoffs!CZ92-VLOOKUP($B94,Adjusted!$C$1:$AI$128,M$2,FALSE)</f>
        <v>4.6343294013731224</v>
      </c>
      <c r="N94">
        <f>Playoffs!DA92-VLOOKUP($B94,Adjusted!$C$1:$AI$128,N$2,FALSE)</f>
        <v>4.6822872341242743</v>
      </c>
      <c r="O94">
        <f>Playoffs!DB92-VLOOKUP($B94,Adjusted!$C$1:$AI$128,O$2,FALSE)</f>
        <v>1.2321510741426109</v>
      </c>
      <c r="P94">
        <f>Playoffs!DC92-VLOOKUP($B94,Adjusted!$C$1:$AI$128,P$2,FALSE)</f>
        <v>1.3905206044402725</v>
      </c>
      <c r="Q94">
        <f>Playoffs!DD92-VLOOKUP($B94,Adjusted!$C$1:$AI$128,Q$2,FALSE)</f>
        <v>0.10937979308979448</v>
      </c>
      <c r="R94">
        <f>Playoffs!DE92-VLOOKUP($B94,Adjusted!$C$1:$AI$128,R$2,FALSE)</f>
        <v>0.43888376241634358</v>
      </c>
      <c r="S94">
        <f>Playoffs!DF92-VLOOKUP($B94,Adjusted!$C$1:$AI$128,S$2,FALSE)</f>
        <v>29.842004503591088</v>
      </c>
      <c r="T94">
        <f>Playoffs!DG92-VLOOKUP($B94,Adjusted!$C$1:$AI$128,T$2,FALSE)</f>
        <v>35.186617000085278</v>
      </c>
      <c r="U94">
        <f>Playoffs!DH92-VLOOKUP($B94,Adjusted!$C$1:$AI$128,U$2,FALSE)</f>
        <v>5.5193176341837997</v>
      </c>
      <c r="V94">
        <f>Playoffs!DI92-VLOOKUP($B94,Adjusted!$C$1:$AI$128,V$2,FALSE)</f>
        <v>4.2567891240870859</v>
      </c>
      <c r="W94">
        <f>Playoffs!DJ92-VLOOKUP($B94,Adjusted!$C$1:$AI$128,W$2,FALSE)</f>
        <v>0.15646670620200215</v>
      </c>
      <c r="X94">
        <f>Playoffs!DK92-VLOOKUP($B94,Adjusted!$C$1:$AI$128,X$2,FALSE)</f>
        <v>0.87924619126683656</v>
      </c>
      <c r="Y94">
        <f>Playoffs!DL92-VLOOKUP($B94,Adjusted!$C$1:$AI$128,Y$2,FALSE)</f>
        <v>5.4275007020720629</v>
      </c>
      <c r="Z94">
        <f>Playoffs!DM92-VLOOKUP($B94,Adjusted!$C$1:$AI$128,Z$2,FALSE)</f>
        <v>5.3053270777787898</v>
      </c>
      <c r="AA94">
        <f>Playoffs!DN92-VLOOKUP($B94,Adjusted!$C$1:$AI$128,AA$2,FALSE)</f>
        <v>0.43508798368710611</v>
      </c>
      <c r="AB94">
        <f>Playoffs!DO92-VLOOKUP($B94,Adjusted!$C$1:$AI$128,AB$2,FALSE)</f>
        <v>0.49372116079748141</v>
      </c>
      <c r="AC94">
        <f>Playoffs!DP92-VLOOKUP($B94,Adjusted!$C$1:$AI$128,AC$2,FALSE)</f>
        <v>0.47944531628689996</v>
      </c>
      <c r="AD94">
        <f>Playoffs!DQ92-VLOOKUP($B94,Adjusted!$C$1:$AI$128,AD$2,FALSE)</f>
        <v>0.34933091009432926</v>
      </c>
      <c r="AE94">
        <f>Playoffs!DR92-VLOOKUP($B94,Adjusted!$C$1:$AI$128,AE$2,FALSE)</f>
        <v>5.7717454151732532</v>
      </c>
      <c r="AF94">
        <f>Playoffs!DS92-VLOOKUP($B94,Adjusted!$C$1:$AI$128,AF$2,FALSE)</f>
        <v>4.7894219301951626</v>
      </c>
      <c r="AG94">
        <f>Playoffs!DT92-VLOOKUP($B94,Adjusted!$C$1:$AI$128,AG$2,FALSE)</f>
        <v>37.146538540505048</v>
      </c>
      <c r="AH94">
        <f>Playoffs!DU92-VLOOKUP($B94,Adjusted!$C$1:$AI$128,AH$2,FALSE)</f>
        <v>35.637421102459768</v>
      </c>
      <c r="AJ94">
        <f t="shared" ca="1" si="101"/>
        <v>181</v>
      </c>
      <c r="AK94">
        <f t="shared" ca="1" si="70"/>
        <v>101</v>
      </c>
      <c r="AL94">
        <f t="shared" ca="1" si="71"/>
        <v>181</v>
      </c>
      <c r="AM94">
        <f t="shared" ca="1" si="72"/>
        <v>133</v>
      </c>
      <c r="AN94">
        <f t="shared" ca="1" si="73"/>
        <v>148</v>
      </c>
      <c r="AO94">
        <f t="shared" ca="1" si="74"/>
        <v>171</v>
      </c>
      <c r="AP94">
        <f t="shared" ca="1" si="75"/>
        <v>154</v>
      </c>
      <c r="AQ94">
        <f t="shared" ca="1" si="76"/>
        <v>87</v>
      </c>
      <c r="AR94">
        <f t="shared" ca="1" si="77"/>
        <v>110</v>
      </c>
      <c r="AS94">
        <f t="shared" ca="1" si="78"/>
        <v>132</v>
      </c>
      <c r="AT94">
        <f t="shared" ca="1" si="79"/>
        <v>153</v>
      </c>
      <c r="AU94">
        <f t="shared" ca="1" si="80"/>
        <v>80</v>
      </c>
      <c r="AV94">
        <f t="shared" ca="1" si="81"/>
        <v>165</v>
      </c>
      <c r="AW94">
        <f t="shared" ca="1" si="82"/>
        <v>76</v>
      </c>
      <c r="AX94">
        <f t="shared" ca="1" si="83"/>
        <v>196</v>
      </c>
      <c r="AY94">
        <f t="shared" ca="1" si="84"/>
        <v>139</v>
      </c>
      <c r="AZ94">
        <f t="shared" ca="1" si="85"/>
        <v>124</v>
      </c>
      <c r="BA94">
        <f t="shared" ca="1" si="86"/>
        <v>155</v>
      </c>
      <c r="BB94">
        <f t="shared" ca="1" si="87"/>
        <v>166</v>
      </c>
      <c r="BC94">
        <f t="shared" ca="1" si="88"/>
        <v>95</v>
      </c>
      <c r="BD94">
        <f t="shared" ca="1" si="89"/>
        <v>190</v>
      </c>
      <c r="BE94">
        <f t="shared" ca="1" si="90"/>
        <v>161</v>
      </c>
      <c r="BF94">
        <f t="shared" ca="1" si="91"/>
        <v>108</v>
      </c>
      <c r="BG94">
        <f t="shared" ca="1" si="92"/>
        <v>86</v>
      </c>
      <c r="BH94">
        <f t="shared" ca="1" si="93"/>
        <v>61</v>
      </c>
      <c r="BI94">
        <f t="shared" ca="1" si="94"/>
        <v>146</v>
      </c>
      <c r="BJ94">
        <f t="shared" ca="1" si="95"/>
        <v>82</v>
      </c>
      <c r="BK94">
        <f t="shared" ca="1" si="96"/>
        <v>46</v>
      </c>
      <c r="BL94">
        <f t="shared" ca="1" si="97"/>
        <v>14</v>
      </c>
      <c r="BM94">
        <f t="shared" ca="1" si="98"/>
        <v>157</v>
      </c>
      <c r="BN94">
        <f t="shared" ca="1" si="99"/>
        <v>102</v>
      </c>
      <c r="BO94">
        <f t="shared" ca="1" si="100"/>
        <v>78</v>
      </c>
      <c r="BQ94">
        <f>NORMDIST(C94,Playoffs!CP$199,Playoffs!CP$200,1)</f>
        <v>0.1319405447873494</v>
      </c>
      <c r="BR94">
        <f>1-NORMDIST(D94,Playoffs!CQ$199,Playoffs!CQ$200,1)</f>
        <v>0.56173850951395288</v>
      </c>
      <c r="BS94">
        <f>NORMDIST(E94,Playoffs!CR$199,Playoffs!CR$200,1)</f>
        <v>0.12898410629379109</v>
      </c>
      <c r="BT94">
        <f>1-NORMDIST(F94,Playoffs!CS$199,Playoffs!CS$200,1)</f>
        <v>0.40100335186406033</v>
      </c>
      <c r="BU94">
        <f>1-NORMDIST(G94,Playoffs!CT$199,Playoffs!CT$200,1)</f>
        <v>0.27698016209152776</v>
      </c>
      <c r="BV94">
        <f>NORMDIST(H94,Playoffs!CU$199,Playoffs!CU$200,1)</f>
        <v>0.16085309539524262</v>
      </c>
      <c r="BW94">
        <f>NORMDIST(I94,Playoffs!CV$199,Playoffs!CV$200,1)</f>
        <v>0.33546227847140808</v>
      </c>
      <c r="BX94">
        <f>1-NORMDIST(J94,Playoffs!CW$199,Playoffs!CW$200,1)</f>
        <v>0.64808390989730158</v>
      </c>
      <c r="BY94">
        <f>NORMDIST(K94,Playoffs!CX$199,Playoffs!CX$200,1)</f>
        <v>0.47951304353448165</v>
      </c>
      <c r="BZ94">
        <f>1-NORMDIST(L94,Playoffs!CY$199,Playoffs!CY$200,1)</f>
        <v>0.37699064466498045</v>
      </c>
      <c r="CA94">
        <f>NORMDIST(M94,Playoffs!CZ$199,Playoffs!CZ$200,1)</f>
        <v>0.31782426937490593</v>
      </c>
      <c r="CB94">
        <f>1-NORMDIST(N94,Playoffs!DA$199,Playoffs!DA$200,1)</f>
        <v>0.66698205006683287</v>
      </c>
      <c r="CC94">
        <f>NORMDIST(O94,Playoffs!DB$199,Playoffs!DB$200,1)</f>
        <v>0.23684141721812457</v>
      </c>
      <c r="CD94">
        <f>1-NORMDIST(P94,Playoffs!DC$199,Playoffs!DC$200,1)</f>
        <v>0.66616627906594994</v>
      </c>
      <c r="CE94">
        <f>NORMDIST(Q94,Playoffs!DD$199,Playoffs!DD$200,1)</f>
        <v>1.7964450616438477E-2</v>
      </c>
      <c r="CF94">
        <f>1-NORMDIST(R94,Playoffs!DE$199,Playoffs!DE$200,1)</f>
        <v>0.36147216566030194</v>
      </c>
      <c r="CG94">
        <f>NORMDIST(S94,Playoffs!DF$199,Playoffs!DF$200,1)</f>
        <v>0.41548105072266717</v>
      </c>
      <c r="CH94">
        <f>1-NORMDIST(T94,Playoffs!DG$199,Playoffs!DG$200,1)</f>
        <v>0.23258045579623765</v>
      </c>
      <c r="CI94">
        <f>1-NORMDIST(U94,Playoffs!DH$199,Playoffs!DH$200,1)</f>
        <v>0.21356822581446266</v>
      </c>
      <c r="CJ94">
        <f>NORMDIST(V94,Playoffs!DI$199,Playoffs!DI$200,1)</f>
        <v>0.567261040781319</v>
      </c>
      <c r="CK94">
        <f>NORMDIST(W94,Playoffs!DJ$199,Playoffs!DJ$200,1)</f>
        <v>3.4070202190131571E-2</v>
      </c>
      <c r="CL94">
        <f>1-NORMDIST(X94,Playoffs!DK$199,Playoffs!DK$200,1)</f>
        <v>0.20725033674700344</v>
      </c>
      <c r="CM94">
        <f>NORMDIST(Y94,Playoffs!DL$199,Playoffs!DL$200,1)</f>
        <v>0.46760862963889982</v>
      </c>
      <c r="CN94">
        <f>1-NORMDIST(Z94,Playoffs!DM$199,Playoffs!DM$200,1)</f>
        <v>0.58071546483335379</v>
      </c>
      <c r="CO94">
        <f>1-NORMDIST(AA94,Playoffs!DN$199,Playoffs!DN$200,1)</f>
        <v>0.81024094295629556</v>
      </c>
      <c r="CP94">
        <f>NORMDIST(AB94,Playoffs!DO$199,Playoffs!DO$200,1)</f>
        <v>0.22853639607657361</v>
      </c>
      <c r="CQ94">
        <f>NORMDIST(AC94,Playoffs!DP$199,Playoffs!DP$200,1)</f>
        <v>0.57556548354299131</v>
      </c>
      <c r="CR94">
        <f>1-NORMDIST(AD94,Playoffs!DQ$199,Playoffs!DQ$200,1)</f>
        <v>0.82177024585073233</v>
      </c>
      <c r="CS94">
        <f>NORMDIST(AE94,Playoffs!DR$199,Playoffs!DR$200,1)</f>
        <v>0.90250556456599773</v>
      </c>
      <c r="CT94">
        <f>1-NORMDIST(AF94,Playoffs!DS$199,Playoffs!DS$200,1)</f>
        <v>0.30264874375464901</v>
      </c>
      <c r="CU94">
        <f>NORMDIST(AG94,Playoffs!DT$199,Playoffs!DT$200,1)</f>
        <v>0.44099028470471935</v>
      </c>
      <c r="CV94">
        <f>1-NORMDIST(AH94,Playoffs!DU$199,Playoffs!DU$200,1)</f>
        <v>0.64789090915779124</v>
      </c>
      <c r="CW94">
        <f t="shared" si="102"/>
        <v>10.236371959557188</v>
      </c>
      <c r="CX94">
        <f t="shared" si="103"/>
        <v>16.54755633766521</v>
      </c>
      <c r="CY94">
        <f t="shared" si="104"/>
        <v>26.783928297222399</v>
      </c>
      <c r="DA94">
        <f t="shared" ca="1" si="105"/>
        <v>181</v>
      </c>
      <c r="DB94">
        <f t="shared" ca="1" si="106"/>
        <v>127</v>
      </c>
      <c r="DC94">
        <f t="shared" ca="1" si="107"/>
        <v>179</v>
      </c>
      <c r="DE94" t="str">
        <f t="shared" si="108"/>
        <v>Jaguars</v>
      </c>
    </row>
    <row r="95" spans="1:109">
      <c r="A95" t="str">
        <f>Playoffs!G93</f>
        <v>Giants-WC-2005</v>
      </c>
      <c r="B95" t="str">
        <f>Playoffs!B93&amp;"-"&amp;Playoffs!F93</f>
        <v>Panthers-2005</v>
      </c>
      <c r="C95">
        <f>Playoffs!CP93-VLOOKUP($B95,Adjusted!$C$1:$AI$128,C$2,FALSE)</f>
        <v>0.53809311049506492</v>
      </c>
      <c r="D95">
        <f>Playoffs!CQ93-VLOOKUP($B95,Adjusted!$C$1:$AI$128,D$2,FALSE)</f>
        <v>0.78000393523375322</v>
      </c>
      <c r="E95">
        <f>Playoffs!CR93-VLOOKUP($B95,Adjusted!$C$1:$AI$128,E$2,FALSE)</f>
        <v>-0.88867164482952021</v>
      </c>
      <c r="F95">
        <f>Playoffs!CS93-VLOOKUP($B95,Adjusted!$C$1:$AI$128,F$2,FALSE)</f>
        <v>3.8271417639757432</v>
      </c>
      <c r="G95">
        <f>Playoffs!CT93-VLOOKUP($B95,Adjusted!$C$1:$AI$128,G$2,FALSE)</f>
        <v>4.3332084901232939</v>
      </c>
      <c r="H95">
        <f>Playoffs!CU93-VLOOKUP($B95,Adjusted!$C$1:$AI$128,H$2,FALSE)</f>
        <v>8.4504649846843249E-3</v>
      </c>
      <c r="I95">
        <f>Playoffs!CV93-VLOOKUP($B95,Adjusted!$C$1:$AI$128,I$2,FALSE)</f>
        <v>17.191911647890066</v>
      </c>
      <c r="J95">
        <f>Playoffs!CW93-VLOOKUP($B95,Adjusted!$C$1:$AI$128,J$2,FALSE)</f>
        <v>37.233507091808598</v>
      </c>
      <c r="K95">
        <f>Playoffs!CX93-VLOOKUP($B95,Adjusted!$C$1:$AI$128,K$2,FALSE)</f>
        <v>1.9658663285916453</v>
      </c>
      <c r="L95">
        <f>Playoffs!CY93-VLOOKUP($B95,Adjusted!$C$1:$AI$128,L$2,FALSE)</f>
        <v>4.650986425339334</v>
      </c>
      <c r="M95">
        <f>Playoffs!CZ93-VLOOKUP($B95,Adjusted!$C$1:$AI$128,M$2,FALSE)</f>
        <v>4.1569737938153892</v>
      </c>
      <c r="N95">
        <f>Playoffs!DA93-VLOOKUP($B95,Adjusted!$C$1:$AI$128,N$2,FALSE)</f>
        <v>4.6477786917512773</v>
      </c>
      <c r="O95">
        <f>Playoffs!DB93-VLOOKUP($B95,Adjusted!$C$1:$AI$128,O$2,FALSE)</f>
        <v>1.1348519260651506</v>
      </c>
      <c r="P95">
        <f>Playoffs!DC93-VLOOKUP($B95,Adjusted!$C$1:$AI$128,P$2,FALSE)</f>
        <v>2.6089710307065195</v>
      </c>
      <c r="Q95">
        <f>Playoffs!DD93-VLOOKUP($B95,Adjusted!$C$1:$AI$128,Q$2,FALSE)</f>
        <v>0.12345255801920152</v>
      </c>
      <c r="R95">
        <f>Playoffs!DE93-VLOOKUP($B95,Adjusted!$C$1:$AI$128,R$2,FALSE)</f>
        <v>0.42484423278261907</v>
      </c>
      <c r="S95">
        <f>Playoffs!DF93-VLOOKUP($B95,Adjusted!$C$1:$AI$128,S$2,FALSE)</f>
        <v>24.707399011867203</v>
      </c>
      <c r="T95">
        <f>Playoffs!DG93-VLOOKUP($B95,Adjusted!$C$1:$AI$128,T$2,FALSE)</f>
        <v>36.041265606248686</v>
      </c>
      <c r="U95">
        <f>Playoffs!DH93-VLOOKUP($B95,Adjusted!$C$1:$AI$128,U$2,FALSE)</f>
        <v>1.7719561404432858</v>
      </c>
      <c r="V95">
        <f>Playoffs!DI93-VLOOKUP($B95,Adjusted!$C$1:$AI$128,V$2,FALSE)</f>
        <v>1.0344276303465723</v>
      </c>
      <c r="W95">
        <f>Playoffs!DJ93-VLOOKUP($B95,Adjusted!$C$1:$AI$128,W$2,FALSE)</f>
        <v>6.6319431819136992E-2</v>
      </c>
      <c r="X95">
        <f>Playoffs!DK93-VLOOKUP($B95,Adjusted!$C$1:$AI$128,X$2,FALSE)</f>
        <v>0.49926367028533197</v>
      </c>
      <c r="Y95">
        <f>Playoffs!DL93-VLOOKUP($B95,Adjusted!$C$1:$AI$128,Y$2,FALSE)</f>
        <v>3.9770878240570844</v>
      </c>
      <c r="Z95">
        <f>Playoffs!DM93-VLOOKUP($B95,Adjusted!$C$1:$AI$128,Z$2,FALSE)</f>
        <v>7.9554095240286671</v>
      </c>
      <c r="AA95">
        <f>Playoffs!DN93-VLOOKUP($B95,Adjusted!$C$1:$AI$128,AA$2,FALSE)</f>
        <v>0.27575963923592539</v>
      </c>
      <c r="AB95">
        <f>Playoffs!DO93-VLOOKUP($B95,Adjusted!$C$1:$AI$128,AB$2,FALSE)</f>
        <v>0.87951197257083102</v>
      </c>
      <c r="AC95">
        <f>Playoffs!DP93-VLOOKUP($B95,Adjusted!$C$1:$AI$128,AC$2,FALSE)</f>
        <v>0.35987826305835308</v>
      </c>
      <c r="AD95">
        <f>Playoffs!DQ93-VLOOKUP($B95,Adjusted!$C$1:$AI$128,AD$2,FALSE)</f>
        <v>0.61410451180461056</v>
      </c>
      <c r="AE95">
        <f>Playoffs!DR93-VLOOKUP($B95,Adjusted!$C$1:$AI$128,AE$2,FALSE)</f>
        <v>3.6784505031762116</v>
      </c>
      <c r="AF95">
        <f>Playoffs!DS93-VLOOKUP($B95,Adjusted!$C$1:$AI$128,AF$2,FALSE)</f>
        <v>5.6230134729214338</v>
      </c>
      <c r="AG95">
        <f>Playoffs!DT93-VLOOKUP($B95,Adjusted!$C$1:$AI$128,AG$2,FALSE)</f>
        <v>37.848391043014857</v>
      </c>
      <c r="AH95">
        <f>Playoffs!DU93-VLOOKUP($B95,Adjusted!$C$1:$AI$128,AH$2,FALSE)</f>
        <v>35.470216325932185</v>
      </c>
      <c r="AJ95">
        <f t="shared" ca="1" si="101"/>
        <v>188</v>
      </c>
      <c r="AK95">
        <f t="shared" ca="1" si="70"/>
        <v>177</v>
      </c>
      <c r="AL95">
        <f t="shared" ca="1" si="71"/>
        <v>194</v>
      </c>
      <c r="AM95">
        <f t="shared" ca="1" si="72"/>
        <v>75</v>
      </c>
      <c r="AN95">
        <f t="shared" ca="1" si="73"/>
        <v>189</v>
      </c>
      <c r="AO95">
        <f t="shared" ca="1" si="74"/>
        <v>190</v>
      </c>
      <c r="AP95">
        <f t="shared" ca="1" si="75"/>
        <v>187</v>
      </c>
      <c r="AQ95">
        <f t="shared" ca="1" si="76"/>
        <v>178</v>
      </c>
      <c r="AR95">
        <f t="shared" ca="1" si="77"/>
        <v>185</v>
      </c>
      <c r="AS95">
        <f t="shared" ca="1" si="78"/>
        <v>197</v>
      </c>
      <c r="AT95">
        <f t="shared" ca="1" si="79"/>
        <v>180</v>
      </c>
      <c r="AU95">
        <f t="shared" ca="1" si="80"/>
        <v>77</v>
      </c>
      <c r="AV95">
        <f t="shared" ca="1" si="81"/>
        <v>174</v>
      </c>
      <c r="AW95">
        <f t="shared" ca="1" si="82"/>
        <v>192</v>
      </c>
      <c r="AX95">
        <f t="shared" ca="1" si="83"/>
        <v>193</v>
      </c>
      <c r="AY95">
        <f t="shared" ca="1" si="84"/>
        <v>129</v>
      </c>
      <c r="AZ95">
        <f t="shared" ca="1" si="85"/>
        <v>176</v>
      </c>
      <c r="BA95">
        <f t="shared" ca="1" si="86"/>
        <v>162</v>
      </c>
      <c r="BB95">
        <f t="shared" ca="1" si="87"/>
        <v>34</v>
      </c>
      <c r="BC95">
        <f t="shared" ca="1" si="88"/>
        <v>188</v>
      </c>
      <c r="BD95">
        <f t="shared" ca="1" si="89"/>
        <v>194</v>
      </c>
      <c r="BE95">
        <f t="shared" ca="1" si="90"/>
        <v>61</v>
      </c>
      <c r="BF95">
        <f t="shared" ca="1" si="91"/>
        <v>191</v>
      </c>
      <c r="BG95">
        <f t="shared" ca="1" si="92"/>
        <v>194</v>
      </c>
      <c r="BH95">
        <f t="shared" ca="1" si="93"/>
        <v>34</v>
      </c>
      <c r="BI95">
        <f t="shared" ca="1" si="94"/>
        <v>64</v>
      </c>
      <c r="BJ95">
        <f t="shared" ca="1" si="95"/>
        <v>158</v>
      </c>
      <c r="BK95">
        <f t="shared" ca="1" si="96"/>
        <v>190</v>
      </c>
      <c r="BL95">
        <f t="shared" ca="1" si="97"/>
        <v>124</v>
      </c>
      <c r="BM95">
        <f t="shared" ca="1" si="98"/>
        <v>184</v>
      </c>
      <c r="BN95">
        <f t="shared" ca="1" si="99"/>
        <v>91</v>
      </c>
      <c r="BO95">
        <f t="shared" ca="1" si="100"/>
        <v>74</v>
      </c>
      <c r="BQ95">
        <f>NORMDIST(C95,Playoffs!CP$199,Playoffs!CP$200,1)</f>
        <v>6.8853965808566842E-2</v>
      </c>
      <c r="BR95">
        <f>1-NORMDIST(D95,Playoffs!CQ$199,Playoffs!CQ$200,1)</f>
        <v>0.19589334066830777</v>
      </c>
      <c r="BS95">
        <f>NORMDIST(E95,Playoffs!CR$199,Playoffs!CR$200,1)</f>
        <v>1.2630339089434894E-2</v>
      </c>
      <c r="BT95">
        <f>1-NORMDIST(F95,Playoffs!CS$199,Playoffs!CS$200,1)</f>
        <v>0.7158329768351851</v>
      </c>
      <c r="BU95">
        <f>1-NORMDIST(G95,Playoffs!CT$199,Playoffs!CT$200,1)</f>
        <v>3.3032403545641076E-2</v>
      </c>
      <c r="BV95">
        <f>NORMDIST(H95,Playoffs!CU$199,Playoffs!CU$200,1)</f>
        <v>0.1071681791088327</v>
      </c>
      <c r="BW95">
        <f>NORMDIST(I95,Playoffs!CV$199,Playoffs!CV$200,1)</f>
        <v>0.1032549773672935</v>
      </c>
      <c r="BX95">
        <f>1-NORMDIST(J95,Playoffs!CW$199,Playoffs!CW$200,1)</f>
        <v>0.16438000053920498</v>
      </c>
      <c r="BY95">
        <f>NORMDIST(K95,Playoffs!CX$199,Playoffs!CX$200,1)</f>
        <v>0.1238832440101123</v>
      </c>
      <c r="BZ95">
        <f>1-NORMDIST(L95,Playoffs!CY$199,Playoffs!CY$200,1)</f>
        <v>4.1068357314699711E-4</v>
      </c>
      <c r="CA95">
        <f>NORMDIST(M95,Playoffs!CZ$199,Playoffs!CZ$200,1)</f>
        <v>0.18571361103118611</v>
      </c>
      <c r="CB95">
        <f>1-NORMDIST(N95,Playoffs!DA$199,Playoffs!DA$200,1)</f>
        <v>0.67794425660563318</v>
      </c>
      <c r="CC95">
        <f>NORMDIST(O95,Playoffs!DB$199,Playoffs!DB$200,1)</f>
        <v>0.18595054472333805</v>
      </c>
      <c r="CD95">
        <f>1-NORMDIST(P95,Playoffs!DC$199,Playoffs!DC$200,1)</f>
        <v>3.7547322855485676E-2</v>
      </c>
      <c r="CE95">
        <f>NORMDIST(Q95,Playoffs!DD$199,Playoffs!DD$200,1)</f>
        <v>2.3130842351414604E-2</v>
      </c>
      <c r="CF95">
        <f>1-NORMDIST(R95,Playoffs!DE$199,Playoffs!DE$200,1)</f>
        <v>0.40127799706698264</v>
      </c>
      <c r="CG95">
        <f>NORMDIST(S95,Playoffs!DF$199,Playoffs!DF$200,1)</f>
        <v>0.13130913481373152</v>
      </c>
      <c r="CH95">
        <f>1-NORMDIST(T95,Playoffs!DG$199,Playoffs!DG$200,1)</f>
        <v>0.18907676396648587</v>
      </c>
      <c r="CI95">
        <f>1-NORMDIST(U95,Playoffs!DH$199,Playoffs!DH$200,1)</f>
        <v>0.85544685617988525</v>
      </c>
      <c r="CJ95">
        <f>NORMDIST(V95,Playoffs!DI$199,Playoffs!DI$200,1)</f>
        <v>7.7076929070385436E-2</v>
      </c>
      <c r="CK95">
        <f>NORMDIST(W95,Playoffs!DJ$199,Playoffs!DJ$200,1)</f>
        <v>1.5645371470020653E-2</v>
      </c>
      <c r="CL95">
        <f>1-NORMDIST(X95,Playoffs!DK$199,Playoffs!DK$200,1)</f>
        <v>0.71632288161808999</v>
      </c>
      <c r="CM95">
        <f>NORMDIST(Y95,Playoffs!DL$199,Playoffs!DL$200,1)</f>
        <v>6.2407039864009084E-2</v>
      </c>
      <c r="CN95">
        <f>1-NORMDIST(Z95,Playoffs!DM$199,Playoffs!DM$200,1)</f>
        <v>7.0998547577483251E-3</v>
      </c>
      <c r="CO95">
        <f>1-NORMDIST(AA95,Playoffs!DN$199,Playoffs!DN$200,1)</f>
        <v>0.89360428668000647</v>
      </c>
      <c r="CP95">
        <f>NORMDIST(AB95,Playoffs!DO$199,Playoffs!DO$200,1)</f>
        <v>0.55776534144907941</v>
      </c>
      <c r="CQ95">
        <f>NORMDIST(AC95,Playoffs!DP$199,Playoffs!DP$200,1)</f>
        <v>0.20272280318732649</v>
      </c>
      <c r="CR95">
        <f>1-NORMDIST(AD95,Playoffs!DQ$199,Playoffs!DQ$200,1)</f>
        <v>8.9778346667598541E-2</v>
      </c>
      <c r="CS95">
        <f>NORMDIST(AE95,Playoffs!DR$199,Playoffs!DR$200,1)</f>
        <v>0.35777684175495883</v>
      </c>
      <c r="CT95">
        <f>1-NORMDIST(AF95,Playoffs!DS$199,Playoffs!DS$200,1)</f>
        <v>0.11940043568092729</v>
      </c>
      <c r="CU95">
        <f>NORMDIST(AG95,Playoffs!DT$199,Playoffs!DT$200,1)</f>
        <v>0.48366949517286673</v>
      </c>
      <c r="CV95">
        <f>1-NORMDIST(AH95,Playoffs!DU$199,Playoffs!DU$200,1)</f>
        <v>0.65735156815326246</v>
      </c>
      <c r="CW95">
        <f t="shared" si="102"/>
        <v>5.8852563897417989</v>
      </c>
      <c r="CX95">
        <f t="shared" si="103"/>
        <v>10.547379488259621</v>
      </c>
      <c r="CY95">
        <f t="shared" si="104"/>
        <v>16.432635878001417</v>
      </c>
      <c r="DA95">
        <f t="shared" ca="1" si="105"/>
        <v>193</v>
      </c>
      <c r="DB95">
        <f t="shared" ca="1" si="106"/>
        <v>179</v>
      </c>
      <c r="DC95">
        <f t="shared" ca="1" si="107"/>
        <v>197</v>
      </c>
      <c r="DE95" t="str">
        <f t="shared" si="108"/>
        <v>Giants</v>
      </c>
    </row>
    <row r="96" spans="1:109">
      <c r="A96" t="str">
        <f>Playoffs!G94</f>
        <v>Panthers-WC-2005</v>
      </c>
      <c r="B96" t="str">
        <f>Playoffs!B94&amp;"-"&amp;Playoffs!F94</f>
        <v>Giants-2005</v>
      </c>
      <c r="C96">
        <f>Playoffs!CP94-VLOOKUP($B96,Adjusted!$C$1:$AI$128,C$2,FALSE)</f>
        <v>0.81191634241734467</v>
      </c>
      <c r="D96">
        <f>Playoffs!CQ94-VLOOKUP($B96,Adjusted!$C$1:$AI$128,D$2,FALSE)</f>
        <v>0.47424846735445669</v>
      </c>
      <c r="E96">
        <f>Playoffs!CR94-VLOOKUP($B96,Adjusted!$C$1:$AI$128,E$2,FALSE)</f>
        <v>5.0267308334116709</v>
      </c>
      <c r="F96">
        <f>Playoffs!CS94-VLOOKUP($B96,Adjusted!$C$1:$AI$128,F$2,FALSE)</f>
        <v>-2.1547457378802157</v>
      </c>
      <c r="G96">
        <f>Playoffs!CT94-VLOOKUP($B96,Adjusted!$C$1:$AI$128,G$2,FALSE)</f>
        <v>-0.46016741122442895</v>
      </c>
      <c r="H96">
        <f>Playoffs!CU94-VLOOKUP($B96,Adjusted!$C$1:$AI$128,H$2,FALSE)</f>
        <v>5.1056995636369615</v>
      </c>
      <c r="I96">
        <f>Playoffs!CV94-VLOOKUP($B96,Adjusted!$C$1:$AI$128,I$2,FALSE)</f>
        <v>38.025956707239835</v>
      </c>
      <c r="J96">
        <f>Playoffs!CW94-VLOOKUP($B96,Adjusted!$C$1:$AI$128,J$2,FALSE)</f>
        <v>11.114237711875791</v>
      </c>
      <c r="K96">
        <f>Playoffs!CX94-VLOOKUP($B96,Adjusted!$C$1:$AI$128,K$2,FALSE)</f>
        <v>4.8441774754632378</v>
      </c>
      <c r="L96">
        <f>Playoffs!CY94-VLOOKUP($B96,Adjusted!$C$1:$AI$128,L$2,FALSE)</f>
        <v>1.8165845894603874</v>
      </c>
      <c r="M96">
        <f>Playoffs!CZ94-VLOOKUP($B96,Adjusted!$C$1:$AI$128,M$2,FALSE)</f>
        <v>4.9695932148604998</v>
      </c>
      <c r="N96">
        <f>Playoffs!DA94-VLOOKUP($B96,Adjusted!$C$1:$AI$128,N$2,FALSE)</f>
        <v>3.3566026075520128</v>
      </c>
      <c r="O96">
        <f>Playoffs!DB94-VLOOKUP($B96,Adjusted!$C$1:$AI$128,O$2,FALSE)</f>
        <v>2.6433444215494695</v>
      </c>
      <c r="P96">
        <f>Playoffs!DC94-VLOOKUP($B96,Adjusted!$C$1:$AI$128,P$2,FALSE)</f>
        <v>0.85032628709664482</v>
      </c>
      <c r="Q96">
        <f>Playoffs!DD94-VLOOKUP($B96,Adjusted!$C$1:$AI$128,Q$2,FALSE)</f>
        <v>0.44908338869190462</v>
      </c>
      <c r="R96">
        <f>Playoffs!DE94-VLOOKUP($B96,Adjusted!$C$1:$AI$128,R$2,FALSE)</f>
        <v>0.12023506682320495</v>
      </c>
      <c r="S96">
        <f>Playoffs!DF94-VLOOKUP($B96,Adjusted!$C$1:$AI$128,S$2,FALSE)</f>
        <v>38.726841890481666</v>
      </c>
      <c r="T96">
        <f>Playoffs!DG94-VLOOKUP($B96,Adjusted!$C$1:$AI$128,T$2,FALSE)</f>
        <v>23.577734816091379</v>
      </c>
      <c r="U96">
        <f>Playoffs!DH94-VLOOKUP($B96,Adjusted!$C$1:$AI$128,U$2,FALSE)</f>
        <v>0.65085015699004045</v>
      </c>
      <c r="V96">
        <f>Playoffs!DI94-VLOOKUP($B96,Adjusted!$C$1:$AI$128,V$2,FALSE)</f>
        <v>2.3805091468933268</v>
      </c>
      <c r="W96">
        <f>Playoffs!DJ94-VLOOKUP($B96,Adjusted!$C$1:$AI$128,W$2,FALSE)</f>
        <v>0.66832117548929004</v>
      </c>
      <c r="X96">
        <f>Playoffs!DK94-VLOOKUP($B96,Adjusted!$C$1:$AI$128,X$2,FALSE)</f>
        <v>1.7716749698115493E-2</v>
      </c>
      <c r="Y96">
        <f>Playoffs!DL94-VLOOKUP($B96,Adjusted!$C$1:$AI$128,Y$2,FALSE)</f>
        <v>7.8873983301462918</v>
      </c>
      <c r="Z96">
        <f>Playoffs!DM94-VLOOKUP($B96,Adjusted!$C$1:$AI$128,Z$2,FALSE)</f>
        <v>3.6432884031029138</v>
      </c>
      <c r="AA96">
        <f>Playoffs!DN94-VLOOKUP($B96,Adjusted!$C$1:$AI$128,AA$2,FALSE)</f>
        <v>0.44193468165549998</v>
      </c>
      <c r="AB96">
        <f>Playoffs!DO94-VLOOKUP($B96,Adjusted!$C$1:$AI$128,AB$2,FALSE)</f>
        <v>0.25638421241018028</v>
      </c>
      <c r="AC96">
        <f>Playoffs!DP94-VLOOKUP($B96,Adjusted!$C$1:$AI$128,AC$2,FALSE)</f>
        <v>0.63023941240018511</v>
      </c>
      <c r="AD96">
        <f>Playoffs!DQ94-VLOOKUP($B96,Adjusted!$C$1:$AI$128,AD$2,FALSE)</f>
        <v>0.23939656251458052</v>
      </c>
      <c r="AE96">
        <f>Playoffs!DR94-VLOOKUP($B96,Adjusted!$C$1:$AI$128,AE$2,FALSE)</f>
        <v>5.5384983224819617</v>
      </c>
      <c r="AF96">
        <f>Playoffs!DS94-VLOOKUP($B96,Adjusted!$C$1:$AI$128,AF$2,FALSE)</f>
        <v>2.3128003198896869</v>
      </c>
      <c r="AG96">
        <f>Playoffs!DT94-VLOOKUP($B96,Adjusted!$C$1:$AI$128,AG$2,FALSE)</f>
        <v>38.198876167408827</v>
      </c>
      <c r="AH96">
        <f>Playoffs!DU94-VLOOKUP($B96,Adjusted!$C$1:$AI$128,AH$2,FALSE)</f>
        <v>39.829631399620688</v>
      </c>
      <c r="AJ96">
        <f t="shared" ca="1" si="101"/>
        <v>29</v>
      </c>
      <c r="AK96">
        <f t="shared" ca="1" si="70"/>
        <v>5</v>
      </c>
      <c r="AL96">
        <f t="shared" ca="1" si="71"/>
        <v>127</v>
      </c>
      <c r="AM96">
        <f t="shared" ca="1" si="72"/>
        <v>2</v>
      </c>
      <c r="AN96">
        <f t="shared" ca="1" si="73"/>
        <v>8</v>
      </c>
      <c r="AO96">
        <f t="shared" ca="1" si="74"/>
        <v>9</v>
      </c>
      <c r="AP96">
        <f t="shared" ca="1" si="75"/>
        <v>39</v>
      </c>
      <c r="AQ96">
        <f t="shared" ca="1" si="76"/>
        <v>8</v>
      </c>
      <c r="AR96">
        <f t="shared" ca="1" si="77"/>
        <v>2</v>
      </c>
      <c r="AS96">
        <f t="shared" ca="1" si="78"/>
        <v>20</v>
      </c>
      <c r="AT96">
        <f t="shared" ca="1" si="79"/>
        <v>128</v>
      </c>
      <c r="AU96">
        <f t="shared" ca="1" si="80"/>
        <v>12</v>
      </c>
      <c r="AV96">
        <f t="shared" ca="1" si="81"/>
        <v>18</v>
      </c>
      <c r="AW96">
        <f t="shared" ca="1" si="82"/>
        <v>19</v>
      </c>
      <c r="AX96">
        <f t="shared" ca="1" si="83"/>
        <v>84</v>
      </c>
      <c r="AY96">
        <f t="shared" ca="1" si="84"/>
        <v>6</v>
      </c>
      <c r="AZ96">
        <f t="shared" ca="1" si="85"/>
        <v>30</v>
      </c>
      <c r="BA96">
        <f t="shared" ca="1" si="86"/>
        <v>22</v>
      </c>
      <c r="BB96">
        <f t="shared" ca="1" si="87"/>
        <v>12</v>
      </c>
      <c r="BC96">
        <f t="shared" ca="1" si="88"/>
        <v>163</v>
      </c>
      <c r="BD96">
        <f t="shared" ca="1" si="89"/>
        <v>120</v>
      </c>
      <c r="BE96">
        <f t="shared" ca="1" si="90"/>
        <v>4</v>
      </c>
      <c r="BF96">
        <f t="shared" ca="1" si="91"/>
        <v>7</v>
      </c>
      <c r="BG96">
        <f t="shared" ca="1" si="92"/>
        <v>3</v>
      </c>
      <c r="BH96">
        <f t="shared" ca="1" si="93"/>
        <v>64</v>
      </c>
      <c r="BI96">
        <f t="shared" ca="1" si="94"/>
        <v>179</v>
      </c>
      <c r="BJ96">
        <f t="shared" ca="1" si="95"/>
        <v>17</v>
      </c>
      <c r="BK96">
        <f t="shared" ca="1" si="96"/>
        <v>11</v>
      </c>
      <c r="BL96">
        <f t="shared" ca="1" si="97"/>
        <v>22</v>
      </c>
      <c r="BM96">
        <f t="shared" ca="1" si="98"/>
        <v>18</v>
      </c>
      <c r="BN96">
        <f t="shared" ca="1" si="99"/>
        <v>87</v>
      </c>
      <c r="BO96">
        <f t="shared" ca="1" si="100"/>
        <v>132</v>
      </c>
      <c r="BQ96">
        <f>NORMDIST(C96,Playoffs!CP$199,Playoffs!CP$200,1)</f>
        <v>0.87802501889494589</v>
      </c>
      <c r="BR96">
        <f>1-NORMDIST(D96,Playoffs!CQ$199,Playoffs!CQ$200,1)</f>
        <v>0.98222994595484792</v>
      </c>
      <c r="BS96">
        <f>NORMDIST(E96,Playoffs!CR$199,Playoffs!CR$200,1)</f>
        <v>0.4417668255813002</v>
      </c>
      <c r="BT96">
        <f>1-NORMDIST(F96,Playoffs!CS$199,Playoffs!CS$200,1)</f>
        <v>0.99637251849249264</v>
      </c>
      <c r="BU96">
        <f>1-NORMDIST(G96,Playoffs!CT$199,Playoffs!CT$200,1)</f>
        <v>0.94242232262591741</v>
      </c>
      <c r="BV96">
        <f>NORMDIST(H96,Playoffs!CU$199,Playoffs!CU$200,1)</f>
        <v>0.99153176660145603</v>
      </c>
      <c r="BW96">
        <f>NORMDIST(I96,Playoffs!CV$199,Playoffs!CV$200,1)</f>
        <v>0.85660235238841764</v>
      </c>
      <c r="BX96">
        <f>1-NORMDIST(J96,Playoffs!CW$199,Playoffs!CW$200,1)</f>
        <v>0.97395911048485706</v>
      </c>
      <c r="BY96">
        <f>NORMDIST(K96,Playoffs!CX$199,Playoffs!CX$200,1)</f>
        <v>0.99987841781871389</v>
      </c>
      <c r="BZ96">
        <f>1-NORMDIST(L96,Playoffs!CY$199,Playoffs!CY$200,1)</f>
        <v>0.92014453435345689</v>
      </c>
      <c r="CA96">
        <f>NORMDIST(M96,Playoffs!CZ$199,Playoffs!CZ$200,1)</f>
        <v>0.42904638223043334</v>
      </c>
      <c r="CB96">
        <f>1-NORMDIST(N96,Playoffs!DA$199,Playoffs!DA$200,1)</f>
        <v>0.94498150590848851</v>
      </c>
      <c r="CC96">
        <f>NORMDIST(O96,Playoffs!DB$199,Playoffs!DB$200,1)</f>
        <v>0.96727778553537924</v>
      </c>
      <c r="CD96">
        <f>1-NORMDIST(P96,Playoffs!DC$199,Playoffs!DC$200,1)</f>
        <v>0.92055381554651206</v>
      </c>
      <c r="CE96">
        <f>NORMDIST(Q96,Playoffs!DD$199,Playoffs!DD$200,1)</f>
        <v>0.66656034365708106</v>
      </c>
      <c r="CF96">
        <f>1-NORMDIST(R96,Playoffs!DE$199,Playoffs!DE$200,1)</f>
        <v>0.97814928307459703</v>
      </c>
      <c r="CG96">
        <f>NORMDIST(S96,Playoffs!DF$199,Playoffs!DF$200,1)</f>
        <v>0.91238175009168243</v>
      </c>
      <c r="CH96">
        <f>1-NORMDIST(T96,Playoffs!DG$199,Playoffs!DG$200,1)</f>
        <v>0.90653565811294823</v>
      </c>
      <c r="CI96">
        <f>1-NORMDIST(U96,Playoffs!DH$199,Playoffs!DH$200,1)</f>
        <v>0.94682351159800737</v>
      </c>
      <c r="CJ96">
        <f>NORMDIST(V96,Playoffs!DI$199,Playoffs!DI$200,1)</f>
        <v>0.22393416277353162</v>
      </c>
      <c r="CK96">
        <f>NORMDIST(W96,Playoffs!DJ$199,Playoffs!DJ$200,1)</f>
        <v>0.51816920645814069</v>
      </c>
      <c r="CL96">
        <f>1-NORMDIST(X96,Playoffs!DK$199,Playoffs!DK$200,1)</f>
        <v>0.99012029403522028</v>
      </c>
      <c r="CM96">
        <f>NORMDIST(Y96,Playoffs!DL$199,Playoffs!DL$200,1)</f>
        <v>0.99143745011539142</v>
      </c>
      <c r="CN96">
        <f>1-NORMDIST(Z96,Playoffs!DM$199,Playoffs!DM$200,1)</f>
        <v>0.96921699543010742</v>
      </c>
      <c r="CO96">
        <f>1-NORMDIST(AA96,Playoffs!DN$199,Playoffs!DN$200,1)</f>
        <v>0.80593336154858042</v>
      </c>
      <c r="CP96">
        <f>NORMDIST(AB96,Playoffs!DO$199,Playoffs!DO$200,1)</f>
        <v>9.8425829898407091E-2</v>
      </c>
      <c r="CQ96">
        <f>NORMDIST(AC96,Playoffs!DP$199,Playoffs!DP$200,1)</f>
        <v>0.9305769056087283</v>
      </c>
      <c r="CR96">
        <f>1-NORMDIST(AD96,Playoffs!DQ$199,Playoffs!DQ$200,1)</f>
        <v>0.96871631742582909</v>
      </c>
      <c r="CS96">
        <f>NORMDIST(AE96,Playoffs!DR$199,Playoffs!DR$200,1)</f>
        <v>0.86670575472267242</v>
      </c>
      <c r="CT96">
        <f>1-NORMDIST(AF96,Playoffs!DS$199,Playoffs!DS$200,1)</f>
        <v>0.92613830762343596</v>
      </c>
      <c r="CU96">
        <f>NORMDIST(AG96,Playoffs!DT$199,Playoffs!DT$200,1)</f>
        <v>0.50508358082842264</v>
      </c>
      <c r="CV96">
        <f>1-NORMDIST(AH96,Playoffs!DU$199,Playoffs!DU$200,1)</f>
        <v>0.39644886069497076</v>
      </c>
      <c r="CW96">
        <f t="shared" si="102"/>
        <v>28.509761354796364</v>
      </c>
      <c r="CX96">
        <f t="shared" si="103"/>
        <v>32.255393610405598</v>
      </c>
      <c r="CY96">
        <f t="shared" si="104"/>
        <v>60.765154965201944</v>
      </c>
      <c r="DA96">
        <f t="shared" ca="1" si="105"/>
        <v>23</v>
      </c>
      <c r="DB96">
        <f t="shared" ca="1" si="106"/>
        <v>5</v>
      </c>
      <c r="DC96">
        <f t="shared" ca="1" si="107"/>
        <v>3</v>
      </c>
      <c r="DE96" t="str">
        <f t="shared" si="108"/>
        <v>Panthers</v>
      </c>
    </row>
    <row r="97" spans="1:109">
      <c r="A97" t="str">
        <f>Playoffs!G95</f>
        <v>Bengals-WC-2005</v>
      </c>
      <c r="B97" t="str">
        <f>Playoffs!B95&amp;"-"&amp;Playoffs!F95</f>
        <v>Steelers-2005</v>
      </c>
      <c r="C97">
        <f>Playoffs!CP95-VLOOKUP($B97,Adjusted!$C$1:$AI$128,C$2,FALSE)</f>
        <v>0.77025184370200983</v>
      </c>
      <c r="D97">
        <f>Playoffs!CQ95-VLOOKUP($B97,Adjusted!$C$1:$AI$128,D$2,FALSE)</f>
        <v>0.76692351871102749</v>
      </c>
      <c r="E97">
        <f>Playoffs!CR95-VLOOKUP($B97,Adjusted!$C$1:$AI$128,E$2,FALSE)</f>
        <v>4.5806578075775031</v>
      </c>
      <c r="F97">
        <f>Playoffs!CS95-VLOOKUP($B97,Adjusted!$C$1:$AI$128,F$2,FALSE)</f>
        <v>10.013841866225439</v>
      </c>
      <c r="G97">
        <f>Playoffs!CT95-VLOOKUP($B97,Adjusted!$C$1:$AI$128,G$2,FALSE)</f>
        <v>1.8132376627056401</v>
      </c>
      <c r="H97">
        <f>Playoffs!CU95-VLOOKUP($B97,Adjusted!$C$1:$AI$128,H$2,FALSE)</f>
        <v>0.32771574867814163</v>
      </c>
      <c r="I97">
        <f>Playoffs!CV95-VLOOKUP($B97,Adjusted!$C$1:$AI$128,I$2,FALSE)</f>
        <v>38.267364666917551</v>
      </c>
      <c r="J97">
        <f>Playoffs!CW95-VLOOKUP($B97,Adjusted!$C$1:$AI$128,J$2,FALSE)</f>
        <v>32.736162090685504</v>
      </c>
      <c r="K97">
        <f>Playoffs!CX95-VLOOKUP($B97,Adjusted!$C$1:$AI$128,K$2,FALSE)</f>
        <v>3.4574549014881448</v>
      </c>
      <c r="L97">
        <f>Playoffs!CY95-VLOOKUP($B97,Adjusted!$C$1:$AI$128,L$2,FALSE)</f>
        <v>2.5816067279300996</v>
      </c>
      <c r="M97">
        <f>Playoffs!CZ95-VLOOKUP($B97,Adjusted!$C$1:$AI$128,M$2,FALSE)</f>
        <v>5.4250290445052745</v>
      </c>
      <c r="N97">
        <f>Playoffs!DA95-VLOOKUP($B97,Adjusted!$C$1:$AI$128,N$2,FALSE)</f>
        <v>5.9503035816749552</v>
      </c>
      <c r="O97">
        <f>Playoffs!DB95-VLOOKUP($B97,Adjusted!$C$1:$AI$128,O$2,FALSE)</f>
        <v>2.167808852712926</v>
      </c>
      <c r="P97">
        <f>Playoffs!DC95-VLOOKUP($B97,Adjusted!$C$1:$AI$128,P$2,FALSE)</f>
        <v>1.8249952241045424</v>
      </c>
      <c r="Q97">
        <f>Playoffs!DD95-VLOOKUP($B97,Adjusted!$C$1:$AI$128,Q$2,FALSE)</f>
        <v>0.52542745168424188</v>
      </c>
      <c r="R97">
        <f>Playoffs!DE95-VLOOKUP($B97,Adjusted!$C$1:$AI$128,R$2,FALSE)</f>
        <v>0.58998446368112889</v>
      </c>
      <c r="S97">
        <f>Playoffs!DF95-VLOOKUP($B97,Adjusted!$C$1:$AI$128,S$2,FALSE)</f>
        <v>28.62264989003091</v>
      </c>
      <c r="T97">
        <f>Playoffs!DG95-VLOOKUP($B97,Adjusted!$C$1:$AI$128,T$2,FALSE)</f>
        <v>32.751217707965871</v>
      </c>
      <c r="U97">
        <f>Playoffs!DH95-VLOOKUP($B97,Adjusted!$C$1:$AI$128,U$2,FALSE)</f>
        <v>1.978086121921137</v>
      </c>
      <c r="V97">
        <f>Playoffs!DI95-VLOOKUP($B97,Adjusted!$C$1:$AI$128,V$2,FALSE)</f>
        <v>1.8747590007133124</v>
      </c>
      <c r="W97">
        <f>Playoffs!DJ95-VLOOKUP($B97,Adjusted!$C$1:$AI$128,W$2,FALSE)</f>
        <v>0.50376747118438314</v>
      </c>
      <c r="X97">
        <f>Playoffs!DK95-VLOOKUP($B97,Adjusted!$C$1:$AI$128,X$2,FALSE)</f>
        <v>0.57120596394951995</v>
      </c>
      <c r="Y97">
        <f>Playoffs!DL95-VLOOKUP($B97,Adjusted!$C$1:$AI$128,Y$2,FALSE)</f>
        <v>7.080179317628061</v>
      </c>
      <c r="Z97">
        <f>Playoffs!DM95-VLOOKUP($B97,Adjusted!$C$1:$AI$128,Z$2,FALSE)</f>
        <v>5.5035364020165378</v>
      </c>
      <c r="AA97">
        <f>Playoffs!DN95-VLOOKUP($B97,Adjusted!$C$1:$AI$128,AA$2,FALSE)</f>
        <v>1.2093988763728274</v>
      </c>
      <c r="AB97">
        <f>Playoffs!DO95-VLOOKUP($B97,Adjusted!$C$1:$AI$128,AB$2,FALSE)</f>
        <v>0.63500877490720153</v>
      </c>
      <c r="AC97">
        <f>Playoffs!DP95-VLOOKUP($B97,Adjusted!$C$1:$AI$128,AC$2,FALSE)</f>
        <v>0.41056969027518087</v>
      </c>
      <c r="AD97">
        <f>Playoffs!DQ95-VLOOKUP($B97,Adjusted!$C$1:$AI$128,AD$2,FALSE)</f>
        <v>0.52366359642007654</v>
      </c>
      <c r="AE97">
        <f>Playoffs!DR95-VLOOKUP($B97,Adjusted!$C$1:$AI$128,AE$2,FALSE)</f>
        <v>4.4911046167069122</v>
      </c>
      <c r="AF97">
        <f>Playoffs!DS95-VLOOKUP($B97,Adjusted!$C$1:$AI$128,AF$2,FALSE)</f>
        <v>4.4604848869887395</v>
      </c>
      <c r="AG97">
        <f>Playoffs!DT95-VLOOKUP($B97,Adjusted!$C$1:$AI$128,AG$2,FALSE)</f>
        <v>35.785188548750192</v>
      </c>
      <c r="AH97">
        <f>Playoffs!DU95-VLOOKUP($B97,Adjusted!$C$1:$AI$128,AH$2,FALSE)</f>
        <v>42.875980755357347</v>
      </c>
      <c r="AJ97">
        <f t="shared" ca="1" si="101"/>
        <v>52</v>
      </c>
      <c r="AK97">
        <f t="shared" ca="1" si="70"/>
        <v>172</v>
      </c>
      <c r="AL97">
        <f t="shared" ca="1" si="71"/>
        <v>138</v>
      </c>
      <c r="AM97">
        <f t="shared" ca="1" si="72"/>
        <v>190</v>
      </c>
      <c r="AN97">
        <f t="shared" ca="1" si="73"/>
        <v>123</v>
      </c>
      <c r="AO97">
        <f t="shared" ca="1" si="74"/>
        <v>172</v>
      </c>
      <c r="AP97">
        <f t="shared" ca="1" si="75"/>
        <v>35</v>
      </c>
      <c r="AQ97">
        <f t="shared" ca="1" si="76"/>
        <v>149</v>
      </c>
      <c r="AR97">
        <f t="shared" ca="1" si="77"/>
        <v>24</v>
      </c>
      <c r="AS97">
        <f t="shared" ca="1" si="78"/>
        <v>102</v>
      </c>
      <c r="AT97">
        <f t="shared" ca="1" si="79"/>
        <v>92</v>
      </c>
      <c r="AU97">
        <f t="shared" ca="1" si="80"/>
        <v>169</v>
      </c>
      <c r="AV97">
        <f t="shared" ca="1" si="81"/>
        <v>45</v>
      </c>
      <c r="AW97">
        <f t="shared" ca="1" si="82"/>
        <v>134</v>
      </c>
      <c r="AX97">
        <f t="shared" ca="1" si="83"/>
        <v>40</v>
      </c>
      <c r="AY97">
        <f t="shared" ca="1" si="84"/>
        <v>181</v>
      </c>
      <c r="AZ97">
        <f t="shared" ca="1" si="85"/>
        <v>143</v>
      </c>
      <c r="BA97">
        <f t="shared" ca="1" si="86"/>
        <v>132</v>
      </c>
      <c r="BB97">
        <f t="shared" ca="1" si="87"/>
        <v>40</v>
      </c>
      <c r="BC97">
        <f t="shared" ca="1" si="88"/>
        <v>177</v>
      </c>
      <c r="BD97">
        <f t="shared" ca="1" si="89"/>
        <v>158</v>
      </c>
      <c r="BE97">
        <f t="shared" ca="1" si="90"/>
        <v>79</v>
      </c>
      <c r="BF97">
        <f t="shared" ca="1" si="91"/>
        <v>15</v>
      </c>
      <c r="BG97">
        <f t="shared" ca="1" si="92"/>
        <v>106</v>
      </c>
      <c r="BH97">
        <f t="shared" ca="1" si="93"/>
        <v>176</v>
      </c>
      <c r="BI97">
        <f t="shared" ca="1" si="94"/>
        <v>108</v>
      </c>
      <c r="BJ97">
        <f t="shared" ca="1" si="95"/>
        <v>131</v>
      </c>
      <c r="BK97">
        <f t="shared" ca="1" si="96"/>
        <v>154</v>
      </c>
      <c r="BL97">
        <f t="shared" ca="1" si="97"/>
        <v>65</v>
      </c>
      <c r="BM97">
        <f t="shared" ca="1" si="98"/>
        <v>138</v>
      </c>
      <c r="BN97">
        <f t="shared" ca="1" si="99"/>
        <v>124</v>
      </c>
      <c r="BO97">
        <f t="shared" ca="1" si="100"/>
        <v>163</v>
      </c>
      <c r="BQ97">
        <f>NORMDIST(C97,Playoffs!CP$199,Playoffs!CP$200,1)</f>
        <v>0.77697570434352548</v>
      </c>
      <c r="BR97">
        <f>1-NORMDIST(D97,Playoffs!CQ$199,Playoffs!CQ$200,1)</f>
        <v>0.23275200672241336</v>
      </c>
      <c r="BS97">
        <f>NORMDIST(E97,Playoffs!CR$199,Playoffs!CR$200,1)</f>
        <v>0.38050169188143379</v>
      </c>
      <c r="BT97">
        <f>1-NORMDIST(F97,Playoffs!CS$199,Playoffs!CS$200,1)</f>
        <v>5.3015843103894511E-2</v>
      </c>
      <c r="BU97">
        <f>1-NORMDIST(G97,Playoffs!CT$199,Playoffs!CT$200,1)</f>
        <v>0.48265883636965889</v>
      </c>
      <c r="BV97">
        <f>NORMDIST(H97,Playoffs!CU$199,Playoffs!CU$200,1)</f>
        <v>0.15520148619503338</v>
      </c>
      <c r="BW97">
        <f>NORMDIST(I97,Playoffs!CV$199,Playoffs!CV$200,1)</f>
        <v>0.86261812460134157</v>
      </c>
      <c r="BX97">
        <f>1-NORMDIST(J97,Playoffs!CW$199,Playoffs!CW$200,1)</f>
        <v>0.31775196436505437</v>
      </c>
      <c r="BY97">
        <f>NORMDIST(K97,Playoffs!CX$199,Playoffs!CX$200,1)</f>
        <v>0.91063551761341777</v>
      </c>
      <c r="BZ97">
        <f>1-NORMDIST(L97,Playoffs!CY$199,Playoffs!CY$200,1)</f>
        <v>0.54917454110222041</v>
      </c>
      <c r="CA97">
        <f>NORMDIST(M97,Playoffs!CZ$199,Playoffs!CZ$200,1)</f>
        <v>0.58781287792145043</v>
      </c>
      <c r="CB97">
        <f>1-NORMDIST(N97,Playoffs!DA$199,Playoffs!DA$200,1)</f>
        <v>0.24695710578817309</v>
      </c>
      <c r="CC97">
        <f>NORMDIST(O97,Playoffs!DB$199,Playoffs!DB$200,1)</f>
        <v>0.83645477006465208</v>
      </c>
      <c r="CD97">
        <f>1-NORMDIST(P97,Playoffs!DC$199,Playoffs!DC$200,1)</f>
        <v>0.3600154250261407</v>
      </c>
      <c r="CE97">
        <f>NORMDIST(Q97,Playoffs!DD$199,Playoffs!DD$200,1)</f>
        <v>0.84100770511847989</v>
      </c>
      <c r="CF97">
        <f>1-NORMDIST(R97,Playoffs!DE$199,Playoffs!DE$200,1)</f>
        <v>6.9562298000260703E-2</v>
      </c>
      <c r="CG97">
        <f>NORMDIST(S97,Playoffs!DF$199,Playoffs!DF$200,1)</f>
        <v>0.33403356701226206</v>
      </c>
      <c r="CH97">
        <f>1-NORMDIST(T97,Playoffs!DG$199,Playoffs!DG$200,1)</f>
        <v>0.38197769649942526</v>
      </c>
      <c r="CI97">
        <f>1-NORMDIST(U97,Playoffs!DH$199,Playoffs!DH$200,1)</f>
        <v>0.83099171285401452</v>
      </c>
      <c r="CJ97">
        <f>NORMDIST(V97,Playoffs!DI$199,Playoffs!DI$200,1)</f>
        <v>0.1564351423297905</v>
      </c>
      <c r="CK97">
        <f>NORMDIST(W97,Playoffs!DJ$199,Playoffs!DJ$200,1)</f>
        <v>0.28927585145297274</v>
      </c>
      <c r="CL97">
        <f>1-NORMDIST(X97,Playoffs!DK$199,Playoffs!DK$200,1)</f>
        <v>0.62140419465150776</v>
      </c>
      <c r="CM97">
        <f>NORMDIST(Y97,Playoffs!DL$199,Playoffs!DL$200,1)</f>
        <v>0.94237422175074204</v>
      </c>
      <c r="CN97">
        <f>1-NORMDIST(Z97,Playoffs!DM$199,Playoffs!DM$200,1)</f>
        <v>0.50202664112503492</v>
      </c>
      <c r="CO97">
        <f>1-NORMDIST(AA97,Playoffs!DN$199,Playoffs!DN$200,1)</f>
        <v>0.18260887876739529</v>
      </c>
      <c r="CP97">
        <f>NORMDIST(AB97,Playoffs!DO$199,Playoffs!DO$200,1)</f>
        <v>0.33793512865979747</v>
      </c>
      <c r="CQ97">
        <f>NORMDIST(AC97,Playoffs!DP$199,Playoffs!DP$200,1)</f>
        <v>0.34515322136427296</v>
      </c>
      <c r="CR97">
        <f>1-NORMDIST(AD97,Playoffs!DQ$199,Playoffs!DQ$200,1)</f>
        <v>0.28477942416901181</v>
      </c>
      <c r="CS97">
        <f>NORMDIST(AE97,Playoffs!DR$199,Playoffs!DR$200,1)</f>
        <v>0.61032911986243477</v>
      </c>
      <c r="CT97">
        <f>1-NORMDIST(AF97,Playoffs!DS$199,Playoffs!DS$200,1)</f>
        <v>0.39901794735685381</v>
      </c>
      <c r="CU97">
        <f>NORMDIST(AG97,Playoffs!DT$199,Playoffs!DT$200,1)</f>
        <v>0.3605470760500783</v>
      </c>
      <c r="CV97">
        <f>1-NORMDIST(AH97,Playoffs!DU$199,Playoffs!DU$200,1)</f>
        <v>0.23293857883360669</v>
      </c>
      <c r="CW97">
        <f t="shared" si="102"/>
        <v>23.192152200432503</v>
      </c>
      <c r="CX97">
        <f t="shared" si="103"/>
        <v>10.252114251410337</v>
      </c>
      <c r="CY97">
        <f t="shared" si="104"/>
        <v>33.444266451842843</v>
      </c>
      <c r="DA97">
        <f t="shared" ca="1" si="105"/>
        <v>66</v>
      </c>
      <c r="DB97">
        <f t="shared" ca="1" si="106"/>
        <v>180</v>
      </c>
      <c r="DC97">
        <f t="shared" ca="1" si="107"/>
        <v>150</v>
      </c>
      <c r="DE97" t="str">
        <f t="shared" si="108"/>
        <v>Bengals</v>
      </c>
    </row>
    <row r="98" spans="1:109">
      <c r="A98" t="str">
        <f>Playoffs!G96</f>
        <v>Steelers-WC-2005</v>
      </c>
      <c r="B98" t="str">
        <f>Playoffs!B96&amp;"-"&amp;Playoffs!F96</f>
        <v>Bengals-2005</v>
      </c>
      <c r="C98">
        <f>Playoffs!CP96-VLOOKUP($B98,Adjusted!$C$1:$AI$128,C$2,FALSE)</f>
        <v>0.74339633665162297</v>
      </c>
      <c r="D98">
        <f>Playoffs!CQ96-VLOOKUP($B98,Adjusted!$C$1:$AI$128,D$2,FALSE)</f>
        <v>0.69377286414293016</v>
      </c>
      <c r="E98">
        <f>Playoffs!CR96-VLOOKUP($B98,Adjusted!$C$1:$AI$128,E$2,FALSE)</f>
        <v>12.399322547589241</v>
      </c>
      <c r="F98">
        <f>Playoffs!CS96-VLOOKUP($B98,Adjusted!$C$1:$AI$128,F$2,FALSE)</f>
        <v>2.2229942619996517</v>
      </c>
      <c r="G98">
        <f>Playoffs!CT96-VLOOKUP($B98,Adjusted!$C$1:$AI$128,G$2,FALSE)</f>
        <v>-1.0402345595546412</v>
      </c>
      <c r="H98">
        <f>Playoffs!CU96-VLOOKUP($B98,Adjusted!$C$1:$AI$128,H$2,FALSE)</f>
        <v>2.4988963041956382</v>
      </c>
      <c r="I98">
        <f>Playoffs!CV96-VLOOKUP($B98,Adjusted!$C$1:$AI$128,I$2,FALSE)</f>
        <v>29.93609025346413</v>
      </c>
      <c r="J98">
        <f>Playoffs!CW96-VLOOKUP($B98,Adjusted!$C$1:$AI$128,J$2,FALSE)</f>
        <v>31.637889441093222</v>
      </c>
      <c r="K98">
        <f>Playoffs!CX96-VLOOKUP($B98,Adjusted!$C$1:$AI$128,K$2,FALSE)</f>
        <v>2.7911815198557193</v>
      </c>
      <c r="L98">
        <f>Playoffs!CY96-VLOOKUP($B98,Adjusted!$C$1:$AI$128,L$2,FALSE)</f>
        <v>3.2999001065853548</v>
      </c>
      <c r="M98">
        <f>Playoffs!CZ96-VLOOKUP($B98,Adjusted!$C$1:$AI$128,M$2,FALSE)</f>
        <v>5.5650631826926116</v>
      </c>
      <c r="N98">
        <f>Playoffs!DA96-VLOOKUP($B98,Adjusted!$C$1:$AI$128,N$2,FALSE)</f>
        <v>4.5028977665095358</v>
      </c>
      <c r="O98">
        <f>Playoffs!DB96-VLOOKUP($B98,Adjusted!$C$1:$AI$128,O$2,FALSE)</f>
        <v>1.5707650391812147</v>
      </c>
      <c r="P98">
        <f>Playoffs!DC96-VLOOKUP($B98,Adjusted!$C$1:$AI$128,P$2,FALSE)</f>
        <v>1.7690561305056764</v>
      </c>
      <c r="Q98">
        <f>Playoffs!DD96-VLOOKUP($B98,Adjusted!$C$1:$AI$128,Q$2,FALSE)</f>
        <v>0.48539162470614733</v>
      </c>
      <c r="R98">
        <f>Playoffs!DE96-VLOOKUP($B98,Adjusted!$C$1:$AI$128,R$2,FALSE)</f>
        <v>0.50120401869594522</v>
      </c>
      <c r="S98">
        <f>Playoffs!DF96-VLOOKUP($B98,Adjusted!$C$1:$AI$128,S$2,FALSE)</f>
        <v>36.027981877304548</v>
      </c>
      <c r="T98">
        <f>Playoffs!DG96-VLOOKUP($B98,Adjusted!$C$1:$AI$128,T$2,FALSE)</f>
        <v>24.467384550970191</v>
      </c>
      <c r="U98">
        <f>Playoffs!DH96-VLOOKUP($B98,Adjusted!$C$1:$AI$128,U$2,FALSE)</f>
        <v>2.0086912806150901</v>
      </c>
      <c r="V98">
        <f>Playoffs!DI96-VLOOKUP($B98,Adjusted!$C$1:$AI$128,V$2,FALSE)</f>
        <v>2.74668360385171</v>
      </c>
      <c r="W98">
        <f>Playoffs!DJ96-VLOOKUP($B98,Adjusted!$C$1:$AI$128,W$2,FALSE)</f>
        <v>0.56632680944122227</v>
      </c>
      <c r="X98">
        <f>Playoffs!DK96-VLOOKUP($B98,Adjusted!$C$1:$AI$128,X$2,FALSE)</f>
        <v>0.44874256741799934</v>
      </c>
      <c r="Y98">
        <f>Playoffs!DL96-VLOOKUP($B98,Adjusted!$C$1:$AI$128,Y$2,FALSE)</f>
        <v>5.318424147956744</v>
      </c>
      <c r="Z98">
        <f>Playoffs!DM96-VLOOKUP($B98,Adjusted!$C$1:$AI$128,Z$2,FALSE)</f>
        <v>6.9268315302340611</v>
      </c>
      <c r="AA98">
        <f>Playoffs!DN96-VLOOKUP($B98,Adjusted!$C$1:$AI$128,AA$2,FALSE)</f>
        <v>0.55968143078273958</v>
      </c>
      <c r="AB98">
        <f>Playoffs!DO96-VLOOKUP($B98,Adjusted!$C$1:$AI$128,AB$2,FALSE)</f>
        <v>1.3258154341852302</v>
      </c>
      <c r="AC98">
        <f>Playoffs!DP96-VLOOKUP($B98,Adjusted!$C$1:$AI$128,AC$2,FALSE)</f>
        <v>0.44402578254845637</v>
      </c>
      <c r="AD98">
        <f>Playoffs!DQ96-VLOOKUP($B98,Adjusted!$C$1:$AI$128,AD$2,FALSE)</f>
        <v>0.31882443767130175</v>
      </c>
      <c r="AE98">
        <f>Playoffs!DR96-VLOOKUP($B98,Adjusted!$C$1:$AI$128,AE$2,FALSE)</f>
        <v>3.7413204837252922</v>
      </c>
      <c r="AF98">
        <f>Playoffs!DS96-VLOOKUP($B98,Adjusted!$C$1:$AI$128,AF$2,FALSE)</f>
        <v>4.2000082259236056</v>
      </c>
      <c r="AG98">
        <f>Playoffs!DT96-VLOOKUP($B98,Adjusted!$C$1:$AI$128,AG$2,FALSE)</f>
        <v>39.641110555941296</v>
      </c>
      <c r="AH98">
        <f>Playoffs!DU96-VLOOKUP($B98,Adjusted!$C$1:$AI$128,AH$2,FALSE)</f>
        <v>36.936451416271083</v>
      </c>
      <c r="AJ98">
        <f t="shared" ca="1" si="101"/>
        <v>80</v>
      </c>
      <c r="AK98">
        <f t="shared" ca="1" si="70"/>
        <v>117</v>
      </c>
      <c r="AL98">
        <f t="shared" ca="1" si="71"/>
        <v>7</v>
      </c>
      <c r="AM98">
        <f t="shared" ca="1" si="72"/>
        <v>41</v>
      </c>
      <c r="AN98">
        <f t="shared" ca="1" si="73"/>
        <v>1</v>
      </c>
      <c r="AO98">
        <f t="shared" ca="1" si="74"/>
        <v>62</v>
      </c>
      <c r="AP98">
        <f t="shared" ca="1" si="75"/>
        <v>102</v>
      </c>
      <c r="AQ98">
        <f t="shared" ca="1" si="76"/>
        <v>140</v>
      </c>
      <c r="AR98">
        <f t="shared" ca="1" si="77"/>
        <v>90</v>
      </c>
      <c r="AS98">
        <f t="shared" ca="1" si="78"/>
        <v>174</v>
      </c>
      <c r="AT98">
        <f t="shared" ca="1" si="79"/>
        <v>82</v>
      </c>
      <c r="AU98">
        <f t="shared" ca="1" si="80"/>
        <v>64</v>
      </c>
      <c r="AV98">
        <f t="shared" ca="1" si="81"/>
        <v>120</v>
      </c>
      <c r="AW98">
        <f t="shared" ca="1" si="82"/>
        <v>127</v>
      </c>
      <c r="AX98">
        <f t="shared" ca="1" si="83"/>
        <v>63</v>
      </c>
      <c r="AY98">
        <f t="shared" ca="1" si="84"/>
        <v>163</v>
      </c>
      <c r="AZ98">
        <f t="shared" ca="1" si="85"/>
        <v>53</v>
      </c>
      <c r="BA98">
        <f t="shared" ca="1" si="86"/>
        <v>30</v>
      </c>
      <c r="BB98">
        <f t="shared" ca="1" si="87"/>
        <v>42</v>
      </c>
      <c r="BC98">
        <f t="shared" ca="1" si="88"/>
        <v>148</v>
      </c>
      <c r="BD98">
        <f t="shared" ca="1" si="89"/>
        <v>145</v>
      </c>
      <c r="BE98">
        <f t="shared" ca="1" si="90"/>
        <v>52</v>
      </c>
      <c r="BF98">
        <f t="shared" ca="1" si="91"/>
        <v>116</v>
      </c>
      <c r="BG98">
        <f t="shared" ca="1" si="92"/>
        <v>185</v>
      </c>
      <c r="BH98">
        <f t="shared" ca="1" si="93"/>
        <v>91</v>
      </c>
      <c r="BI98">
        <f t="shared" ca="1" si="94"/>
        <v>17</v>
      </c>
      <c r="BJ98">
        <f t="shared" ca="1" si="95"/>
        <v>114</v>
      </c>
      <c r="BK98">
        <f t="shared" ca="1" si="96"/>
        <v>31</v>
      </c>
      <c r="BL98">
        <f t="shared" ca="1" si="97"/>
        <v>117</v>
      </c>
      <c r="BM98">
        <f t="shared" ca="1" si="98"/>
        <v>117</v>
      </c>
      <c r="BN98">
        <f t="shared" ca="1" si="99"/>
        <v>69</v>
      </c>
      <c r="BO98">
        <f t="shared" ca="1" si="100"/>
        <v>90</v>
      </c>
      <c r="BQ98">
        <f>NORMDIST(C98,Playoffs!CP$199,Playoffs!CP$200,1)</f>
        <v>0.69222305108530613</v>
      </c>
      <c r="BR98">
        <f>1-NORMDIST(D98,Playoffs!CQ$199,Playoffs!CQ$200,1)</f>
        <v>0.49122478516075296</v>
      </c>
      <c r="BS98">
        <f>NORMDIST(E98,Playoffs!CR$199,Playoffs!CR$200,1)</f>
        <v>0.99304306317360447</v>
      </c>
      <c r="BT98">
        <f>1-NORMDIST(F98,Playoffs!CS$199,Playoffs!CS$200,1)</f>
        <v>0.87233962261472642</v>
      </c>
      <c r="BU98">
        <f>1-NORMDIST(G98,Playoffs!CT$199,Playoffs!CT$200,1)</f>
        <v>0.97662240037562831</v>
      </c>
      <c r="BV98">
        <f>NORMDIST(H98,Playoffs!CU$199,Playoffs!CU$200,1)</f>
        <v>0.70254954940112135</v>
      </c>
      <c r="BW98">
        <f>NORMDIST(I98,Playoffs!CV$199,Playoffs!CV$200,1)</f>
        <v>0.56397702218422252</v>
      </c>
      <c r="BX98">
        <f>1-NORMDIST(J98,Playoffs!CW$199,Playoffs!CW$200,1)</f>
        <v>0.36269959191258172</v>
      </c>
      <c r="BY98">
        <f>NORMDIST(K98,Playoffs!CX$199,Playoffs!CX$200,1)</f>
        <v>0.59008010210543149</v>
      </c>
      <c r="BZ98">
        <f>1-NORMDIST(L98,Playoffs!CY$199,Playoffs!CY$200,1)</f>
        <v>0.13994709952343765</v>
      </c>
      <c r="CA98">
        <f>NORMDIST(M98,Playoffs!CZ$199,Playoffs!CZ$200,1)</f>
        <v>0.63500337209623903</v>
      </c>
      <c r="CB98">
        <f>1-NORMDIST(N98,Playoffs!DA$199,Playoffs!DA$200,1)</f>
        <v>0.72221508877827689</v>
      </c>
      <c r="CC98">
        <f>NORMDIST(O98,Playoffs!DB$199,Playoffs!DB$200,1)</f>
        <v>0.45916374626576106</v>
      </c>
      <c r="CD98">
        <f>1-NORMDIST(P98,Playoffs!DC$199,Playoffs!DC$200,1)</f>
        <v>0.39859270050454065</v>
      </c>
      <c r="CE98">
        <f>NORMDIST(Q98,Playoffs!DD$199,Playoffs!DD$200,1)</f>
        <v>0.75823945840012597</v>
      </c>
      <c r="CF98">
        <f>1-NORMDIST(R98,Playoffs!DE$199,Playoffs!DE$200,1)</f>
        <v>0.2065841823873249</v>
      </c>
      <c r="CG98">
        <f>NORMDIST(S98,Playoffs!DF$199,Playoffs!DF$200,1)</f>
        <v>0.8102878980818965</v>
      </c>
      <c r="CH98">
        <f>1-NORMDIST(T98,Playoffs!DG$199,Playoffs!DG$200,1)</f>
        <v>0.87750610767692361</v>
      </c>
      <c r="CI98">
        <f>1-NORMDIST(U98,Playoffs!DH$199,Playoffs!DH$200,1)</f>
        <v>0.82714630906490272</v>
      </c>
      <c r="CJ98">
        <f>NORMDIST(V98,Playoffs!DI$199,Playoffs!DI$200,1)</f>
        <v>0.28170248392053487</v>
      </c>
      <c r="CK98">
        <f>NORMDIST(W98,Playoffs!DJ$199,Playoffs!DJ$200,1)</f>
        <v>0.37183668730430031</v>
      </c>
      <c r="CL98">
        <f>1-NORMDIST(X98,Playoffs!DK$199,Playoffs!DK$200,1)</f>
        <v>0.77532208351190657</v>
      </c>
      <c r="CM98">
        <f>NORMDIST(Y98,Playoffs!DL$199,Playoffs!DL$200,1)</f>
        <v>0.42442014147878626</v>
      </c>
      <c r="CN98">
        <f>1-NORMDIST(Z98,Playoffs!DM$199,Playoffs!DM$200,1)</f>
        <v>7.7609402224560031E-2</v>
      </c>
      <c r="CO98">
        <f>1-NORMDIST(AA98,Playoffs!DN$199,Playoffs!DN$200,1)</f>
        <v>0.72296844206401345</v>
      </c>
      <c r="CP98">
        <f>NORMDIST(AB98,Playoffs!DO$199,Playoffs!DO$200,1)</f>
        <v>0.87974786821450013</v>
      </c>
      <c r="CQ98">
        <f>NORMDIST(AC98,Playoffs!DP$199,Playoffs!DP$200,1)</f>
        <v>0.45527924083064242</v>
      </c>
      <c r="CR98">
        <f>1-NORMDIST(AD98,Playoffs!DQ$199,Playoffs!DQ$200,1)</f>
        <v>0.88159807754775665</v>
      </c>
      <c r="CS98">
        <f>NORMDIST(AE98,Playoffs!DR$199,Playoffs!DR$200,1)</f>
        <v>0.37655543769836208</v>
      </c>
      <c r="CT98">
        <f>1-NORMDIST(AF98,Playoffs!DS$199,Playoffs!DS$200,1)</f>
        <v>0.48034654819573963</v>
      </c>
      <c r="CU98">
        <f>NORMDIST(AG98,Playoffs!DT$199,Playoffs!DT$200,1)</f>
        <v>0.59237985331853116</v>
      </c>
      <c r="CV98">
        <f>1-NORMDIST(AH98,Playoffs!DU$199,Playoffs!DU$200,1)</f>
        <v>0.57167534664292785</v>
      </c>
      <c r="CW98">
        <f t="shared" si="102"/>
        <v>24.990634174730673</v>
      </c>
      <c r="CX98">
        <f t="shared" si="103"/>
        <v>19.397690150050803</v>
      </c>
      <c r="CY98">
        <f t="shared" si="104"/>
        <v>44.388324324781479</v>
      </c>
      <c r="DA98">
        <f t="shared" ca="1" si="105"/>
        <v>51</v>
      </c>
      <c r="DB98">
        <f t="shared" ca="1" si="106"/>
        <v>101</v>
      </c>
      <c r="DC98">
        <f t="shared" ca="1" si="107"/>
        <v>66</v>
      </c>
      <c r="DE98" t="str">
        <f t="shared" si="108"/>
        <v>Steelers</v>
      </c>
    </row>
    <row r="99" spans="1:109">
      <c r="A99" t="str">
        <f>Playoffs!G97</f>
        <v>Seahawks-DIV-2005</v>
      </c>
      <c r="B99" t="str">
        <f>Playoffs!B97&amp;"-"&amp;Playoffs!F97</f>
        <v>Redskins-2005</v>
      </c>
      <c r="C99">
        <f>Playoffs!CP97-VLOOKUP($B99,Adjusted!$C$1:$AI$128,C$2,FALSE)</f>
        <v>0.7290633197497578</v>
      </c>
      <c r="D99">
        <f>Playoffs!CQ97-VLOOKUP($B99,Adjusted!$C$1:$AI$128,D$2,FALSE)</f>
        <v>0.47813957422561787</v>
      </c>
      <c r="E99">
        <f>Playoffs!CR97-VLOOKUP($B99,Adjusted!$C$1:$AI$128,E$2,FALSE)</f>
        <v>9.6217916451904344</v>
      </c>
      <c r="F99">
        <f>Playoffs!CS97-VLOOKUP($B99,Adjusted!$C$1:$AI$128,F$2,FALSE)</f>
        <v>5.2456504527479186</v>
      </c>
      <c r="G99">
        <f>Playoffs!CT97-VLOOKUP($B99,Adjusted!$C$1:$AI$128,G$2,FALSE)</f>
        <v>3.0195944941518076</v>
      </c>
      <c r="H99">
        <f>Playoffs!CU97-VLOOKUP($B99,Adjusted!$C$1:$AI$128,H$2,FALSE)</f>
        <v>1.0708781356798649</v>
      </c>
      <c r="I99">
        <f>Playoffs!CV97-VLOOKUP($B99,Adjusted!$C$1:$AI$128,I$2,FALSE)</f>
        <v>36.706113509451491</v>
      </c>
      <c r="J99">
        <f>Playoffs!CW97-VLOOKUP($B99,Adjusted!$C$1:$AI$128,J$2,FALSE)</f>
        <v>19.518518478471833</v>
      </c>
      <c r="K99">
        <f>Playoffs!CX97-VLOOKUP($B99,Adjusted!$C$1:$AI$128,K$2,FALSE)</f>
        <v>2.9947157907326369</v>
      </c>
      <c r="L99">
        <f>Playoffs!CY97-VLOOKUP($B99,Adjusted!$C$1:$AI$128,L$2,FALSE)</f>
        <v>2.1586410703026395</v>
      </c>
      <c r="M99">
        <f>Playoffs!CZ97-VLOOKUP($B99,Adjusted!$C$1:$AI$128,M$2,FALSE)</f>
        <v>6.0409596570063506</v>
      </c>
      <c r="N99">
        <f>Playoffs!DA97-VLOOKUP($B99,Adjusted!$C$1:$AI$128,N$2,FALSE)</f>
        <v>4.3972300623641702</v>
      </c>
      <c r="O99">
        <f>Playoffs!DB97-VLOOKUP($B99,Adjusted!$C$1:$AI$128,O$2,FALSE)</f>
        <v>1.7694379049701829</v>
      </c>
      <c r="P99">
        <f>Playoffs!DC97-VLOOKUP($B99,Adjusted!$C$1:$AI$128,P$2,FALSE)</f>
        <v>0.64224562868696633</v>
      </c>
      <c r="Q99">
        <f>Playoffs!DD97-VLOOKUP($B99,Adjusted!$C$1:$AI$128,Q$2,FALSE)</f>
        <v>0.52031068779083123</v>
      </c>
      <c r="R99">
        <f>Playoffs!DE97-VLOOKUP($B99,Adjusted!$C$1:$AI$128,R$2,FALSE)</f>
        <v>0.24866452647058845</v>
      </c>
      <c r="S99">
        <f>Playoffs!DF97-VLOOKUP($B99,Adjusted!$C$1:$AI$128,S$2,FALSE)</f>
        <v>32.296668288685879</v>
      </c>
      <c r="T99">
        <f>Playoffs!DG97-VLOOKUP($B99,Adjusted!$C$1:$AI$128,T$2,FALSE)</f>
        <v>28.261803914592981</v>
      </c>
      <c r="U99">
        <f>Playoffs!DH97-VLOOKUP($B99,Adjusted!$C$1:$AI$128,U$2,FALSE)</f>
        <v>5.0524374591617631</v>
      </c>
      <c r="V99">
        <f>Playoffs!DI97-VLOOKUP($B99,Adjusted!$C$1:$AI$128,V$2,FALSE)</f>
        <v>7.4952908935094937</v>
      </c>
      <c r="W99">
        <f>Playoffs!DJ97-VLOOKUP($B99,Adjusted!$C$1:$AI$128,W$2,FALSE)</f>
        <v>0.4551296239592712</v>
      </c>
      <c r="X99">
        <f>Playoffs!DK97-VLOOKUP($B99,Adjusted!$C$1:$AI$128,X$2,FALSE)</f>
        <v>0.19186262966847459</v>
      </c>
      <c r="Y99">
        <f>Playoffs!DL97-VLOOKUP($B99,Adjusted!$C$1:$AI$128,Y$2,FALSE)</f>
        <v>6.1555948993504011</v>
      </c>
      <c r="Z99">
        <f>Playoffs!DM97-VLOOKUP($B99,Adjusted!$C$1:$AI$128,Z$2,FALSE)</f>
        <v>4.5095141894247828</v>
      </c>
      <c r="AA99">
        <f>Playoffs!DN97-VLOOKUP($B99,Adjusted!$C$1:$AI$128,AA$2,FALSE)</f>
        <v>0.14988055748537338</v>
      </c>
      <c r="AB99">
        <f>Playoffs!DO97-VLOOKUP($B99,Adjusted!$C$1:$AI$128,AB$2,FALSE)</f>
        <v>0.76234797072923022</v>
      </c>
      <c r="AC99">
        <f>Playoffs!DP97-VLOOKUP($B99,Adjusted!$C$1:$AI$128,AC$2,FALSE)</f>
        <v>0.4593976250967382</v>
      </c>
      <c r="AD99">
        <f>Playoffs!DQ97-VLOOKUP($B99,Adjusted!$C$1:$AI$128,AD$2,FALSE)</f>
        <v>0.19696330737757384</v>
      </c>
      <c r="AE99">
        <f>Playoffs!DR97-VLOOKUP($B99,Adjusted!$C$1:$AI$128,AE$2,FALSE)</f>
        <v>3.8811425933130677</v>
      </c>
      <c r="AF99">
        <f>Playoffs!DS97-VLOOKUP($B99,Adjusted!$C$1:$AI$128,AF$2,FALSE)</f>
        <v>2.0369596405169168</v>
      </c>
      <c r="AG99">
        <f>Playoffs!DT97-VLOOKUP($B99,Adjusted!$C$1:$AI$128,AG$2,FALSE)</f>
        <v>40.410844311741322</v>
      </c>
      <c r="AH99">
        <f>Playoffs!DU97-VLOOKUP($B99,Adjusted!$C$1:$AI$128,AH$2,FALSE)</f>
        <v>42.040900276977872</v>
      </c>
      <c r="AJ99">
        <f t="shared" ca="1" si="101"/>
        <v>95</v>
      </c>
      <c r="AK99">
        <f t="shared" ref="AK99:AK130" ca="1" si="109">RANK(D99,INDIRECT("d3:d"&amp;$A$1),1)</f>
        <v>6</v>
      </c>
      <c r="AL99">
        <f t="shared" ref="AL99:AL130" ca="1" si="110">RANK(E99,INDIRECT("e3:e"&amp;$A$1),0)</f>
        <v>23</v>
      </c>
      <c r="AM99">
        <f t="shared" ref="AM99:AM130" ca="1" si="111">RANK(F99,INDIRECT("f3:f"&amp;$A$1),1)</f>
        <v>112</v>
      </c>
      <c r="AN99">
        <f t="shared" ref="AN99:AN130" ca="1" si="112">RANK(G99,INDIRECT("g3:g"&amp;$A$1),1)</f>
        <v>160</v>
      </c>
      <c r="AO99">
        <f t="shared" ref="AO99:AO130" ca="1" si="113">RANK(H99,INDIRECT("h3:h"&amp;$A$1),0)</f>
        <v>134</v>
      </c>
      <c r="AP99">
        <f t="shared" ref="AP99:AP130" ca="1" si="114">RANK(I99,INDIRECT("i3:i"&amp;$A$1),0)</f>
        <v>45</v>
      </c>
      <c r="AQ99">
        <f t="shared" ref="AQ99:AQ130" ca="1" si="115">RANK(J99,INDIRECT("j3:j"&amp;$A$1),1)</f>
        <v>37</v>
      </c>
      <c r="AR99">
        <f t="shared" ref="AR99:AR130" ca="1" si="116">RANK(K99,INDIRECT("k3:k"&amp;$A$1),0)</f>
        <v>66</v>
      </c>
      <c r="AS99">
        <f t="shared" ref="AS99:AS130" ca="1" si="117">RANK(L99,INDIRECT("l3:l"&amp;$A$1),1)</f>
        <v>51</v>
      </c>
      <c r="AT99">
        <f t="shared" ref="AT99:AT130" ca="1" si="118">RANK(M99,INDIRECT("m3:m"&amp;$A$1),0)</f>
        <v>53</v>
      </c>
      <c r="AU99">
        <f t="shared" ref="AU99:AU130" ca="1" si="119">RANK(N99,INDIRECT("n3:n"&amp;$A$1),1)</f>
        <v>55</v>
      </c>
      <c r="AV99">
        <f t="shared" ref="AV99:AV130" ca="1" si="120">RANK(O99,INDIRECT("o3:o"&amp;$A$1),0)</f>
        <v>82</v>
      </c>
      <c r="AW99">
        <f t="shared" ref="AW99:AW130" ca="1" si="121">RANK(P99,INDIRECT("p3:p"&amp;$A$1),1)</f>
        <v>6</v>
      </c>
      <c r="AX99">
        <f t="shared" ref="AX99:AX130" ca="1" si="122">RANK(Q99,INDIRECT("q3:q"&amp;$A$1),0)</f>
        <v>42</v>
      </c>
      <c r="AY99">
        <f t="shared" ref="AY99:AY130" ca="1" si="123">RANK(R99,INDIRECT("r3:r"&amp;$A$1),1)</f>
        <v>37</v>
      </c>
      <c r="AZ99">
        <f t="shared" ref="AZ99:AZ130" ca="1" si="124">RANK(S99,INDIRECT("s3:s"&amp;$A$1),0)</f>
        <v>92</v>
      </c>
      <c r="BA99">
        <f t="shared" ref="BA99:BA130" ca="1" si="125">RANK(T99,INDIRECT("t3:t"&amp;$A$1),1)</f>
        <v>71</v>
      </c>
      <c r="BB99">
        <f t="shared" ref="BB99:BB130" ca="1" si="126">RANK(U99,INDIRECT("u3:u"&amp;$A$1),1)</f>
        <v>154</v>
      </c>
      <c r="BC99">
        <f t="shared" ref="BC99:BC130" ca="1" si="127">RANK(V99,INDIRECT("v3:v"&amp;$A$1),0)</f>
        <v>9</v>
      </c>
      <c r="BD99">
        <f t="shared" ref="BD99:BD130" ca="1" si="128">RANK(W99,INDIRECT("w3:w"&amp;$A$1),0)</f>
        <v>171</v>
      </c>
      <c r="BE99">
        <f t="shared" ref="BE99:BE130" ca="1" si="129">RANK(X99,INDIRECT("x3:x"&amp;$A$1),1)</f>
        <v>11</v>
      </c>
      <c r="BF99">
        <f t="shared" ref="BF99:BF130" ca="1" si="130">RANK(Y99,INDIRECT("y3:y"&amp;$A$1),0)</f>
        <v>64</v>
      </c>
      <c r="BG99">
        <f t="shared" ref="BG99:BG130" ca="1" si="131">RANK(Z99,INDIRECT("z3:z"&amp;$A$1),1)</f>
        <v>39</v>
      </c>
      <c r="BH99">
        <f t="shared" ref="BH99:BH130" ca="1" si="132">RANK(AA99,INDIRECT("aa3:aa"&amp;$A$1),1)</f>
        <v>16</v>
      </c>
      <c r="BI99">
        <f t="shared" ref="BI99:BI130" ca="1" si="133">RANK(AB99,INDIRECT("ab3:ab"&amp;$A$1),0)</f>
        <v>86</v>
      </c>
      <c r="BJ99">
        <f t="shared" ref="BJ99:BJ130" ca="1" si="134">RANK(AC99,INDIRECT("ac3:ac"&amp;$A$1),0)</f>
        <v>98</v>
      </c>
      <c r="BK99">
        <f t="shared" ref="BK99:BK130" ca="1" si="135">RANK(AD99,INDIRECT("ad3:ad"&amp;$A$1),1)</f>
        <v>5</v>
      </c>
      <c r="BL99">
        <f t="shared" ref="BL99:BL130" ca="1" si="136">RANK(AE99,INDIRECT("ae3:ae"&amp;$A$1),0)</f>
        <v>103</v>
      </c>
      <c r="BM99">
        <f t="shared" ref="BM99:BM130" ca="1" si="137">RANK(AF99,INDIRECT("af3:af"&amp;$A$1),1)</f>
        <v>10</v>
      </c>
      <c r="BN99">
        <f t="shared" ref="BN99:BN130" ca="1" si="138">RANK(AG99,INDIRECT("ag3:ag"&amp;$A$1),0)</f>
        <v>59</v>
      </c>
      <c r="BO99">
        <f t="shared" ref="BO99:BO130" ca="1" si="139">RANK(AH99,INDIRECT("ah3:ah"&amp;$A$1),1)</f>
        <v>153</v>
      </c>
      <c r="BQ99">
        <f>NORMDIST(C99,Playoffs!CP$199,Playoffs!CP$200,1)</f>
        <v>0.64187431820817908</v>
      </c>
      <c r="BR99">
        <f>1-NORMDIST(D99,Playoffs!CQ$199,Playoffs!CQ$200,1)</f>
        <v>0.98051480731725005</v>
      </c>
      <c r="BS99">
        <f>NORMDIST(E99,Playoffs!CR$199,Playoffs!CR$200,1)</f>
        <v>0.93025766364875184</v>
      </c>
      <c r="BT99">
        <f>1-NORMDIST(F99,Playoffs!CS$199,Playoffs!CS$200,1)</f>
        <v>0.52754906648793454</v>
      </c>
      <c r="BU99">
        <f>1-NORMDIST(G99,Playoffs!CT$199,Playoffs!CT$200,1)</f>
        <v>0.18338423091415268</v>
      </c>
      <c r="BV99">
        <f>NORMDIST(H99,Playoffs!CU$199,Playoffs!CU$200,1)</f>
        <v>0.31378079512511581</v>
      </c>
      <c r="BW99">
        <f>NORMDIST(I99,Playoffs!CV$199,Playoffs!CV$200,1)</f>
        <v>0.82060506815663192</v>
      </c>
      <c r="BX99">
        <f>1-NORMDIST(J99,Playoffs!CW$199,Playoffs!CW$200,1)</f>
        <v>0.84211793059592688</v>
      </c>
      <c r="BY99">
        <f>NORMDIST(K99,Playoffs!CX$199,Playoffs!CX$200,1)</f>
        <v>0.71530562667017172</v>
      </c>
      <c r="BZ99">
        <f>1-NORMDIST(L99,Playoffs!CY$199,Playoffs!CY$200,1)</f>
        <v>0.7974725934929533</v>
      </c>
      <c r="CA99">
        <f>NORMDIST(M99,Playoffs!CZ$199,Playoffs!CZ$200,1)</f>
        <v>0.77752532463438495</v>
      </c>
      <c r="CB99">
        <f>1-NORMDIST(N99,Playoffs!DA$199,Playoffs!DA$200,1)</f>
        <v>0.75250966532643104</v>
      </c>
      <c r="CC99">
        <f>NORMDIST(O99,Playoffs!DB$199,Playoffs!DB$200,1)</f>
        <v>0.60167445946814202</v>
      </c>
      <c r="CD99">
        <f>1-NORMDIST(P99,Playoffs!DC$199,Playoffs!DC$200,1)</f>
        <v>0.96295755130597871</v>
      </c>
      <c r="CE99">
        <f>NORMDIST(Q99,Playoffs!DD$199,Playoffs!DD$200,1)</f>
        <v>0.83160515865200946</v>
      </c>
      <c r="CF99">
        <f>1-NORMDIST(R99,Playoffs!DE$199,Playoffs!DE$200,1)</f>
        <v>0.85568606136760739</v>
      </c>
      <c r="CG99">
        <f>NORMDIST(S99,Playoffs!DF$199,Playoffs!DF$200,1)</f>
        <v>0.58707168328856485</v>
      </c>
      <c r="CH99">
        <f>1-NORMDIST(T99,Playoffs!DG$199,Playoffs!DG$200,1)</f>
        <v>0.68882644027715201</v>
      </c>
      <c r="CI99">
        <f>1-NORMDIST(U99,Playoffs!DH$199,Playoffs!DH$200,1)</f>
        <v>0.28668675995868154</v>
      </c>
      <c r="CJ99">
        <f>NORMDIST(V99,Playoffs!DI$199,Playoffs!DI$200,1)</f>
        <v>0.96178679732317951</v>
      </c>
      <c r="CK99">
        <f>NORMDIST(W99,Playoffs!DJ$199,Playoffs!DJ$200,1)</f>
        <v>0.23173055670922738</v>
      </c>
      <c r="CL99">
        <f>1-NORMDIST(X99,Playoffs!DK$199,Playoffs!DK$200,1)</f>
        <v>0.95494212945579215</v>
      </c>
      <c r="CM99">
        <f>NORMDIST(Y99,Playoffs!DL$199,Playoffs!DL$200,1)</f>
        <v>0.74163968096218824</v>
      </c>
      <c r="CN99">
        <f>1-NORMDIST(Z99,Playoffs!DM$199,Playoffs!DM$200,1)</f>
        <v>0.84165490556310107</v>
      </c>
      <c r="CO99">
        <f>1-NORMDIST(AA99,Playoffs!DN$199,Playoffs!DN$200,1)</f>
        <v>0.93772967616090419</v>
      </c>
      <c r="CP99">
        <f>NORMDIST(AB99,Playoffs!DO$199,Playoffs!DO$200,1)</f>
        <v>0.45038995429577977</v>
      </c>
      <c r="CQ99">
        <f>NORMDIST(AC99,Playoffs!DP$199,Playoffs!DP$200,1)</f>
        <v>0.50762756352544613</v>
      </c>
      <c r="CR99">
        <f>1-NORMDIST(AD99,Playoffs!DQ$199,Playoffs!DQ$200,1)</f>
        <v>0.98696368518937994</v>
      </c>
      <c r="CS99">
        <f>NORMDIST(AE99,Playoffs!DR$199,Playoffs!DR$200,1)</f>
        <v>0.41931922128095844</v>
      </c>
      <c r="CT99">
        <f>1-NORMDIST(AF99,Playoffs!DS$199,Playoffs!DS$200,1)</f>
        <v>0.9521843482511928</v>
      </c>
      <c r="CU99">
        <f>NORMDIST(AG99,Playoffs!DT$199,Playoffs!DT$200,1)</f>
        <v>0.63742431419810075</v>
      </c>
      <c r="CV99">
        <f>1-NORMDIST(AH99,Playoffs!DU$199,Playoffs!DU$200,1)</f>
        <v>0.27382606982803137</v>
      </c>
      <c r="CW99">
        <f t="shared" si="102"/>
        <v>23.105138845214245</v>
      </c>
      <c r="CX99">
        <f t="shared" si="103"/>
        <v>27.758997491104552</v>
      </c>
      <c r="CY99">
        <f t="shared" si="104"/>
        <v>50.864136336318786</v>
      </c>
      <c r="DA99">
        <f t="shared" ca="1" si="105"/>
        <v>68</v>
      </c>
      <c r="DB99">
        <f t="shared" ca="1" si="106"/>
        <v>26</v>
      </c>
      <c r="DC99">
        <f t="shared" ca="1" si="107"/>
        <v>20</v>
      </c>
      <c r="DE99" t="str">
        <f t="shared" si="108"/>
        <v>Seahawks</v>
      </c>
    </row>
    <row r="100" spans="1:109">
      <c r="A100" t="str">
        <f>Playoffs!G98</f>
        <v>Redskins-DIV-2005</v>
      </c>
      <c r="B100" t="str">
        <f>Playoffs!B98&amp;"-"&amp;Playoffs!F98</f>
        <v>Seahawks-2005</v>
      </c>
      <c r="C100">
        <f>Playoffs!CP98-VLOOKUP($B100,Adjusted!$C$1:$AI$128,C$2,FALSE)</f>
        <v>0.5128047864321098</v>
      </c>
      <c r="D100">
        <f>Playoffs!CQ98-VLOOKUP($B100,Adjusted!$C$1:$AI$128,D$2,FALSE)</f>
        <v>0.60327622384029178</v>
      </c>
      <c r="E100">
        <f>Playoffs!CR98-VLOOKUP($B100,Adjusted!$C$1:$AI$128,E$2,FALSE)</f>
        <v>6.1331321792271911</v>
      </c>
      <c r="F100">
        <f>Playoffs!CS98-VLOOKUP($B100,Adjusted!$C$1:$AI$128,F$2,FALSE)</f>
        <v>7.7744399954841734</v>
      </c>
      <c r="G100">
        <f>Playoffs!CT98-VLOOKUP($B100,Adjusted!$C$1:$AI$128,G$2,FALSE)</f>
        <v>1.2898495854569796</v>
      </c>
      <c r="H100">
        <f>Playoffs!CU98-VLOOKUP($B100,Adjusted!$C$1:$AI$128,H$2,FALSE)</f>
        <v>3.5855776714294807</v>
      </c>
      <c r="I100">
        <f>Playoffs!CV98-VLOOKUP($B100,Adjusted!$C$1:$AI$128,I$2,FALSE)</f>
        <v>20.091434329643196</v>
      </c>
      <c r="J100">
        <f>Playoffs!CW98-VLOOKUP($B100,Adjusted!$C$1:$AI$128,J$2,FALSE)</f>
        <v>27.361015535785391</v>
      </c>
      <c r="K100">
        <f>Playoffs!CX98-VLOOKUP($B100,Adjusted!$C$1:$AI$128,K$2,FALSE)</f>
        <v>2.2080643363944721</v>
      </c>
      <c r="L100">
        <f>Playoffs!CY98-VLOOKUP($B100,Adjusted!$C$1:$AI$128,L$2,FALSE)</f>
        <v>2.6387261770405472</v>
      </c>
      <c r="M100">
        <f>Playoffs!CZ98-VLOOKUP($B100,Adjusted!$C$1:$AI$128,M$2,FALSE)</f>
        <v>4.6333531124273888</v>
      </c>
      <c r="N100">
        <f>Playoffs!DA98-VLOOKUP($B100,Adjusted!$C$1:$AI$128,N$2,FALSE)</f>
        <v>5.1377741056393216</v>
      </c>
      <c r="O100">
        <f>Playoffs!DB98-VLOOKUP($B100,Adjusted!$C$1:$AI$128,O$2,FALSE)</f>
        <v>0.69538028216886305</v>
      </c>
      <c r="P100">
        <f>Playoffs!DC98-VLOOKUP($B100,Adjusted!$C$1:$AI$128,P$2,FALSE)</f>
        <v>0.99773677170202868</v>
      </c>
      <c r="Q100">
        <f>Playoffs!DD98-VLOOKUP($B100,Adjusted!$C$1:$AI$128,Q$2,FALSE)</f>
        <v>0.30943096797602138</v>
      </c>
      <c r="R100">
        <f>Playoffs!DE98-VLOOKUP($B100,Adjusted!$C$1:$AI$128,R$2,FALSE)</f>
        <v>0.4633069747051205</v>
      </c>
      <c r="S100">
        <f>Playoffs!DF98-VLOOKUP($B100,Adjusted!$C$1:$AI$128,S$2,FALSE)</f>
        <v>27.885460495620954</v>
      </c>
      <c r="T100">
        <f>Playoffs!DG98-VLOOKUP($B100,Adjusted!$C$1:$AI$128,T$2,FALSE)</f>
        <v>33.290131664167149</v>
      </c>
      <c r="U100">
        <f>Playoffs!DH98-VLOOKUP($B100,Adjusted!$C$1:$AI$128,U$2,FALSE)</f>
        <v>7.4790112318257798</v>
      </c>
      <c r="V100">
        <f>Playoffs!DI98-VLOOKUP($B100,Adjusted!$C$1:$AI$128,V$2,FALSE)</f>
        <v>5.6642257772846216</v>
      </c>
      <c r="W100">
        <f>Playoffs!DJ98-VLOOKUP($B100,Adjusted!$C$1:$AI$128,W$2,FALSE)</f>
        <v>0.32642120108434081</v>
      </c>
      <c r="X100">
        <f>Playoffs!DK98-VLOOKUP($B100,Adjusted!$C$1:$AI$128,X$2,FALSE)</f>
        <v>0.32397448976784504</v>
      </c>
      <c r="Y100">
        <f>Playoffs!DL98-VLOOKUP($B100,Adjusted!$C$1:$AI$128,Y$2,FALSE)</f>
        <v>4.447420151045117</v>
      </c>
      <c r="Z100">
        <f>Playoffs!DM98-VLOOKUP($B100,Adjusted!$C$1:$AI$128,Z$2,FALSE)</f>
        <v>5.4297584126764908</v>
      </c>
      <c r="AA100">
        <f>Playoffs!DN98-VLOOKUP($B100,Adjusted!$C$1:$AI$128,AA$2,FALSE)</f>
        <v>0.76621378081364888</v>
      </c>
      <c r="AB100">
        <f>Playoffs!DO98-VLOOKUP($B100,Adjusted!$C$1:$AI$128,AB$2,FALSE)</f>
        <v>0.24968683071302761</v>
      </c>
      <c r="AC100">
        <f>Playoffs!DP98-VLOOKUP($B100,Adjusted!$C$1:$AI$128,AC$2,FALSE)</f>
        <v>0.27241559662134557</v>
      </c>
      <c r="AD100">
        <f>Playoffs!DQ98-VLOOKUP($B100,Adjusted!$C$1:$AI$128,AD$2,FALSE)</f>
        <v>0.32905286073000994</v>
      </c>
      <c r="AE100">
        <f>Playoffs!DR98-VLOOKUP($B100,Adjusted!$C$1:$AI$128,AE$2,FALSE)</f>
        <v>2.7201905769888302</v>
      </c>
      <c r="AF100">
        <f>Playoffs!DS98-VLOOKUP($B100,Adjusted!$C$1:$AI$128,AF$2,FALSE)</f>
        <v>2.9894922057862252</v>
      </c>
      <c r="AG100">
        <f>Playoffs!DT98-VLOOKUP($B100,Adjusted!$C$1:$AI$128,AG$2,FALSE)</f>
        <v>42.453418984459027</v>
      </c>
      <c r="AH100">
        <f>Playoffs!DU98-VLOOKUP($B100,Adjusted!$C$1:$AI$128,AH$2,FALSE)</f>
        <v>42.673044228796108</v>
      </c>
      <c r="AJ100">
        <f t="shared" ca="1" si="101"/>
        <v>192</v>
      </c>
      <c r="AK100">
        <f t="shared" ca="1" si="109"/>
        <v>51</v>
      </c>
      <c r="AL100">
        <f t="shared" ca="1" si="110"/>
        <v>99</v>
      </c>
      <c r="AM100">
        <f t="shared" ca="1" si="111"/>
        <v>166</v>
      </c>
      <c r="AN100">
        <f t="shared" ca="1" si="112"/>
        <v>97</v>
      </c>
      <c r="AO100">
        <f t="shared" ca="1" si="113"/>
        <v>38</v>
      </c>
      <c r="AP100">
        <f t="shared" ca="1" si="114"/>
        <v>177</v>
      </c>
      <c r="AQ100">
        <f t="shared" ca="1" si="115"/>
        <v>104</v>
      </c>
      <c r="AR100">
        <f t="shared" ca="1" si="116"/>
        <v>158</v>
      </c>
      <c r="AS100">
        <f t="shared" ca="1" si="117"/>
        <v>107</v>
      </c>
      <c r="AT100">
        <f t="shared" ca="1" si="118"/>
        <v>154</v>
      </c>
      <c r="AU100">
        <f t="shared" ca="1" si="119"/>
        <v>117</v>
      </c>
      <c r="AV100">
        <f t="shared" ca="1" si="120"/>
        <v>192</v>
      </c>
      <c r="AW100">
        <f t="shared" ca="1" si="121"/>
        <v>30</v>
      </c>
      <c r="AX100">
        <f t="shared" ca="1" si="122"/>
        <v>154</v>
      </c>
      <c r="AY100">
        <f t="shared" ca="1" si="123"/>
        <v>151</v>
      </c>
      <c r="AZ100">
        <f t="shared" ca="1" si="124"/>
        <v>152</v>
      </c>
      <c r="BA100">
        <f t="shared" ca="1" si="125"/>
        <v>135</v>
      </c>
      <c r="BB100">
        <f t="shared" ca="1" si="126"/>
        <v>194</v>
      </c>
      <c r="BC100">
        <f t="shared" ca="1" si="127"/>
        <v>46</v>
      </c>
      <c r="BD100">
        <f t="shared" ca="1" si="128"/>
        <v>184</v>
      </c>
      <c r="BE100">
        <f t="shared" ca="1" si="129"/>
        <v>23</v>
      </c>
      <c r="BF100">
        <f t="shared" ca="1" si="130"/>
        <v>173</v>
      </c>
      <c r="BG100">
        <f t="shared" ca="1" si="131"/>
        <v>100</v>
      </c>
      <c r="BH100">
        <f t="shared" ca="1" si="132"/>
        <v>127</v>
      </c>
      <c r="BI100">
        <f t="shared" ca="1" si="133"/>
        <v>181</v>
      </c>
      <c r="BJ100">
        <f t="shared" ca="1" si="134"/>
        <v>188</v>
      </c>
      <c r="BK100">
        <f t="shared" ca="1" si="135"/>
        <v>37</v>
      </c>
      <c r="BL100">
        <f t="shared" ca="1" si="136"/>
        <v>174</v>
      </c>
      <c r="BM100">
        <f t="shared" ca="1" si="137"/>
        <v>50</v>
      </c>
      <c r="BN100">
        <f t="shared" ca="1" si="138"/>
        <v>33</v>
      </c>
      <c r="BO100">
        <f t="shared" ca="1" si="139"/>
        <v>162</v>
      </c>
      <c r="BQ100">
        <f>NORMDIST(C100,Playoffs!CP$199,Playoffs!CP$200,1)</f>
        <v>4.1897918240163534E-2</v>
      </c>
      <c r="BR100">
        <f>1-NORMDIST(D100,Playoffs!CQ$199,Playoffs!CQ$200,1)</f>
        <v>0.80335329509826225</v>
      </c>
      <c r="BS100">
        <f>NORMDIST(E100,Playoffs!CR$199,Playoffs!CR$200,1)</f>
        <v>0.59661133025021562</v>
      </c>
      <c r="BT100">
        <f>1-NORMDIST(F100,Playoffs!CS$199,Playoffs!CS$200,1)</f>
        <v>0.20476122992200274</v>
      </c>
      <c r="BU100">
        <f>1-NORMDIST(G100,Playoffs!CT$199,Playoffs!CT$200,1)</f>
        <v>0.6290088957968385</v>
      </c>
      <c r="BV100">
        <f>NORMDIST(H100,Playoffs!CU$199,Playoffs!CU$200,1)</f>
        <v>0.90415341350600253</v>
      </c>
      <c r="BW100">
        <f>NORMDIST(I100,Playoffs!CV$199,Playoffs!CV$200,1)</f>
        <v>0.1738212724826167</v>
      </c>
      <c r="BX100">
        <f>1-NORMDIST(J100,Playoffs!CW$199,Playoffs!CW$200,1)</f>
        <v>0.55042229934285458</v>
      </c>
      <c r="BY100">
        <f>NORMDIST(K100,Playoffs!CX$199,Playoffs!CX$200,1)</f>
        <v>0.22669500936839104</v>
      </c>
      <c r="BZ100">
        <f>1-NORMDIST(L100,Playoffs!CY$199,Playoffs!CY$200,1)</f>
        <v>0.5110980032899709</v>
      </c>
      <c r="CA100">
        <f>NORMDIST(M100,Playoffs!CZ$199,Playoffs!CZ$200,1)</f>
        <v>0.31751802060096068</v>
      </c>
      <c r="CB100">
        <f>1-NORMDIST(N100,Playoffs!DA$199,Playoffs!DA$200,1)</f>
        <v>0.51229543185981985</v>
      </c>
      <c r="CC100">
        <f>NORMDIST(O100,Playoffs!DB$199,Playoffs!DB$200,1)</f>
        <v>4.5538142380275426E-2</v>
      </c>
      <c r="CD100">
        <f>1-NORMDIST(P100,Playoffs!DC$199,Playoffs!DC$200,1)</f>
        <v>0.87317502918443179</v>
      </c>
      <c r="CE100">
        <f>NORMDIST(Q100,Playoffs!DD$199,Playoffs!DD$200,1)</f>
        <v>0.27129662387412568</v>
      </c>
      <c r="CF100">
        <f>1-NORMDIST(R100,Playoffs!DE$199,Playoffs!DE$200,1)</f>
        <v>0.29587883721465413</v>
      </c>
      <c r="CG100">
        <f>NORMDIST(S100,Playoffs!DF$199,Playoffs!DF$200,1)</f>
        <v>0.2880850397851592</v>
      </c>
      <c r="CH100">
        <f>1-NORMDIST(T100,Playoffs!DG$199,Playoffs!DG$200,1)</f>
        <v>0.34625121172739926</v>
      </c>
      <c r="CI100">
        <f>1-NORMDIST(U100,Playoffs!DH$199,Playoffs!DH$200,1)</f>
        <v>3.8886783827990712E-2</v>
      </c>
      <c r="CJ100">
        <f>NORMDIST(V100,Playoffs!DI$199,Playoffs!DI$200,1)</f>
        <v>0.8067004921365386</v>
      </c>
      <c r="CK100">
        <f>NORMDIST(W100,Playoffs!DJ$199,Playoffs!DJ$200,1)</f>
        <v>0.11443221486239197</v>
      </c>
      <c r="CL100">
        <f>1-NORMDIST(X100,Playoffs!DK$199,Playoffs!DK$200,1)</f>
        <v>0.88728710254166154</v>
      </c>
      <c r="CM100">
        <f>NORMDIST(Y100,Playoffs!DL$199,Playoffs!DL$200,1)</f>
        <v>0.14377471633791927</v>
      </c>
      <c r="CN100">
        <f>1-NORMDIST(Z100,Playoffs!DM$199,Playoffs!DM$200,1)</f>
        <v>0.53149159351240516</v>
      </c>
      <c r="CO100">
        <f>1-NORMDIST(AA100,Playoffs!DN$199,Playoffs!DN$200,1)</f>
        <v>0.5460818595390432</v>
      </c>
      <c r="CP100">
        <f>NORMDIST(AB100,Playoffs!DO$199,Playoffs!DO$200,1)</f>
        <v>9.5775224984290031E-2</v>
      </c>
      <c r="CQ100">
        <f>NORMDIST(AC100,Playoffs!DP$199,Playoffs!DP$200,1)</f>
        <v>5.7066490429863559E-2</v>
      </c>
      <c r="CR100">
        <f>1-NORMDIST(AD100,Playoffs!DQ$199,Playoffs!DQ$200,1)</f>
        <v>0.86336067641912351</v>
      </c>
      <c r="CS100">
        <f>NORMDIST(AE100,Playoffs!DR$199,Playoffs!DR$200,1)</f>
        <v>0.13040380829271692</v>
      </c>
      <c r="CT100">
        <f>1-NORMDIST(AF100,Playoffs!DS$199,Playoffs!DS$200,1)</f>
        <v>0.81882030081654855</v>
      </c>
      <c r="CU100">
        <f>NORMDIST(AG100,Playoffs!DT$199,Playoffs!DT$200,1)</f>
        <v>0.74680637441139408</v>
      </c>
      <c r="CV100">
        <f>1-NORMDIST(AH100,Playoffs!DU$199,Playoffs!DU$200,1)</f>
        <v>0.24255207749986551</v>
      </c>
      <c r="CW100">
        <f t="shared" si="102"/>
        <v>9.6662033755759129</v>
      </c>
      <c r="CX100">
        <f t="shared" si="103"/>
        <v>21.164222225331056</v>
      </c>
      <c r="CY100">
        <f t="shared" si="104"/>
        <v>30.830425600906967</v>
      </c>
      <c r="DA100">
        <f t="shared" ca="1" si="105"/>
        <v>183</v>
      </c>
      <c r="DB100">
        <f t="shared" ca="1" si="106"/>
        <v>89</v>
      </c>
      <c r="DC100">
        <f t="shared" ca="1" si="107"/>
        <v>164</v>
      </c>
      <c r="DE100" t="str">
        <f t="shared" si="108"/>
        <v>Redskins</v>
      </c>
    </row>
    <row r="101" spans="1:109">
      <c r="A101" t="str">
        <f>Playoffs!G99</f>
        <v>Broncos-DIV-2005</v>
      </c>
      <c r="B101" t="str">
        <f>Playoffs!B99&amp;"-"&amp;Playoffs!F99</f>
        <v>Patriots-2005</v>
      </c>
      <c r="C101">
        <f>Playoffs!CP99-VLOOKUP($B101,Adjusted!$C$1:$AI$128,C$2,FALSE)</f>
        <v>0.63244370109859638</v>
      </c>
      <c r="D101">
        <f>Playoffs!CQ99-VLOOKUP($B101,Adjusted!$C$1:$AI$128,D$2,FALSE)</f>
        <v>0.57654044154009987</v>
      </c>
      <c r="E101">
        <f>Playoffs!CR99-VLOOKUP($B101,Adjusted!$C$1:$AI$128,E$2,FALSE)</f>
        <v>4.5781590925871969</v>
      </c>
      <c r="F101">
        <f>Playoffs!CS99-VLOOKUP($B101,Adjusted!$C$1:$AI$128,F$2,FALSE)</f>
        <v>5.6460943333006979</v>
      </c>
      <c r="G101">
        <f>Playoffs!CT99-VLOOKUP($B101,Adjusted!$C$1:$AI$128,G$2,FALSE)</f>
        <v>1.583277172563081</v>
      </c>
      <c r="H101">
        <f>Playoffs!CU99-VLOOKUP($B101,Adjusted!$C$1:$AI$128,H$2,FALSE)</f>
        <v>5.3606024807578052</v>
      </c>
      <c r="I101">
        <f>Playoffs!CV99-VLOOKUP($B101,Adjusted!$C$1:$AI$128,I$2,FALSE)</f>
        <v>18.576336165861775</v>
      </c>
      <c r="J101">
        <f>Playoffs!CW99-VLOOKUP($B101,Adjusted!$C$1:$AI$128,J$2,FALSE)</f>
        <v>35.366153896313335</v>
      </c>
      <c r="K101">
        <f>Playoffs!CX99-VLOOKUP($B101,Adjusted!$C$1:$AI$128,K$2,FALSE)</f>
        <v>2.2082256803336442</v>
      </c>
      <c r="L101">
        <f>Playoffs!CY99-VLOOKUP($B101,Adjusted!$C$1:$AI$128,L$2,FALSE)</f>
        <v>2.6392392762909762</v>
      </c>
      <c r="M101">
        <f>Playoffs!CZ99-VLOOKUP($B101,Adjusted!$C$1:$AI$128,M$2,FALSE)</f>
        <v>4.6913186486849501</v>
      </c>
      <c r="N101">
        <f>Playoffs!DA99-VLOOKUP($B101,Adjusted!$C$1:$AI$128,N$2,FALSE)</f>
        <v>6.8473184562473781</v>
      </c>
      <c r="O101">
        <f>Playoffs!DB99-VLOOKUP($B101,Adjusted!$C$1:$AI$128,O$2,FALSE)</f>
        <v>1.0113718533633902</v>
      </c>
      <c r="P101">
        <f>Playoffs!DC99-VLOOKUP($B101,Adjusted!$C$1:$AI$128,P$2,FALSE)</f>
        <v>1.2087024226220906</v>
      </c>
      <c r="Q101">
        <f>Playoffs!DD99-VLOOKUP($B101,Adjusted!$C$1:$AI$128,Q$2,FALSE)</f>
        <v>0.25104645975646112</v>
      </c>
      <c r="R101">
        <f>Playoffs!DE99-VLOOKUP($B101,Adjusted!$C$1:$AI$128,R$2,FALSE)</f>
        <v>0.22221709574967691</v>
      </c>
      <c r="S101">
        <f>Playoffs!DF99-VLOOKUP($B101,Adjusted!$C$1:$AI$128,S$2,FALSE)</f>
        <v>46.978368139954725</v>
      </c>
      <c r="T101">
        <f>Playoffs!DG99-VLOOKUP($B101,Adjusted!$C$1:$AI$128,T$2,FALSE)</f>
        <v>17.876010939479222</v>
      </c>
      <c r="U101">
        <f>Playoffs!DH99-VLOOKUP($B101,Adjusted!$C$1:$AI$128,U$2,FALSE)</f>
        <v>4.5193176341837997</v>
      </c>
      <c r="V101">
        <f>Playoffs!DI99-VLOOKUP($B101,Adjusted!$C$1:$AI$128,V$2,FALSE)</f>
        <v>3.2567891240870863</v>
      </c>
      <c r="W101">
        <f>Playoffs!DJ99-VLOOKUP($B101,Adjusted!$C$1:$AI$128,W$2,FALSE)</f>
        <v>0.69932384905914502</v>
      </c>
      <c r="X101">
        <f>Playoffs!DK99-VLOOKUP($B101,Adjusted!$C$1:$AI$128,X$2,FALSE)</f>
        <v>0.35543666745731278</v>
      </c>
      <c r="Y101">
        <f>Playoffs!DL99-VLOOKUP($B101,Adjusted!$C$1:$AI$128,Y$2,FALSE)</f>
        <v>4.0768513514227118</v>
      </c>
      <c r="Z101">
        <f>Playoffs!DM99-VLOOKUP($B101,Adjusted!$C$1:$AI$128,Z$2,FALSE)</f>
        <v>5.1235088959606081</v>
      </c>
      <c r="AA101">
        <f>Playoffs!DN99-VLOOKUP($B101,Adjusted!$C$1:$AI$128,AA$2,FALSE)</f>
        <v>0.18992669336452547</v>
      </c>
      <c r="AB101">
        <f>Playoffs!DO99-VLOOKUP($B101,Adjusted!$C$1:$AI$128,AB$2,FALSE)</f>
        <v>1.3899447706696195</v>
      </c>
      <c r="AC101">
        <f>Playoffs!DP99-VLOOKUP($B101,Adjusted!$C$1:$AI$128,AC$2,FALSE)</f>
        <v>0.47944531628689996</v>
      </c>
      <c r="AD101">
        <f>Playoffs!DQ99-VLOOKUP($B101,Adjusted!$C$1:$AI$128,AD$2,FALSE)</f>
        <v>0.30171186247528164</v>
      </c>
      <c r="AE101">
        <f>Playoffs!DR99-VLOOKUP($B101,Adjusted!$C$1:$AI$128,AE$2,FALSE)</f>
        <v>3.6540983563497238</v>
      </c>
      <c r="AF101">
        <f>Playoffs!DS99-VLOOKUP($B101,Adjusted!$C$1:$AI$128,AF$2,FALSE)</f>
        <v>4.3370409778142101</v>
      </c>
      <c r="AG101">
        <f>Playoffs!DT99-VLOOKUP($B101,Adjusted!$C$1:$AI$128,AG$2,FALSE)</f>
        <v>41.046538540505047</v>
      </c>
      <c r="AH101">
        <f>Playoffs!DU99-VLOOKUP($B101,Adjusted!$C$1:$AI$128,AH$2,FALSE)</f>
        <v>44.170754435793107</v>
      </c>
      <c r="AJ101">
        <f t="shared" ca="1" si="101"/>
        <v>162</v>
      </c>
      <c r="AK101">
        <f t="shared" ca="1" si="109"/>
        <v>35</v>
      </c>
      <c r="AL101">
        <f t="shared" ca="1" si="110"/>
        <v>139</v>
      </c>
      <c r="AM101">
        <f t="shared" ca="1" si="111"/>
        <v>121</v>
      </c>
      <c r="AN101">
        <f t="shared" ca="1" si="112"/>
        <v>108</v>
      </c>
      <c r="AO101">
        <f t="shared" ca="1" si="113"/>
        <v>8</v>
      </c>
      <c r="AP101">
        <f t="shared" ca="1" si="114"/>
        <v>182</v>
      </c>
      <c r="AQ101">
        <f t="shared" ca="1" si="115"/>
        <v>168</v>
      </c>
      <c r="AR101">
        <f t="shared" ca="1" si="116"/>
        <v>157</v>
      </c>
      <c r="AS101">
        <f t="shared" ca="1" si="117"/>
        <v>108</v>
      </c>
      <c r="AT101">
        <f t="shared" ca="1" si="118"/>
        <v>149</v>
      </c>
      <c r="AU101">
        <f t="shared" ca="1" si="119"/>
        <v>190</v>
      </c>
      <c r="AV101">
        <f t="shared" ca="1" si="120"/>
        <v>185</v>
      </c>
      <c r="AW101">
        <f t="shared" ca="1" si="121"/>
        <v>56</v>
      </c>
      <c r="AX101">
        <f t="shared" ca="1" si="122"/>
        <v>176</v>
      </c>
      <c r="AY101">
        <f t="shared" ca="1" si="123"/>
        <v>24</v>
      </c>
      <c r="AZ101">
        <f t="shared" ca="1" si="124"/>
        <v>3</v>
      </c>
      <c r="BA101">
        <f t="shared" ca="1" si="125"/>
        <v>2</v>
      </c>
      <c r="BB101">
        <f t="shared" ca="1" si="126"/>
        <v>125</v>
      </c>
      <c r="BC101">
        <f t="shared" ca="1" si="127"/>
        <v>130</v>
      </c>
      <c r="BD101">
        <f t="shared" ca="1" si="128"/>
        <v>114</v>
      </c>
      <c r="BE101">
        <f t="shared" ca="1" si="129"/>
        <v>25</v>
      </c>
      <c r="BF101">
        <f t="shared" ca="1" si="130"/>
        <v>188</v>
      </c>
      <c r="BG101">
        <f t="shared" ca="1" si="131"/>
        <v>79</v>
      </c>
      <c r="BH101">
        <f t="shared" ca="1" si="132"/>
        <v>22</v>
      </c>
      <c r="BI101">
        <f t="shared" ca="1" si="133"/>
        <v>14</v>
      </c>
      <c r="BJ101">
        <f t="shared" ca="1" si="134"/>
        <v>82</v>
      </c>
      <c r="BK101">
        <f t="shared" ca="1" si="135"/>
        <v>24</v>
      </c>
      <c r="BL101">
        <f t="shared" ca="1" si="136"/>
        <v>126</v>
      </c>
      <c r="BM101">
        <f t="shared" ca="1" si="137"/>
        <v>129</v>
      </c>
      <c r="BN101">
        <f t="shared" ca="1" si="138"/>
        <v>50</v>
      </c>
      <c r="BO101">
        <f t="shared" ca="1" si="139"/>
        <v>175</v>
      </c>
      <c r="BQ101">
        <f>NORMDIST(C101,Playoffs!CP$199,Playoffs!CP$200,1)</f>
        <v>0.28385360483507338</v>
      </c>
      <c r="BR101">
        <f>1-NORMDIST(D101,Playoffs!CQ$199,Playoffs!CQ$200,1)</f>
        <v>0.86700810928730965</v>
      </c>
      <c r="BS101">
        <f>NORMDIST(E101,Playoffs!CR$199,Playoffs!CR$200,1)</f>
        <v>0.38016531337533888</v>
      </c>
      <c r="BT101">
        <f>1-NORMDIST(F101,Playoffs!CS$199,Playoffs!CS$200,1)</f>
        <v>0.47112842600315741</v>
      </c>
      <c r="BU101">
        <f>1-NORMDIST(G101,Playoffs!CT$199,Playoffs!CT$200,1)</f>
        <v>0.54786779726423906</v>
      </c>
      <c r="BV101">
        <f>NORMDIST(H101,Playoffs!CU$199,Playoffs!CU$200,1)</f>
        <v>0.99490925239149453</v>
      </c>
      <c r="BW101">
        <f>NORMDIST(I101,Playoffs!CV$199,Playoffs!CV$200,1)</f>
        <v>0.1338233712214616</v>
      </c>
      <c r="BX101">
        <f>1-NORMDIST(J101,Playoffs!CW$199,Playoffs!CW$200,1)</f>
        <v>0.2212672226555048</v>
      </c>
      <c r="BY101">
        <f>NORMDIST(K101,Playoffs!CX$199,Playoffs!CX$200,1)</f>
        <v>0.22677648115511717</v>
      </c>
      <c r="BZ101">
        <f>1-NORMDIST(L101,Playoffs!CY$199,Playoffs!CY$200,1)</f>
        <v>0.51075498194249425</v>
      </c>
      <c r="CA101">
        <f>NORMDIST(M101,Playoffs!CZ$199,Playoffs!CZ$200,1)</f>
        <v>0.33591113716512677</v>
      </c>
      <c r="CB101">
        <f>1-NORMDIST(N101,Playoffs!DA$199,Playoffs!DA$200,1)</f>
        <v>7.0327761389198162E-2</v>
      </c>
      <c r="CC101">
        <f>NORMDIST(O101,Playoffs!DB$199,Playoffs!DB$200,1)</f>
        <v>0.13203857952112963</v>
      </c>
      <c r="CD101">
        <f>1-NORMDIST(P101,Playoffs!DC$199,Playoffs!DC$200,1)</f>
        <v>0.77607842584136377</v>
      </c>
      <c r="CE101">
        <f>NORMDIST(Q101,Playoffs!DD$199,Playoffs!DD$200,1)</f>
        <v>0.14837933842183348</v>
      </c>
      <c r="CF101">
        <f>1-NORMDIST(R101,Playoffs!DE$199,Playoffs!DE$200,1)</f>
        <v>0.89579786930045002</v>
      </c>
      <c r="CG101">
        <f>NORMDIST(S101,Playoffs!DF$199,Playoffs!DF$200,1)</f>
        <v>0.99754411501282081</v>
      </c>
      <c r="CH101">
        <f>1-NORMDIST(T101,Playoffs!DG$199,Playoffs!DG$200,1)</f>
        <v>0.99000744416740438</v>
      </c>
      <c r="CI101">
        <f>1-NORMDIST(U101,Playoffs!DH$199,Playoffs!DH$200,1)</f>
        <v>0.3823541658057209</v>
      </c>
      <c r="CJ101">
        <f>NORMDIST(V101,Playoffs!DI$199,Playoffs!DI$200,1)</f>
        <v>0.37244205472356351</v>
      </c>
      <c r="CK101">
        <f>NORMDIST(W101,Playoffs!DJ$199,Playoffs!DJ$200,1)</f>
        <v>0.56308748232507011</v>
      </c>
      <c r="CL101">
        <f>1-NORMDIST(X101,Playoffs!DK$199,Playoffs!DK$200,1)</f>
        <v>0.86374600444430527</v>
      </c>
      <c r="CM101">
        <f>NORMDIST(Y101,Playoffs!DL$199,Playoffs!DL$200,1)</f>
        <v>7.5658581693478943E-2</v>
      </c>
      <c r="CN101">
        <f>1-NORMDIST(Z101,Playoffs!DM$199,Playoffs!DM$200,1)</f>
        <v>0.65022987042950431</v>
      </c>
      <c r="CO101">
        <f>1-NORMDIST(AA101,Playoffs!DN$199,Playoffs!DN$200,1)</f>
        <v>0.9255900059635821</v>
      </c>
      <c r="CP101">
        <f>NORMDIST(AB101,Playoffs!DO$199,Playoffs!DO$200,1)</f>
        <v>0.90683284346181303</v>
      </c>
      <c r="CQ101">
        <f>NORMDIST(AC101,Playoffs!DP$199,Playoffs!DP$200,1)</f>
        <v>0.57556548354299131</v>
      </c>
      <c r="CR101">
        <f>1-NORMDIST(AD101,Playoffs!DQ$199,Playoffs!DQ$200,1)</f>
        <v>0.90813444507710717</v>
      </c>
      <c r="CS101">
        <f>NORMDIST(AE101,Playoffs!DR$199,Playoffs!DR$200,1)</f>
        <v>0.3505917665286844</v>
      </c>
      <c r="CT101">
        <f>1-NORMDIST(AF101,Playoffs!DS$199,Playoffs!DS$200,1)</f>
        <v>0.43723782654991494</v>
      </c>
      <c r="CU101">
        <f>NORMDIST(AG101,Playoffs!DT$199,Playoffs!DT$200,1)</f>
        <v>0.67327014615016079</v>
      </c>
      <c r="CV101">
        <f>1-NORMDIST(AH101,Playoffs!DU$199,Playoffs!DU$200,1)</f>
        <v>0.17682234145742104</v>
      </c>
      <c r="CW101">
        <f t="shared" si="102"/>
        <v>13.434319820594858</v>
      </c>
      <c r="CX101">
        <f t="shared" si="103"/>
        <v>23.25239861906854</v>
      </c>
      <c r="CY101">
        <f t="shared" si="104"/>
        <v>36.686718439663387</v>
      </c>
      <c r="DA101">
        <f t="shared" ca="1" si="105"/>
        <v>162</v>
      </c>
      <c r="DB101">
        <f t="shared" ca="1" si="106"/>
        <v>67</v>
      </c>
      <c r="DC101">
        <f t="shared" ca="1" si="107"/>
        <v>123</v>
      </c>
      <c r="DE101" t="str">
        <f t="shared" si="108"/>
        <v>Broncos</v>
      </c>
    </row>
    <row r="102" spans="1:109">
      <c r="A102" t="str">
        <f>Playoffs!G100</f>
        <v>Patriots-DIV-2005</v>
      </c>
      <c r="B102" t="str">
        <f>Playoffs!B100&amp;"-"&amp;Playoffs!F100</f>
        <v>Broncos-2005</v>
      </c>
      <c r="C102">
        <f>Playoffs!CP100-VLOOKUP($B102,Adjusted!$C$1:$AI$128,C$2,FALSE)</f>
        <v>0.63337607116450756</v>
      </c>
      <c r="D102">
        <f>Playoffs!CQ100-VLOOKUP($B102,Adjusted!$C$1:$AI$128,D$2,FALSE)</f>
        <v>0.58751341461735351</v>
      </c>
      <c r="E102">
        <f>Playoffs!CR100-VLOOKUP($B102,Adjusted!$C$1:$AI$128,E$2,FALSE)</f>
        <v>8.2659493033294069</v>
      </c>
      <c r="F102">
        <f>Playoffs!CS100-VLOOKUP($B102,Adjusted!$C$1:$AI$128,F$2,FALSE)</f>
        <v>4.4328177162518445</v>
      </c>
      <c r="G102">
        <f>Playoffs!CT100-VLOOKUP($B102,Adjusted!$C$1:$AI$128,G$2,FALSE)</f>
        <v>4.4122780322248571</v>
      </c>
      <c r="H102">
        <f>Playoffs!CU100-VLOOKUP($B102,Adjusted!$C$1:$AI$128,H$2,FALSE)</f>
        <v>1.7243255626418033</v>
      </c>
      <c r="I102">
        <f>Playoffs!CV100-VLOOKUP($B102,Adjusted!$C$1:$AI$128,I$2,FALSE)</f>
        <v>38.918206526185351</v>
      </c>
      <c r="J102">
        <f>Playoffs!CW100-VLOOKUP($B102,Adjusted!$C$1:$AI$128,J$2,FALSE)</f>
        <v>15.522581820929465</v>
      </c>
      <c r="K102">
        <f>Playoffs!CX100-VLOOKUP($B102,Adjusted!$C$1:$AI$128,K$2,FALSE)</f>
        <v>2.7403544118790792</v>
      </c>
      <c r="L102">
        <f>Playoffs!CY100-VLOOKUP($B102,Adjusted!$C$1:$AI$128,L$2,FALSE)</f>
        <v>1.9590157141010756</v>
      </c>
      <c r="M102">
        <f>Playoffs!CZ100-VLOOKUP($B102,Adjusted!$C$1:$AI$128,M$2,FALSE)</f>
        <v>7.4932594810957447</v>
      </c>
      <c r="N102">
        <f>Playoffs!DA100-VLOOKUP($B102,Adjusted!$C$1:$AI$128,N$2,FALSE)</f>
        <v>4.0681303014036754</v>
      </c>
      <c r="O102">
        <f>Playoffs!DB100-VLOOKUP($B102,Adjusted!$C$1:$AI$128,O$2,FALSE)</f>
        <v>1.3623985953536586</v>
      </c>
      <c r="P102">
        <f>Playoffs!DC100-VLOOKUP($B102,Adjusted!$C$1:$AI$128,P$2,FALSE)</f>
        <v>0.88335055972732057</v>
      </c>
      <c r="Q102">
        <f>Playoffs!DD100-VLOOKUP($B102,Adjusted!$C$1:$AI$128,Q$2,FALSE)</f>
        <v>0.27397188326055666</v>
      </c>
      <c r="R102">
        <f>Playoffs!DE100-VLOOKUP($B102,Adjusted!$C$1:$AI$128,R$2,FALSE)</f>
        <v>0.2655801495838534</v>
      </c>
      <c r="S102">
        <f>Playoffs!DF100-VLOOKUP($B102,Adjusted!$C$1:$AI$128,S$2,FALSE)</f>
        <v>20.470632892207355</v>
      </c>
      <c r="T102">
        <f>Playoffs!DG100-VLOOKUP($B102,Adjusted!$C$1:$AI$128,T$2,FALSE)</f>
        <v>43.691930332921721</v>
      </c>
      <c r="U102">
        <f>Playoffs!DH100-VLOOKUP($B102,Adjusted!$C$1:$AI$128,U$2,FALSE)</f>
        <v>3.6874172423480061</v>
      </c>
      <c r="V102">
        <f>Playoffs!DI100-VLOOKUP($B102,Adjusted!$C$1:$AI$128,V$2,FALSE)</f>
        <v>4.7175970655846262</v>
      </c>
      <c r="W102">
        <f>Playoffs!DJ100-VLOOKUP($B102,Adjusted!$C$1:$AI$128,W$2,FALSE)</f>
        <v>0.52061629437951618</v>
      </c>
      <c r="X102">
        <f>Playoffs!DK100-VLOOKUP($B102,Adjusted!$C$1:$AI$128,X$2,FALSE)</f>
        <v>0.58814303945946778</v>
      </c>
      <c r="Y102">
        <f>Playoffs!DL100-VLOOKUP($B102,Adjusted!$C$1:$AI$128,Y$2,FALSE)</f>
        <v>5.1427810415492816</v>
      </c>
      <c r="Z102">
        <f>Playoffs!DM100-VLOOKUP($B102,Adjusted!$C$1:$AI$128,Z$2,FALSE)</f>
        <v>4.0325540971193554</v>
      </c>
      <c r="AA102">
        <f>Playoffs!DN100-VLOOKUP($B102,Adjusted!$C$1:$AI$128,AA$2,FALSE)</f>
        <v>1.3078682019038808</v>
      </c>
      <c r="AB102">
        <f>Playoffs!DO100-VLOOKUP($B102,Adjusted!$C$1:$AI$128,AB$2,FALSE)</f>
        <v>0.51310439434074995</v>
      </c>
      <c r="AC102">
        <f>Playoffs!DP100-VLOOKUP($B102,Adjusted!$C$1:$AI$128,AC$2,FALSE)</f>
        <v>0.30635360231929837</v>
      </c>
      <c r="AD102">
        <f>Playoffs!DQ100-VLOOKUP($B102,Adjusted!$C$1:$AI$128,AD$2,FALSE)</f>
        <v>0.37152522153042478</v>
      </c>
      <c r="AE102">
        <f>Playoffs!DR100-VLOOKUP($B102,Adjusted!$C$1:$AI$128,AE$2,FALSE)</f>
        <v>4.0861044833048421</v>
      </c>
      <c r="AF102">
        <f>Playoffs!DS100-VLOOKUP($B102,Adjusted!$C$1:$AI$128,AF$2,FALSE)</f>
        <v>2.046030211456495</v>
      </c>
      <c r="AG102">
        <f>Playoffs!DT100-VLOOKUP($B102,Adjusted!$C$1:$AI$128,AG$2,FALSE)</f>
        <v>43.034994666777273</v>
      </c>
      <c r="AH102">
        <f>Playoffs!DU100-VLOOKUP($B102,Adjusted!$C$1:$AI$128,AH$2,FALSE)</f>
        <v>37.631339005580841</v>
      </c>
      <c r="AJ102">
        <f t="shared" ca="1" si="101"/>
        <v>160</v>
      </c>
      <c r="AK102">
        <f t="shared" ca="1" si="109"/>
        <v>44</v>
      </c>
      <c r="AL102">
        <f t="shared" ca="1" si="110"/>
        <v>49</v>
      </c>
      <c r="AM102">
        <f t="shared" ca="1" si="111"/>
        <v>86</v>
      </c>
      <c r="AN102">
        <f t="shared" ca="1" si="112"/>
        <v>192</v>
      </c>
      <c r="AO102">
        <f t="shared" ca="1" si="113"/>
        <v>91</v>
      </c>
      <c r="AP102">
        <f t="shared" ca="1" si="114"/>
        <v>30</v>
      </c>
      <c r="AQ102">
        <f t="shared" ca="1" si="115"/>
        <v>17</v>
      </c>
      <c r="AR102">
        <f t="shared" ca="1" si="116"/>
        <v>101</v>
      </c>
      <c r="AS102">
        <f t="shared" ca="1" si="117"/>
        <v>31</v>
      </c>
      <c r="AT102">
        <f t="shared" ca="1" si="118"/>
        <v>9</v>
      </c>
      <c r="AU102">
        <f t="shared" ca="1" si="119"/>
        <v>36</v>
      </c>
      <c r="AV102">
        <f t="shared" ca="1" si="120"/>
        <v>148</v>
      </c>
      <c r="AW102">
        <f t="shared" ca="1" si="121"/>
        <v>21</v>
      </c>
      <c r="AX102">
        <f t="shared" ca="1" si="122"/>
        <v>172</v>
      </c>
      <c r="AY102">
        <f t="shared" ca="1" si="123"/>
        <v>51</v>
      </c>
      <c r="AZ102">
        <f t="shared" ca="1" si="124"/>
        <v>195</v>
      </c>
      <c r="BA102">
        <f t="shared" ca="1" si="125"/>
        <v>197</v>
      </c>
      <c r="BB102">
        <f t="shared" ca="1" si="126"/>
        <v>93</v>
      </c>
      <c r="BC102">
        <f t="shared" ca="1" si="127"/>
        <v>79</v>
      </c>
      <c r="BD102">
        <f t="shared" ca="1" si="128"/>
        <v>154</v>
      </c>
      <c r="BE102">
        <f t="shared" ca="1" si="129"/>
        <v>86</v>
      </c>
      <c r="BF102">
        <f t="shared" ca="1" si="130"/>
        <v>131</v>
      </c>
      <c r="BG102">
        <f t="shared" ca="1" si="131"/>
        <v>13</v>
      </c>
      <c r="BH102">
        <f t="shared" ca="1" si="132"/>
        <v>180</v>
      </c>
      <c r="BI102">
        <f t="shared" ca="1" si="133"/>
        <v>136</v>
      </c>
      <c r="BJ102">
        <f t="shared" ca="1" si="134"/>
        <v>176</v>
      </c>
      <c r="BK102">
        <f t="shared" ca="1" si="135"/>
        <v>56</v>
      </c>
      <c r="BL102">
        <f t="shared" ca="1" si="136"/>
        <v>93</v>
      </c>
      <c r="BM102">
        <f t="shared" ca="1" si="137"/>
        <v>12</v>
      </c>
      <c r="BN102">
        <f t="shared" ca="1" si="138"/>
        <v>27</v>
      </c>
      <c r="BO102">
        <f t="shared" ca="1" si="139"/>
        <v>101</v>
      </c>
      <c r="BQ102">
        <f>NORMDIST(C102,Playoffs!CP$199,Playoffs!CP$200,1)</f>
        <v>0.28691844999299965</v>
      </c>
      <c r="BR102">
        <f>1-NORMDIST(D102,Playoffs!CQ$199,Playoffs!CQ$200,1)</f>
        <v>0.84283625061057221</v>
      </c>
      <c r="BS102">
        <f>NORMDIST(E102,Playoffs!CR$199,Playoffs!CR$200,1)</f>
        <v>0.84097346758656277</v>
      </c>
      <c r="BT102">
        <f>1-NORMDIST(F102,Playoffs!CS$199,Playoffs!CS$200,1)</f>
        <v>0.63923700151293616</v>
      </c>
      <c r="BU102">
        <f>1-NORMDIST(G102,Playoffs!CT$199,Playoffs!CT$200,1)</f>
        <v>2.9093257695974484E-2</v>
      </c>
      <c r="BV102">
        <f>NORMDIST(H102,Playoffs!CU$199,Playoffs!CU$200,1)</f>
        <v>0.49208795776651626</v>
      </c>
      <c r="BW102">
        <f>NORMDIST(I102,Playoffs!CV$199,Playoffs!CV$200,1)</f>
        <v>0.8779693392939788</v>
      </c>
      <c r="BX102">
        <f>1-NORMDIST(J102,Playoffs!CW$199,Playoffs!CW$200,1)</f>
        <v>0.92644056905199745</v>
      </c>
      <c r="BY102">
        <f>NORMDIST(K102,Playoffs!CX$199,Playoffs!CX$200,1)</f>
        <v>0.5566754096878973</v>
      </c>
      <c r="BZ102">
        <f>1-NORMDIST(L102,Playoffs!CY$199,Playoffs!CY$200,1)</f>
        <v>0.87845046484512812</v>
      </c>
      <c r="CA102">
        <f>NORMDIST(M102,Playoffs!CZ$199,Playoffs!CZ$200,1)</f>
        <v>0.97940931984506663</v>
      </c>
      <c r="CB102">
        <f>1-NORMDIST(N102,Playoffs!DA$199,Playoffs!DA$200,1)</f>
        <v>0.83446825963580207</v>
      </c>
      <c r="CC102">
        <f>NORMDIST(O102,Playoffs!DB$199,Playoffs!DB$200,1)</f>
        <v>0.31549246481183124</v>
      </c>
      <c r="CD102">
        <f>1-NORMDIST(P102,Playoffs!DC$199,Playoffs!DC$200,1)</f>
        <v>0.91132003562634356</v>
      </c>
      <c r="CE102">
        <f>NORMDIST(Q102,Playoffs!DD$199,Playoffs!DD$200,1)</f>
        <v>0.19138815037453205</v>
      </c>
      <c r="CF102">
        <f>1-NORMDIST(R102,Playoffs!DE$199,Playoffs!DE$200,1)</f>
        <v>0.8251691916674766</v>
      </c>
      <c r="CG102">
        <f>NORMDIST(S102,Playoffs!DF$199,Playoffs!DF$200,1)</f>
        <v>3.0851453761768566E-2</v>
      </c>
      <c r="CH102">
        <f>1-NORMDIST(T102,Playoffs!DG$199,Playoffs!DG$200,1)</f>
        <v>1.2794645290887363E-2</v>
      </c>
      <c r="CI102">
        <f>1-NORMDIST(U102,Playoffs!DH$199,Playoffs!DH$200,1)</f>
        <v>0.5447146147685441</v>
      </c>
      <c r="CJ102">
        <f>NORMDIST(V102,Playoffs!DI$199,Playoffs!DI$200,1)</f>
        <v>0.65446812553599187</v>
      </c>
      <c r="CK102">
        <f>NORMDIST(W102,Playoffs!DJ$199,Playoffs!DJ$200,1)</f>
        <v>0.31066783195385439</v>
      </c>
      <c r="CL102">
        <f>1-NORMDIST(X102,Playoffs!DK$199,Playoffs!DK$200,1)</f>
        <v>0.59766398806143095</v>
      </c>
      <c r="CM102">
        <f>NORMDIST(Y102,Playoffs!DL$199,Playoffs!DL$200,1)</f>
        <v>0.3569487355606169</v>
      </c>
      <c r="CN102">
        <f>1-NORMDIST(Z102,Playoffs!DM$199,Playoffs!DM$200,1)</f>
        <v>0.93046844334859635</v>
      </c>
      <c r="CO102">
        <f>1-NORMDIST(AA102,Playoffs!DN$199,Playoffs!DN$200,1)</f>
        <v>0.12873917442982785</v>
      </c>
      <c r="CP102">
        <f>NORMDIST(AB102,Playoffs!DO$199,Playoffs!DO$200,1)</f>
        <v>0.24227271395613992</v>
      </c>
      <c r="CQ102">
        <f>NORMDIST(AC102,Playoffs!DP$199,Playoffs!DP$200,1)</f>
        <v>9.85844162398406E-2</v>
      </c>
      <c r="CR102">
        <f>1-NORMDIST(AD102,Playoffs!DQ$199,Playoffs!DQ$200,1)</f>
        <v>0.76801770397473135</v>
      </c>
      <c r="CS102">
        <f>NORMDIST(AE102,Playoffs!DR$199,Playoffs!DR$200,1)</f>
        <v>0.48362290671731933</v>
      </c>
      <c r="CT102">
        <f>1-NORMDIST(AF102,Playoffs!DS$199,Playoffs!DS$200,1)</f>
        <v>0.95146404008526264</v>
      </c>
      <c r="CU102">
        <f>NORMDIST(AG102,Playoffs!DT$199,Playoffs!DT$200,1)</f>
        <v>0.77444387795176428</v>
      </c>
      <c r="CV102">
        <f>1-NORMDIST(AH102,Playoffs!DU$199,Playoffs!DU$200,1)</f>
        <v>0.52957238027050479</v>
      </c>
      <c r="CW102">
        <f t="shared" si="102"/>
        <v>16.252140383728719</v>
      </c>
      <c r="CX102">
        <f t="shared" si="103"/>
        <v>25.642474627413179</v>
      </c>
      <c r="CY102">
        <f t="shared" si="104"/>
        <v>41.894615011141909</v>
      </c>
      <c r="DA102">
        <f t="shared" ca="1" si="105"/>
        <v>146</v>
      </c>
      <c r="DB102">
        <f t="shared" ca="1" si="106"/>
        <v>46</v>
      </c>
      <c r="DC102">
        <f t="shared" ca="1" si="107"/>
        <v>82</v>
      </c>
      <c r="DE102" t="str">
        <f t="shared" si="108"/>
        <v>Patriots</v>
      </c>
    </row>
    <row r="103" spans="1:109">
      <c r="A103" t="str">
        <f>Playoffs!G101</f>
        <v>Colts-DIV-2005</v>
      </c>
      <c r="B103" t="str">
        <f>Playoffs!B101&amp;"-"&amp;Playoffs!F101</f>
        <v>Steelers-2005</v>
      </c>
      <c r="C103">
        <f>Playoffs!CP101-VLOOKUP($B103,Adjusted!$C$1:$AI$128,C$2,FALSE)</f>
        <v>0.67409799754816369</v>
      </c>
      <c r="D103">
        <f>Playoffs!CQ101-VLOOKUP($B103,Adjusted!$C$1:$AI$128,D$2,FALSE)</f>
        <v>0.72382007043516539</v>
      </c>
      <c r="E103">
        <f>Playoffs!CR101-VLOOKUP($B103,Adjusted!$C$1:$AI$128,E$2,FALSE)</f>
        <v>6.9455156887144547</v>
      </c>
      <c r="F103">
        <f>Playoffs!CS101-VLOOKUP($B103,Adjusted!$C$1:$AI$128,F$2,FALSE)</f>
        <v>4.9509048032883767</v>
      </c>
      <c r="G103">
        <f>Playoffs!CT101-VLOOKUP($B103,Adjusted!$C$1:$AI$128,G$2,FALSE)</f>
        <v>-0.18676233729435984</v>
      </c>
      <c r="H103">
        <f>Playoffs!CU101-VLOOKUP($B103,Adjusted!$C$1:$AI$128,H$2,FALSE)</f>
        <v>2.3277157486781417</v>
      </c>
      <c r="I103">
        <f>Playoffs!CV101-VLOOKUP($B103,Adjusted!$C$1:$AI$128,I$2,FALSE)</f>
        <v>29.661304060856938</v>
      </c>
      <c r="J103">
        <f>Playoffs!CW101-VLOOKUP($B103,Adjusted!$C$1:$AI$128,J$2,FALSE)</f>
        <v>24.954343908867315</v>
      </c>
      <c r="K103">
        <f>Playoffs!CX101-VLOOKUP($B103,Adjusted!$C$1:$AI$128,K$2,FALSE)</f>
        <v>2.2923033863366293</v>
      </c>
      <c r="L103">
        <f>Playoffs!CY101-VLOOKUP($B103,Adjusted!$C$1:$AI$128,L$2,FALSE)</f>
        <v>2.8563036976270695</v>
      </c>
      <c r="M103">
        <f>Playoffs!CZ101-VLOOKUP($B103,Adjusted!$C$1:$AI$128,M$2,FALSE)</f>
        <v>5.7451370067185001</v>
      </c>
      <c r="N103">
        <f>Playoffs!DA101-VLOOKUP($B103,Adjusted!$C$1:$AI$128,N$2,FALSE)</f>
        <v>4.1099674472211731</v>
      </c>
      <c r="O103">
        <f>Playoffs!DB101-VLOOKUP($B103,Adjusted!$C$1:$AI$128,O$2,FALSE)</f>
        <v>1.4203341052381784</v>
      </c>
      <c r="P103">
        <f>Playoffs!DC101-VLOOKUP($B103,Adjusted!$C$1:$AI$128,P$2,FALSE)</f>
        <v>1.8340861331954517</v>
      </c>
      <c r="Q103">
        <f>Playoffs!DD101-VLOOKUP($B103,Adjusted!$C$1:$AI$128,Q$2,FALSE)</f>
        <v>0.26268235364502623</v>
      </c>
      <c r="R103">
        <f>Playoffs!DE101-VLOOKUP($B103,Adjusted!$C$1:$AI$128,R$2,FALSE)</f>
        <v>0.54452991822658348</v>
      </c>
      <c r="S103">
        <f>Playoffs!DF101-VLOOKUP($B103,Adjusted!$C$1:$AI$128,S$2,FALSE)</f>
        <v>22.147902415283436</v>
      </c>
      <c r="T103">
        <f>Playoffs!DG101-VLOOKUP($B103,Adjusted!$C$1:$AI$128,T$2,FALSE)</f>
        <v>35.884551041299204</v>
      </c>
      <c r="U103">
        <f>Playoffs!DH101-VLOOKUP($B103,Adjusted!$C$1:$AI$128,U$2,FALSE)</f>
        <v>4.9780861219211365</v>
      </c>
      <c r="V103">
        <f>Playoffs!DI101-VLOOKUP($B103,Adjusted!$C$1:$AI$128,V$2,FALSE)</f>
        <v>3.8747590007133121</v>
      </c>
      <c r="W103">
        <f>Playoffs!DJ101-VLOOKUP($B103,Adjusted!$C$1:$AI$128,W$2,FALSE)</f>
        <v>0.74186270927962128</v>
      </c>
      <c r="X103">
        <f>Playoffs!DK101-VLOOKUP($B103,Adjusted!$C$1:$AI$128,X$2,FALSE)</f>
        <v>0.63549167823523423</v>
      </c>
      <c r="Y103">
        <f>Playoffs!DL101-VLOOKUP($B103,Adjusted!$C$1:$AI$128,Y$2,FALSE)</f>
        <v>5.0397752772240203</v>
      </c>
      <c r="Z103">
        <f>Playoffs!DM101-VLOOKUP($B103,Adjusted!$C$1:$AI$128,Z$2,FALSE)</f>
        <v>6.0853545838347198</v>
      </c>
      <c r="AA103">
        <f>Playoffs!DN101-VLOOKUP($B103,Adjusted!$C$1:$AI$128,AA$2,FALSE)</f>
        <v>1.000222088248671</v>
      </c>
      <c r="AB103">
        <f>Playoffs!DO101-VLOOKUP($B103,Adjusted!$C$1:$AI$128,AB$2,FALSE)</f>
        <v>5.6227262302159575E-2</v>
      </c>
      <c r="AC103">
        <f>Playoffs!DP101-VLOOKUP($B103,Adjusted!$C$1:$AI$128,AC$2,FALSE)</f>
        <v>0.47072006621503049</v>
      </c>
      <c r="AD103">
        <f>Playoffs!DQ101-VLOOKUP($B103,Adjusted!$C$1:$AI$128,AD$2,FALSE)</f>
        <v>0.47604454880102887</v>
      </c>
      <c r="AE103">
        <f>Playoffs!DR101-VLOOKUP($B103,Adjusted!$C$1:$AI$128,AE$2,FALSE)</f>
        <v>4.4339617595640552</v>
      </c>
      <c r="AF103">
        <f>Playoffs!DS101-VLOOKUP($B103,Adjusted!$C$1:$AI$128,AF$2,FALSE)</f>
        <v>2.8918574360083471</v>
      </c>
      <c r="AG103">
        <f>Playoffs!DT101-VLOOKUP($B103,Adjusted!$C$1:$AI$128,AG$2,FALSE)</f>
        <v>36.118521882083527</v>
      </c>
      <c r="AH103">
        <f>Playoffs!DU101-VLOOKUP($B103,Adjusted!$C$1:$AI$128,AH$2,FALSE)</f>
        <v>42.875980755357347</v>
      </c>
      <c r="AJ103">
        <f t="shared" ca="1" si="101"/>
        <v>132</v>
      </c>
      <c r="AK103">
        <f t="shared" ca="1" si="109"/>
        <v>139</v>
      </c>
      <c r="AL103">
        <f t="shared" ca="1" si="110"/>
        <v>76</v>
      </c>
      <c r="AM103">
        <f t="shared" ca="1" si="111"/>
        <v>100</v>
      </c>
      <c r="AN103">
        <f t="shared" ca="1" si="112"/>
        <v>17</v>
      </c>
      <c r="AO103">
        <f t="shared" ca="1" si="113"/>
        <v>69</v>
      </c>
      <c r="AP103">
        <f t="shared" ca="1" si="114"/>
        <v>105</v>
      </c>
      <c r="AQ103">
        <f t="shared" ca="1" si="115"/>
        <v>85</v>
      </c>
      <c r="AR103">
        <f t="shared" ca="1" si="116"/>
        <v>149</v>
      </c>
      <c r="AS103">
        <f t="shared" ca="1" si="117"/>
        <v>135</v>
      </c>
      <c r="AT103">
        <f t="shared" ca="1" si="118"/>
        <v>72</v>
      </c>
      <c r="AU103">
        <f t="shared" ca="1" si="119"/>
        <v>37</v>
      </c>
      <c r="AV103">
        <f t="shared" ca="1" si="120"/>
        <v>143</v>
      </c>
      <c r="AW103">
        <f t="shared" ca="1" si="121"/>
        <v>135</v>
      </c>
      <c r="AX103">
        <f t="shared" ca="1" si="122"/>
        <v>174</v>
      </c>
      <c r="AY103">
        <f t="shared" ca="1" si="123"/>
        <v>173</v>
      </c>
      <c r="AZ103">
        <f t="shared" ca="1" si="124"/>
        <v>189</v>
      </c>
      <c r="BA103">
        <f t="shared" ca="1" si="125"/>
        <v>160</v>
      </c>
      <c r="BB103">
        <f t="shared" ca="1" si="126"/>
        <v>152</v>
      </c>
      <c r="BC103">
        <f t="shared" ca="1" si="127"/>
        <v>109</v>
      </c>
      <c r="BD103">
        <f t="shared" ca="1" si="128"/>
        <v>95</v>
      </c>
      <c r="BE103">
        <f t="shared" ca="1" si="129"/>
        <v>97</v>
      </c>
      <c r="BF103">
        <f t="shared" ca="1" si="130"/>
        <v>141</v>
      </c>
      <c r="BG103">
        <f t="shared" ca="1" si="131"/>
        <v>145</v>
      </c>
      <c r="BH103">
        <f t="shared" ca="1" si="132"/>
        <v>160</v>
      </c>
      <c r="BI103">
        <f t="shared" ca="1" si="133"/>
        <v>193</v>
      </c>
      <c r="BJ103">
        <f t="shared" ca="1" si="134"/>
        <v>87</v>
      </c>
      <c r="BK103">
        <f t="shared" ca="1" si="135"/>
        <v>125</v>
      </c>
      <c r="BL103">
        <f t="shared" ca="1" si="136"/>
        <v>67</v>
      </c>
      <c r="BM103">
        <f t="shared" ca="1" si="137"/>
        <v>42</v>
      </c>
      <c r="BN103">
        <f t="shared" ca="1" si="138"/>
        <v>117</v>
      </c>
      <c r="BO103">
        <f t="shared" ca="1" si="139"/>
        <v>163</v>
      </c>
      <c r="BQ103">
        <f>NORMDIST(C103,Playoffs!CP$199,Playoffs!CP$200,1)</f>
        <v>0.43314266415099112</v>
      </c>
      <c r="BR103">
        <f>1-NORMDIST(D103,Playoffs!CQ$199,Playoffs!CQ$200,1)</f>
        <v>0.37723952521940429</v>
      </c>
      <c r="BS103">
        <f>NORMDIST(E103,Playoffs!CR$199,Playoffs!CR$200,1)</f>
        <v>0.70254578503412068</v>
      </c>
      <c r="BT103">
        <f>1-NORMDIST(F103,Playoffs!CS$199,Playoffs!CS$200,1)</f>
        <v>0.56878951854159032</v>
      </c>
      <c r="BU103">
        <f>1-NORMDIST(G103,Playoffs!CT$199,Playoffs!CT$200,1)</f>
        <v>0.91632100196262745</v>
      </c>
      <c r="BV103">
        <f>NORMDIST(H103,Playoffs!CU$199,Playoffs!CU$200,1)</f>
        <v>0.65904116637472299</v>
      </c>
      <c r="BW103">
        <f>NORMDIST(I103,Playoffs!CV$199,Playoffs!CV$200,1)</f>
        <v>0.5518553656881473</v>
      </c>
      <c r="BX103">
        <f>1-NORMDIST(J103,Playoffs!CW$199,Playoffs!CW$200,1)</f>
        <v>0.65383547146200016</v>
      </c>
      <c r="BY103">
        <f>NORMDIST(K103,Playoffs!CX$199,Playoffs!CX$200,1)</f>
        <v>0.27140851594256432</v>
      </c>
      <c r="BZ103">
        <f>1-NORMDIST(L103,Playoffs!CY$199,Playoffs!CY$200,1)</f>
        <v>0.36808838003480882</v>
      </c>
      <c r="CA103">
        <f>NORMDIST(M103,Playoffs!CZ$199,Playoffs!CZ$200,1)</f>
        <v>0.69272043173816178</v>
      </c>
      <c r="CB103">
        <f>1-NORMDIST(N103,Playoffs!DA$199,Playoffs!DA$200,1)</f>
        <v>0.8251477697880274</v>
      </c>
      <c r="CC103">
        <f>NORMDIST(O103,Playoffs!DB$199,Playoffs!DB$200,1)</f>
        <v>0.35372052110864982</v>
      </c>
      <c r="CD103">
        <f>1-NORMDIST(P103,Playoffs!DC$199,Playoffs!DC$200,1)</f>
        <v>0.35386713154463156</v>
      </c>
      <c r="CE103">
        <f>NORMDIST(Q103,Playoffs!DD$199,Playoffs!DD$200,1)</f>
        <v>0.16933107028768979</v>
      </c>
      <c r="CF103">
        <f>1-NORMDIST(R103,Playoffs!DE$199,Playoffs!DE$200,1)</f>
        <v>0.12698203463500723</v>
      </c>
      <c r="CG103">
        <f>NORMDIST(S103,Playoffs!DF$199,Playoffs!DF$200,1)</f>
        <v>5.7949336911716998E-2</v>
      </c>
      <c r="CH103">
        <f>1-NORMDIST(T103,Playoffs!DG$199,Playoffs!DG$200,1)</f>
        <v>0.19665550090310269</v>
      </c>
      <c r="CI103">
        <f>1-NORMDIST(U103,Playoffs!DH$199,Playoffs!DH$200,1)</f>
        <v>0.29933945592185962</v>
      </c>
      <c r="CJ103">
        <f>NORMDIST(V103,Playoffs!DI$199,Playoffs!DI$200,1)</f>
        <v>0.49217230734376605</v>
      </c>
      <c r="CK103">
        <f>NORMDIST(W103,Playoffs!DJ$199,Playoffs!DJ$200,1)</f>
        <v>0.62330870333217336</v>
      </c>
      <c r="CL103">
        <f>1-NORMDIST(X103,Playoffs!DK$199,Playoffs!DK$200,1)</f>
        <v>0.52963651079137897</v>
      </c>
      <c r="CM103">
        <f>NORMDIST(Y103,Playoffs!DL$199,Playoffs!DL$200,1)</f>
        <v>0.31922808329327335</v>
      </c>
      <c r="CN103">
        <f>1-NORMDIST(Z103,Playoffs!DM$199,Playoffs!DM$200,1)</f>
        <v>0.28162722399331397</v>
      </c>
      <c r="CO103">
        <f>1-NORMDIST(AA103,Playoffs!DN$199,Playoffs!DN$200,1)</f>
        <v>0.3359800449323268</v>
      </c>
      <c r="CP103">
        <f>NORMDIST(AB103,Playoffs!DO$199,Playoffs!DO$200,1)</f>
        <v>3.9904364723378105E-2</v>
      </c>
      <c r="CQ103">
        <f>NORMDIST(AC103,Playoffs!DP$199,Playoffs!DP$200,1)</f>
        <v>0.54615244581454747</v>
      </c>
      <c r="CR103">
        <f>1-NORMDIST(AD103,Playoffs!DQ$199,Playoffs!DQ$200,1)</f>
        <v>0.43585789696344068</v>
      </c>
      <c r="CS103">
        <f>NORMDIST(AE103,Playoffs!DR$199,Playoffs!DR$200,1)</f>
        <v>0.59283824271262509</v>
      </c>
      <c r="CT103">
        <f>1-NORMDIST(AF103,Playoffs!DS$199,Playoffs!DS$200,1)</f>
        <v>0.83850223452770534</v>
      </c>
      <c r="CU103">
        <f>NORMDIST(AG103,Playoffs!DT$199,Playoffs!DT$200,1)</f>
        <v>0.37982694625993529</v>
      </c>
      <c r="CV103">
        <f>1-NORMDIST(AH103,Playoffs!DU$199,Playoffs!DU$200,1)</f>
        <v>0.23293857883360669</v>
      </c>
      <c r="CW103">
        <f t="shared" si="102"/>
        <v>17.191053514559265</v>
      </c>
      <c r="CX103">
        <f t="shared" si="103"/>
        <v>16.606282929368625</v>
      </c>
      <c r="CY103">
        <f t="shared" si="104"/>
        <v>33.79733644392789</v>
      </c>
      <c r="DA103">
        <f t="shared" ca="1" si="105"/>
        <v>135</v>
      </c>
      <c r="DB103">
        <f t="shared" ca="1" si="106"/>
        <v>126</v>
      </c>
      <c r="DC103">
        <f t="shared" ca="1" si="107"/>
        <v>148</v>
      </c>
      <c r="DE103" t="str">
        <f t="shared" si="108"/>
        <v>Colts</v>
      </c>
    </row>
    <row r="104" spans="1:109">
      <c r="A104" t="str">
        <f>Playoffs!G102</f>
        <v>Steelers-DIV-2005</v>
      </c>
      <c r="B104" t="str">
        <f>Playoffs!B102&amp;"-"&amp;Playoffs!F102</f>
        <v>Colts-2005</v>
      </c>
      <c r="C104">
        <f>Playoffs!CP102-VLOOKUP($B104,Adjusted!$C$1:$AI$128,C$2,FALSE)</f>
        <v>0.7596566895080592</v>
      </c>
      <c r="D104">
        <f>Playoffs!CQ102-VLOOKUP($B104,Adjusted!$C$1:$AI$128,D$2,FALSE)</f>
        <v>0.56295850501785794</v>
      </c>
      <c r="E104">
        <f>Playoffs!CR102-VLOOKUP($B104,Adjusted!$C$1:$AI$128,E$2,FALSE)</f>
        <v>7.7261808658252535</v>
      </c>
      <c r="F104">
        <f>Playoffs!CS102-VLOOKUP($B104,Adjusted!$C$1:$AI$128,F$2,FALSE)</f>
        <v>4.0713908344351077</v>
      </c>
      <c r="G104">
        <f>Playoffs!CT102-VLOOKUP($B104,Adjusted!$C$1:$AI$128,G$2,FALSE)</f>
        <v>1.7024793236042077</v>
      </c>
      <c r="H104">
        <f>Playoffs!CU102-VLOOKUP($B104,Adjusted!$C$1:$AI$128,H$2,FALSE)</f>
        <v>0.42042963179893122</v>
      </c>
      <c r="I104">
        <f>Playoffs!CV102-VLOOKUP($B104,Adjusted!$C$1:$AI$128,I$2,FALSE)</f>
        <v>25.161110512261327</v>
      </c>
      <c r="J104">
        <f>Playoffs!CW102-VLOOKUP($B104,Adjusted!$C$1:$AI$128,J$2,FALSE)</f>
        <v>18.93958338024057</v>
      </c>
      <c r="K104">
        <f>Playoffs!CX102-VLOOKUP($B104,Adjusted!$C$1:$AI$128,K$2,FALSE)</f>
        <v>2.9513377531593368</v>
      </c>
      <c r="L104">
        <f>Playoffs!CY102-VLOOKUP($B104,Adjusted!$C$1:$AI$128,L$2,FALSE)</f>
        <v>1.7720169028949035</v>
      </c>
      <c r="M104">
        <f>Playoffs!CZ102-VLOOKUP($B104,Adjusted!$C$1:$AI$128,M$2,FALSE)</f>
        <v>4.2436935362914481</v>
      </c>
      <c r="N104">
        <f>Playoffs!DA102-VLOOKUP($B104,Adjusted!$C$1:$AI$128,N$2,FALSE)</f>
        <v>4.7988897806897999</v>
      </c>
      <c r="O104">
        <f>Playoffs!DB102-VLOOKUP($B104,Adjusted!$C$1:$AI$128,O$2,FALSE)</f>
        <v>1.8764218946727274</v>
      </c>
      <c r="P104">
        <f>Playoffs!DC102-VLOOKUP($B104,Adjusted!$C$1:$AI$128,P$2,FALSE)</f>
        <v>0.67108691577338575</v>
      </c>
      <c r="Q104">
        <f>Playoffs!DD102-VLOOKUP($B104,Adjusted!$C$1:$AI$128,Q$2,FALSE)</f>
        <v>0.49014757868481218</v>
      </c>
      <c r="R104">
        <f>Playoffs!DE102-VLOOKUP($B104,Adjusted!$C$1:$AI$128,R$2,FALSE)</f>
        <v>0.1603705369276448</v>
      </c>
      <c r="S104">
        <f>Playoffs!DF102-VLOOKUP($B104,Adjusted!$C$1:$AI$128,S$2,FALSE)</f>
        <v>39.650311171576526</v>
      </c>
      <c r="T104">
        <f>Playoffs!DG102-VLOOKUP($B104,Adjusted!$C$1:$AI$128,T$2,FALSE)</f>
        <v>20.276530117205496</v>
      </c>
      <c r="U104">
        <f>Playoffs!DH102-VLOOKUP($B104,Adjusted!$C$1:$AI$128,U$2,FALSE)</f>
        <v>3.8235892297167702</v>
      </c>
      <c r="V104">
        <f>Playoffs!DI102-VLOOKUP($B104,Adjusted!$C$1:$AI$128,V$2,FALSE)</f>
        <v>6.7747759973978345</v>
      </c>
      <c r="W104">
        <f>Playoffs!DJ102-VLOOKUP($B104,Adjusted!$C$1:$AI$128,W$2,FALSE)</f>
        <v>0.78632210066743791</v>
      </c>
      <c r="X104">
        <f>Playoffs!DK102-VLOOKUP($B104,Adjusted!$C$1:$AI$128,X$2,FALSE)</f>
        <v>0.70080394896923381</v>
      </c>
      <c r="Y104">
        <f>Playoffs!DL102-VLOOKUP($B104,Adjusted!$C$1:$AI$128,Y$2,FALSE)</f>
        <v>5.924715368808485</v>
      </c>
      <c r="Z104">
        <f>Playoffs!DM102-VLOOKUP($B104,Adjusted!$C$1:$AI$128,Z$2,FALSE)</f>
        <v>4.2159832509254684</v>
      </c>
      <c r="AA104">
        <f>Playoffs!DN102-VLOOKUP($B104,Adjusted!$C$1:$AI$128,AA$2,FALSE)</f>
        <v>0.12551145362246302</v>
      </c>
      <c r="AB104">
        <f>Playoffs!DO102-VLOOKUP($B104,Adjusted!$C$1:$AI$128,AB$2,FALSE)</f>
        <v>1.3371241717495792</v>
      </c>
      <c r="AC104">
        <f>Playoffs!DP102-VLOOKUP($B104,Adjusted!$C$1:$AI$128,AC$2,FALSE)</f>
        <v>0.41265772707113402</v>
      </c>
      <c r="AD104">
        <f>Playoffs!DQ102-VLOOKUP($B104,Adjusted!$C$1:$AI$128,AD$2,FALSE)</f>
        <v>0.34598576194627695</v>
      </c>
      <c r="AE104">
        <f>Playoffs!DR102-VLOOKUP($B104,Adjusted!$C$1:$AI$128,AE$2,FALSE)</f>
        <v>2.2732412922811753</v>
      </c>
      <c r="AF104">
        <f>Playoffs!DS102-VLOOKUP($B104,Adjusted!$C$1:$AI$128,AF$2,FALSE)</f>
        <v>4.8100210847298577</v>
      </c>
      <c r="AG104">
        <f>Playoffs!DT102-VLOOKUP($B104,Adjusted!$C$1:$AI$128,AG$2,FALSE)</f>
        <v>42.00044098682126</v>
      </c>
      <c r="AH104">
        <f>Playoffs!DU102-VLOOKUP($B104,Adjusted!$C$1:$AI$128,AH$2,FALSE)</f>
        <v>36.747489153995268</v>
      </c>
      <c r="AJ104">
        <f t="shared" ca="1" si="101"/>
        <v>62</v>
      </c>
      <c r="AK104">
        <f t="shared" ca="1" si="109"/>
        <v>31</v>
      </c>
      <c r="AL104">
        <f t="shared" ca="1" si="110"/>
        <v>60</v>
      </c>
      <c r="AM104">
        <f t="shared" ca="1" si="111"/>
        <v>80</v>
      </c>
      <c r="AN104">
        <f t="shared" ca="1" si="112"/>
        <v>114</v>
      </c>
      <c r="AO104">
        <f t="shared" ca="1" si="113"/>
        <v>167</v>
      </c>
      <c r="AP104">
        <f t="shared" ca="1" si="114"/>
        <v>149</v>
      </c>
      <c r="AQ104">
        <f t="shared" ca="1" si="115"/>
        <v>31</v>
      </c>
      <c r="AR104">
        <f t="shared" ca="1" si="116"/>
        <v>74</v>
      </c>
      <c r="AS104">
        <f t="shared" ca="1" si="117"/>
        <v>17</v>
      </c>
      <c r="AT104">
        <f t="shared" ca="1" si="118"/>
        <v>174</v>
      </c>
      <c r="AU104">
        <f t="shared" ca="1" si="119"/>
        <v>93</v>
      </c>
      <c r="AV104">
        <f t="shared" ca="1" si="120"/>
        <v>72</v>
      </c>
      <c r="AW104">
        <f t="shared" ca="1" si="121"/>
        <v>8</v>
      </c>
      <c r="AX104">
        <f t="shared" ca="1" si="122"/>
        <v>62</v>
      </c>
      <c r="AY104">
        <f t="shared" ca="1" si="123"/>
        <v>12</v>
      </c>
      <c r="AZ104">
        <f t="shared" ca="1" si="124"/>
        <v>23</v>
      </c>
      <c r="BA104">
        <f t="shared" ca="1" si="125"/>
        <v>9</v>
      </c>
      <c r="BB104">
        <f t="shared" ca="1" si="126"/>
        <v>103</v>
      </c>
      <c r="BC104">
        <f t="shared" ca="1" si="127"/>
        <v>18</v>
      </c>
      <c r="BD104">
        <f t="shared" ca="1" si="128"/>
        <v>72</v>
      </c>
      <c r="BE104">
        <f t="shared" ca="1" si="129"/>
        <v>116</v>
      </c>
      <c r="BF104">
        <f t="shared" ca="1" si="130"/>
        <v>82</v>
      </c>
      <c r="BG104">
        <f t="shared" ca="1" si="131"/>
        <v>22</v>
      </c>
      <c r="BH104">
        <f t="shared" ca="1" si="132"/>
        <v>11</v>
      </c>
      <c r="BI104">
        <f t="shared" ca="1" si="133"/>
        <v>16</v>
      </c>
      <c r="BJ104">
        <f t="shared" ca="1" si="134"/>
        <v>130</v>
      </c>
      <c r="BK104">
        <f t="shared" ca="1" si="135"/>
        <v>45</v>
      </c>
      <c r="BL104">
        <f t="shared" ca="1" si="136"/>
        <v>185</v>
      </c>
      <c r="BM104">
        <f t="shared" ca="1" si="137"/>
        <v>159</v>
      </c>
      <c r="BN104">
        <f t="shared" ca="1" si="138"/>
        <v>39</v>
      </c>
      <c r="BO104">
        <f t="shared" ca="1" si="139"/>
        <v>88</v>
      </c>
      <c r="BQ104">
        <f>NORMDIST(C104,Playoffs!CP$199,Playoffs!CP$200,1)</f>
        <v>0.74521228999533828</v>
      </c>
      <c r="BR104">
        <f>1-NORMDIST(D104,Playoffs!CQ$199,Playoffs!CQ$200,1)</f>
        <v>0.89320969019749608</v>
      </c>
      <c r="BS104">
        <f>NORMDIST(E104,Playoffs!CR$199,Playoffs!CR$200,1)</f>
        <v>0.79036151414289413</v>
      </c>
      <c r="BT104">
        <f>1-NORMDIST(F104,Playoffs!CS$199,Playoffs!CS$200,1)</f>
        <v>0.68586833699036276</v>
      </c>
      <c r="BU104">
        <f>1-NORMDIST(G104,Playoffs!CT$199,Playoffs!CT$200,1)</f>
        <v>0.51411594924114912</v>
      </c>
      <c r="BV104">
        <f>NORMDIST(H104,Playoffs!CU$199,Playoffs!CU$200,1)</f>
        <v>0.1714745979637704</v>
      </c>
      <c r="BW104">
        <f>NORMDIST(I104,Playoffs!CV$199,Playoffs!CV$200,1)</f>
        <v>0.35472746202804994</v>
      </c>
      <c r="BX104">
        <f>1-NORMDIST(J104,Playoffs!CW$199,Playoffs!CW$200,1)</f>
        <v>0.85721761227530591</v>
      </c>
      <c r="BY104">
        <f>NORMDIST(K104,Playoffs!CX$199,Playoffs!CX$200,1)</f>
        <v>0.69013528403039359</v>
      </c>
      <c r="BZ104">
        <f>1-NORMDIST(L104,Playoffs!CY$199,Playoffs!CY$200,1)</f>
        <v>0.93066430941272671</v>
      </c>
      <c r="CA104">
        <f>NORMDIST(M104,Playoffs!CZ$199,Playoffs!CZ$200,1)</f>
        <v>0.20682110988441715</v>
      </c>
      <c r="CB104">
        <f>1-NORMDIST(N104,Playoffs!DA$199,Playoffs!DA$200,1)</f>
        <v>0.6289220052372464</v>
      </c>
      <c r="CC104">
        <f>NORMDIST(O104,Playoffs!DB$199,Playoffs!DB$200,1)</f>
        <v>0.67424375037942474</v>
      </c>
      <c r="CD104">
        <f>1-NORMDIST(P104,Playoffs!DC$199,Playoffs!DC$200,1)</f>
        <v>0.95852277086748017</v>
      </c>
      <c r="CE104">
        <f>NORMDIST(Q104,Playoffs!DD$199,Playoffs!DD$200,1)</f>
        <v>0.7691485599238288</v>
      </c>
      <c r="CF104">
        <f>1-NORMDIST(R104,Playoffs!DE$199,Playoffs!DE$200,1)</f>
        <v>0.95712396274532696</v>
      </c>
      <c r="CG104">
        <f>NORMDIST(S104,Playoffs!DF$199,Playoffs!DF$200,1)</f>
        <v>0.93557475061853557</v>
      </c>
      <c r="CH104">
        <f>1-NORMDIST(T104,Playoffs!DG$199,Playoffs!DG$200,1)</f>
        <v>0.97146031914698106</v>
      </c>
      <c r="CI104">
        <f>1-NORMDIST(U104,Playoffs!DH$199,Playoffs!DH$200,1)</f>
        <v>0.51792285386563564</v>
      </c>
      <c r="CJ104">
        <f>NORMDIST(V104,Playoffs!DI$199,Playoffs!DI$200,1)</f>
        <v>0.92150959363677543</v>
      </c>
      <c r="CK104">
        <f>NORMDIST(W104,Playoffs!DJ$199,Playoffs!DJ$200,1)</f>
        <v>0.68316862194383943</v>
      </c>
      <c r="CL104">
        <f>1-NORMDIST(X104,Playoffs!DK$199,Playoffs!DK$200,1)</f>
        <v>0.43478365720040335</v>
      </c>
      <c r="CM104">
        <f>NORMDIST(Y104,Playoffs!DL$199,Playoffs!DL$200,1)</f>
        <v>0.66166911717713717</v>
      </c>
      <c r="CN104">
        <f>1-NORMDIST(Z104,Playoffs!DM$199,Playoffs!DM$200,1)</f>
        <v>0.90241875921005721</v>
      </c>
      <c r="CO104">
        <f>1-NORMDIST(AA104,Playoffs!DN$199,Playoffs!DN$200,1)</f>
        <v>0.94432390418761836</v>
      </c>
      <c r="CP104">
        <f>NORMDIST(AB104,Playoffs!DO$199,Playoffs!DO$200,1)</f>
        <v>0.88488879840985868</v>
      </c>
      <c r="CQ104">
        <f>NORMDIST(AC104,Playoffs!DP$199,Playoffs!DP$200,1)</f>
        <v>0.35175632880765417</v>
      </c>
      <c r="CR104">
        <f>1-NORMDIST(AD104,Playoffs!DQ$199,Playoffs!DQ$200,1)</f>
        <v>0.82913155416249706</v>
      </c>
      <c r="CS104">
        <f>NORMDIST(AE104,Playoffs!DR$199,Playoffs!DR$200,1)</f>
        <v>6.9570492429199882E-2</v>
      </c>
      <c r="CT104">
        <f>1-NORMDIST(AF104,Playoffs!DS$199,Playoffs!DS$200,1)</f>
        <v>0.29696955375946754</v>
      </c>
      <c r="CU104">
        <f>NORMDIST(AG104,Playoffs!DT$199,Playoffs!DT$200,1)</f>
        <v>0.72410644319681028</v>
      </c>
      <c r="CV104">
        <f>1-NORMDIST(AH104,Playoffs!DU$199,Playoffs!DU$200,1)</f>
        <v>0.58300506399949692</v>
      </c>
      <c r="CW104">
        <f t="shared" si="102"/>
        <v>22.561540567837781</v>
      </c>
      <c r="CX104">
        <f t="shared" si="103"/>
        <v>27.687493945656769</v>
      </c>
      <c r="CY104">
        <f t="shared" si="104"/>
        <v>50.249034513494543</v>
      </c>
      <c r="DA104">
        <f t="shared" ca="1" si="105"/>
        <v>74</v>
      </c>
      <c r="DB104">
        <f t="shared" ca="1" si="106"/>
        <v>27</v>
      </c>
      <c r="DC104">
        <f t="shared" ca="1" si="107"/>
        <v>24</v>
      </c>
      <c r="DE104" t="str">
        <f t="shared" si="108"/>
        <v>Steelers</v>
      </c>
    </row>
    <row r="105" spans="1:109">
      <c r="A105" t="str">
        <f>Playoffs!G103</f>
        <v>Bears-DIV-2005</v>
      </c>
      <c r="B105" t="str">
        <f>Playoffs!B103&amp;"-"&amp;Playoffs!F103</f>
        <v>Panthers-2005</v>
      </c>
      <c r="C105">
        <f>Playoffs!CP103-VLOOKUP($B105,Adjusted!$C$1:$AI$128,C$2,FALSE)</f>
        <v>0.7809502533522078</v>
      </c>
      <c r="D105">
        <f>Playoffs!CQ103-VLOOKUP($B105,Adjusted!$C$1:$AI$128,D$2,FALSE)</f>
        <v>0.72602666250648051</v>
      </c>
      <c r="E105">
        <f>Playoffs!CR103-VLOOKUP($B105,Adjusted!$C$1:$AI$128,E$2,FALSE)</f>
        <v>4.9208521646942893</v>
      </c>
      <c r="F105">
        <f>Playoffs!CS103-VLOOKUP($B105,Adjusted!$C$1:$AI$128,F$2,FALSE)</f>
        <v>8.3384539811703124</v>
      </c>
      <c r="G105">
        <f>Playoffs!CT103-VLOOKUP($B105,Adjusted!$C$1:$AI$128,G$2,FALSE)</f>
        <v>0.3332084901232939</v>
      </c>
      <c r="H105">
        <f>Playoffs!CU103-VLOOKUP($B105,Adjusted!$C$1:$AI$128,H$2,FALSE)</f>
        <v>1.0084504649846844</v>
      </c>
      <c r="I105">
        <f>Playoffs!CV103-VLOOKUP($B105,Adjusted!$C$1:$AI$128,I$2,FALSE)</f>
        <v>26.025244981223402</v>
      </c>
      <c r="J105">
        <f>Playoffs!CW103-VLOOKUP($B105,Adjusted!$C$1:$AI$128,J$2,FALSE)</f>
        <v>36.17795153625304</v>
      </c>
      <c r="K105">
        <f>Playoffs!CX103-VLOOKUP($B105,Adjusted!$C$1:$AI$128,K$2,FALSE)</f>
        <v>2.2644774397027563</v>
      </c>
      <c r="L105">
        <f>Playoffs!CY103-VLOOKUP($B105,Adjusted!$C$1:$AI$128,L$2,FALSE)</f>
        <v>2.6857086475615555</v>
      </c>
      <c r="M105">
        <f>Playoffs!CZ103-VLOOKUP($B105,Adjusted!$C$1:$AI$128,M$2,FALSE)</f>
        <v>4.4725017441259487</v>
      </c>
      <c r="N105">
        <f>Playoffs!DA103-VLOOKUP($B105,Adjusted!$C$1:$AI$128,N$2,FALSE)</f>
        <v>6.6063919095194246</v>
      </c>
      <c r="O105">
        <f>Playoffs!DB103-VLOOKUP($B105,Adjusted!$C$1:$AI$128,O$2,FALSE)</f>
        <v>2.0515185927318176</v>
      </c>
      <c r="P105">
        <f>Playoffs!DC103-VLOOKUP($B105,Adjusted!$C$1:$AI$128,P$2,FALSE)</f>
        <v>1.8034154751509641</v>
      </c>
      <c r="Q105">
        <f>Playoffs!DD103-VLOOKUP($B105,Adjusted!$C$1:$AI$128,Q$2,FALSE)</f>
        <v>0.24726208182872533</v>
      </c>
      <c r="R105">
        <f>Playoffs!DE103-VLOOKUP($B105,Adjusted!$C$1:$AI$128,R$2,FALSE)</f>
        <v>0.37484423278261908</v>
      </c>
      <c r="S105">
        <f>Playoffs!DF103-VLOOKUP($B105,Adjusted!$C$1:$AI$128,S$2,FALSE)</f>
        <v>21.735176789644981</v>
      </c>
      <c r="T105">
        <f>Playoffs!DG103-VLOOKUP($B105,Adjusted!$C$1:$AI$128,T$2,FALSE)</f>
        <v>36.956650221633296</v>
      </c>
      <c r="U105">
        <f>Playoffs!DH103-VLOOKUP($B105,Adjusted!$C$1:$AI$128,U$2,FALSE)</f>
        <v>5.7719561404432858</v>
      </c>
      <c r="V105">
        <f>Playoffs!DI103-VLOOKUP($B105,Adjusted!$C$1:$AI$128,V$2,FALSE)</f>
        <v>3.0344276303465723</v>
      </c>
      <c r="W105">
        <f>Playoffs!DJ103-VLOOKUP($B105,Adjusted!$C$1:$AI$128,W$2,FALSE)</f>
        <v>1.0663194318191369</v>
      </c>
      <c r="X105">
        <f>Playoffs!DK103-VLOOKUP($B105,Adjusted!$C$1:$AI$128,X$2,FALSE)</f>
        <v>0.54688271790437959</v>
      </c>
      <c r="Y105">
        <f>Playoffs!DL103-VLOOKUP($B105,Adjusted!$C$1:$AI$128,Y$2,FALSE)</f>
        <v>5.8381989351681955</v>
      </c>
      <c r="Z105">
        <f>Playoffs!DM103-VLOOKUP($B105,Adjusted!$C$1:$AI$128,Z$2,FALSE)</f>
        <v>5.4831873018064448</v>
      </c>
      <c r="AA105">
        <f>Playoffs!DN103-VLOOKUP($B105,Adjusted!$C$1:$AI$128,AA$2,FALSE)</f>
        <v>0.12255052950507653</v>
      </c>
      <c r="AB105">
        <f>Playoffs!DO103-VLOOKUP($B105,Adjusted!$C$1:$AI$128,AB$2,FALSE)</f>
        <v>0.91634837560441718</v>
      </c>
      <c r="AC105">
        <f>Playoffs!DP103-VLOOKUP($B105,Adjusted!$C$1:$AI$128,AC$2,FALSE)</f>
        <v>0.45959336277345275</v>
      </c>
      <c r="AD105">
        <f>Playoffs!DQ103-VLOOKUP($B105,Adjusted!$C$1:$AI$128,AD$2,FALSE)</f>
        <v>0.46786795266482561</v>
      </c>
      <c r="AE105">
        <f>Playoffs!DR103-VLOOKUP($B105,Adjusted!$C$1:$AI$128,AE$2,FALSE)</f>
        <v>4.11719694192265</v>
      </c>
      <c r="AF105">
        <f>Playoffs!DS103-VLOOKUP($B105,Adjusted!$C$1:$AI$128,AF$2,FALSE)</f>
        <v>4.6351998528497491</v>
      </c>
      <c r="AG105">
        <f>Playoffs!DT103-VLOOKUP($B105,Adjusted!$C$1:$AI$128,AG$2,FALSE)</f>
        <v>34.384105328729142</v>
      </c>
      <c r="AH105">
        <f>Playoffs!DU103-VLOOKUP($B105,Adjusted!$C$1:$AI$128,AH$2,FALSE)</f>
        <v>39.970216325932185</v>
      </c>
      <c r="AJ105">
        <f t="shared" ca="1" si="101"/>
        <v>47</v>
      </c>
      <c r="AK105">
        <f t="shared" ca="1" si="109"/>
        <v>142</v>
      </c>
      <c r="AL105">
        <f t="shared" ca="1" si="110"/>
        <v>133</v>
      </c>
      <c r="AM105">
        <f t="shared" ca="1" si="111"/>
        <v>177</v>
      </c>
      <c r="AN105">
        <f t="shared" ca="1" si="112"/>
        <v>40</v>
      </c>
      <c r="AO105">
        <f t="shared" ca="1" si="113"/>
        <v>140</v>
      </c>
      <c r="AP105">
        <f t="shared" ca="1" si="114"/>
        <v>139</v>
      </c>
      <c r="AQ105">
        <f t="shared" ca="1" si="115"/>
        <v>170</v>
      </c>
      <c r="AR105">
        <f t="shared" ca="1" si="116"/>
        <v>152</v>
      </c>
      <c r="AS105">
        <f t="shared" ca="1" si="117"/>
        <v>116</v>
      </c>
      <c r="AT105">
        <f t="shared" ca="1" si="118"/>
        <v>165</v>
      </c>
      <c r="AU105">
        <f t="shared" ca="1" si="119"/>
        <v>184</v>
      </c>
      <c r="AV105">
        <f t="shared" ca="1" si="120"/>
        <v>54</v>
      </c>
      <c r="AW105">
        <f t="shared" ca="1" si="121"/>
        <v>131</v>
      </c>
      <c r="AX105">
        <f t="shared" ca="1" si="122"/>
        <v>178</v>
      </c>
      <c r="AY105">
        <f t="shared" ca="1" si="123"/>
        <v>105</v>
      </c>
      <c r="AZ105">
        <f t="shared" ca="1" si="124"/>
        <v>192</v>
      </c>
      <c r="BA105">
        <f t="shared" ca="1" si="125"/>
        <v>168</v>
      </c>
      <c r="BB105">
        <f t="shared" ca="1" si="126"/>
        <v>171</v>
      </c>
      <c r="BC105">
        <f t="shared" ca="1" si="127"/>
        <v>141</v>
      </c>
      <c r="BD105">
        <f t="shared" ca="1" si="128"/>
        <v>11</v>
      </c>
      <c r="BE105">
        <f t="shared" ca="1" si="129"/>
        <v>70</v>
      </c>
      <c r="BF105">
        <f t="shared" ca="1" si="130"/>
        <v>86</v>
      </c>
      <c r="BG105">
        <f t="shared" ca="1" si="131"/>
        <v>103</v>
      </c>
      <c r="BH105">
        <f t="shared" ca="1" si="132"/>
        <v>10</v>
      </c>
      <c r="BI105">
        <f t="shared" ca="1" si="133"/>
        <v>55</v>
      </c>
      <c r="BJ105">
        <f t="shared" ca="1" si="134"/>
        <v>96</v>
      </c>
      <c r="BK105">
        <f t="shared" ca="1" si="135"/>
        <v>122</v>
      </c>
      <c r="BL105">
        <f t="shared" ca="1" si="136"/>
        <v>90</v>
      </c>
      <c r="BM105">
        <f t="shared" ca="1" si="137"/>
        <v>149</v>
      </c>
      <c r="BN105">
        <f t="shared" ca="1" si="138"/>
        <v>139</v>
      </c>
      <c r="BO105">
        <f t="shared" ca="1" si="139"/>
        <v>134</v>
      </c>
      <c r="BQ105">
        <f>NORMDIST(C105,Playoffs!CP$199,Playoffs!CP$200,1)</f>
        <v>0.80662832787011873</v>
      </c>
      <c r="BR105">
        <f>1-NORMDIST(D105,Playoffs!CQ$199,Playoffs!CQ$200,1)</f>
        <v>0.36915575728436001</v>
      </c>
      <c r="BS105">
        <f>NORMDIST(E105,Playoffs!CR$199,Playoffs!CR$200,1)</f>
        <v>0.4270397416746391</v>
      </c>
      <c r="BT105">
        <f>1-NORMDIST(F105,Playoffs!CS$199,Playoffs!CS$200,1)</f>
        <v>0.15289524604448634</v>
      </c>
      <c r="BU105">
        <f>1-NORMDIST(G105,Playoffs!CT$199,Playoffs!CT$200,1)</f>
        <v>0.84386381317519432</v>
      </c>
      <c r="BV105">
        <f>NORMDIST(H105,Playoffs!CU$199,Playoffs!CU$200,1)</f>
        <v>0.29818865148251972</v>
      </c>
      <c r="BW105">
        <f>NORMDIST(I105,Playoffs!CV$199,Playoffs!CV$200,1)</f>
        <v>0.39126897770847013</v>
      </c>
      <c r="BX105">
        <f>1-NORMDIST(J105,Playoffs!CW$199,Playoffs!CW$200,1)</f>
        <v>0.1952678140153864</v>
      </c>
      <c r="BY105">
        <f>NORMDIST(K105,Playoffs!CX$199,Playoffs!CX$200,1)</f>
        <v>0.256167723330468</v>
      </c>
      <c r="BZ105">
        <f>1-NORMDIST(L105,Playoffs!CY$199,Playoffs!CY$200,1)</f>
        <v>0.47968732389608948</v>
      </c>
      <c r="CA105">
        <f>NORMDIST(M105,Playoffs!CZ$199,Playoffs!CZ$200,1)</f>
        <v>0.26888815482910933</v>
      </c>
      <c r="CB105">
        <f>1-NORMDIST(N105,Playoffs!DA$199,Playoffs!DA$200,1)</f>
        <v>0.10358779992293388</v>
      </c>
      <c r="CC105">
        <f>NORMDIST(O105,Playoffs!DB$199,Playoffs!DB$200,1)</f>
        <v>0.77909464350523072</v>
      </c>
      <c r="CD105">
        <f>1-NORMDIST(P105,Playoffs!DC$199,Playoffs!DC$200,1)</f>
        <v>0.37475324253579578</v>
      </c>
      <c r="CE105">
        <f>NORMDIST(Q105,Playoffs!DD$199,Playoffs!DD$200,1)</f>
        <v>0.14195573943700435</v>
      </c>
      <c r="CF105">
        <f>1-NORMDIST(R105,Playoffs!DE$199,Playoffs!DE$200,1)</f>
        <v>0.54857939011105472</v>
      </c>
      <c r="CG105">
        <f>NORMDIST(S105,Playoffs!DF$199,Playoffs!DF$200,1)</f>
        <v>4.9973577869176333E-2</v>
      </c>
      <c r="CH105">
        <f>1-NORMDIST(T105,Playoffs!DG$199,Playoffs!DG$200,1)</f>
        <v>0.14848391242752645</v>
      </c>
      <c r="CI105">
        <f>1-NORMDIST(U105,Playoffs!DH$199,Playoffs!DH$200,1)</f>
        <v>0.17902000118351413</v>
      </c>
      <c r="CJ105">
        <f>NORMDIST(V105,Playoffs!DI$199,Playoffs!DI$200,1)</f>
        <v>0.33163012839960559</v>
      </c>
      <c r="CK105">
        <f>NORMDIST(W105,Playoffs!DJ$199,Playoffs!DJ$200,1)</f>
        <v>0.93310419049277504</v>
      </c>
      <c r="CL105">
        <f>1-NORMDIST(X105,Playoffs!DK$199,Playoffs!DK$200,1)</f>
        <v>0.65469066668982367</v>
      </c>
      <c r="CM105">
        <f>NORMDIST(Y105,Playoffs!DL$199,Playoffs!DL$200,1)</f>
        <v>0.62941960460142488</v>
      </c>
      <c r="CN105">
        <f>1-NORMDIST(Z105,Playoffs!DM$199,Playoffs!DM$200,1)</f>
        <v>0.5101614741306858</v>
      </c>
      <c r="CO105">
        <f>1-NORMDIST(AA105,Playoffs!DN$199,Playoffs!DN$200,1)</f>
        <v>0.94508609929088405</v>
      </c>
      <c r="CP105">
        <f>NORMDIST(AB105,Playoffs!DO$199,Playoffs!DO$200,1)</f>
        <v>0.59102732352945531</v>
      </c>
      <c r="CQ105">
        <f>NORMDIST(AC105,Playoffs!DP$199,Playoffs!DP$200,1)</f>
        <v>0.50829521274499423</v>
      </c>
      <c r="CR105">
        <f>1-NORMDIST(AD105,Playoffs!DQ$199,Playoffs!DQ$200,1)</f>
        <v>0.46352541079572895</v>
      </c>
      <c r="CS105">
        <f>NORMDIST(AE105,Playoffs!DR$199,Playoffs!DR$200,1)</f>
        <v>0.49345733233320899</v>
      </c>
      <c r="CT105">
        <f>1-NORMDIST(AF105,Playoffs!DS$199,Playoffs!DS$200,1)</f>
        <v>0.3466166596344199</v>
      </c>
      <c r="CU105">
        <f>NORMDIST(AG105,Playoffs!DT$199,Playoffs!DT$200,1)</f>
        <v>0.28378928503466994</v>
      </c>
      <c r="CV105">
        <f>1-NORMDIST(AH105,Playoffs!DU$199,Playoffs!DU$200,1)</f>
        <v>0.38817258689764844</v>
      </c>
      <c r="CW105">
        <f t="shared" si="102"/>
        <v>18.029954541325726</v>
      </c>
      <c r="CX105">
        <f t="shared" si="103"/>
        <v>12.275501918625904</v>
      </c>
      <c r="CY105">
        <f t="shared" si="104"/>
        <v>30.305456459951632</v>
      </c>
      <c r="DA105">
        <f t="shared" ca="1" si="105"/>
        <v>127</v>
      </c>
      <c r="DB105">
        <f t="shared" ca="1" si="106"/>
        <v>163</v>
      </c>
      <c r="DC105">
        <f t="shared" ca="1" si="107"/>
        <v>168</v>
      </c>
      <c r="DE105" t="str">
        <f t="shared" si="108"/>
        <v>Bears</v>
      </c>
    </row>
    <row r="106" spans="1:109">
      <c r="A106" t="str">
        <f>Playoffs!G104</f>
        <v>Panthers-DIV-2005</v>
      </c>
      <c r="B106" t="str">
        <f>Playoffs!B104&amp;"-"&amp;Playoffs!F104</f>
        <v>Bears-2005</v>
      </c>
      <c r="C106">
        <f>Playoffs!CP104-VLOOKUP($B106,Adjusted!$C$1:$AI$128,C$2,FALSE)</f>
        <v>0.79694593268875857</v>
      </c>
      <c r="D106">
        <f>Playoffs!CQ104-VLOOKUP($B106,Adjusted!$C$1:$AI$128,D$2,FALSE)</f>
        <v>0.82714738530350884</v>
      </c>
      <c r="E106">
        <f>Playoffs!CR104-VLOOKUP($B106,Adjusted!$C$1:$AI$128,E$2,FALSE)</f>
        <v>11.253623762192566</v>
      </c>
      <c r="F106">
        <f>Playoffs!CS104-VLOOKUP($B106,Adjusted!$C$1:$AI$128,F$2,FALSE)</f>
        <v>5.7047089037290357</v>
      </c>
      <c r="G106">
        <f>Playoffs!CT104-VLOOKUP($B106,Adjusted!$C$1:$AI$128,G$2,FALSE)</f>
        <v>0.81484976530768605</v>
      </c>
      <c r="H106">
        <f>Playoffs!CU104-VLOOKUP($B106,Adjusted!$C$1:$AI$128,H$2,FALSE)</f>
        <v>1.025508406835743</v>
      </c>
      <c r="I106">
        <f>Playoffs!CV104-VLOOKUP($B106,Adjusted!$C$1:$AI$128,I$2,FALSE)</f>
        <v>39.285401475626443</v>
      </c>
      <c r="J106">
        <f>Playoffs!CW104-VLOOKUP($B106,Adjusted!$C$1:$AI$128,J$2,FALSE)</f>
        <v>29.853250542720325</v>
      </c>
      <c r="K106">
        <f>Playoffs!CX104-VLOOKUP($B106,Adjusted!$C$1:$AI$128,K$2,FALSE)</f>
        <v>2.7861063913505522</v>
      </c>
      <c r="L106">
        <f>Playoffs!CY104-VLOOKUP($B106,Adjusted!$C$1:$AI$128,L$2,FALSE)</f>
        <v>2.4102489063033334</v>
      </c>
      <c r="M106">
        <f>Playoffs!CZ104-VLOOKUP($B106,Adjusted!$C$1:$AI$128,M$2,FALSE)</f>
        <v>7.2832238622965244</v>
      </c>
      <c r="N106">
        <f>Playoffs!DA104-VLOOKUP($B106,Adjusted!$C$1:$AI$128,N$2,FALSE)</f>
        <v>4.841853852305138</v>
      </c>
      <c r="O106">
        <f>Playoffs!DB104-VLOOKUP($B106,Adjusted!$C$1:$AI$128,O$2,FALSE)</f>
        <v>1.9563460881810706</v>
      </c>
      <c r="P106">
        <f>Playoffs!DC104-VLOOKUP($B106,Adjusted!$C$1:$AI$128,P$2,FALSE)</f>
        <v>2.3180901315127889</v>
      </c>
      <c r="Q106">
        <f>Playoffs!DD104-VLOOKUP($B106,Adjusted!$C$1:$AI$128,Q$2,FALSE)</f>
        <v>0.48004401819690012</v>
      </c>
      <c r="R106">
        <f>Playoffs!DE104-VLOOKUP($B106,Adjusted!$C$1:$AI$128,R$2,FALSE)</f>
        <v>0.37108275276128055</v>
      </c>
      <c r="S106">
        <f>Playoffs!DF104-VLOOKUP($B106,Adjusted!$C$1:$AI$128,S$2,FALSE)</f>
        <v>38.432828919937869</v>
      </c>
      <c r="T106">
        <f>Playoffs!DG104-VLOOKUP($B106,Adjusted!$C$1:$AI$128,T$2,FALSE)</f>
        <v>20.706590059367851</v>
      </c>
      <c r="U106">
        <f>Playoffs!DH104-VLOOKUP($B106,Adjusted!$C$1:$AI$128,U$2,FALSE)</f>
        <v>2.1307990334643687</v>
      </c>
      <c r="V106">
        <f>Playoffs!DI104-VLOOKUP($B106,Adjusted!$C$1:$AI$128,V$2,FALSE)</f>
        <v>4.9290344122565442</v>
      </c>
      <c r="W106">
        <f>Playoffs!DJ104-VLOOKUP($B106,Adjusted!$C$1:$AI$128,W$2,FALSE)</f>
        <v>0.78770827135784005</v>
      </c>
      <c r="X106">
        <f>Playoffs!DK104-VLOOKUP($B106,Adjusted!$C$1:$AI$128,X$2,FALSE)</f>
        <v>0.9666599857310646</v>
      </c>
      <c r="Y106">
        <f>Playoffs!DL104-VLOOKUP($B106,Adjusted!$C$1:$AI$128,Y$2,FALSE)</f>
        <v>5.437331314516439</v>
      </c>
      <c r="Z106">
        <f>Playoffs!DM104-VLOOKUP($B106,Adjusted!$C$1:$AI$128,Z$2,FALSE)</f>
        <v>6.2614564659555363</v>
      </c>
      <c r="AA106">
        <f>Playoffs!DN104-VLOOKUP($B106,Adjusted!$C$1:$AI$128,AA$2,FALSE)</f>
        <v>0.6590542104672299</v>
      </c>
      <c r="AB106">
        <f>Playoffs!DO104-VLOOKUP($B106,Adjusted!$C$1:$AI$128,AB$2,FALSE)</f>
        <v>0.2532348974838397</v>
      </c>
      <c r="AC106">
        <f>Playoffs!DP104-VLOOKUP($B106,Adjusted!$C$1:$AI$128,AC$2,FALSE)</f>
        <v>0.42387235166447462</v>
      </c>
      <c r="AD106">
        <f>Playoffs!DQ104-VLOOKUP($B106,Adjusted!$C$1:$AI$128,AD$2,FALSE)</f>
        <v>0.46263326833341878</v>
      </c>
      <c r="AE106">
        <f>Playoffs!DR104-VLOOKUP($B106,Adjusted!$C$1:$AI$128,AE$2,FALSE)</f>
        <v>4.0626369959022179</v>
      </c>
      <c r="AF106">
        <f>Playoffs!DS104-VLOOKUP($B106,Adjusted!$C$1:$AI$128,AF$2,FALSE)</f>
        <v>3.4503770650770953</v>
      </c>
      <c r="AG106">
        <f>Playoffs!DT104-VLOOKUP($B106,Adjusted!$C$1:$AI$128,AG$2,FALSE)</f>
        <v>42.479955482306011</v>
      </c>
      <c r="AH106">
        <f>Playoffs!DU104-VLOOKUP($B106,Adjusted!$C$1:$AI$128,AH$2,FALSE)</f>
        <v>36.219665878759493</v>
      </c>
      <c r="AJ106">
        <f t="shared" ca="1" si="101"/>
        <v>35</v>
      </c>
      <c r="AK106">
        <f t="shared" ca="1" si="109"/>
        <v>192</v>
      </c>
      <c r="AL106">
        <f t="shared" ca="1" si="110"/>
        <v>14</v>
      </c>
      <c r="AM106">
        <f t="shared" ca="1" si="111"/>
        <v>123</v>
      </c>
      <c r="AN106">
        <f t="shared" ca="1" si="112"/>
        <v>67</v>
      </c>
      <c r="AO106">
        <f t="shared" ca="1" si="113"/>
        <v>138</v>
      </c>
      <c r="AP106">
        <f t="shared" ca="1" si="114"/>
        <v>28</v>
      </c>
      <c r="AQ106">
        <f t="shared" ca="1" si="115"/>
        <v>126</v>
      </c>
      <c r="AR106">
        <f t="shared" ca="1" si="116"/>
        <v>91</v>
      </c>
      <c r="AS106">
        <f t="shared" ca="1" si="117"/>
        <v>84</v>
      </c>
      <c r="AT106">
        <f t="shared" ca="1" si="118"/>
        <v>10</v>
      </c>
      <c r="AU106">
        <f t="shared" ca="1" si="119"/>
        <v>97</v>
      </c>
      <c r="AV106">
        <f t="shared" ca="1" si="120"/>
        <v>66</v>
      </c>
      <c r="AW106">
        <f t="shared" ca="1" si="121"/>
        <v>181</v>
      </c>
      <c r="AX106">
        <f t="shared" ca="1" si="122"/>
        <v>66</v>
      </c>
      <c r="AY106">
        <f t="shared" ca="1" si="123"/>
        <v>99</v>
      </c>
      <c r="AZ106">
        <f t="shared" ca="1" si="124"/>
        <v>33</v>
      </c>
      <c r="BA106">
        <f t="shared" ca="1" si="125"/>
        <v>10</v>
      </c>
      <c r="BB106">
        <f t="shared" ca="1" si="126"/>
        <v>46</v>
      </c>
      <c r="BC106">
        <f t="shared" ca="1" si="127"/>
        <v>72</v>
      </c>
      <c r="BD106">
        <f t="shared" ca="1" si="128"/>
        <v>71</v>
      </c>
      <c r="BE106">
        <f t="shared" ca="1" si="129"/>
        <v>179</v>
      </c>
      <c r="BF106">
        <f t="shared" ca="1" si="130"/>
        <v>107</v>
      </c>
      <c r="BG106">
        <f t="shared" ca="1" si="131"/>
        <v>158</v>
      </c>
      <c r="BH106">
        <f t="shared" ca="1" si="132"/>
        <v>107</v>
      </c>
      <c r="BI106">
        <f t="shared" ca="1" si="133"/>
        <v>180</v>
      </c>
      <c r="BJ106">
        <f t="shared" ca="1" si="134"/>
        <v>126</v>
      </c>
      <c r="BK106">
        <f t="shared" ca="1" si="135"/>
        <v>114</v>
      </c>
      <c r="BL106">
        <f t="shared" ca="1" si="136"/>
        <v>95</v>
      </c>
      <c r="BM106">
        <f t="shared" ca="1" si="137"/>
        <v>71</v>
      </c>
      <c r="BN106">
        <f t="shared" ca="1" si="138"/>
        <v>32</v>
      </c>
      <c r="BO106">
        <f t="shared" ca="1" si="139"/>
        <v>82</v>
      </c>
      <c r="BQ106">
        <f>NORMDIST(C106,Playoffs!CP$199,Playoffs!CP$200,1)</f>
        <v>0.84621040831540029</v>
      </c>
      <c r="BR106">
        <f>1-NORMDIST(D106,Playoffs!CQ$199,Playoffs!CQ$200,1)</f>
        <v>9.4667612972991977E-2</v>
      </c>
      <c r="BS106">
        <f>NORMDIST(E106,Playoffs!CR$199,Playoffs!CR$200,1)</f>
        <v>0.98003692562985234</v>
      </c>
      <c r="BT106">
        <f>1-NORMDIST(F106,Playoffs!CS$199,Playoffs!CS$200,1)</f>
        <v>0.46289143155579981</v>
      </c>
      <c r="BU106">
        <f>1-NORMDIST(G106,Playoffs!CT$199,Playoffs!CT$200,1)</f>
        <v>0.74776807999736072</v>
      </c>
      <c r="BV106">
        <f>NORMDIST(H106,Playoffs!CU$199,Playoffs!CU$200,1)</f>
        <v>0.30241401035080362</v>
      </c>
      <c r="BW106">
        <f>NORMDIST(I106,Playoffs!CV$199,Playoffs!CV$200,1)</f>
        <v>0.88607831669729131</v>
      </c>
      <c r="BX106">
        <f>1-NORMDIST(J106,Playoffs!CW$199,Playoffs!CW$200,1)</f>
        <v>0.43967150111601949</v>
      </c>
      <c r="BY106">
        <f>NORMDIST(K106,Playoffs!CX$199,Playoffs!CX$200,1)</f>
        <v>0.58676969199867279</v>
      </c>
      <c r="BZ106">
        <f>1-NORMDIST(L106,Playoffs!CY$199,Playoffs!CY$200,1)</f>
        <v>0.65940398461931893</v>
      </c>
      <c r="CA106">
        <f>NORMDIST(M106,Playoffs!CZ$199,Playoffs!CZ$200,1)</f>
        <v>0.96833695545903375</v>
      </c>
      <c r="CB106">
        <f>1-NORMDIST(N106,Playoffs!DA$199,Playoffs!DA$200,1)</f>
        <v>0.61454957254654274</v>
      </c>
      <c r="CC106">
        <f>NORMDIST(O106,Playoffs!DB$199,Playoffs!DB$200,1)</f>
        <v>0.7246050205174519</v>
      </c>
      <c r="CD106">
        <f>1-NORMDIST(P106,Playoffs!DC$199,Playoffs!DC$200,1)</f>
        <v>0.10519856308518949</v>
      </c>
      <c r="CE106">
        <f>NORMDIST(Q106,Playoffs!DD$199,Playoffs!DD$200,1)</f>
        <v>0.74564647423395525</v>
      </c>
      <c r="CF106">
        <f>1-NORMDIST(R106,Playoffs!DE$199,Playoffs!DE$200,1)</f>
        <v>0.55964409590585862</v>
      </c>
      <c r="CG106">
        <f>NORMDIST(S106,Playoffs!DF$199,Playoffs!DF$200,1)</f>
        <v>0.90382295972852478</v>
      </c>
      <c r="CH106">
        <f>1-NORMDIST(T106,Playoffs!DG$199,Playoffs!DG$200,1)</f>
        <v>0.9661317135870453</v>
      </c>
      <c r="CI106">
        <f>1-NORMDIST(U106,Playoffs!DH$199,Playoffs!DH$200,1)</f>
        <v>0.81125476227333637</v>
      </c>
      <c r="CJ106">
        <f>NORMDIST(V106,Playoffs!DI$199,Playoffs!DI$200,1)</f>
        <v>0.69217699658621878</v>
      </c>
      <c r="CK106">
        <f>NORMDIST(W106,Playoffs!DJ$199,Playoffs!DJ$200,1)</f>
        <v>0.68496953114531944</v>
      </c>
      <c r="CL106">
        <f>1-NORMDIST(X106,Playoffs!DK$199,Playoffs!DK$200,1)</f>
        <v>0.12812629509628137</v>
      </c>
      <c r="CM106">
        <f>NORMDIST(Y106,Playoffs!DL$199,Playoffs!DL$200,1)</f>
        <v>0.47152762210154786</v>
      </c>
      <c r="CN106">
        <f>1-NORMDIST(Z106,Playoffs!DM$199,Playoffs!DM$200,1)</f>
        <v>0.22527377803702198</v>
      </c>
      <c r="CO106">
        <f>1-NORMDIST(AA106,Playoffs!DN$199,Playoffs!DN$200,1)</f>
        <v>0.64158437837289284</v>
      </c>
      <c r="CP106">
        <f>NORMDIST(AB106,Playoffs!DO$199,Playoffs!DO$200,1)</f>
        <v>9.717281846547543E-2</v>
      </c>
      <c r="CQ106">
        <f>NORMDIST(AC106,Playoffs!DP$199,Playoffs!DP$200,1)</f>
        <v>0.38794488529099158</v>
      </c>
      <c r="CR106">
        <f>1-NORMDIST(AD106,Playoffs!DQ$199,Playoffs!DQ$200,1)</f>
        <v>0.48134000064989213</v>
      </c>
      <c r="CS106">
        <f>NORMDIST(AE106,Playoffs!DR$199,Playoffs!DR$200,1)</f>
        <v>0.47620649893535616</v>
      </c>
      <c r="CT106">
        <f>1-NORMDIST(AF106,Playoffs!DS$199,Playoffs!DS$200,1)</f>
        <v>0.70723047112031701</v>
      </c>
      <c r="CU106">
        <f>NORMDIST(AG106,Playoffs!DT$199,Playoffs!DT$200,1)</f>
        <v>0.74810506388107345</v>
      </c>
      <c r="CV106">
        <f>1-NORMDIST(AH106,Playoffs!DU$199,Playoffs!DU$200,1)</f>
        <v>0.61426079429701219</v>
      </c>
      <c r="CW106">
        <f t="shared" si="102"/>
        <v>28.268475285032203</v>
      </c>
      <c r="CX106">
        <f t="shared" si="103"/>
        <v>15.37265041242536</v>
      </c>
      <c r="CY106">
        <f t="shared" si="104"/>
        <v>43.641125697457561</v>
      </c>
      <c r="DA106">
        <f t="shared" ca="1" si="105"/>
        <v>25</v>
      </c>
      <c r="DB106">
        <f t="shared" ca="1" si="106"/>
        <v>141</v>
      </c>
      <c r="DC106">
        <f t="shared" ca="1" si="107"/>
        <v>74</v>
      </c>
      <c r="DE106" t="str">
        <f t="shared" si="108"/>
        <v>Panthers</v>
      </c>
    </row>
    <row r="107" spans="1:109">
      <c r="A107" t="str">
        <f>Playoffs!G105</f>
        <v>Broncos-CC-2005</v>
      </c>
      <c r="B107" t="str">
        <f>Playoffs!B105&amp;"-"&amp;Playoffs!F105</f>
        <v>Steelers-2005</v>
      </c>
      <c r="C107">
        <f>Playoffs!CP105-VLOOKUP($B107,Adjusted!$C$1:$AI$128,C$2,FALSE)</f>
        <v>0.68691851036867646</v>
      </c>
      <c r="D107">
        <f>Playoffs!CQ105-VLOOKUP($B107,Adjusted!$C$1:$AI$128,D$2,FALSE)</f>
        <v>0.77382007043516543</v>
      </c>
      <c r="E107">
        <f>Playoffs!CR105-VLOOKUP($B107,Adjusted!$C$1:$AI$128,E$2,FALSE)</f>
        <v>5.0089406358603314</v>
      </c>
      <c r="F107">
        <f>Playoffs!CS105-VLOOKUP($B107,Adjusted!$C$1:$AI$128,F$2,FALSE)</f>
        <v>8.0402348281022729</v>
      </c>
      <c r="G107">
        <f>Playoffs!CT105-VLOOKUP($B107,Adjusted!$C$1:$AI$128,G$2,FALSE)</f>
        <v>3.8132376627056401</v>
      </c>
      <c r="H107">
        <f>Playoffs!CU105-VLOOKUP($B107,Adjusted!$C$1:$AI$128,H$2,FALSE)</f>
        <v>0.32771574867814163</v>
      </c>
      <c r="I107">
        <f>Playoffs!CV105-VLOOKUP($B107,Adjusted!$C$1:$AI$128,I$2,FALSE)</f>
        <v>29.934031333584212</v>
      </c>
      <c r="J107">
        <f>Playoffs!CW105-VLOOKUP($B107,Adjusted!$C$1:$AI$128,J$2,FALSE)</f>
        <v>33.936162090685499</v>
      </c>
      <c r="K107">
        <f>Playoffs!CX105-VLOOKUP($B107,Adjusted!$C$1:$AI$128,K$2,FALSE)</f>
        <v>2.178667022700266</v>
      </c>
      <c r="L107">
        <f>Playoffs!CY105-VLOOKUP($B107,Adjusted!$C$1:$AI$128,L$2,FALSE)</f>
        <v>3.2982733945967664</v>
      </c>
      <c r="M107">
        <f>Playoffs!CZ105-VLOOKUP($B107,Adjusted!$C$1:$AI$128,M$2,FALSE)</f>
        <v>6.0979635174397471</v>
      </c>
      <c r="N107">
        <f>Playoffs!DA105-VLOOKUP($B107,Adjusted!$C$1:$AI$128,N$2,FALSE)</f>
        <v>5.3654821531035264</v>
      </c>
      <c r="O107">
        <f>Playoffs!DB105-VLOOKUP($B107,Adjusted!$C$1:$AI$128,O$2,FALSE)</f>
        <v>1.5112431961472694</v>
      </c>
      <c r="P107">
        <f>Playoffs!DC105-VLOOKUP($B107,Adjusted!$C$1:$AI$128,P$2,FALSE)</f>
        <v>1.9249952241045425</v>
      </c>
      <c r="Q107">
        <f>Playoffs!DD105-VLOOKUP($B107,Adjusted!$C$1:$AI$128,Q$2,FALSE)</f>
        <v>0.49601568697835957</v>
      </c>
      <c r="R107">
        <f>Playoffs!DE105-VLOOKUP($B107,Adjusted!$C$1:$AI$128,R$2,FALSE)</f>
        <v>0.66952991822658348</v>
      </c>
      <c r="S107">
        <f>Playoffs!DF105-VLOOKUP($B107,Adjusted!$C$1:$AI$128,S$2,FALSE)</f>
        <v>27.966084233465253</v>
      </c>
      <c r="T107">
        <f>Playoffs!DG105-VLOOKUP($B107,Adjusted!$C$1:$AI$128,T$2,FALSE)</f>
        <v>40.851217707965866</v>
      </c>
      <c r="U107">
        <f>Playoffs!DH105-VLOOKUP($B107,Adjusted!$C$1:$AI$128,U$2,FALSE)</f>
        <v>4.9780861219211365</v>
      </c>
      <c r="V107">
        <f>Playoffs!DI105-VLOOKUP($B107,Adjusted!$C$1:$AI$128,V$2,FALSE)</f>
        <v>3.8747590007133121</v>
      </c>
      <c r="W107">
        <f>Playoffs!DJ105-VLOOKUP($B107,Adjusted!$C$1:$AI$128,W$2,FALSE)</f>
        <v>0.74186270927962128</v>
      </c>
      <c r="X107">
        <f>Playoffs!DK105-VLOOKUP($B107,Adjusted!$C$1:$AI$128,X$2,FALSE)</f>
        <v>0.7712059639495199</v>
      </c>
      <c r="Y107">
        <f>Playoffs!DL105-VLOOKUP($B107,Adjusted!$C$1:$AI$128,Y$2,FALSE)</f>
        <v>4.7670480044967478</v>
      </c>
      <c r="Z107">
        <f>Playoffs!DM105-VLOOKUP($B107,Adjusted!$C$1:$AI$128,Z$2,FALSE)</f>
        <v>6.3035364020165385</v>
      </c>
      <c r="AA107">
        <f>Playoffs!DN105-VLOOKUP($B107,Adjusted!$C$1:$AI$128,AA$2,FALSE)</f>
        <v>0.19515386212781327</v>
      </c>
      <c r="AB107">
        <f>Playoffs!DO105-VLOOKUP($B107,Adjusted!$C$1:$AI$128,AB$2,FALSE)</f>
        <v>0.89170520347863014</v>
      </c>
      <c r="AC107">
        <f>Playoffs!DP105-VLOOKUP($B107,Adjusted!$C$1:$AI$128,AC$2,FALSE)</f>
        <v>0.64214863764360186</v>
      </c>
      <c r="AD107">
        <f>Playoffs!DQ105-VLOOKUP($B107,Adjusted!$C$1:$AI$128,AD$2,FALSE)</f>
        <v>0.3569969297534098</v>
      </c>
      <c r="AE107">
        <f>Playoffs!DR105-VLOOKUP($B107,Adjusted!$C$1:$AI$128,AE$2,FALSE)</f>
        <v>4.9101522357545306</v>
      </c>
      <c r="AF107">
        <f>Playoffs!DS105-VLOOKUP($B107,Adjusted!$C$1:$AI$128,AF$2,FALSE)</f>
        <v>2.9524634966144077</v>
      </c>
      <c r="AG107">
        <f>Playoffs!DT105-VLOOKUP($B107,Adjusted!$C$1:$AI$128,AG$2,FALSE)</f>
        <v>36.118521882083527</v>
      </c>
      <c r="AH107">
        <f>Playoffs!DU105-VLOOKUP($B107,Adjusted!$C$1:$AI$128,AH$2,FALSE)</f>
        <v>37.875980755357347</v>
      </c>
      <c r="AJ107">
        <f t="shared" ca="1" si="101"/>
        <v>123</v>
      </c>
      <c r="AK107">
        <f t="shared" ca="1" si="109"/>
        <v>174</v>
      </c>
      <c r="AL107">
        <f t="shared" ca="1" si="110"/>
        <v>130</v>
      </c>
      <c r="AM107">
        <f t="shared" ca="1" si="111"/>
        <v>171</v>
      </c>
      <c r="AN107">
        <f t="shared" ca="1" si="112"/>
        <v>179</v>
      </c>
      <c r="AO107">
        <f t="shared" ca="1" si="113"/>
        <v>172</v>
      </c>
      <c r="AP107">
        <f t="shared" ca="1" si="114"/>
        <v>103</v>
      </c>
      <c r="AQ107">
        <f t="shared" ca="1" si="115"/>
        <v>160</v>
      </c>
      <c r="AR107">
        <f t="shared" ca="1" si="116"/>
        <v>163</v>
      </c>
      <c r="AS107">
        <f t="shared" ca="1" si="117"/>
        <v>173</v>
      </c>
      <c r="AT107">
        <f t="shared" ca="1" si="118"/>
        <v>50</v>
      </c>
      <c r="AU107">
        <f t="shared" ca="1" si="119"/>
        <v>141</v>
      </c>
      <c r="AV107">
        <f t="shared" ca="1" si="120"/>
        <v>128</v>
      </c>
      <c r="AW107">
        <f t="shared" ca="1" si="121"/>
        <v>152</v>
      </c>
      <c r="AX107">
        <f t="shared" ca="1" si="122"/>
        <v>60</v>
      </c>
      <c r="AY107">
        <f t="shared" ca="1" si="123"/>
        <v>195</v>
      </c>
      <c r="AZ107">
        <f t="shared" ca="1" si="124"/>
        <v>148</v>
      </c>
      <c r="BA107">
        <f t="shared" ca="1" si="125"/>
        <v>187</v>
      </c>
      <c r="BB107">
        <f t="shared" ca="1" si="126"/>
        <v>152</v>
      </c>
      <c r="BC107">
        <f t="shared" ca="1" si="127"/>
        <v>109</v>
      </c>
      <c r="BD107">
        <f t="shared" ca="1" si="128"/>
        <v>95</v>
      </c>
      <c r="BE107">
        <f t="shared" ca="1" si="129"/>
        <v>139</v>
      </c>
      <c r="BF107">
        <f t="shared" ca="1" si="130"/>
        <v>157</v>
      </c>
      <c r="BG107">
        <f t="shared" ca="1" si="131"/>
        <v>160</v>
      </c>
      <c r="BH107">
        <f t="shared" ca="1" si="132"/>
        <v>23</v>
      </c>
      <c r="BI107">
        <f t="shared" ca="1" si="133"/>
        <v>60</v>
      </c>
      <c r="BJ107">
        <f t="shared" ca="1" si="134"/>
        <v>14</v>
      </c>
      <c r="BK107">
        <f t="shared" ca="1" si="135"/>
        <v>50</v>
      </c>
      <c r="BL107">
        <f t="shared" ca="1" si="136"/>
        <v>45</v>
      </c>
      <c r="BM107">
        <f t="shared" ca="1" si="137"/>
        <v>46</v>
      </c>
      <c r="BN107">
        <f t="shared" ca="1" si="138"/>
        <v>117</v>
      </c>
      <c r="BO107">
        <f t="shared" ca="1" si="139"/>
        <v>107</v>
      </c>
      <c r="BQ107">
        <f>NORMDIST(C107,Playoffs!CP$199,Playoffs!CP$200,1)</f>
        <v>0.48232239462844972</v>
      </c>
      <c r="BR107">
        <f>1-NORMDIST(D107,Playoffs!CQ$199,Playoffs!CQ$200,1)</f>
        <v>0.21285743996460971</v>
      </c>
      <c r="BS107">
        <f>NORMDIST(E107,Playoffs!CR$199,Playoffs!CR$200,1)</f>
        <v>0.43928610782996225</v>
      </c>
      <c r="BT107">
        <f>1-NORMDIST(F107,Playoffs!CS$199,Playoffs!CS$200,1)</f>
        <v>0.17913041850591971</v>
      </c>
      <c r="BU107">
        <f>1-NORMDIST(G107,Playoffs!CT$199,Playoffs!CT$200,1)</f>
        <v>7.1092037431949917E-2</v>
      </c>
      <c r="BV107">
        <f>NORMDIST(H107,Playoffs!CU$199,Playoffs!CU$200,1)</f>
        <v>0.15520148619503338</v>
      </c>
      <c r="BW107">
        <f>NORMDIST(I107,Playoffs!CV$199,Playoffs!CV$200,1)</f>
        <v>0.56388640544798552</v>
      </c>
      <c r="BX107">
        <f>1-NORMDIST(J107,Playoffs!CW$199,Playoffs!CW$200,1)</f>
        <v>0.2715587380406842</v>
      </c>
      <c r="BY107">
        <f>NORMDIST(K107,Playoffs!CX$199,Playoffs!CX$200,1)</f>
        <v>0.21212884419933087</v>
      </c>
      <c r="BZ107">
        <f>1-NORMDIST(L107,Playoffs!CY$199,Playoffs!CY$200,1)</f>
        <v>0.14055480195658299</v>
      </c>
      <c r="CA107">
        <f>NORMDIST(M107,Playoffs!CZ$199,Playoffs!CZ$200,1)</f>
        <v>0.79218276461655435</v>
      </c>
      <c r="CB107">
        <f>1-NORMDIST(N107,Playoffs!DA$199,Playoffs!DA$200,1)</f>
        <v>0.43269033992314387</v>
      </c>
      <c r="CC107">
        <f>NORMDIST(O107,Playoffs!DB$199,Playoffs!DB$200,1)</f>
        <v>0.4166531853121993</v>
      </c>
      <c r="CD107">
        <f>1-NORMDIST(P107,Playoffs!DC$199,Playoffs!DC$200,1)</f>
        <v>0.29469062809864432</v>
      </c>
      <c r="CE107">
        <f>NORMDIST(Q107,Playoffs!DD$199,Playoffs!DD$200,1)</f>
        <v>0.78222148854904661</v>
      </c>
      <c r="CF107">
        <f>1-NORMDIST(R107,Playoffs!DE$199,Playoffs!DE$200,1)</f>
        <v>1.9176706457590953E-2</v>
      </c>
      <c r="CG107">
        <f>NORMDIST(S107,Playoffs!DF$199,Playoffs!DF$200,1)</f>
        <v>0.29296279238636413</v>
      </c>
      <c r="CH107">
        <f>1-NORMDIST(T107,Playoffs!DG$199,Playoffs!DG$200,1)</f>
        <v>4.1750228478137252E-2</v>
      </c>
      <c r="CI107">
        <f>1-NORMDIST(U107,Playoffs!DH$199,Playoffs!DH$200,1)</f>
        <v>0.29933945592185962</v>
      </c>
      <c r="CJ107">
        <f>NORMDIST(V107,Playoffs!DI$199,Playoffs!DI$200,1)</f>
        <v>0.49217230734376605</v>
      </c>
      <c r="CK107">
        <f>NORMDIST(W107,Playoffs!DJ$199,Playoffs!DJ$200,1)</f>
        <v>0.62330870333217336</v>
      </c>
      <c r="CL107">
        <f>1-NORMDIST(X107,Playoffs!DK$199,Playoffs!DK$200,1)</f>
        <v>0.33674480908810023</v>
      </c>
      <c r="CM107">
        <f>NORMDIST(Y107,Playoffs!DL$199,Playoffs!DL$200,1)</f>
        <v>0.22868516846016718</v>
      </c>
      <c r="CN107">
        <f>1-NORMDIST(Z107,Playoffs!DM$199,Playoffs!DM$200,1)</f>
        <v>0.21281998526037516</v>
      </c>
      <c r="CO107">
        <f>1-NORMDIST(AA107,Playoffs!DN$199,Playoffs!DN$200,1)</f>
        <v>0.92388043368808959</v>
      </c>
      <c r="CP107">
        <f>NORMDIST(AB107,Playoffs!DO$199,Playoffs!DO$200,1)</f>
        <v>0.56883263876419565</v>
      </c>
      <c r="CQ107">
        <f>NORMDIST(AC107,Playoffs!DP$199,Playoffs!DP$200,1)</f>
        <v>0.94316894052727895</v>
      </c>
      <c r="CR107">
        <f>1-NORMDIST(AD107,Playoffs!DQ$199,Playoffs!DQ$200,1)</f>
        <v>0.80416016036384075</v>
      </c>
      <c r="CS107">
        <f>NORMDIST(AE107,Playoffs!DR$199,Playoffs!DR$200,1)</f>
        <v>0.72991599279886121</v>
      </c>
      <c r="CT107">
        <f>1-NORMDIST(AF107,Playoffs!DS$199,Playoffs!DS$200,1)</f>
        <v>0.82645509548124774</v>
      </c>
      <c r="CU107">
        <f>NORMDIST(AG107,Playoffs!DT$199,Playoffs!DT$200,1)</f>
        <v>0.37982694625993529</v>
      </c>
      <c r="CV107">
        <f>1-NORMDIST(AH107,Playoffs!DU$199,Playoffs!DU$200,1)</f>
        <v>0.51464571912496071</v>
      </c>
      <c r="CW107">
        <f t="shared" si="102"/>
        <v>17.002904376710607</v>
      </c>
      <c r="CX107">
        <f t="shared" si="103"/>
        <v>9.4437770060725672</v>
      </c>
      <c r="CY107">
        <f t="shared" si="104"/>
        <v>26.446681382783176</v>
      </c>
      <c r="DA107">
        <f t="shared" ca="1" si="105"/>
        <v>138</v>
      </c>
      <c r="DB107">
        <f t="shared" ca="1" si="106"/>
        <v>181</v>
      </c>
      <c r="DC107">
        <f t="shared" ca="1" si="107"/>
        <v>182</v>
      </c>
      <c r="DE107" t="str">
        <f t="shared" si="108"/>
        <v>Broncos</v>
      </c>
    </row>
    <row r="108" spans="1:109">
      <c r="A108" t="str">
        <f>Playoffs!G106</f>
        <v>Steelers-CC-2005</v>
      </c>
      <c r="B108" t="str">
        <f>Playoffs!B106&amp;"-"&amp;Playoffs!F106</f>
        <v>Broncos-2005</v>
      </c>
      <c r="C108">
        <f>Playoffs!CP106-VLOOKUP($B108,Adjusted!$C$1:$AI$128,C$2,FALSE)</f>
        <v>0.81799145577989218</v>
      </c>
      <c r="D108">
        <f>Playoffs!CQ106-VLOOKUP($B108,Adjusted!$C$1:$AI$128,D$2,FALSE)</f>
        <v>0.62084674795068684</v>
      </c>
      <c r="E108">
        <f>Playoffs!CR106-VLOOKUP($B108,Adjusted!$C$1:$AI$128,E$2,FALSE)</f>
        <v>10.673655396519372</v>
      </c>
      <c r="F108">
        <f>Playoffs!CS106-VLOOKUP($B108,Adjusted!$C$1:$AI$128,F$2,FALSE)</f>
        <v>2.8126878461219738</v>
      </c>
      <c r="G108">
        <f>Playoffs!CT106-VLOOKUP($B108,Adjusted!$C$1:$AI$128,G$2,FALSE)</f>
        <v>-0.58772196777514252</v>
      </c>
      <c r="H108">
        <f>Playoffs!CU106-VLOOKUP($B108,Adjusted!$C$1:$AI$128,H$2,FALSE)</f>
        <v>4.7243255626418037</v>
      </c>
      <c r="I108">
        <f>Playoffs!CV106-VLOOKUP($B108,Adjusted!$C$1:$AI$128,I$2,FALSE)</f>
        <v>36.536388344367168</v>
      </c>
      <c r="J108">
        <f>Playoffs!CW106-VLOOKUP($B108,Adjusted!$C$1:$AI$128,J$2,FALSE)</f>
        <v>23.094010392358037</v>
      </c>
      <c r="K108">
        <f>Playoffs!CX106-VLOOKUP($B108,Adjusted!$C$1:$AI$128,K$2,FALSE)</f>
        <v>3.7883847149093826</v>
      </c>
      <c r="L108">
        <f>Playoffs!CY106-VLOOKUP($B108,Adjusted!$C$1:$AI$128,L$2,FALSE)</f>
        <v>1.8587992638846256</v>
      </c>
      <c r="M108">
        <f>Playoffs!CZ106-VLOOKUP($B108,Adjusted!$C$1:$AI$128,M$2,FALSE)</f>
        <v>5.7185884284641659</v>
      </c>
      <c r="N108">
        <f>Playoffs!DA106-VLOOKUP($B108,Adjusted!$C$1:$AI$128,N$2,FALSE)</f>
        <v>5.005167338440712</v>
      </c>
      <c r="O108">
        <f>Playoffs!DB106-VLOOKUP($B108,Adjusted!$C$1:$AI$128,O$2,FALSE)</f>
        <v>1.9987622317172951</v>
      </c>
      <c r="P108">
        <f>Playoffs!DC106-VLOOKUP($B108,Adjusted!$C$1:$AI$128,P$2,FALSE)</f>
        <v>1.1950388714156324</v>
      </c>
      <c r="Q108">
        <f>Playoffs!DD106-VLOOKUP($B108,Adjusted!$C$1:$AI$128,Q$2,FALSE)</f>
        <v>0.64897188326055666</v>
      </c>
      <c r="R108">
        <f>Playoffs!DE106-VLOOKUP($B108,Adjusted!$C$1:$AI$128,R$2,FALSE)</f>
        <v>0.49891348291718673</v>
      </c>
      <c r="S108">
        <f>Playoffs!DF106-VLOOKUP($B108,Adjusted!$C$1:$AI$128,S$2,FALSE)</f>
        <v>46.353966225540688</v>
      </c>
      <c r="T108">
        <f>Playoffs!DG106-VLOOKUP($B108,Adjusted!$C$1:$AI$128,T$2,FALSE)</f>
        <v>25.646475787467175</v>
      </c>
      <c r="U108">
        <f>Playoffs!DH106-VLOOKUP($B108,Adjusted!$C$1:$AI$128,U$2,FALSE)</f>
        <v>3.6874172423480061</v>
      </c>
      <c r="V108">
        <f>Playoffs!DI106-VLOOKUP($B108,Adjusted!$C$1:$AI$128,V$2,FALSE)</f>
        <v>5.7175970655846262</v>
      </c>
      <c r="W108">
        <f>Playoffs!DJ106-VLOOKUP($B108,Adjusted!$C$1:$AI$128,W$2,FALSE)</f>
        <v>0.93014010390332569</v>
      </c>
      <c r="X108">
        <f>Playoffs!DK106-VLOOKUP($B108,Adjusted!$C$1:$AI$128,X$2,FALSE)</f>
        <v>0.61671446803089636</v>
      </c>
      <c r="Y108">
        <f>Playoffs!DL106-VLOOKUP($B108,Adjusted!$C$1:$AI$128,Y$2,FALSE)</f>
        <v>6.3609628597311003</v>
      </c>
      <c r="Z108">
        <f>Playoffs!DM106-VLOOKUP($B108,Adjusted!$C$1:$AI$128,Z$2,FALSE)</f>
        <v>4.655930720495979</v>
      </c>
      <c r="AA108">
        <f>Playoffs!DN106-VLOOKUP($B108,Adjusted!$C$1:$AI$128,AA$2,FALSE)</f>
        <v>0.82239671067581055</v>
      </c>
      <c r="AB108">
        <f>Playoffs!DO106-VLOOKUP($B108,Adjusted!$C$1:$AI$128,AB$2,FALSE)</f>
        <v>0.48347476471112028</v>
      </c>
      <c r="AC108">
        <f>Playoffs!DP106-VLOOKUP($B108,Adjusted!$C$1:$AI$128,AC$2,FALSE)</f>
        <v>0.35397264993834598</v>
      </c>
      <c r="AD108">
        <f>Playoffs!DQ106-VLOOKUP($B108,Adjusted!$C$1:$AI$128,AD$2,FALSE)</f>
        <v>0.53402522153042475</v>
      </c>
      <c r="AE108">
        <f>Playoffs!DR106-VLOOKUP($B108,Adjusted!$C$1:$AI$128,AE$2,FALSE)</f>
        <v>3.0514724486728078</v>
      </c>
      <c r="AF108">
        <f>Playoffs!DS106-VLOOKUP($B108,Adjusted!$C$1:$AI$128,AF$2,FALSE)</f>
        <v>3.6650778305041136</v>
      </c>
      <c r="AG108">
        <f>Playoffs!DT106-VLOOKUP($B108,Adjusted!$C$1:$AI$128,AG$2,FALSE)</f>
        <v>34.701661333443937</v>
      </c>
      <c r="AH108">
        <f>Playoffs!DU106-VLOOKUP($B108,Adjusted!$C$1:$AI$128,AH$2,FALSE)</f>
        <v>35.131339005580841</v>
      </c>
      <c r="AJ108">
        <f t="shared" ca="1" si="101"/>
        <v>27</v>
      </c>
      <c r="AK108">
        <f t="shared" ca="1" si="109"/>
        <v>58</v>
      </c>
      <c r="AL108">
        <f t="shared" ca="1" si="110"/>
        <v>17</v>
      </c>
      <c r="AM108">
        <f t="shared" ca="1" si="111"/>
        <v>50</v>
      </c>
      <c r="AN108">
        <f t="shared" ca="1" si="112"/>
        <v>5</v>
      </c>
      <c r="AO108">
        <f t="shared" ca="1" si="113"/>
        <v>12</v>
      </c>
      <c r="AP108">
        <f t="shared" ca="1" si="114"/>
        <v>47</v>
      </c>
      <c r="AQ108">
        <f t="shared" ca="1" si="115"/>
        <v>70</v>
      </c>
      <c r="AR108">
        <f t="shared" ca="1" si="116"/>
        <v>13</v>
      </c>
      <c r="AS108">
        <f t="shared" ca="1" si="117"/>
        <v>25</v>
      </c>
      <c r="AT108">
        <f t="shared" ca="1" si="118"/>
        <v>74</v>
      </c>
      <c r="AU108">
        <f t="shared" ca="1" si="119"/>
        <v>105</v>
      </c>
      <c r="AV108">
        <f t="shared" ca="1" si="120"/>
        <v>57</v>
      </c>
      <c r="AW108">
        <f t="shared" ca="1" si="121"/>
        <v>52</v>
      </c>
      <c r="AX108">
        <f t="shared" ca="1" si="122"/>
        <v>10</v>
      </c>
      <c r="AY108">
        <f t="shared" ca="1" si="123"/>
        <v>162</v>
      </c>
      <c r="AZ108">
        <f t="shared" ca="1" si="124"/>
        <v>4</v>
      </c>
      <c r="BA108">
        <f t="shared" ca="1" si="125"/>
        <v>36</v>
      </c>
      <c r="BB108">
        <f t="shared" ca="1" si="126"/>
        <v>93</v>
      </c>
      <c r="BC108">
        <f t="shared" ca="1" si="127"/>
        <v>44</v>
      </c>
      <c r="BD108">
        <f t="shared" ca="1" si="128"/>
        <v>40</v>
      </c>
      <c r="BE108">
        <f t="shared" ca="1" si="129"/>
        <v>91</v>
      </c>
      <c r="BF108">
        <f t="shared" ca="1" si="130"/>
        <v>44</v>
      </c>
      <c r="BG108">
        <f t="shared" ca="1" si="131"/>
        <v>47</v>
      </c>
      <c r="BH108">
        <f t="shared" ca="1" si="132"/>
        <v>138</v>
      </c>
      <c r="BI108">
        <f t="shared" ca="1" si="133"/>
        <v>147</v>
      </c>
      <c r="BJ108">
        <f t="shared" ca="1" si="134"/>
        <v>161</v>
      </c>
      <c r="BK108">
        <f t="shared" ca="1" si="135"/>
        <v>160</v>
      </c>
      <c r="BL108">
        <f t="shared" ca="1" si="136"/>
        <v>159</v>
      </c>
      <c r="BM108">
        <f t="shared" ca="1" si="137"/>
        <v>80</v>
      </c>
      <c r="BN108">
        <f t="shared" ca="1" si="138"/>
        <v>135</v>
      </c>
      <c r="BO108">
        <f t="shared" ca="1" si="139"/>
        <v>69</v>
      </c>
      <c r="BQ108">
        <f>NORMDIST(C108,Playoffs!CP$199,Playoffs!CP$200,1)</f>
        <v>0.88951524506534896</v>
      </c>
      <c r="BR108">
        <f>1-NORMDIST(D108,Playoffs!CQ$199,Playoffs!CQ$200,1)</f>
        <v>0.75290037460057557</v>
      </c>
      <c r="BS108">
        <f>NORMDIST(E108,Playoffs!CR$199,Playoffs!CR$200,1)</f>
        <v>0.96780806106099837</v>
      </c>
      <c r="BT108">
        <f>1-NORMDIST(F108,Playoffs!CS$199,Playoffs!CS$200,1)</f>
        <v>0.82357698496586385</v>
      </c>
      <c r="BU108">
        <f>1-NORMDIST(G108,Playoffs!CT$199,Playoffs!CT$200,1)</f>
        <v>0.95217030182829321</v>
      </c>
      <c r="BV108">
        <f>NORMDIST(H108,Playoffs!CU$199,Playoffs!CU$200,1)</f>
        <v>0.98284897348615496</v>
      </c>
      <c r="BW108">
        <f>NORMDIST(I108,Playoffs!CV$199,Playoffs!CV$200,1)</f>
        <v>0.81559510889419728</v>
      </c>
      <c r="BX108">
        <f>1-NORMDIST(J108,Playoffs!CW$199,Playoffs!CW$200,1)</f>
        <v>0.72694717027332567</v>
      </c>
      <c r="BY108">
        <f>NORMDIST(K108,Playoffs!CX$199,Playoffs!CX$200,1)</f>
        <v>0.97124688627169098</v>
      </c>
      <c r="BZ108">
        <f>1-NORMDIST(L108,Playoffs!CY$199,Playoffs!CY$200,1)</f>
        <v>0.9091070775247837</v>
      </c>
      <c r="CA108">
        <f>NORMDIST(M108,Playoffs!CZ$199,Playoffs!CZ$200,1)</f>
        <v>0.68446344423751038</v>
      </c>
      <c r="CB108">
        <f>1-NORMDIST(N108,Playoffs!DA$199,Playoffs!DA$200,1)</f>
        <v>0.55863204683038159</v>
      </c>
      <c r="CC108">
        <f>NORMDIST(O108,Playoffs!DB$199,Playoffs!DB$200,1)</f>
        <v>0.7496802166735439</v>
      </c>
      <c r="CD108">
        <f>1-NORMDIST(P108,Playoffs!DC$199,Playoffs!DC$200,1)</f>
        <v>0.78341828186667595</v>
      </c>
      <c r="CE108">
        <f>NORMDIST(Q108,Playoffs!DD$199,Playoffs!DD$200,1)</f>
        <v>0.97244824425636867</v>
      </c>
      <c r="CF108">
        <f>1-NORMDIST(R108,Playoffs!DE$199,Playoffs!DE$200,1)</f>
        <v>0.21148364277136134</v>
      </c>
      <c r="CG108">
        <f>NORMDIST(S108,Playoffs!DF$199,Playoffs!DF$200,1)</f>
        <v>0.99655895304584985</v>
      </c>
      <c r="CH108">
        <f>1-NORMDIST(T108,Playoffs!DG$199,Playoffs!DG$200,1)</f>
        <v>0.83005583049250209</v>
      </c>
      <c r="CI108">
        <f>1-NORMDIST(U108,Playoffs!DH$199,Playoffs!DH$200,1)</f>
        <v>0.5447146147685441</v>
      </c>
      <c r="CJ108">
        <f>NORMDIST(V108,Playoffs!DI$199,Playoffs!DI$200,1)</f>
        <v>0.81385967598322395</v>
      </c>
      <c r="CK108">
        <f>NORMDIST(W108,Playoffs!DJ$199,Playoffs!DJ$200,1)</f>
        <v>0.8418035270131905</v>
      </c>
      <c r="CL108">
        <f>1-NORMDIST(X108,Playoffs!DK$199,Playoffs!DK$200,1)</f>
        <v>0.55683246512185025</v>
      </c>
      <c r="CM108">
        <f>NORMDIST(Y108,Playoffs!DL$199,Playoffs!DL$200,1)</f>
        <v>0.80351042566488973</v>
      </c>
      <c r="CN108">
        <f>1-NORMDIST(Z108,Playoffs!DM$199,Playoffs!DM$200,1)</f>
        <v>0.80359843906778172</v>
      </c>
      <c r="CO108">
        <f>1-NORMDIST(AA108,Playoffs!DN$199,Playoffs!DN$200,1)</f>
        <v>0.49453677538492147</v>
      </c>
      <c r="CP108">
        <f>NORMDIST(AB108,Playoffs!DO$199,Playoffs!DO$200,1)</f>
        <v>0.2214556242541752</v>
      </c>
      <c r="CQ108">
        <f>NORMDIST(AC108,Playoffs!DP$199,Playoffs!DP$200,1)</f>
        <v>0.18877003969113582</v>
      </c>
      <c r="CR108">
        <f>1-NORMDIST(AD108,Playoffs!DQ$199,Playoffs!DQ$200,1)</f>
        <v>0.25549067105148504</v>
      </c>
      <c r="CS108">
        <f>NORMDIST(AE108,Playoffs!DR$199,Playoffs!DR$200,1)</f>
        <v>0.19442170669178094</v>
      </c>
      <c r="CT108">
        <f>1-NORMDIST(AF108,Playoffs!DS$199,Playoffs!DS$200,1)</f>
        <v>0.64617518248667771</v>
      </c>
      <c r="CU108">
        <f>NORMDIST(AG108,Playoffs!DT$199,Playoffs!DT$200,1)</f>
        <v>0.30049527306699098</v>
      </c>
      <c r="CV108">
        <f>1-NORMDIST(AH108,Playoffs!DU$199,Playoffs!DU$200,1)</f>
        <v>0.67622074393070264</v>
      </c>
      <c r="CW108">
        <f t="shared" si="102"/>
        <v>29.72399431921103</v>
      </c>
      <c r="CX108">
        <f t="shared" si="103"/>
        <v>25.64769906506616</v>
      </c>
      <c r="CY108">
        <f t="shared" si="104"/>
        <v>55.371693384277194</v>
      </c>
      <c r="DA108">
        <f t="shared" ca="1" si="105"/>
        <v>15</v>
      </c>
      <c r="DB108">
        <f t="shared" ca="1" si="106"/>
        <v>45</v>
      </c>
      <c r="DC108">
        <f t="shared" ca="1" si="107"/>
        <v>7</v>
      </c>
      <c r="DE108" t="str">
        <f t="shared" si="108"/>
        <v>Steelers</v>
      </c>
    </row>
    <row r="109" spans="1:109">
      <c r="A109" t="str">
        <f>Playoffs!G107</f>
        <v>Seahawks-CC-2005</v>
      </c>
      <c r="B109" t="str">
        <f>Playoffs!B107&amp;"-"&amp;Playoffs!F107</f>
        <v>Panthers-2005</v>
      </c>
      <c r="C109">
        <f>Playoffs!CP107-VLOOKUP($B109,Adjusted!$C$1:$AI$128,C$2,FALSE)</f>
        <v>0.81309311049506494</v>
      </c>
      <c r="D109">
        <f>Playoffs!CQ107-VLOOKUP($B109,Adjusted!$C$1:$AI$128,D$2,FALSE)</f>
        <v>0.49875393523375322</v>
      </c>
      <c r="E109">
        <f>Playoffs!CR107-VLOOKUP($B109,Adjusted!$C$1:$AI$128,E$2,FALSE)</f>
        <v>9.2113283551704797</v>
      </c>
      <c r="F109">
        <f>Playoffs!CS107-VLOOKUP($B109,Adjusted!$C$1:$AI$128,F$2,FALSE)</f>
        <v>0.39886733570131505</v>
      </c>
      <c r="G109">
        <f>Playoffs!CT107-VLOOKUP($B109,Adjusted!$C$1:$AI$128,G$2,FALSE)</f>
        <v>-0.6667915098767061</v>
      </c>
      <c r="H109">
        <f>Playoffs!CU107-VLOOKUP($B109,Adjusted!$C$1:$AI$128,H$2,FALSE)</f>
        <v>4.0084504649846844</v>
      </c>
      <c r="I109">
        <f>Playoffs!CV107-VLOOKUP($B109,Adjusted!$C$1:$AI$128,I$2,FALSE)</f>
        <v>32.756014211992635</v>
      </c>
      <c r="J109">
        <f>Playoffs!CW107-VLOOKUP($B109,Adjusted!$C$1:$AI$128,J$2,FALSE)</f>
        <v>16.318977177278686</v>
      </c>
      <c r="K109">
        <f>Playoffs!CX107-VLOOKUP($B109,Adjusted!$C$1:$AI$128,K$2,FALSE)</f>
        <v>3.2684304311557479</v>
      </c>
      <c r="L109">
        <f>Playoffs!CY107-VLOOKUP($B109,Adjusted!$C$1:$AI$128,L$2,FALSE)</f>
        <v>1.2971402714931797</v>
      </c>
      <c r="M109">
        <f>Playoffs!CZ107-VLOOKUP($B109,Adjusted!$C$1:$AI$128,M$2,FALSE)</f>
        <v>5.23739707423867</v>
      </c>
      <c r="N109">
        <f>Playoffs!DA107-VLOOKUP($B109,Adjusted!$C$1:$AI$128,N$2,FALSE)</f>
        <v>4.2559994448412457</v>
      </c>
      <c r="O109">
        <f>Playoffs!DB107-VLOOKUP($B109,Adjusted!$C$1:$AI$128,O$2,FALSE)</f>
        <v>2.2117750029882277</v>
      </c>
      <c r="P109">
        <f>Playoffs!DC107-VLOOKUP($B109,Adjusted!$C$1:$AI$128,P$2,FALSE)</f>
        <v>0.89956932130481015</v>
      </c>
      <c r="Q109">
        <f>Playoffs!DD107-VLOOKUP($B109,Adjusted!$C$1:$AI$128,Q$2,FALSE)</f>
        <v>0.40164804674100602</v>
      </c>
      <c r="R109">
        <f>Playoffs!DE107-VLOOKUP($B109,Adjusted!$C$1:$AI$128,R$2,FALSE)</f>
        <v>6.92886772270635E-2</v>
      </c>
      <c r="S109">
        <f>Playoffs!DF107-VLOOKUP($B109,Adjusted!$C$1:$AI$128,S$2,FALSE)</f>
        <v>42.199462503930697</v>
      </c>
      <c r="T109">
        <f>Playoffs!DG107-VLOOKUP($B109,Adjusted!$C$1:$AI$128,T$2,FALSE)</f>
        <v>22.802804067787147</v>
      </c>
      <c r="U109">
        <f>Playoffs!DH107-VLOOKUP($B109,Adjusted!$C$1:$AI$128,U$2,FALSE)</f>
        <v>1.7719561404432858</v>
      </c>
      <c r="V109">
        <f>Playoffs!DI107-VLOOKUP($B109,Adjusted!$C$1:$AI$128,V$2,FALSE)</f>
        <v>6.0344276303465723</v>
      </c>
      <c r="W109">
        <f>Playoffs!DJ107-VLOOKUP($B109,Adjusted!$C$1:$AI$128,W$2,FALSE)</f>
        <v>0.92346228896199412</v>
      </c>
      <c r="X109">
        <f>Playoffs!DK107-VLOOKUP($B109,Adjusted!$C$1:$AI$128,X$2,FALSE)</f>
        <v>-7.2164901143239424E-2</v>
      </c>
      <c r="Y109">
        <f>Playoffs!DL107-VLOOKUP($B109,Adjusted!$C$1:$AI$128,Y$2,FALSE)</f>
        <v>6.3189681659374264</v>
      </c>
      <c r="Z109">
        <f>Playoffs!DM107-VLOOKUP($B109,Adjusted!$C$1:$AI$128,Z$2,FALSE)</f>
        <v>3.8357514043705474</v>
      </c>
      <c r="AA109">
        <f>Playoffs!DN107-VLOOKUP($B109,Adjusted!$C$1:$AI$128,AA$2,FALSE)</f>
        <v>0.62496598844227458</v>
      </c>
      <c r="AB109">
        <f>Playoffs!DO107-VLOOKUP($B109,Adjusted!$C$1:$AI$128,AB$2,FALSE)</f>
        <v>1.3103829124960968</v>
      </c>
      <c r="AC109">
        <f>Playoffs!DP107-VLOOKUP($B109,Adjusted!$C$1:$AI$128,AC$2,FALSE)</f>
        <v>0.48355850438565323</v>
      </c>
      <c r="AD109">
        <f>Playoffs!DQ107-VLOOKUP($B109,Adjusted!$C$1:$AI$128,AD$2,FALSE)</f>
        <v>0.33077117847127724</v>
      </c>
      <c r="AE109">
        <f>Playoffs!DR107-VLOOKUP($B109,Adjusted!$C$1:$AI$128,AE$2,FALSE)</f>
        <v>4.2500945454084889</v>
      </c>
      <c r="AF109">
        <f>Playoffs!DS107-VLOOKUP($B109,Adjusted!$C$1:$AI$128,AF$2,FALSE)</f>
        <v>3.6674579173658781</v>
      </c>
      <c r="AG109">
        <f>Playoffs!DT107-VLOOKUP($B109,Adjusted!$C$1:$AI$128,AG$2,FALSE)</f>
        <v>26.098391043014857</v>
      </c>
      <c r="AH109">
        <f>Playoffs!DU107-VLOOKUP($B109,Adjusted!$C$1:$AI$128,AH$2,FALSE)</f>
        <v>32.6845020402179</v>
      </c>
      <c r="AJ109">
        <f t="shared" ca="1" si="101"/>
        <v>28</v>
      </c>
      <c r="AK109">
        <f t="shared" ca="1" si="109"/>
        <v>12</v>
      </c>
      <c r="AL109">
        <f t="shared" ca="1" si="110"/>
        <v>33</v>
      </c>
      <c r="AM109">
        <f t="shared" ca="1" si="111"/>
        <v>21</v>
      </c>
      <c r="AN109">
        <f t="shared" ca="1" si="112"/>
        <v>3</v>
      </c>
      <c r="AO109">
        <f t="shared" ca="1" si="113"/>
        <v>29</v>
      </c>
      <c r="AP109">
        <f t="shared" ca="1" si="114"/>
        <v>72</v>
      </c>
      <c r="AQ109">
        <f t="shared" ca="1" si="115"/>
        <v>20</v>
      </c>
      <c r="AR109">
        <f t="shared" ca="1" si="116"/>
        <v>42</v>
      </c>
      <c r="AS109">
        <f t="shared" ca="1" si="117"/>
        <v>2</v>
      </c>
      <c r="AT109">
        <f t="shared" ca="1" si="118"/>
        <v>109</v>
      </c>
      <c r="AU109">
        <f t="shared" ca="1" si="119"/>
        <v>49</v>
      </c>
      <c r="AV109">
        <f t="shared" ca="1" si="120"/>
        <v>43</v>
      </c>
      <c r="AW109">
        <f t="shared" ca="1" si="121"/>
        <v>25</v>
      </c>
      <c r="AX109">
        <f t="shared" ca="1" si="122"/>
        <v>110</v>
      </c>
      <c r="AY109">
        <f t="shared" ca="1" si="123"/>
        <v>1</v>
      </c>
      <c r="AZ109">
        <f t="shared" ca="1" si="124"/>
        <v>11</v>
      </c>
      <c r="BA109">
        <f t="shared" ca="1" si="125"/>
        <v>18</v>
      </c>
      <c r="BB109">
        <f t="shared" ca="1" si="126"/>
        <v>34</v>
      </c>
      <c r="BC109">
        <f t="shared" ca="1" si="127"/>
        <v>34</v>
      </c>
      <c r="BD109">
        <f t="shared" ca="1" si="128"/>
        <v>41</v>
      </c>
      <c r="BE109">
        <f t="shared" ca="1" si="129"/>
        <v>2</v>
      </c>
      <c r="BF109">
        <f t="shared" ca="1" si="130"/>
        <v>48</v>
      </c>
      <c r="BG109">
        <f t="shared" ca="1" si="131"/>
        <v>8</v>
      </c>
      <c r="BH109">
        <f t="shared" ca="1" si="132"/>
        <v>99</v>
      </c>
      <c r="BI109">
        <f t="shared" ca="1" si="133"/>
        <v>18</v>
      </c>
      <c r="BJ109">
        <f t="shared" ca="1" si="134"/>
        <v>79</v>
      </c>
      <c r="BK109">
        <f t="shared" ca="1" si="135"/>
        <v>39</v>
      </c>
      <c r="BL109">
        <f t="shared" ca="1" si="136"/>
        <v>82</v>
      </c>
      <c r="BM109">
        <f t="shared" ca="1" si="137"/>
        <v>81</v>
      </c>
      <c r="BN109">
        <f t="shared" ca="1" si="138"/>
        <v>191</v>
      </c>
      <c r="BO109">
        <f t="shared" ca="1" si="139"/>
        <v>40</v>
      </c>
      <c r="BQ109">
        <f>NORMDIST(C109,Playoffs!CP$199,Playoffs!CP$200,1)</f>
        <v>0.8803138402785684</v>
      </c>
      <c r="BR109">
        <f>1-NORMDIST(D109,Playoffs!CQ$199,Playoffs!CQ$200,1)</f>
        <v>0.96891154463054563</v>
      </c>
      <c r="BS109">
        <f>NORMDIST(E109,Playoffs!CR$199,Playoffs!CR$200,1)</f>
        <v>0.90867294683679201</v>
      </c>
      <c r="BT109">
        <f>1-NORMDIST(F109,Playoffs!CS$199,Playoffs!CS$200,1)</f>
        <v>0.96264900895680028</v>
      </c>
      <c r="BU109">
        <f>1-NORMDIST(G109,Playoffs!CT$199,Playoffs!CT$200,1)</f>
        <v>0.9575175362185353</v>
      </c>
      <c r="BV109">
        <f>NORMDIST(H109,Playoffs!CU$199,Playoffs!CU$200,1)</f>
        <v>0.94594204580954855</v>
      </c>
      <c r="BW109">
        <f>NORMDIST(I109,Playoffs!CV$199,Playoffs!CV$200,1)</f>
        <v>0.68303868772669907</v>
      </c>
      <c r="BX109">
        <f>1-NORMDIST(J109,Playoffs!CW$199,Playoffs!CW$200,1)</f>
        <v>0.91320823647922778</v>
      </c>
      <c r="BY109">
        <f>NORMDIST(K109,Playoffs!CX$199,Playoffs!CX$200,1)</f>
        <v>0.84797848610140369</v>
      </c>
      <c r="BZ109">
        <f>1-NORMDIST(L109,Playoffs!CY$199,Playoffs!CY$200,1)</f>
        <v>0.98860183578606176</v>
      </c>
      <c r="CA109">
        <f>NORMDIST(M109,Playoffs!CZ$199,Playoffs!CZ$200,1)</f>
        <v>0.52265987046432261</v>
      </c>
      <c r="CB109">
        <f>1-NORMDIST(N109,Playoffs!DA$199,Playoffs!DA$200,1)</f>
        <v>0.79007263729949884</v>
      </c>
      <c r="CC109">
        <f>NORMDIST(O109,Playoffs!DB$199,Playoffs!DB$200,1)</f>
        <v>0.85536139937121436</v>
      </c>
      <c r="CD109">
        <f>1-NORMDIST(P109,Playoffs!DC$199,Playoffs!DC$200,1)</f>
        <v>0.90650257187933758</v>
      </c>
      <c r="CE109">
        <f>NORMDIST(Q109,Playoffs!DD$199,Playoffs!DD$200,1)</f>
        <v>0.53085061231770214</v>
      </c>
      <c r="CF109">
        <f>1-NORMDIST(R109,Playoffs!DE$199,Playoffs!DE$200,1)</f>
        <v>0.99171471748329787</v>
      </c>
      <c r="CG109">
        <f>NORMDIST(S109,Playoffs!DF$199,Playoffs!DF$200,1)</f>
        <v>0.97551329831355937</v>
      </c>
      <c r="CH109">
        <f>1-NORMDIST(T109,Playoffs!DG$199,Playoffs!DG$200,1)</f>
        <v>0.92738244497549993</v>
      </c>
      <c r="CI109">
        <f>1-NORMDIST(U109,Playoffs!DH$199,Playoffs!DH$200,1)</f>
        <v>0.85544685617988525</v>
      </c>
      <c r="CJ109">
        <f>NORMDIST(V109,Playoffs!DI$199,Playoffs!DI$200,1)</f>
        <v>0.85290553600433638</v>
      </c>
      <c r="CK109">
        <f>NORMDIST(W109,Playoffs!DJ$199,Playoffs!DJ$200,1)</f>
        <v>0.83584063395151009</v>
      </c>
      <c r="CL109">
        <f>1-NORMDIST(X109,Playoffs!DK$199,Playoffs!DK$200,1)</f>
        <v>0.99608360081237479</v>
      </c>
      <c r="CM109">
        <f>NORMDIST(Y109,Playoffs!DL$199,Playoffs!DL$200,1)</f>
        <v>0.79164444346871288</v>
      </c>
      <c r="CN109">
        <f>1-NORMDIST(Z109,Playoffs!DM$199,Playoffs!DM$200,1)</f>
        <v>0.95318213109957117</v>
      </c>
      <c r="CO109">
        <f>1-NORMDIST(AA109,Playoffs!DN$199,Playoffs!DN$200,1)</f>
        <v>0.67048283785090523</v>
      </c>
      <c r="CP109">
        <f>NORMDIST(AB109,Playoffs!DO$199,Playoffs!DO$200,1)</f>
        <v>0.87247441597103592</v>
      </c>
      <c r="CQ109">
        <f>NORMDIST(AC109,Playoffs!DP$199,Playoffs!DP$200,1)</f>
        <v>0.58929671513330362</v>
      </c>
      <c r="CR109">
        <f>1-NORMDIST(AD109,Playoffs!DQ$199,Playoffs!DQ$200,1)</f>
        <v>0.86011783871745628</v>
      </c>
      <c r="CS109">
        <f>NORMDIST(AE109,Playoffs!DR$199,Playoffs!DR$200,1)</f>
        <v>0.53546362467478159</v>
      </c>
      <c r="CT109">
        <f>1-NORMDIST(AF109,Playoffs!DS$199,Playoffs!DS$200,1)</f>
        <v>0.64547293243575887</v>
      </c>
      <c r="CU109">
        <f>NORMDIST(AG109,Playoffs!DT$199,Playoffs!DT$200,1)</f>
        <v>3.2820642165172775E-2</v>
      </c>
      <c r="CV109">
        <f>1-NORMDIST(AH109,Playoffs!DU$199,Playoffs!DU$200,1)</f>
        <v>0.79728830225398539</v>
      </c>
      <c r="CW109">
        <f t="shared" si="102"/>
        <v>28.582669431251226</v>
      </c>
      <c r="CX109">
        <f t="shared" si="103"/>
        <v>33.526530374396252</v>
      </c>
      <c r="CY109">
        <f t="shared" si="104"/>
        <v>62.109199805647478</v>
      </c>
      <c r="DA109">
        <f t="shared" ca="1" si="105"/>
        <v>21</v>
      </c>
      <c r="DB109">
        <f t="shared" ca="1" si="106"/>
        <v>2</v>
      </c>
      <c r="DC109">
        <f t="shared" ca="1" si="107"/>
        <v>1</v>
      </c>
      <c r="DE109" t="str">
        <f t="shared" si="108"/>
        <v>Seahawks</v>
      </c>
    </row>
    <row r="110" spans="1:109">
      <c r="A110" t="str">
        <f>Playoffs!G108</f>
        <v>Panthers-CC-2005</v>
      </c>
      <c r="B110" t="str">
        <f>Playoffs!B108&amp;"-"&amp;Playoffs!F108</f>
        <v>Seahawks-2005</v>
      </c>
      <c r="C110">
        <f>Playoffs!CP108-VLOOKUP($B110,Adjusted!$C$1:$AI$128,C$2,FALSE)</f>
        <v>0.5128047864321098</v>
      </c>
      <c r="D110">
        <f>Playoffs!CQ108-VLOOKUP($B110,Adjusted!$C$1:$AI$128,D$2,FALSE)</f>
        <v>0.69827622384029175</v>
      </c>
      <c r="E110">
        <f>Playoffs!CR108-VLOOKUP($B110,Adjusted!$C$1:$AI$128,E$2,FALSE)</f>
        <v>1.5317808278758398</v>
      </c>
      <c r="F110">
        <f>Playoffs!CS108-VLOOKUP($B110,Adjusted!$C$1:$AI$128,F$2,FALSE)</f>
        <v>6.8359784570226347</v>
      </c>
      <c r="G110">
        <f>Playoffs!CT108-VLOOKUP($B110,Adjusted!$C$1:$AI$128,G$2,FALSE)</f>
        <v>4.2898495854569791</v>
      </c>
      <c r="H110">
        <f>Playoffs!CU108-VLOOKUP($B110,Adjusted!$C$1:$AI$128,H$2,FALSE)</f>
        <v>0.58557767142948058</v>
      </c>
      <c r="I110">
        <f>Playoffs!CV108-VLOOKUP($B110,Adjusted!$C$1:$AI$128,I$2,FALSE)</f>
        <v>14.168357406566273</v>
      </c>
      <c r="J110">
        <f>Playoffs!CW108-VLOOKUP($B110,Adjusted!$C$1:$AI$128,J$2,FALSE)</f>
        <v>24.191784766554623</v>
      </c>
      <c r="K110">
        <f>Playoffs!CX108-VLOOKUP($B110,Adjusted!$C$1:$AI$128,K$2,FALSE)</f>
        <v>1.1234489517790871</v>
      </c>
      <c r="L110">
        <f>Playoffs!CY108-VLOOKUP($B110,Adjusted!$C$1:$AI$128,L$2,FALSE)</f>
        <v>3.0829569462713167</v>
      </c>
      <c r="M110">
        <f>Playoffs!CZ108-VLOOKUP($B110,Adjusted!$C$1:$AI$128,M$2,FALSE)</f>
        <v>4.5137298785184408</v>
      </c>
      <c r="N110">
        <f>Playoffs!DA108-VLOOKUP($B110,Adjusted!$C$1:$AI$128,N$2,FALSE)</f>
        <v>4.3286090083386313</v>
      </c>
      <c r="O110">
        <f>Playoffs!DB108-VLOOKUP($B110,Adjusted!$C$1:$AI$128,O$2,FALSE)</f>
        <v>0.69538028216886305</v>
      </c>
      <c r="P110">
        <f>Playoffs!DC108-VLOOKUP($B110,Adjusted!$C$1:$AI$128,P$2,FALSE)</f>
        <v>1.5746598486251058</v>
      </c>
      <c r="Q110">
        <f>Playoffs!DD108-VLOOKUP($B110,Adjusted!$C$1:$AI$128,Q$2,FALSE)</f>
        <v>0.11619425300017594</v>
      </c>
      <c r="R110">
        <f>Playoffs!DE108-VLOOKUP($B110,Adjusted!$C$1:$AI$128,R$2,FALSE)</f>
        <v>0.38435960628406785</v>
      </c>
      <c r="S110">
        <f>Playoffs!DF108-VLOOKUP($B110,Adjusted!$C$1:$AI$128,S$2,FALSE)</f>
        <v>25.731614341774797</v>
      </c>
      <c r="T110">
        <f>Playoffs!DG108-VLOOKUP($B110,Adjusted!$C$1:$AI$128,T$2,FALSE)</f>
        <v>43.004417378452864</v>
      </c>
      <c r="U110">
        <f>Playoffs!DH108-VLOOKUP($B110,Adjusted!$C$1:$AI$128,U$2,FALSE)</f>
        <v>6.4790112318257798</v>
      </c>
      <c r="V110">
        <f>Playoffs!DI108-VLOOKUP($B110,Adjusted!$C$1:$AI$128,V$2,FALSE)</f>
        <v>2.6642257772846216</v>
      </c>
      <c r="W110">
        <f>Playoffs!DJ108-VLOOKUP($B110,Adjusted!$C$1:$AI$128,W$2,FALSE)</f>
        <v>0.11213548679862653</v>
      </c>
      <c r="X110">
        <f>Playoffs!DK108-VLOOKUP($B110,Adjusted!$C$1:$AI$128,X$2,FALSE)</f>
        <v>0.71683163262498784</v>
      </c>
      <c r="Y110">
        <f>Playoffs!DL108-VLOOKUP($B110,Adjusted!$C$1:$AI$128,Y$2,FALSE)</f>
        <v>3.2166509202758862</v>
      </c>
      <c r="Z110">
        <f>Playoffs!DM108-VLOOKUP($B110,Adjusted!$C$1:$AI$128,Z$2,FALSE)</f>
        <v>5.7605276434457213</v>
      </c>
      <c r="AA110">
        <f>Playoffs!DN108-VLOOKUP($B110,Adjusted!$C$1:$AI$128,AA$2,FALSE)</f>
        <v>1.1602483177053284</v>
      </c>
      <c r="AB110">
        <f>Playoffs!DO108-VLOOKUP($B110,Adjusted!$C$1:$AI$128,AB$2,FALSE)</f>
        <v>0.85797308306707665</v>
      </c>
      <c r="AC110">
        <f>Playoffs!DP108-VLOOKUP($B110,Adjusted!$C$1:$AI$128,AC$2,FALSE)</f>
        <v>0.28241559662134558</v>
      </c>
      <c r="AD110">
        <f>Playoffs!DQ108-VLOOKUP($B110,Adjusted!$C$1:$AI$128,AD$2,FALSE)</f>
        <v>0.36648601581022389</v>
      </c>
      <c r="AE110">
        <f>Playoffs!DR108-VLOOKUP($B110,Adjusted!$C$1:$AI$128,AE$2,FALSE)</f>
        <v>3.3601905769888303</v>
      </c>
      <c r="AF110">
        <f>Playoffs!DS108-VLOOKUP($B110,Adjusted!$C$1:$AI$128,AF$2,FALSE)</f>
        <v>3.1089217958040507</v>
      </c>
      <c r="AG110">
        <f>Playoffs!DT108-VLOOKUP($B110,Adjusted!$C$1:$AI$128,AG$2,FALSE)</f>
        <v>33.310561841601888</v>
      </c>
      <c r="AH110">
        <f>Playoffs!DU108-VLOOKUP($B110,Adjusted!$C$1:$AI$128,AH$2,FALSE)</f>
        <v>27.873044228796108</v>
      </c>
      <c r="AJ110">
        <f t="shared" ca="1" si="101"/>
        <v>192</v>
      </c>
      <c r="AK110">
        <f t="shared" ca="1" si="109"/>
        <v>124</v>
      </c>
      <c r="AL110">
        <f t="shared" ca="1" si="110"/>
        <v>188</v>
      </c>
      <c r="AM110">
        <f t="shared" ca="1" si="111"/>
        <v>149</v>
      </c>
      <c r="AN110">
        <f t="shared" ca="1" si="112"/>
        <v>186</v>
      </c>
      <c r="AO110">
        <f t="shared" ca="1" si="113"/>
        <v>157</v>
      </c>
      <c r="AP110">
        <f t="shared" ca="1" si="114"/>
        <v>194</v>
      </c>
      <c r="AQ110">
        <f t="shared" ca="1" si="115"/>
        <v>77</v>
      </c>
      <c r="AR110">
        <f t="shared" ca="1" si="116"/>
        <v>198</v>
      </c>
      <c r="AS110">
        <f t="shared" ca="1" si="117"/>
        <v>159</v>
      </c>
      <c r="AT110">
        <f t="shared" ca="1" si="118"/>
        <v>162</v>
      </c>
      <c r="AU110">
        <f t="shared" ca="1" si="119"/>
        <v>52</v>
      </c>
      <c r="AV110">
        <f t="shared" ca="1" si="120"/>
        <v>192</v>
      </c>
      <c r="AW110">
        <f t="shared" ca="1" si="121"/>
        <v>105</v>
      </c>
      <c r="AX110">
        <f t="shared" ca="1" si="122"/>
        <v>194</v>
      </c>
      <c r="AY110">
        <f t="shared" ca="1" si="123"/>
        <v>108</v>
      </c>
      <c r="AZ110">
        <f t="shared" ca="1" si="124"/>
        <v>170</v>
      </c>
      <c r="BA110">
        <f t="shared" ca="1" si="125"/>
        <v>195</v>
      </c>
      <c r="BB110">
        <f t="shared" ca="1" si="126"/>
        <v>184</v>
      </c>
      <c r="BC110">
        <f t="shared" ca="1" si="127"/>
        <v>151</v>
      </c>
      <c r="BD110">
        <f t="shared" ca="1" si="128"/>
        <v>191</v>
      </c>
      <c r="BE110">
        <f t="shared" ca="1" si="129"/>
        <v>122</v>
      </c>
      <c r="BF110">
        <f t="shared" ca="1" si="130"/>
        <v>197</v>
      </c>
      <c r="BG110">
        <f t="shared" ca="1" si="131"/>
        <v>125</v>
      </c>
      <c r="BH110">
        <f t="shared" ca="1" si="132"/>
        <v>171</v>
      </c>
      <c r="BI110">
        <f t="shared" ca="1" si="133"/>
        <v>68</v>
      </c>
      <c r="BJ110">
        <f t="shared" ca="1" si="134"/>
        <v>184</v>
      </c>
      <c r="BK110">
        <f t="shared" ca="1" si="135"/>
        <v>54</v>
      </c>
      <c r="BL110">
        <f t="shared" ca="1" si="136"/>
        <v>144</v>
      </c>
      <c r="BM110">
        <f t="shared" ca="1" si="137"/>
        <v>55</v>
      </c>
      <c r="BN110">
        <f t="shared" ca="1" si="138"/>
        <v>158</v>
      </c>
      <c r="BO110">
        <f t="shared" ca="1" si="139"/>
        <v>13</v>
      </c>
      <c r="BQ110">
        <f>NORMDIST(C110,Playoffs!CP$199,Playoffs!CP$200,1)</f>
        <v>4.1897918240163534E-2</v>
      </c>
      <c r="BR110">
        <f>1-NORMDIST(D110,Playoffs!CQ$199,Playoffs!CQ$200,1)</f>
        <v>0.47385885114750526</v>
      </c>
      <c r="BS110">
        <f>NORMDIST(E110,Playoffs!CR$199,Playoffs!CR$200,1)</f>
        <v>8.3510126621469727E-2</v>
      </c>
      <c r="BT110">
        <f>1-NORMDIST(F110,Playoffs!CS$199,Playoffs!CS$200,1)</f>
        <v>0.31099965950160913</v>
      </c>
      <c r="BU110">
        <f>1-NORMDIST(G110,Playoffs!CT$199,Playoffs!CT$200,1)</f>
        <v>3.5372775896406194E-2</v>
      </c>
      <c r="BV110">
        <f>NORMDIST(H110,Playoffs!CU$199,Playoffs!CU$200,1)</f>
        <v>0.20305738113631611</v>
      </c>
      <c r="BW110">
        <f>NORMDIST(I110,Playoffs!CV$199,Playoffs!CV$200,1)</f>
        <v>5.467397116606465E-2</v>
      </c>
      <c r="BX110">
        <f>1-NORMDIST(J110,Playoffs!CW$199,Playoffs!CW$200,1)</f>
        <v>0.68471311810063773</v>
      </c>
      <c r="BY110">
        <f>NORMDIST(K110,Playoffs!CX$199,Playoffs!CX$200,1)</f>
        <v>5.1143043302261937E-3</v>
      </c>
      <c r="BZ110">
        <f>1-NORMDIST(L110,Playoffs!CY$199,Playoffs!CY$200,1)</f>
        <v>0.23672477478507314</v>
      </c>
      <c r="CA110">
        <f>NORMDIST(M110,Playoffs!CZ$199,Playoffs!CZ$200,1)</f>
        <v>0.28098979427216864</v>
      </c>
      <c r="CB110">
        <f>1-NORMDIST(N110,Playoffs!DA$199,Playoffs!DA$200,1)</f>
        <v>0.77119444239772172</v>
      </c>
      <c r="CC110">
        <f>NORMDIST(O110,Playoffs!DB$199,Playoffs!DB$200,1)</f>
        <v>4.5538142380275426E-2</v>
      </c>
      <c r="CD110">
        <f>1-NORMDIST(P110,Playoffs!DC$199,Playoffs!DC$200,1)</f>
        <v>0.53803274949576096</v>
      </c>
      <c r="CE110">
        <f>NORMDIST(Q110,Playoffs!DD$199,Playoffs!DD$200,1)</f>
        <v>2.0328251918684481E-2</v>
      </c>
      <c r="CF110">
        <f>1-NORMDIST(R110,Playoffs!DE$199,Playoffs!DE$200,1)</f>
        <v>0.52043963295116979</v>
      </c>
      <c r="CG110">
        <f>NORMDIST(S110,Playoffs!DF$199,Playoffs!DF$200,1)</f>
        <v>0.17377536211449507</v>
      </c>
      <c r="CH110">
        <f>1-NORMDIST(T110,Playoffs!DG$199,Playoffs!DG$200,1)</f>
        <v>1.7387194999472166E-2</v>
      </c>
      <c r="CI110">
        <f>1-NORMDIST(U110,Playoffs!DH$199,Playoffs!DH$200,1)</f>
        <v>0.10222848223736269</v>
      </c>
      <c r="CJ110">
        <f>NORMDIST(V110,Playoffs!DI$199,Playoffs!DI$200,1)</f>
        <v>0.26809280822914927</v>
      </c>
      <c r="CK110">
        <f>NORMDIST(W110,Playoffs!DJ$199,Playoffs!DJ$200,1)</f>
        <v>2.3516407755749924E-2</v>
      </c>
      <c r="CL110">
        <f>1-NORMDIST(X110,Playoffs!DK$199,Playoffs!DK$200,1)</f>
        <v>0.41186427117161406</v>
      </c>
      <c r="CM110">
        <f>NORMDIST(Y110,Playoffs!DL$199,Playoffs!DL$200,1)</f>
        <v>1.0809905293238997E-2</v>
      </c>
      <c r="CN110">
        <f>1-NORMDIST(Z110,Playoffs!DM$199,Playoffs!DM$200,1)</f>
        <v>0.40033701167333358</v>
      </c>
      <c r="CO110">
        <f>1-NORMDIST(AA110,Playoffs!DN$199,Playoffs!DN$200,1)</f>
        <v>0.21411928920849688</v>
      </c>
      <c r="CP110">
        <f>NORMDIST(AB110,Playoffs!DO$199,Playoffs!DO$200,1)</f>
        <v>0.53811012707015204</v>
      </c>
      <c r="CQ110">
        <f>NORMDIST(AC110,Playoffs!DP$199,Playoffs!DP$200,1)</f>
        <v>6.7539549441090641E-2</v>
      </c>
      <c r="CR110">
        <f>1-NORMDIST(AD110,Playoffs!DQ$199,Playoffs!DQ$200,1)</f>
        <v>0.78095654327384834</v>
      </c>
      <c r="CS110">
        <f>NORMDIST(AE110,Playoffs!DR$199,Playoffs!DR$200,1)</f>
        <v>0.26866803649880988</v>
      </c>
      <c r="CT110">
        <f>1-NORMDIST(AF110,Playoffs!DS$199,Playoffs!DS$200,1)</f>
        <v>0.79279248618917042</v>
      </c>
      <c r="CU110">
        <f>NORMDIST(AG110,Playoffs!DT$199,Playoffs!DT$200,1)</f>
        <v>0.230843545563439</v>
      </c>
      <c r="CV110">
        <f>1-NORMDIST(AH110,Playoffs!DU$199,Playoffs!DU$200,1)</f>
        <v>0.94167787235497358</v>
      </c>
      <c r="CW110">
        <f t="shared" si="102"/>
        <v>2.9536958847752812</v>
      </c>
      <c r="CX110">
        <f t="shared" si="103"/>
        <v>15.65201470892173</v>
      </c>
      <c r="CY110">
        <f t="shared" si="104"/>
        <v>18.605710593697001</v>
      </c>
      <c r="DA110">
        <f t="shared" ca="1" si="105"/>
        <v>197</v>
      </c>
      <c r="DB110">
        <f t="shared" ca="1" si="106"/>
        <v>135</v>
      </c>
      <c r="DC110">
        <f t="shared" ca="1" si="107"/>
        <v>195</v>
      </c>
      <c r="DE110" t="str">
        <f t="shared" si="108"/>
        <v>Panthers</v>
      </c>
    </row>
    <row r="111" spans="1:109">
      <c r="A111" t="str">
        <f>Playoffs!G109</f>
        <v>Steelers-SB-2005</v>
      </c>
      <c r="B111" t="str">
        <f>Playoffs!B109&amp;"-"&amp;Playoffs!F109</f>
        <v>Seahawks-2005</v>
      </c>
      <c r="C111">
        <f>Playoffs!CP109-VLOOKUP($B111,Adjusted!$C$1:$AI$128,C$2,FALSE)</f>
        <v>0.69280478643210985</v>
      </c>
      <c r="D111">
        <f>Playoffs!CQ109-VLOOKUP($B111,Adjusted!$C$1:$AI$128,D$2,FALSE)</f>
        <v>0.57952622384029184</v>
      </c>
      <c r="E111">
        <f>Playoffs!CR109-VLOOKUP($B111,Adjusted!$C$1:$AI$128,E$2,FALSE)</f>
        <v>3.7092191357489304</v>
      </c>
      <c r="F111">
        <f>Playoffs!CS109-VLOOKUP($B111,Adjusted!$C$1:$AI$128,F$2,FALSE)</f>
        <v>3.2359784570226351</v>
      </c>
      <c r="G111">
        <f>Playoffs!CT109-VLOOKUP($B111,Adjusted!$C$1:$AI$128,G$2,FALSE)</f>
        <v>2.2898495854569796</v>
      </c>
      <c r="H111">
        <f>Playoffs!CU109-VLOOKUP($B111,Adjusted!$C$1:$AI$128,H$2,FALSE)</f>
        <v>1.5855776714294807</v>
      </c>
      <c r="I111">
        <f>Playoffs!CV109-VLOOKUP($B111,Adjusted!$C$1:$AI$128,I$2,FALSE)</f>
        <v>28.678846917055782</v>
      </c>
      <c r="J111">
        <f>Playoffs!CW109-VLOOKUP($B111,Adjusted!$C$1:$AI$128,J$2,FALSE)</f>
        <v>26.961015535785393</v>
      </c>
      <c r="K111">
        <f>Playoffs!CX109-VLOOKUP($B111,Adjusted!$C$1:$AI$128,K$2,FALSE)</f>
        <v>2.1788102571403924</v>
      </c>
      <c r="L111">
        <f>Playoffs!CY109-VLOOKUP($B111,Adjusted!$C$1:$AI$128,L$2,FALSE)</f>
        <v>2.6165039548183251</v>
      </c>
      <c r="M111">
        <f>Playoffs!CZ109-VLOOKUP($B111,Adjusted!$C$1:$AI$128,M$2,FALSE)</f>
        <v>6.2407706948449713</v>
      </c>
      <c r="N111">
        <f>Playoffs!DA109-VLOOKUP($B111,Adjusted!$C$1:$AI$128,N$2,FALSE)</f>
        <v>4.6196142993439224</v>
      </c>
      <c r="O111">
        <f>Playoffs!DB109-VLOOKUP($B111,Adjusted!$C$1:$AI$128,O$2,FALSE)</f>
        <v>1.1219537087422897</v>
      </c>
      <c r="P111">
        <f>Playoffs!DC109-VLOOKUP($B111,Adjusted!$C$1:$AI$128,P$2,FALSE)</f>
        <v>1.1644034383686954</v>
      </c>
      <c r="Q111">
        <f>Playoffs!DD109-VLOOKUP($B111,Adjusted!$C$1:$AI$128,Q$2,FALSE)</f>
        <v>0.53841647522239811</v>
      </c>
      <c r="R111">
        <f>Playoffs!DE109-VLOOKUP($B111,Adjusted!$C$1:$AI$128,R$2,FALSE)</f>
        <v>0.27909644838933101</v>
      </c>
      <c r="S111">
        <f>Playoffs!DF109-VLOOKUP($B111,Adjusted!$C$1:$AI$128,S$2,FALSE)</f>
        <v>29.962383572544031</v>
      </c>
      <c r="T111">
        <f>Playoffs!DG109-VLOOKUP($B111,Adjusted!$C$1:$AI$128,T$2,FALSE)</f>
        <v>29.123464997500484</v>
      </c>
      <c r="U111">
        <f>Playoffs!DH109-VLOOKUP($B111,Adjusted!$C$1:$AI$128,U$2,FALSE)</f>
        <v>5.4790112318257798</v>
      </c>
      <c r="V111">
        <f>Playoffs!DI109-VLOOKUP($B111,Adjusted!$C$1:$AI$128,V$2,FALSE)</f>
        <v>2.6642257772846216</v>
      </c>
      <c r="W111">
        <f>Playoffs!DJ109-VLOOKUP($B111,Adjusted!$C$1:$AI$128,W$2,FALSE)</f>
        <v>0.6121354867986265</v>
      </c>
      <c r="X111">
        <f>Playoffs!DK109-VLOOKUP($B111,Adjusted!$C$1:$AI$128,X$2,FALSE)</f>
        <v>0.3358792516726069</v>
      </c>
      <c r="Y111">
        <f>Playoffs!DL109-VLOOKUP($B111,Adjusted!$C$1:$AI$128,Y$2,FALSE)</f>
        <v>4.5383292419542078</v>
      </c>
      <c r="Z111">
        <f>Playoffs!DM109-VLOOKUP($B111,Adjusted!$C$1:$AI$128,Z$2,FALSE)</f>
        <v>5.9464250793431574</v>
      </c>
      <c r="AA111">
        <f>Playoffs!DN109-VLOOKUP($B111,Adjusted!$C$1:$AI$128,AA$2,FALSE)</f>
        <v>0.35412586872573676</v>
      </c>
      <c r="AB111">
        <f>Playoffs!DO109-VLOOKUP($B111,Adjusted!$C$1:$AI$128,AB$2,FALSE)</f>
        <v>0.98928621438020792</v>
      </c>
      <c r="AC111">
        <f>Playoffs!DP109-VLOOKUP($B111,Adjusted!$C$1:$AI$128,AC$2,FALSE)</f>
        <v>0.45665802086376983</v>
      </c>
      <c r="AD111">
        <f>Playoffs!DQ109-VLOOKUP($B111,Adjusted!$C$1:$AI$128,AD$2,FALSE)</f>
        <v>0.45511346679061604</v>
      </c>
      <c r="AE111">
        <f>Playoffs!DR109-VLOOKUP($B111,Adjusted!$C$1:$AI$128,AE$2,FALSE)</f>
        <v>5.8450390618373147</v>
      </c>
      <c r="AF111">
        <f>Playoffs!DS109-VLOOKUP($B111,Adjusted!$C$1:$AI$128,AF$2,FALSE)</f>
        <v>4.8634315997256197</v>
      </c>
      <c r="AG111">
        <f>Playoffs!DT109-VLOOKUP($B111,Adjusted!$C$1:$AI$128,AG$2,FALSE)</f>
        <v>43.762942793982837</v>
      </c>
      <c r="AH111">
        <f>Playoffs!DU109-VLOOKUP($B111,Adjusted!$C$1:$AI$128,AH$2,FALSE)</f>
        <v>45.706377562129447</v>
      </c>
      <c r="AJ111">
        <f t="shared" ca="1" si="101"/>
        <v>121</v>
      </c>
      <c r="AK111">
        <f t="shared" ca="1" si="109"/>
        <v>37</v>
      </c>
      <c r="AL111">
        <f t="shared" ca="1" si="110"/>
        <v>157</v>
      </c>
      <c r="AM111">
        <f t="shared" ca="1" si="111"/>
        <v>63</v>
      </c>
      <c r="AN111">
        <f t="shared" ca="1" si="112"/>
        <v>143</v>
      </c>
      <c r="AO111">
        <f t="shared" ca="1" si="113"/>
        <v>99</v>
      </c>
      <c r="AP111">
        <f t="shared" ca="1" si="114"/>
        <v>113</v>
      </c>
      <c r="AQ111">
        <f t="shared" ca="1" si="115"/>
        <v>102</v>
      </c>
      <c r="AR111">
        <f t="shared" ca="1" si="116"/>
        <v>162</v>
      </c>
      <c r="AS111">
        <f t="shared" ca="1" si="117"/>
        <v>105</v>
      </c>
      <c r="AT111">
        <f t="shared" ca="1" si="118"/>
        <v>41</v>
      </c>
      <c r="AU111">
        <f t="shared" ca="1" si="119"/>
        <v>73</v>
      </c>
      <c r="AV111">
        <f t="shared" ca="1" si="120"/>
        <v>177</v>
      </c>
      <c r="AW111">
        <f t="shared" ca="1" si="121"/>
        <v>49</v>
      </c>
      <c r="AX111">
        <f t="shared" ca="1" si="122"/>
        <v>33</v>
      </c>
      <c r="AY111">
        <f t="shared" ca="1" si="123"/>
        <v>53</v>
      </c>
      <c r="AZ111">
        <f t="shared" ca="1" si="124"/>
        <v>122</v>
      </c>
      <c r="BA111">
        <f t="shared" ca="1" si="125"/>
        <v>84</v>
      </c>
      <c r="BB111">
        <f t="shared" ca="1" si="126"/>
        <v>162</v>
      </c>
      <c r="BC111">
        <f t="shared" ca="1" si="127"/>
        <v>151</v>
      </c>
      <c r="BD111">
        <f t="shared" ca="1" si="128"/>
        <v>133</v>
      </c>
      <c r="BE111">
        <f t="shared" ca="1" si="129"/>
        <v>24</v>
      </c>
      <c r="BF111">
        <f t="shared" ca="1" si="130"/>
        <v>168</v>
      </c>
      <c r="BG111">
        <f t="shared" ca="1" si="131"/>
        <v>137</v>
      </c>
      <c r="BH111">
        <f t="shared" ca="1" si="132"/>
        <v>43</v>
      </c>
      <c r="BI111">
        <f t="shared" ca="1" si="133"/>
        <v>39</v>
      </c>
      <c r="BJ111">
        <f t="shared" ca="1" si="134"/>
        <v>100</v>
      </c>
      <c r="BK111">
        <f t="shared" ca="1" si="135"/>
        <v>107</v>
      </c>
      <c r="BL111">
        <f t="shared" ca="1" si="136"/>
        <v>12</v>
      </c>
      <c r="BM111">
        <f t="shared" ca="1" si="137"/>
        <v>161</v>
      </c>
      <c r="BN111">
        <f t="shared" ca="1" si="138"/>
        <v>24</v>
      </c>
      <c r="BO111">
        <f t="shared" ca="1" si="139"/>
        <v>188</v>
      </c>
      <c r="BQ111">
        <f>NORMDIST(C111,Playoffs!CP$199,Playoffs!CP$200,1)</f>
        <v>0.50503879519062078</v>
      </c>
      <c r="BR111">
        <f>1-NORMDIST(D111,Playoffs!CQ$199,Playoffs!CQ$200,1)</f>
        <v>0.8606996844928082</v>
      </c>
      <c r="BS111">
        <f>NORMDIST(E111,Playoffs!CR$199,Playoffs!CR$200,1)</f>
        <v>0.27020650908452781</v>
      </c>
      <c r="BT111">
        <f>1-NORMDIST(F111,Playoffs!CS$199,Playoffs!CS$200,1)</f>
        <v>0.78214668619693062</v>
      </c>
      <c r="BU111">
        <f>1-NORMDIST(G111,Playoffs!CT$199,Playoffs!CT$200,1)</f>
        <v>0.35090335179841137</v>
      </c>
      <c r="BV111">
        <f>NORMDIST(H111,Playoffs!CU$199,Playoffs!CU$200,1)</f>
        <v>0.45278110878777433</v>
      </c>
      <c r="BW111">
        <f>NORMDIST(I111,Playoffs!CV$199,Playoffs!CV$200,1)</f>
        <v>0.50819831733372611</v>
      </c>
      <c r="BX111">
        <f>1-NORMDIST(J111,Playoffs!CW$199,Playoffs!CW$200,1)</f>
        <v>0.56805798571708854</v>
      </c>
      <c r="BY111">
        <f>NORMDIST(K111,Playoffs!CX$199,Playoffs!CX$200,1)</f>
        <v>0.2121984627900424</v>
      </c>
      <c r="BZ111">
        <f>1-NORMDIST(L111,Playoffs!CY$199,Playoffs!CY$200,1)</f>
        <v>0.5259428819457399</v>
      </c>
      <c r="CA111">
        <f>NORMDIST(M111,Playoffs!CZ$199,Playoffs!CZ$200,1)</f>
        <v>0.82630663585832242</v>
      </c>
      <c r="CB111">
        <f>1-NORMDIST(N111,Playoffs!DA$199,Playoffs!DA$200,1)</f>
        <v>0.6867783408354633</v>
      </c>
      <c r="CC111">
        <f>NORMDIST(O111,Playoffs!DB$199,Playoffs!DB$200,1)</f>
        <v>0.17975361997281236</v>
      </c>
      <c r="CD111">
        <f>1-NORMDIST(P111,Playoffs!DC$199,Playoffs!DC$200,1)</f>
        <v>0.79935976783323781</v>
      </c>
      <c r="CE111">
        <f>NORMDIST(Q111,Playoffs!DD$199,Playoffs!DD$200,1)</f>
        <v>0.86330210789051431</v>
      </c>
      <c r="CF111">
        <f>1-NORMDIST(R111,Playoffs!DE$199,Playoffs!DE$200,1)</f>
        <v>0.79804369583873991</v>
      </c>
      <c r="CG111">
        <f>NORMDIST(S111,Playoffs!DF$199,Playoffs!DF$200,1)</f>
        <v>0.42378916619024676</v>
      </c>
      <c r="CH111">
        <f>1-NORMDIST(T111,Playoffs!DG$199,Playoffs!DG$200,1)</f>
        <v>0.63320719698230088</v>
      </c>
      <c r="CI111">
        <f>1-NORMDIST(U111,Playoffs!DH$199,Playoffs!DH$200,1)</f>
        <v>0.21941873891665942</v>
      </c>
      <c r="CJ111">
        <f>NORMDIST(V111,Playoffs!DI$199,Playoffs!DI$200,1)</f>
        <v>0.26809280822914927</v>
      </c>
      <c r="CK111">
        <f>NORMDIST(W111,Playoffs!DJ$199,Playoffs!DJ$200,1)</f>
        <v>0.43657103773639039</v>
      </c>
      <c r="CL111">
        <f>1-NORMDIST(X111,Playoffs!DK$199,Playoffs!DK$200,1)</f>
        <v>0.8787462103079664</v>
      </c>
      <c r="CM111">
        <f>NORMDIST(Y111,Playoffs!DL$199,Playoffs!DL$200,1)</f>
        <v>0.16542470915042951</v>
      </c>
      <c r="CN111">
        <f>1-NORMDIST(Z111,Playoffs!DM$199,Playoffs!DM$200,1)</f>
        <v>0.33041044677290854</v>
      </c>
      <c r="CO111">
        <f>1-NORMDIST(AA111,Playoffs!DN$199,Playoffs!DN$200,1)</f>
        <v>0.8566403794829901</v>
      </c>
      <c r="CP111">
        <f>NORMDIST(AB111,Playoffs!DO$199,Playoffs!DO$200,1)</f>
        <v>0.65478065293329435</v>
      </c>
      <c r="CQ111">
        <f>NORMDIST(AC111,Playoffs!DP$199,Playoffs!DP$200,1)</f>
        <v>0.49828154919125267</v>
      </c>
      <c r="CR111">
        <f>1-NORMDIST(AD111,Playoffs!DQ$199,Playoffs!DQ$200,1)</f>
        <v>0.50698752802788383</v>
      </c>
      <c r="CS111">
        <f>NORMDIST(AE111,Playoffs!DR$199,Playoffs!DR$200,1)</f>
        <v>0.91214720668006588</v>
      </c>
      <c r="CT111">
        <f>1-NORMDIST(AF111,Playoffs!DS$199,Playoffs!DS$200,1)</f>
        <v>0.28247630316615768</v>
      </c>
      <c r="CU111">
        <f>NORMDIST(AG111,Playoffs!DT$199,Playoffs!DT$200,1)</f>
        <v>0.80650050417451236</v>
      </c>
      <c r="CV111">
        <f>1-NORMDIST(AH111,Playoffs!DU$199,Playoffs!DU$200,1)</f>
        <v>0.12246002460699645</v>
      </c>
      <c r="CW111">
        <f t="shared" si="102"/>
        <v>16.170973043813632</v>
      </c>
      <c r="CX111">
        <f t="shared" si="103"/>
        <v>23.20325742559146</v>
      </c>
      <c r="CY111">
        <f t="shared" si="104"/>
        <v>39.374230469405092</v>
      </c>
      <c r="DA111">
        <f t="shared" ca="1" si="105"/>
        <v>147</v>
      </c>
      <c r="DB111">
        <f t="shared" ca="1" si="106"/>
        <v>68</v>
      </c>
      <c r="DC111">
        <f t="shared" ca="1" si="107"/>
        <v>103</v>
      </c>
      <c r="DE111" t="str">
        <f t="shared" si="108"/>
        <v>Steelers</v>
      </c>
    </row>
    <row r="112" spans="1:109">
      <c r="A112" t="str">
        <f>Playoffs!G110</f>
        <v>Seahawks-SB-2005</v>
      </c>
      <c r="B112" t="str">
        <f>Playoffs!B110&amp;"-"&amp;Playoffs!F110</f>
        <v>Steelers-2005</v>
      </c>
      <c r="C112">
        <f>Playoffs!CP110-VLOOKUP($B112,Adjusted!$C$1:$AI$128,C$2,FALSE)</f>
        <v>0.67650184370200983</v>
      </c>
      <c r="D112">
        <f>Playoffs!CQ110-VLOOKUP($B112,Adjusted!$C$1:$AI$128,D$2,FALSE)</f>
        <v>0.65382007043516543</v>
      </c>
      <c r="E112">
        <f>Playoffs!CR110-VLOOKUP($B112,Adjusted!$C$1:$AI$128,E$2,FALSE)</f>
        <v>5.236213363133059</v>
      </c>
      <c r="F112">
        <f>Playoffs!CS110-VLOOKUP($B112,Adjusted!$C$1:$AI$128,F$2,FALSE)</f>
        <v>1.9308379136562703</v>
      </c>
      <c r="G112">
        <f>Playoffs!CT110-VLOOKUP($B112,Adjusted!$C$1:$AI$128,G$2,FALSE)</f>
        <v>0.81323766270564013</v>
      </c>
      <c r="H112">
        <f>Playoffs!CU110-VLOOKUP($B112,Adjusted!$C$1:$AI$128,H$2,FALSE)</f>
        <v>2.3277157486781417</v>
      </c>
      <c r="I112">
        <f>Playoffs!CV110-VLOOKUP($B112,Adjusted!$C$1:$AI$128,I$2,FALSE)</f>
        <v>34.934031333584215</v>
      </c>
      <c r="J112">
        <f>Playoffs!CW110-VLOOKUP($B112,Adjusted!$C$1:$AI$128,J$2,FALSE)</f>
        <v>28.954343908867315</v>
      </c>
      <c r="K112">
        <f>Playoffs!CX110-VLOOKUP($B112,Adjusted!$C$1:$AI$128,K$2,FALSE)</f>
        <v>2.7602326792659224</v>
      </c>
      <c r="L112">
        <f>Playoffs!CY110-VLOOKUP($B112,Adjusted!$C$1:$AI$128,L$2,FALSE)</f>
        <v>2.1381218794452508</v>
      </c>
      <c r="M112">
        <f>Playoffs!CZ110-VLOOKUP($B112,Adjusted!$C$1:$AI$128,M$2,FALSE)</f>
        <v>5.537116956593187</v>
      </c>
      <c r="N112">
        <f>Playoffs!DA110-VLOOKUP($B112,Adjusted!$C$1:$AI$128,N$2,FALSE)</f>
        <v>5.8253035816749552</v>
      </c>
      <c r="O112">
        <f>Playoffs!DB110-VLOOKUP($B112,Adjusted!$C$1:$AI$128,O$2,FALSE)</f>
        <v>1.7233644082684816</v>
      </c>
      <c r="P112">
        <f>Playoffs!DC110-VLOOKUP($B112,Adjusted!$C$1:$AI$128,P$2,FALSE)</f>
        <v>1.1977224968318154</v>
      </c>
      <c r="Q112">
        <f>Playoffs!DD110-VLOOKUP($B112,Adjusted!$C$1:$AI$128,Q$2,FALSE)</f>
        <v>0.31180516066257008</v>
      </c>
      <c r="R112">
        <f>Playoffs!DE110-VLOOKUP($B112,Adjusted!$C$1:$AI$128,R$2,FALSE)</f>
        <v>0.5778632515599168</v>
      </c>
      <c r="S112">
        <f>Playoffs!DF110-VLOOKUP($B112,Adjusted!$C$1:$AI$128,S$2,FALSE)</f>
        <v>30.344872112253132</v>
      </c>
      <c r="T112">
        <f>Playoffs!DG110-VLOOKUP($B112,Adjusted!$C$1:$AI$128,T$2,FALSE)</f>
        <v>26.243525400273562</v>
      </c>
      <c r="U112">
        <f>Playoffs!DH110-VLOOKUP($B112,Adjusted!$C$1:$AI$128,U$2,FALSE)</f>
        <v>1.978086121921137</v>
      </c>
      <c r="V112">
        <f>Playoffs!DI110-VLOOKUP($B112,Adjusted!$C$1:$AI$128,V$2,FALSE)</f>
        <v>5.8747590007133121</v>
      </c>
      <c r="W112">
        <f>Playoffs!DJ110-VLOOKUP($B112,Adjusted!$C$1:$AI$128,W$2,FALSE)</f>
        <v>0.50376747118438314</v>
      </c>
      <c r="X112">
        <f>Playoffs!DK110-VLOOKUP($B112,Adjusted!$C$1:$AI$128,X$2,FALSE)</f>
        <v>0.38549167823523423</v>
      </c>
      <c r="Y112">
        <f>Playoffs!DL110-VLOOKUP($B112,Adjusted!$C$1:$AI$128,Y$2,FALSE)</f>
        <v>6.2746237620725056</v>
      </c>
      <c r="Z112">
        <f>Playoffs!DM110-VLOOKUP($B112,Adjusted!$C$1:$AI$128,Z$2,FALSE)</f>
        <v>4.994445492925629</v>
      </c>
      <c r="AA112">
        <f>Playoffs!DN110-VLOOKUP($B112,Adjusted!$C$1:$AI$128,AA$2,FALSE)</f>
        <v>0.73387440084835198</v>
      </c>
      <c r="AB112">
        <f>Playoffs!DO110-VLOOKUP($B112,Adjusted!$C$1:$AI$128,AB$2,FALSE)</f>
        <v>0.29572306062148734</v>
      </c>
      <c r="AC112">
        <f>Playoffs!DP110-VLOOKUP($B112,Adjusted!$C$1:$AI$128,AC$2,FALSE)</f>
        <v>0.5621486376436019</v>
      </c>
      <c r="AD112">
        <f>Playoffs!DQ110-VLOOKUP($B112,Adjusted!$C$1:$AI$128,AD$2,FALSE)</f>
        <v>0.44790602066250074</v>
      </c>
      <c r="AE112">
        <f>Playoffs!DR110-VLOOKUP($B112,Adjusted!$C$1:$AI$128,AE$2,FALSE)</f>
        <v>5.7711046167069124</v>
      </c>
      <c r="AF112">
        <f>Playoffs!DS110-VLOOKUP($B112,Adjusted!$C$1:$AI$128,AF$2,FALSE)</f>
        <v>5.710039254190165</v>
      </c>
      <c r="AG112">
        <f>Playoffs!DT110-VLOOKUP($B112,Adjusted!$C$1:$AI$128,AG$2,FALSE)</f>
        <v>43.951855215416863</v>
      </c>
      <c r="AH112">
        <f>Playoffs!DU110-VLOOKUP($B112,Adjusted!$C$1:$AI$128,AH$2,FALSE)</f>
        <v>45.042647422024011</v>
      </c>
      <c r="AJ112">
        <f t="shared" ca="1" si="101"/>
        <v>129</v>
      </c>
      <c r="AK112">
        <f t="shared" ca="1" si="109"/>
        <v>86</v>
      </c>
      <c r="AL112">
        <f t="shared" ca="1" si="110"/>
        <v>121</v>
      </c>
      <c r="AM112">
        <f t="shared" ca="1" si="111"/>
        <v>34</v>
      </c>
      <c r="AN112">
        <f t="shared" ca="1" si="112"/>
        <v>66</v>
      </c>
      <c r="AO112">
        <f t="shared" ca="1" si="113"/>
        <v>69</v>
      </c>
      <c r="AP112">
        <f t="shared" ca="1" si="114"/>
        <v>53</v>
      </c>
      <c r="AQ112">
        <f t="shared" ca="1" si="115"/>
        <v>118</v>
      </c>
      <c r="AR112">
        <f t="shared" ca="1" si="116"/>
        <v>98</v>
      </c>
      <c r="AS112">
        <f t="shared" ca="1" si="117"/>
        <v>48</v>
      </c>
      <c r="AT112">
        <f t="shared" ca="1" si="118"/>
        <v>85</v>
      </c>
      <c r="AU112">
        <f t="shared" ca="1" si="119"/>
        <v>164</v>
      </c>
      <c r="AV112">
        <f t="shared" ca="1" si="120"/>
        <v>90</v>
      </c>
      <c r="AW112">
        <f t="shared" ca="1" si="121"/>
        <v>53</v>
      </c>
      <c r="AX112">
        <f t="shared" ca="1" si="122"/>
        <v>153</v>
      </c>
      <c r="AY112">
        <f t="shared" ca="1" si="123"/>
        <v>179</v>
      </c>
      <c r="AZ112">
        <f t="shared" ca="1" si="124"/>
        <v>116</v>
      </c>
      <c r="BA112">
        <f t="shared" ca="1" si="125"/>
        <v>44</v>
      </c>
      <c r="BB112">
        <f t="shared" ca="1" si="126"/>
        <v>40</v>
      </c>
      <c r="BC112">
        <f t="shared" ca="1" si="127"/>
        <v>38</v>
      </c>
      <c r="BD112">
        <f t="shared" ca="1" si="128"/>
        <v>158</v>
      </c>
      <c r="BE112">
        <f t="shared" ca="1" si="129"/>
        <v>32</v>
      </c>
      <c r="BF112">
        <f t="shared" ca="1" si="130"/>
        <v>53</v>
      </c>
      <c r="BG112">
        <f t="shared" ca="1" si="131"/>
        <v>68</v>
      </c>
      <c r="BH112">
        <f t="shared" ca="1" si="132"/>
        <v>124</v>
      </c>
      <c r="BI112">
        <f t="shared" ca="1" si="133"/>
        <v>174</v>
      </c>
      <c r="BJ112">
        <f t="shared" ca="1" si="134"/>
        <v>37</v>
      </c>
      <c r="BK112">
        <f t="shared" ca="1" si="135"/>
        <v>104</v>
      </c>
      <c r="BL112">
        <f t="shared" ca="1" si="136"/>
        <v>15</v>
      </c>
      <c r="BM112">
        <f t="shared" ca="1" si="137"/>
        <v>185</v>
      </c>
      <c r="BN112">
        <f t="shared" ca="1" si="138"/>
        <v>20</v>
      </c>
      <c r="BO112">
        <f t="shared" ca="1" si="139"/>
        <v>184</v>
      </c>
      <c r="BQ112">
        <f>NORMDIST(C112,Playoffs!CP$199,Playoffs!CP$200,1)</f>
        <v>0.44230853819659599</v>
      </c>
      <c r="BR112">
        <f>1-NORMDIST(D112,Playoffs!CQ$199,Playoffs!CQ$200,1)</f>
        <v>0.64229154437073233</v>
      </c>
      <c r="BS112">
        <f>NORMDIST(E112,Playoffs!CR$199,Playoffs!CR$200,1)</f>
        <v>0.47112351020532384</v>
      </c>
      <c r="BT112">
        <f>1-NORMDIST(F112,Playoffs!CS$199,Playoffs!CS$200,1)</f>
        <v>0.89265800693706021</v>
      </c>
      <c r="BU112">
        <f>1-NORMDIST(G112,Playoffs!CT$199,Playoffs!CT$200,1)</f>
        <v>0.74813446562953156</v>
      </c>
      <c r="BV112">
        <f>NORMDIST(H112,Playoffs!CU$199,Playoffs!CU$200,1)</f>
        <v>0.65904116637472299</v>
      </c>
      <c r="BW112">
        <f>NORMDIST(I112,Playoffs!CV$199,Playoffs!CV$200,1)</f>
        <v>0.76412257511851522</v>
      </c>
      <c r="BX112">
        <f>1-NORMDIST(J112,Playoffs!CW$199,Playoffs!CW$200,1)</f>
        <v>0.47952692412792786</v>
      </c>
      <c r="BY112">
        <f>NORMDIST(K112,Playoffs!CX$199,Playoffs!CX$200,1)</f>
        <v>0.56980156801328496</v>
      </c>
      <c r="BZ112">
        <f>1-NORMDIST(L112,Playoffs!CY$199,Playoffs!CY$200,1)</f>
        <v>0.80703598949203104</v>
      </c>
      <c r="CA112">
        <f>NORMDIST(M112,Playoffs!CZ$199,Playoffs!CZ$200,1)</f>
        <v>0.62572254607287747</v>
      </c>
      <c r="CB112">
        <f>1-NORMDIST(N112,Playoffs!DA$199,Playoffs!DA$200,1)</f>
        <v>0.28294580355106347</v>
      </c>
      <c r="CC112">
        <f>NORMDIST(O112,Playoffs!DB$199,Playoffs!DB$200,1)</f>
        <v>0.5691243714058315</v>
      </c>
      <c r="CD112">
        <f>1-NORMDIST(P112,Playoffs!DC$199,Playoffs!DC$200,1)</f>
        <v>0.78198776209072962</v>
      </c>
      <c r="CE112">
        <f>NORMDIST(Q112,Playoffs!DD$199,Playoffs!DD$200,1)</f>
        <v>0.27718423113215351</v>
      </c>
      <c r="CF112">
        <f>1-NORMDIST(R112,Playoffs!DE$199,Playoffs!DE$200,1)</f>
        <v>8.2439263313807132E-2</v>
      </c>
      <c r="CG112">
        <f>NORMDIST(S112,Playoffs!DF$199,Playoffs!DF$200,1)</f>
        <v>0.45039523397448478</v>
      </c>
      <c r="CH112">
        <f>1-NORMDIST(T112,Playoffs!DG$199,Playoffs!DG$200,1)</f>
        <v>0.80204507742428444</v>
      </c>
      <c r="CI112">
        <f>1-NORMDIST(U112,Playoffs!DH$199,Playoffs!DH$200,1)</f>
        <v>0.83099171285401452</v>
      </c>
      <c r="CJ112">
        <f>NORMDIST(V112,Playoffs!DI$199,Playoffs!DI$200,1)</f>
        <v>0.83396998895636121</v>
      </c>
      <c r="CK112">
        <f>NORMDIST(W112,Playoffs!DJ$199,Playoffs!DJ$200,1)</f>
        <v>0.28927585145297274</v>
      </c>
      <c r="CL112">
        <f>1-NORMDIST(X112,Playoffs!DK$199,Playoffs!DK$200,1)</f>
        <v>0.83830711937377234</v>
      </c>
      <c r="CM112">
        <f>NORMDIST(Y112,Playoffs!DL$199,Playoffs!DL$200,1)</f>
        <v>0.7786668835768138</v>
      </c>
      <c r="CN112">
        <f>1-NORMDIST(Z112,Playoffs!DM$199,Playoffs!DM$200,1)</f>
        <v>0.69682398355485986</v>
      </c>
      <c r="CO112">
        <f>1-NORMDIST(AA112,Playoffs!DN$199,Playoffs!DN$200,1)</f>
        <v>0.57545831517647383</v>
      </c>
      <c r="CP112">
        <f>NORMDIST(AB112,Playoffs!DO$199,Playoffs!DO$200,1)</f>
        <v>0.115084337930492</v>
      </c>
      <c r="CQ112">
        <f>NORMDIST(AC112,Playoffs!DP$199,Playoffs!DP$200,1)</f>
        <v>0.81535718359726006</v>
      </c>
      <c r="CR112">
        <f>1-NORMDIST(AD112,Playoffs!DQ$199,Playoffs!DQ$200,1)</f>
        <v>0.53154400117846512</v>
      </c>
      <c r="CS112">
        <f>NORMDIST(AE112,Playoffs!DR$199,Playoffs!DR$200,1)</f>
        <v>0.90241797617155439</v>
      </c>
      <c r="CT112">
        <f>1-NORMDIST(AF112,Playoffs!DS$199,Playoffs!DS$200,1)</f>
        <v>0.10619567112135275</v>
      </c>
      <c r="CU112">
        <f>NORMDIST(AG112,Playoffs!DT$199,Playoffs!DT$200,1)</f>
        <v>0.81434199468684998</v>
      </c>
      <c r="CV112">
        <f>1-NORMDIST(AH112,Playoffs!DU$199,Playoffs!DU$200,1)</f>
        <v>0.14432141159250178</v>
      </c>
      <c r="CW112">
        <f t="shared" si="102"/>
        <v>20.8362103747607</v>
      </c>
      <c r="CX112">
        <f t="shared" si="103"/>
        <v>22.328162376640599</v>
      </c>
      <c r="CY112">
        <f t="shared" si="104"/>
        <v>43.164372751401309</v>
      </c>
      <c r="DA112">
        <f t="shared" ca="1" si="105"/>
        <v>92</v>
      </c>
      <c r="DB112">
        <f t="shared" ca="1" si="106"/>
        <v>76</v>
      </c>
      <c r="DC112">
        <f t="shared" ca="1" si="107"/>
        <v>75</v>
      </c>
      <c r="DE112" t="str">
        <f t="shared" si="108"/>
        <v>Seahawks</v>
      </c>
    </row>
    <row r="113" spans="1:109">
      <c r="A113" t="str">
        <f>Playoffs!G111</f>
        <v>Colts-WC-2006</v>
      </c>
      <c r="B113" t="str">
        <f>Playoffs!B111&amp;"-"&amp;Playoffs!F111</f>
        <v>Chiefs-2006</v>
      </c>
      <c r="C113">
        <f>Playoffs!CP111-VLOOKUP($B113,Adjusted!$C$1:$AI$128,C$2,FALSE)</f>
        <v>0.76084559910540384</v>
      </c>
      <c r="D113">
        <f>Playoffs!CQ111-VLOOKUP($B113,Adjusted!$C$1:$AI$128,D$2,FALSE)</f>
        <v>0.4171506098211229</v>
      </c>
      <c r="E113">
        <f>Playoffs!CR111-VLOOKUP($B113,Adjusted!$C$1:$AI$128,E$2,FALSE)</f>
        <v>2.7593765222864528</v>
      </c>
      <c r="F113">
        <f>Playoffs!CS111-VLOOKUP($B113,Adjusted!$C$1:$AI$128,F$2,FALSE)</f>
        <v>-0.52092107259745335</v>
      </c>
      <c r="G113">
        <f>Playoffs!CT111-VLOOKUP($B113,Adjusted!$C$1:$AI$128,G$2,FALSE)</f>
        <v>2.9492263004734034</v>
      </c>
      <c r="H113">
        <f>Playoffs!CU111-VLOOKUP($B113,Adjusted!$C$1:$AI$128,H$2,FALSE)</f>
        <v>3.1216362222083913</v>
      </c>
      <c r="I113">
        <f>Playoffs!CV111-VLOOKUP($B113,Adjusted!$C$1:$AI$128,I$2,FALSE)</f>
        <v>36.519964898950533</v>
      </c>
      <c r="J113">
        <f>Playoffs!CW111-VLOOKUP($B113,Adjusted!$C$1:$AI$128,J$2,FALSE)</f>
        <v>9.3806035867961448</v>
      </c>
      <c r="K113">
        <f>Playoffs!CX111-VLOOKUP($B113,Adjusted!$C$1:$AI$128,K$2,FALSE)</f>
        <v>3.4347162652649401</v>
      </c>
      <c r="L113">
        <f>Playoffs!CY111-VLOOKUP($B113,Adjusted!$C$1:$AI$128,L$2,FALSE)</f>
        <v>1.6509716565090413</v>
      </c>
      <c r="M113">
        <f>Playoffs!CZ111-VLOOKUP($B113,Adjusted!$C$1:$AI$128,M$2,FALSE)</f>
        <v>5.2341336203625168</v>
      </c>
      <c r="N113">
        <f>Playoffs!DA111-VLOOKUP($B113,Adjusted!$C$1:$AI$128,N$2,FALSE)</f>
        <v>2.750889702462807</v>
      </c>
      <c r="O113">
        <f>Playoffs!DB111-VLOOKUP($B113,Adjusted!$C$1:$AI$128,O$2,FALSE)</f>
        <v>2.4029774186032435</v>
      </c>
      <c r="P113">
        <f>Playoffs!DC111-VLOOKUP($B113,Adjusted!$C$1:$AI$128,P$2,FALSE)</f>
        <v>0.40636502964811588</v>
      </c>
      <c r="Q113">
        <f>Playoffs!DD111-VLOOKUP($B113,Adjusted!$C$1:$AI$128,Q$2,FALSE)</f>
        <v>0.44199856733212944</v>
      </c>
      <c r="R113">
        <f>Playoffs!DE111-VLOOKUP($B113,Adjusted!$C$1:$AI$128,R$2,FALSE)</f>
        <v>0.1133089193049321</v>
      </c>
      <c r="S113">
        <f>Playoffs!DF111-VLOOKUP($B113,Adjusted!$C$1:$AI$128,S$2,FALSE)</f>
        <v>32.394633194190398</v>
      </c>
      <c r="T113">
        <f>Playoffs!DG111-VLOOKUP($B113,Adjusted!$C$1:$AI$128,T$2,FALSE)</f>
        <v>31.834828241375394</v>
      </c>
      <c r="U113">
        <f>Playoffs!DH111-VLOOKUP($B113,Adjusted!$C$1:$AI$128,U$2,FALSE)</f>
        <v>2.4034373115656091</v>
      </c>
      <c r="V113">
        <f>Playoffs!DI111-VLOOKUP($B113,Adjusted!$C$1:$AI$128,V$2,FALSE)</f>
        <v>8.4151860052099359</v>
      </c>
      <c r="W113">
        <f>Playoffs!DJ111-VLOOKUP($B113,Adjusted!$C$1:$AI$128,W$2,FALSE)</f>
        <v>0.58525826748298437</v>
      </c>
      <c r="X113">
        <f>Playoffs!DK111-VLOOKUP($B113,Adjusted!$C$1:$AI$128,X$2,FALSE)</f>
        <v>0.39922617770115021</v>
      </c>
      <c r="Y113">
        <f>Playoffs!DL111-VLOOKUP($B113,Adjusted!$C$1:$AI$128,Y$2,FALSE)</f>
        <v>6.973625912996904</v>
      </c>
      <c r="Z113">
        <f>Playoffs!DM111-VLOOKUP($B113,Adjusted!$C$1:$AI$128,Z$2,FALSE)</f>
        <v>3.7454463429867833</v>
      </c>
      <c r="AA113">
        <f>Playoffs!DN111-VLOOKUP($B113,Adjusted!$C$1:$AI$128,AA$2,FALSE)</f>
        <v>0.54758878772428121</v>
      </c>
      <c r="AB113">
        <f>Playoffs!DO111-VLOOKUP($B113,Adjusted!$C$1:$AI$128,AB$2,FALSE)</f>
        <v>0.52768219859258314</v>
      </c>
      <c r="AC113">
        <f>Playoffs!DP111-VLOOKUP($B113,Adjusted!$C$1:$AI$128,AC$2,FALSE)</f>
        <v>0.53172493476022265</v>
      </c>
      <c r="AD113">
        <f>Playoffs!DQ111-VLOOKUP($B113,Adjusted!$C$1:$AI$128,AD$2,FALSE)</f>
        <v>0.28039590714259405</v>
      </c>
      <c r="AE113">
        <f>Playoffs!DR111-VLOOKUP($B113,Adjusted!$C$1:$AI$128,AE$2,FALSE)</f>
        <v>4.7832334729977024</v>
      </c>
      <c r="AF113">
        <f>Playoffs!DS111-VLOOKUP($B113,Adjusted!$C$1:$AI$128,AF$2,FALSE)</f>
        <v>2.5119862004599152</v>
      </c>
      <c r="AG113">
        <f>Playoffs!DT111-VLOOKUP($B113,Adjusted!$C$1:$AI$128,AG$2,FALSE)</f>
        <v>34.075669279364341</v>
      </c>
      <c r="AH113">
        <f>Playoffs!DU111-VLOOKUP($B113,Adjusted!$C$1:$AI$128,AH$2,FALSE)</f>
        <v>45.78098954446525</v>
      </c>
      <c r="AJ113">
        <f t="shared" ca="1" si="101"/>
        <v>60</v>
      </c>
      <c r="AK113">
        <f t="shared" ca="1" si="109"/>
        <v>2</v>
      </c>
      <c r="AL113">
        <f t="shared" ca="1" si="110"/>
        <v>175</v>
      </c>
      <c r="AM113">
        <f t="shared" ca="1" si="111"/>
        <v>12</v>
      </c>
      <c r="AN113">
        <f t="shared" ca="1" si="112"/>
        <v>157</v>
      </c>
      <c r="AO113">
        <f t="shared" ca="1" si="113"/>
        <v>50</v>
      </c>
      <c r="AP113">
        <f t="shared" ca="1" si="114"/>
        <v>48</v>
      </c>
      <c r="AQ113">
        <f t="shared" ca="1" si="115"/>
        <v>3</v>
      </c>
      <c r="AR113">
        <f t="shared" ca="1" si="116"/>
        <v>26</v>
      </c>
      <c r="AS113">
        <f t="shared" ca="1" si="117"/>
        <v>8</v>
      </c>
      <c r="AT113">
        <f t="shared" ca="1" si="118"/>
        <v>110</v>
      </c>
      <c r="AU113">
        <f t="shared" ca="1" si="119"/>
        <v>4</v>
      </c>
      <c r="AV113">
        <f t="shared" ca="1" si="120"/>
        <v>25</v>
      </c>
      <c r="AW113">
        <f t="shared" ca="1" si="121"/>
        <v>2</v>
      </c>
      <c r="AX113">
        <f t="shared" ca="1" si="122"/>
        <v>86</v>
      </c>
      <c r="AY113">
        <f t="shared" ca="1" si="123"/>
        <v>4</v>
      </c>
      <c r="AZ113">
        <f t="shared" ca="1" si="124"/>
        <v>89</v>
      </c>
      <c r="BA113">
        <f t="shared" ca="1" si="125"/>
        <v>124</v>
      </c>
      <c r="BB113">
        <f t="shared" ca="1" si="126"/>
        <v>58</v>
      </c>
      <c r="BC113">
        <f t="shared" ca="1" si="127"/>
        <v>5</v>
      </c>
      <c r="BD113">
        <f t="shared" ca="1" si="128"/>
        <v>142</v>
      </c>
      <c r="BE113">
        <f t="shared" ca="1" si="129"/>
        <v>33</v>
      </c>
      <c r="BF113">
        <f t="shared" ca="1" si="130"/>
        <v>18</v>
      </c>
      <c r="BG113">
        <f t="shared" ca="1" si="131"/>
        <v>6</v>
      </c>
      <c r="BH113">
        <f t="shared" ca="1" si="132"/>
        <v>87</v>
      </c>
      <c r="BI113">
        <f t="shared" ca="1" si="133"/>
        <v>129</v>
      </c>
      <c r="BJ113">
        <f t="shared" ca="1" si="134"/>
        <v>54</v>
      </c>
      <c r="BK113">
        <f t="shared" ca="1" si="135"/>
        <v>21</v>
      </c>
      <c r="BL113">
        <f t="shared" ca="1" si="136"/>
        <v>48</v>
      </c>
      <c r="BM113">
        <f t="shared" ca="1" si="137"/>
        <v>23</v>
      </c>
      <c r="BN113">
        <f t="shared" ca="1" si="138"/>
        <v>143</v>
      </c>
      <c r="BO113">
        <f t="shared" ca="1" si="139"/>
        <v>189</v>
      </c>
      <c r="BQ113">
        <f>NORMDIST(C113,Playoffs!CP$199,Playoffs!CP$200,1)</f>
        <v>0.7488906918548569</v>
      </c>
      <c r="BR113">
        <f>1-NORMDIST(D113,Playoffs!CQ$199,Playoffs!CQ$200,1)</f>
        <v>0.99603031130552244</v>
      </c>
      <c r="BS113">
        <f>NORMDIST(E113,Playoffs!CR$199,Playoffs!CR$200,1)</f>
        <v>0.17158333557004413</v>
      </c>
      <c r="BT113">
        <f>1-NORMDIST(F113,Playoffs!CS$199,Playoffs!CS$200,1)</f>
        <v>0.98245875521485082</v>
      </c>
      <c r="BU113">
        <f>1-NORMDIST(G113,Playoffs!CT$199,Playoffs!CT$200,1)</f>
        <v>0.19698690575006639</v>
      </c>
      <c r="BV113">
        <f>NORMDIST(H113,Playoffs!CU$199,Playoffs!CU$200,1)</f>
        <v>0.83527150723578691</v>
      </c>
      <c r="BW113">
        <f>NORMDIST(I113,Playoffs!CV$199,Playoffs!CV$200,1)</f>
        <v>0.81510574423570148</v>
      </c>
      <c r="BX113">
        <f>1-NORMDIST(J113,Playoffs!CW$199,Playoffs!CW$200,1)</f>
        <v>0.98366872529678751</v>
      </c>
      <c r="BY113">
        <f>NORMDIST(K113,Playoffs!CX$199,Playoffs!CX$200,1)</f>
        <v>0.9043189476441762</v>
      </c>
      <c r="BZ113">
        <f>1-NORMDIST(L113,Playoffs!CY$199,Playoffs!CY$200,1)</f>
        <v>0.95387772846444197</v>
      </c>
      <c r="CA113">
        <f>NORMDIST(M113,Playoffs!CZ$199,Playoffs!CZ$200,1)</f>
        <v>0.52151609627974105</v>
      </c>
      <c r="CB113">
        <f>1-NORMDIST(N113,Playoffs!DA$199,Playoffs!DA$200,1)</f>
        <v>0.98345445693137057</v>
      </c>
      <c r="CC113">
        <f>NORMDIST(O113,Playoffs!DB$199,Playoffs!DB$200,1)</f>
        <v>0.92019550737664679</v>
      </c>
      <c r="CD113">
        <f>1-NORMDIST(P113,Playoffs!DC$199,Playoffs!DC$200,1)</f>
        <v>0.98657791694059394</v>
      </c>
      <c r="CE113">
        <f>NORMDIST(Q113,Playoffs!DD$199,Playoffs!DD$200,1)</f>
        <v>0.64717614240527344</v>
      </c>
      <c r="CF113">
        <f>1-NORMDIST(R113,Playoffs!DE$199,Playoffs!DE$200,1)</f>
        <v>0.98070299308804143</v>
      </c>
      <c r="CG113">
        <f>NORMDIST(S113,Playoffs!DF$199,Playoffs!DF$200,1)</f>
        <v>0.59379532342821484</v>
      </c>
      <c r="CH113">
        <f>1-NORMDIST(T113,Playoffs!DG$199,Playoffs!DG$200,1)</f>
        <v>0.44493881807814617</v>
      </c>
      <c r="CI113">
        <f>1-NORMDIST(U113,Playoffs!DH$199,Playoffs!DH$200,1)</f>
        <v>0.77265796756017302</v>
      </c>
      <c r="CJ113">
        <f>NORMDIST(V113,Playoffs!DI$199,Playoffs!DI$200,1)</f>
        <v>0.98702536329228729</v>
      </c>
      <c r="CK113">
        <f>NORMDIST(W113,Playoffs!DJ$199,Playoffs!DJ$200,1)</f>
        <v>0.39826429346957071</v>
      </c>
      <c r="CL113">
        <f>1-NORMDIST(X113,Playoffs!DK$199,Playoffs!DK$200,1)</f>
        <v>0.82571239751262793</v>
      </c>
      <c r="CM113">
        <f>NORMDIST(Y113,Playoffs!DL$199,Playoffs!DL$200,1)</f>
        <v>0.92897967102545465</v>
      </c>
      <c r="CN113">
        <f>1-NORMDIST(Z113,Playoffs!DM$199,Playoffs!DM$200,1)</f>
        <v>0.96138809935614955</v>
      </c>
      <c r="CO113">
        <f>1-NORMDIST(AA113,Playoffs!DN$199,Playoffs!DN$200,1)</f>
        <v>0.73222224364553945</v>
      </c>
      <c r="CP113">
        <f>NORMDIST(AB113,Playoffs!DO$199,Playoffs!DO$200,1)</f>
        <v>0.25289133477877401</v>
      </c>
      <c r="CQ113">
        <f>NORMDIST(AC113,Playoffs!DP$199,Playoffs!DP$200,1)</f>
        <v>0.73814569592281998</v>
      </c>
      <c r="CR113">
        <f>1-NORMDIST(AD113,Playoffs!DQ$199,Playoffs!DQ$200,1)</f>
        <v>0.93468740262709937</v>
      </c>
      <c r="CS113">
        <f>NORMDIST(AE113,Playoffs!DR$199,Playoffs!DR$200,1)</f>
        <v>0.69563563988984378</v>
      </c>
      <c r="CT113">
        <f>1-NORMDIST(AF113,Playoffs!DS$199,Playoffs!DS$200,1)</f>
        <v>0.90141020976646913</v>
      </c>
      <c r="CU113">
        <f>NORMDIST(AG113,Playoffs!DT$199,Playoffs!DT$200,1)</f>
        <v>0.26800134684663723</v>
      </c>
      <c r="CV113">
        <f>1-NORMDIST(AH113,Playoffs!DU$199,Playoffs!DU$200,1)</f>
        <v>0.12015620835267038</v>
      </c>
      <c r="CW113">
        <f t="shared" si="102"/>
        <v>22.362613281866434</v>
      </c>
      <c r="CX113">
        <f t="shared" si="103"/>
        <v>32.408790726790677</v>
      </c>
      <c r="CY113">
        <f t="shared" si="104"/>
        <v>54.771404008657107</v>
      </c>
      <c r="DA113">
        <f t="shared" ca="1" si="105"/>
        <v>77</v>
      </c>
      <c r="DB113">
        <f t="shared" ca="1" si="106"/>
        <v>4</v>
      </c>
      <c r="DC113">
        <f t="shared" ca="1" si="107"/>
        <v>10</v>
      </c>
      <c r="DE113" t="str">
        <f t="shared" si="108"/>
        <v>Colts</v>
      </c>
    </row>
    <row r="114" spans="1:109">
      <c r="A114" t="str">
        <f>Playoffs!G112</f>
        <v>Chiefs-WC-2006</v>
      </c>
      <c r="B114" t="str">
        <f>Playoffs!B112&amp;"-"&amp;Playoffs!F112</f>
        <v>Colts-2006</v>
      </c>
      <c r="C114">
        <f>Playoffs!CP112-VLOOKUP($B114,Adjusted!$C$1:$AI$128,C$2,FALSE)</f>
        <v>0.38954018027040355</v>
      </c>
      <c r="D114">
        <f>Playoffs!CQ112-VLOOKUP($B114,Adjusted!$C$1:$AI$128,D$2,FALSE)</f>
        <v>0.64491982685127591</v>
      </c>
      <c r="E114">
        <f>Playoffs!CR112-VLOOKUP($B114,Adjusted!$C$1:$AI$128,E$2,FALSE)</f>
        <v>1.0897161354589486</v>
      </c>
      <c r="F114">
        <f>Playoffs!CS112-VLOOKUP($B114,Adjusted!$C$1:$AI$128,F$2,FALSE)</f>
        <v>0.65320152692668598</v>
      </c>
      <c r="G114">
        <f>Playoffs!CT112-VLOOKUP($B114,Adjusted!$C$1:$AI$128,G$2,FALSE)</f>
        <v>2.9780361989214956</v>
      </c>
      <c r="H114">
        <f>Playoffs!CU112-VLOOKUP($B114,Adjusted!$C$1:$AI$128,H$2,FALSE)</f>
        <v>3.5398558428787057</v>
      </c>
      <c r="I114">
        <f>Playoffs!CV112-VLOOKUP($B114,Adjusted!$C$1:$AI$128,I$2,FALSE)</f>
        <v>5.2061531596902579</v>
      </c>
      <c r="J114">
        <f>Playoffs!CW112-VLOOKUP($B114,Adjusted!$C$1:$AI$128,J$2,FALSE)</f>
        <v>26.651095627055643</v>
      </c>
      <c r="K114">
        <f>Playoffs!CX112-VLOOKUP($B114,Adjusted!$C$1:$AI$128,K$2,FALSE)</f>
        <v>1.3276056525599933</v>
      </c>
      <c r="L114">
        <f>Playoffs!CY112-VLOOKUP($B114,Adjusted!$C$1:$AI$128,L$2,FALSE)</f>
        <v>3.0596450435818898</v>
      </c>
      <c r="M114">
        <f>Playoffs!CZ112-VLOOKUP($B114,Adjusted!$C$1:$AI$128,M$2,FALSE)</f>
        <v>2.4705524315561158</v>
      </c>
      <c r="N114">
        <f>Playoffs!DA112-VLOOKUP($B114,Adjusted!$C$1:$AI$128,N$2,FALSE)</f>
        <v>4.4856079438943679</v>
      </c>
      <c r="O114">
        <f>Playoffs!DB112-VLOOKUP($B114,Adjusted!$C$1:$AI$128,O$2,FALSE)</f>
        <v>0.13762352341717438</v>
      </c>
      <c r="P114">
        <f>Playoffs!DC112-VLOOKUP($B114,Adjusted!$C$1:$AI$128,P$2,FALSE)</f>
        <v>1.6132528481881354</v>
      </c>
      <c r="Q114">
        <f>Playoffs!DD112-VLOOKUP($B114,Adjusted!$C$1:$AI$128,Q$2,FALSE)</f>
        <v>6.0223386061174097E-2</v>
      </c>
      <c r="R114">
        <f>Playoffs!DE112-VLOOKUP($B114,Adjusted!$C$1:$AI$128,R$2,FALSE)</f>
        <v>0.29823637312206885</v>
      </c>
      <c r="S114">
        <f>Playoffs!DF112-VLOOKUP($B114,Adjusted!$C$1:$AI$128,S$2,FALSE)</f>
        <v>32.470548159010768</v>
      </c>
      <c r="T114">
        <f>Playoffs!DG112-VLOOKUP($B114,Adjusted!$C$1:$AI$128,T$2,FALSE)</f>
        <v>33.125237524626968</v>
      </c>
      <c r="U114">
        <f>Playoffs!DH112-VLOOKUP($B114,Adjusted!$C$1:$AI$128,U$2,FALSE)</f>
        <v>9.4546926464716456</v>
      </c>
      <c r="V114">
        <f>Playoffs!DI112-VLOOKUP($B114,Adjusted!$C$1:$AI$128,V$2,FALSE)</f>
        <v>3.9973441178937508</v>
      </c>
      <c r="W114">
        <f>Playoffs!DJ112-VLOOKUP($B114,Adjusted!$C$1:$AI$128,W$2,FALSE)</f>
        <v>0.45495441178535834</v>
      </c>
      <c r="X114">
        <f>Playoffs!DK112-VLOOKUP($B114,Adjusted!$C$1:$AI$128,X$2,FALSE)</f>
        <v>0.42454301125144545</v>
      </c>
      <c r="Y114">
        <f>Playoffs!DL112-VLOOKUP($B114,Adjusted!$C$1:$AI$128,Y$2,FALSE)</f>
        <v>3.2727768360232203</v>
      </c>
      <c r="Z114">
        <f>Playoffs!DM112-VLOOKUP($B114,Adjusted!$C$1:$AI$128,Z$2,FALSE)</f>
        <v>6.0305117073327192</v>
      </c>
      <c r="AA114">
        <f>Playoffs!DN112-VLOOKUP($B114,Adjusted!$C$1:$AI$128,AA$2,FALSE)</f>
        <v>0.4312070463955211</v>
      </c>
      <c r="AB114">
        <f>Playoffs!DO112-VLOOKUP($B114,Adjusted!$C$1:$AI$128,AB$2,FALSE)</f>
        <v>0.60240236054258167</v>
      </c>
      <c r="AC114">
        <f>Playoffs!DP112-VLOOKUP($B114,Adjusted!$C$1:$AI$128,AC$2,FALSE)</f>
        <v>0.17656013294954143</v>
      </c>
      <c r="AD114">
        <f>Playoffs!DQ112-VLOOKUP($B114,Adjusted!$C$1:$AI$128,AD$2,FALSE)</f>
        <v>0.4608874857412103</v>
      </c>
      <c r="AE114">
        <f>Playoffs!DR112-VLOOKUP($B114,Adjusted!$C$1:$AI$128,AE$2,FALSE)</f>
        <v>1.4812233295734261</v>
      </c>
      <c r="AF114">
        <f>Playoffs!DS112-VLOOKUP($B114,Adjusted!$C$1:$AI$128,AF$2,FALSE)</f>
        <v>4.8678894941117052</v>
      </c>
      <c r="AG114">
        <f>Playoffs!DT112-VLOOKUP($B114,Adjusted!$C$1:$AI$128,AG$2,FALSE)</f>
        <v>47.218958528492458</v>
      </c>
      <c r="AH114">
        <f>Playoffs!DU112-VLOOKUP($B114,Adjusted!$C$1:$AI$128,AH$2,FALSE)</f>
        <v>34.923924152200719</v>
      </c>
      <c r="AJ114">
        <f t="shared" ca="1" si="101"/>
        <v>197</v>
      </c>
      <c r="AK114">
        <f t="shared" ca="1" si="109"/>
        <v>77</v>
      </c>
      <c r="AL114">
        <f t="shared" ca="1" si="110"/>
        <v>189</v>
      </c>
      <c r="AM114">
        <f t="shared" ca="1" si="111"/>
        <v>26</v>
      </c>
      <c r="AN114">
        <f t="shared" ca="1" si="112"/>
        <v>158</v>
      </c>
      <c r="AO114">
        <f t="shared" ca="1" si="113"/>
        <v>42</v>
      </c>
      <c r="AP114">
        <f t="shared" ca="1" si="114"/>
        <v>198</v>
      </c>
      <c r="AQ114">
        <f t="shared" ca="1" si="115"/>
        <v>99</v>
      </c>
      <c r="AR114">
        <f t="shared" ca="1" si="116"/>
        <v>196</v>
      </c>
      <c r="AS114">
        <f t="shared" ca="1" si="117"/>
        <v>157</v>
      </c>
      <c r="AT114">
        <f t="shared" ca="1" si="118"/>
        <v>198</v>
      </c>
      <c r="AU114">
        <f t="shared" ca="1" si="119"/>
        <v>62</v>
      </c>
      <c r="AV114">
        <f t="shared" ca="1" si="120"/>
        <v>198</v>
      </c>
      <c r="AW114">
        <f t="shared" ca="1" si="121"/>
        <v>111</v>
      </c>
      <c r="AX114">
        <f t="shared" ca="1" si="122"/>
        <v>198</v>
      </c>
      <c r="AY114">
        <f t="shared" ca="1" si="123"/>
        <v>61</v>
      </c>
      <c r="AZ114">
        <f t="shared" ca="1" si="124"/>
        <v>85</v>
      </c>
      <c r="BA114">
        <f t="shared" ca="1" si="125"/>
        <v>133</v>
      </c>
      <c r="BB114">
        <f t="shared" ca="1" si="126"/>
        <v>197</v>
      </c>
      <c r="BC114">
        <f t="shared" ca="1" si="127"/>
        <v>104</v>
      </c>
      <c r="BD114">
        <f t="shared" ca="1" si="128"/>
        <v>172</v>
      </c>
      <c r="BE114">
        <f t="shared" ca="1" si="129"/>
        <v>41</v>
      </c>
      <c r="BF114">
        <f t="shared" ca="1" si="130"/>
        <v>196</v>
      </c>
      <c r="BG114">
        <f t="shared" ca="1" si="131"/>
        <v>142</v>
      </c>
      <c r="BH114">
        <f t="shared" ca="1" si="132"/>
        <v>57</v>
      </c>
      <c r="BI114">
        <f t="shared" ca="1" si="133"/>
        <v>115</v>
      </c>
      <c r="BJ114">
        <f t="shared" ca="1" si="134"/>
        <v>196</v>
      </c>
      <c r="BK114">
        <f t="shared" ca="1" si="135"/>
        <v>112</v>
      </c>
      <c r="BL114">
        <f t="shared" ca="1" si="136"/>
        <v>196</v>
      </c>
      <c r="BM114">
        <f t="shared" ca="1" si="137"/>
        <v>163</v>
      </c>
      <c r="BN114">
        <f t="shared" ca="1" si="138"/>
        <v>6</v>
      </c>
      <c r="BO114">
        <f t="shared" ca="1" si="139"/>
        <v>66</v>
      </c>
      <c r="BQ114">
        <f>NORMDIST(C114,Playoffs!CP$199,Playoffs!CP$200,1)</f>
        <v>1.7400780153812301E-3</v>
      </c>
      <c r="BR114">
        <f>1-NORMDIST(D114,Playoffs!CQ$199,Playoffs!CQ$200,1)</f>
        <v>0.67390098188155689</v>
      </c>
      <c r="BS114">
        <f>NORMDIST(E114,Playoffs!CR$199,Playoffs!CR$200,1)</f>
        <v>6.2012409876459618E-2</v>
      </c>
      <c r="BT114">
        <f>1-NORMDIST(F114,Playoffs!CS$199,Playoffs!CS$200,1)</f>
        <v>0.95471427514435914</v>
      </c>
      <c r="BU114">
        <f>1-NORMDIST(G114,Playoffs!CT$199,Playoffs!CT$200,1)</f>
        <v>0.1913454706558817</v>
      </c>
      <c r="BV114">
        <f>NORMDIST(H114,Playoffs!CU$199,Playoffs!CU$200,1)</f>
        <v>0.89849586607986986</v>
      </c>
      <c r="BW114">
        <f>NORMDIST(I114,Playoffs!CV$199,Playoffs!CV$200,1)</f>
        <v>4.6240937673160953E-3</v>
      </c>
      <c r="BX114">
        <f>1-NORMDIST(J114,Playoffs!CW$199,Playoffs!CW$200,1)</f>
        <v>0.58163130663782703</v>
      </c>
      <c r="BY114">
        <f>NORMDIST(K114,Playoffs!CX$199,Playoffs!CX$200,1)</f>
        <v>1.3015154996258271E-2</v>
      </c>
      <c r="BZ114">
        <f>1-NORMDIST(L114,Playoffs!CY$199,Playoffs!CY$200,1)</f>
        <v>0.24894985851320639</v>
      </c>
      <c r="CA114">
        <f>NORMDIST(M114,Playoffs!CZ$199,Playoffs!CZ$200,1)</f>
        <v>8.7119806380018261E-3</v>
      </c>
      <c r="CB114">
        <f>1-NORMDIST(N114,Playoffs!DA$199,Playoffs!DA$200,1)</f>
        <v>0.72729332958199333</v>
      </c>
      <c r="CC114">
        <f>NORMDIST(O114,Playoffs!DB$199,Playoffs!DB$200,1)</f>
        <v>3.4560898517347338E-3</v>
      </c>
      <c r="CD114">
        <f>1-NORMDIST(P114,Playoffs!DC$199,Playoffs!DC$200,1)</f>
        <v>0.51017344614422799</v>
      </c>
      <c r="CE114">
        <f>NORMDIST(Q114,Playoffs!DD$199,Playoffs!DD$200,1)</f>
        <v>6.8781200296625933E-3</v>
      </c>
      <c r="CF114">
        <f>1-NORMDIST(R114,Playoffs!DE$199,Playoffs!DE$200,1)</f>
        <v>0.75559708063547004</v>
      </c>
      <c r="CG114">
        <f>NORMDIST(S114,Playoffs!DF$199,Playoffs!DF$200,1)</f>
        <v>0.59898675920430855</v>
      </c>
      <c r="CH114">
        <f>1-NORMDIST(T114,Playoffs!DG$199,Playoffs!DG$200,1)</f>
        <v>0.35705511453600469</v>
      </c>
      <c r="CI114">
        <f>1-NORMDIST(U114,Playoffs!DH$199,Playoffs!DH$200,1)</f>
        <v>3.059685954752811E-3</v>
      </c>
      <c r="CJ114">
        <f>NORMDIST(V114,Playoffs!DI$199,Playoffs!DI$200,1)</f>
        <v>0.51636498638823802</v>
      </c>
      <c r="CK114">
        <f>NORMDIST(W114,Playoffs!DJ$199,Playoffs!DJ$200,1)</f>
        <v>0.23153545482862814</v>
      </c>
      <c r="CL114">
        <f>1-NORMDIST(X114,Playoffs!DK$199,Playoffs!DK$200,1)</f>
        <v>0.8009117556205656</v>
      </c>
      <c r="CM114">
        <f>NORMDIST(Y114,Playoffs!DL$199,Playoffs!DL$200,1)</f>
        <v>1.2521696391080361E-2</v>
      </c>
      <c r="CN114">
        <f>1-NORMDIST(Z114,Playoffs!DM$199,Playoffs!DM$200,1)</f>
        <v>0.30046932859839559</v>
      </c>
      <c r="CO114">
        <f>1-NORMDIST(AA114,Playoffs!DN$199,Playoffs!DN$200,1)</f>
        <v>0.81265630212111417</v>
      </c>
      <c r="CP114">
        <f>NORMDIST(AB114,Playoffs!DO$199,Playoffs!DO$200,1)</f>
        <v>0.31092136716425911</v>
      </c>
      <c r="CQ114">
        <f>NORMDIST(AC114,Playoffs!DP$199,Playoffs!DP$200,1)</f>
        <v>8.2062907039068822E-3</v>
      </c>
      <c r="CR114">
        <f>1-NORMDIST(AD114,Playoffs!DQ$199,Playoffs!DQ$200,1)</f>
        <v>0.48729128584109171</v>
      </c>
      <c r="CS114">
        <f>NORMDIST(AE114,Playoffs!DR$199,Playoffs!DR$200,1)</f>
        <v>1.7549528744683296E-2</v>
      </c>
      <c r="CT114">
        <f>1-NORMDIST(AF114,Playoffs!DS$199,Playoffs!DS$200,1)</f>
        <v>0.28128217258788868</v>
      </c>
      <c r="CU114">
        <f>NORMDIST(AG114,Playoffs!DT$199,Playoffs!DT$200,1)</f>
        <v>0.9184138016102561</v>
      </c>
      <c r="CV114">
        <f>1-NORMDIST(AH114,Playoffs!DU$199,Playoffs!DU$200,1)</f>
        <v>0.68755413796199139</v>
      </c>
      <c r="CW114">
        <f t="shared" si="102"/>
        <v>3.9781107912732887</v>
      </c>
      <c r="CX114">
        <f t="shared" si="103"/>
        <v>22.44343323575826</v>
      </c>
      <c r="CY114">
        <f t="shared" si="104"/>
        <v>26.421544027031548</v>
      </c>
      <c r="DA114">
        <f t="shared" ca="1" si="105"/>
        <v>196</v>
      </c>
      <c r="DB114">
        <f t="shared" ca="1" si="106"/>
        <v>73</v>
      </c>
      <c r="DC114">
        <f t="shared" ca="1" si="107"/>
        <v>183</v>
      </c>
      <c r="DE114" t="str">
        <f t="shared" si="108"/>
        <v>Chiefs</v>
      </c>
    </row>
    <row r="115" spans="1:109">
      <c r="A115" t="str">
        <f>Playoffs!G113</f>
        <v>Seahawks-WC-2006</v>
      </c>
      <c r="B115" t="str">
        <f>Playoffs!B113&amp;"-"&amp;Playoffs!F113</f>
        <v>Cowboys-2006</v>
      </c>
      <c r="C115">
        <f>Playoffs!CP113-VLOOKUP($B115,Adjusted!$C$1:$AI$128,C$2,FALSE)</f>
        <v>0.68039181870180621</v>
      </c>
      <c r="D115">
        <f>Playoffs!CQ113-VLOOKUP($B115,Adjusted!$C$1:$AI$128,D$2,FALSE)</f>
        <v>0.52377057910521718</v>
      </c>
      <c r="E115">
        <f>Playoffs!CR113-VLOOKUP($B115,Adjusted!$C$1:$AI$128,E$2,FALSE)</f>
        <v>5.1875305016730886</v>
      </c>
      <c r="F115">
        <f>Playoffs!CS113-VLOOKUP($B115,Adjusted!$C$1:$AI$128,F$2,FALSE)</f>
        <v>5.1375606602627162</v>
      </c>
      <c r="G115">
        <f>Playoffs!CT113-VLOOKUP($B115,Adjusted!$C$1:$AI$128,G$2,FALSE)</f>
        <v>1.6957712415667507</v>
      </c>
      <c r="H115">
        <f>Playoffs!CU113-VLOOKUP($B115,Adjusted!$C$1:$AI$128,H$2,FALSE)</f>
        <v>0.6923131077461836</v>
      </c>
      <c r="I115">
        <f>Playoffs!CV113-VLOOKUP($B115,Adjusted!$C$1:$AI$128,I$2,FALSE)</f>
        <v>28.240899427197267</v>
      </c>
      <c r="J115">
        <f>Playoffs!CW113-VLOOKUP($B115,Adjusted!$C$1:$AI$128,J$2,FALSE)</f>
        <v>18.99744725787588</v>
      </c>
      <c r="K115">
        <f>Playoffs!CX113-VLOOKUP($B115,Adjusted!$C$1:$AI$128,K$2,FALSE)</f>
        <v>2.6536691308472244</v>
      </c>
      <c r="L115">
        <f>Playoffs!CY113-VLOOKUP($B115,Adjusted!$C$1:$AI$128,L$2,FALSE)</f>
        <v>2.236193185375039</v>
      </c>
      <c r="M115">
        <f>Playoffs!CZ113-VLOOKUP($B115,Adjusted!$C$1:$AI$128,M$2,FALSE)</f>
        <v>4.9913906863064819</v>
      </c>
      <c r="N115">
        <f>Playoffs!DA113-VLOOKUP($B115,Adjusted!$C$1:$AI$128,N$2,FALSE)</f>
        <v>4.3833525123950956</v>
      </c>
      <c r="O115">
        <f>Playoffs!DB113-VLOOKUP($B115,Adjusted!$C$1:$AI$128,O$2,FALSE)</f>
        <v>1.5921420751099344</v>
      </c>
      <c r="P115">
        <f>Playoffs!DC113-VLOOKUP($B115,Adjusted!$C$1:$AI$128,P$2,FALSE)</f>
        <v>0.89607139501956934</v>
      </c>
      <c r="Q115">
        <f>Playoffs!DD113-VLOOKUP($B115,Adjusted!$C$1:$AI$128,Q$2,FALSE)</f>
        <v>0.28523417854133137</v>
      </c>
      <c r="R115">
        <f>Playoffs!DE113-VLOOKUP($B115,Adjusted!$C$1:$AI$128,R$2,FALSE)</f>
        <v>0.1860633872028542</v>
      </c>
      <c r="S115">
        <f>Playoffs!DF113-VLOOKUP($B115,Adjusted!$C$1:$AI$128,S$2,FALSE)</f>
        <v>31.197951855857081</v>
      </c>
      <c r="T115">
        <f>Playoffs!DG113-VLOOKUP($B115,Adjusted!$C$1:$AI$128,T$2,FALSE)</f>
        <v>26.177647317258614</v>
      </c>
      <c r="U115">
        <f>Playoffs!DH113-VLOOKUP($B115,Adjusted!$C$1:$AI$128,U$2,FALSE)</f>
        <v>4.2391573136583771</v>
      </c>
      <c r="V115">
        <f>Playoffs!DI113-VLOOKUP($B115,Adjusted!$C$1:$AI$128,V$2,FALSE)</f>
        <v>6.7774685073027046</v>
      </c>
      <c r="W115">
        <f>Playoffs!DJ113-VLOOKUP($B115,Adjusted!$C$1:$AI$128,W$2,FALSE)</f>
        <v>0.4603358177228129</v>
      </c>
      <c r="X115">
        <f>Playoffs!DK113-VLOOKUP($B115,Adjusted!$C$1:$AI$128,X$2,FALSE)</f>
        <v>0.45023396461898318</v>
      </c>
      <c r="Y115">
        <f>Playoffs!DL113-VLOOKUP($B115,Adjusted!$C$1:$AI$128,Y$2,FALSE)</f>
        <v>5.6720563539130548</v>
      </c>
      <c r="Z115">
        <f>Playoffs!DM113-VLOOKUP($B115,Adjusted!$C$1:$AI$128,Z$2,FALSE)</f>
        <v>4.5378062501926388</v>
      </c>
      <c r="AA115">
        <f>Playoffs!DN113-VLOOKUP($B115,Adjusted!$C$1:$AI$128,AA$2,FALSE)</f>
        <v>0.18501772707243136</v>
      </c>
      <c r="AB115">
        <f>Playoffs!DO113-VLOOKUP($B115,Adjusted!$C$1:$AI$128,AB$2,FALSE)</f>
        <v>1.1222783090456157</v>
      </c>
      <c r="AC115">
        <f>Playoffs!DP113-VLOOKUP($B115,Adjusted!$C$1:$AI$128,AC$2,FALSE)</f>
        <v>0.45137255774462509</v>
      </c>
      <c r="AD115">
        <f>Playoffs!DQ113-VLOOKUP($B115,Adjusted!$C$1:$AI$128,AD$2,FALSE)</f>
        <v>0.38654542855328611</v>
      </c>
      <c r="AE115">
        <f>Playoffs!DR113-VLOOKUP($B115,Adjusted!$C$1:$AI$128,AE$2,FALSE)</f>
        <v>3.3947043038692581</v>
      </c>
      <c r="AF115">
        <f>Playoffs!DS113-VLOOKUP($B115,Adjusted!$C$1:$AI$128,AF$2,FALSE)</f>
        <v>4.3770213739756265</v>
      </c>
      <c r="AG115">
        <f>Playoffs!DT113-VLOOKUP($B115,Adjusted!$C$1:$AI$128,AG$2,FALSE)</f>
        <v>31.562506573408733</v>
      </c>
      <c r="AH115">
        <f>Playoffs!DU113-VLOOKUP($B115,Adjusted!$C$1:$AI$128,AH$2,FALSE)</f>
        <v>42.426598611193818</v>
      </c>
      <c r="AJ115">
        <f t="shared" ca="1" si="101"/>
        <v>126</v>
      </c>
      <c r="AK115">
        <f t="shared" ca="1" si="109"/>
        <v>19</v>
      </c>
      <c r="AL115">
        <f t="shared" ca="1" si="110"/>
        <v>124</v>
      </c>
      <c r="AM115">
        <f t="shared" ca="1" si="111"/>
        <v>107</v>
      </c>
      <c r="AN115">
        <f t="shared" ca="1" si="112"/>
        <v>113</v>
      </c>
      <c r="AO115">
        <f t="shared" ca="1" si="113"/>
        <v>154</v>
      </c>
      <c r="AP115">
        <f t="shared" ca="1" si="114"/>
        <v>118</v>
      </c>
      <c r="AQ115">
        <f t="shared" ca="1" si="115"/>
        <v>32</v>
      </c>
      <c r="AR115">
        <f t="shared" ca="1" si="116"/>
        <v>108</v>
      </c>
      <c r="AS115">
        <f t="shared" ca="1" si="117"/>
        <v>65</v>
      </c>
      <c r="AT115">
        <f t="shared" ca="1" si="118"/>
        <v>126</v>
      </c>
      <c r="AU115">
        <f t="shared" ca="1" si="119"/>
        <v>54</v>
      </c>
      <c r="AV115">
        <f t="shared" ca="1" si="120"/>
        <v>117</v>
      </c>
      <c r="AW115">
        <f t="shared" ca="1" si="121"/>
        <v>24</v>
      </c>
      <c r="AX115">
        <f t="shared" ca="1" si="122"/>
        <v>170</v>
      </c>
      <c r="AY115">
        <f t="shared" ca="1" si="123"/>
        <v>16</v>
      </c>
      <c r="AZ115">
        <f t="shared" ca="1" si="124"/>
        <v>108</v>
      </c>
      <c r="BA115">
        <f t="shared" ca="1" si="125"/>
        <v>41</v>
      </c>
      <c r="BB115">
        <f t="shared" ca="1" si="126"/>
        <v>113</v>
      </c>
      <c r="BC115">
        <f t="shared" ca="1" si="127"/>
        <v>17</v>
      </c>
      <c r="BD115">
        <f t="shared" ca="1" si="128"/>
        <v>169</v>
      </c>
      <c r="BE115">
        <f t="shared" ca="1" si="129"/>
        <v>54</v>
      </c>
      <c r="BF115">
        <f t="shared" ca="1" si="130"/>
        <v>94</v>
      </c>
      <c r="BG115">
        <f t="shared" ca="1" si="131"/>
        <v>40</v>
      </c>
      <c r="BH115">
        <f t="shared" ca="1" si="132"/>
        <v>20</v>
      </c>
      <c r="BI115">
        <f t="shared" ca="1" si="133"/>
        <v>30</v>
      </c>
      <c r="BJ115">
        <f t="shared" ca="1" si="134"/>
        <v>109</v>
      </c>
      <c r="BK115">
        <f t="shared" ca="1" si="135"/>
        <v>67</v>
      </c>
      <c r="BL115">
        <f t="shared" ca="1" si="136"/>
        <v>141</v>
      </c>
      <c r="BM115">
        <f t="shared" ca="1" si="137"/>
        <v>131</v>
      </c>
      <c r="BN115">
        <f t="shared" ca="1" si="138"/>
        <v>169</v>
      </c>
      <c r="BO115">
        <f t="shared" ca="1" si="139"/>
        <v>158</v>
      </c>
      <c r="BQ115">
        <f>NORMDIST(C115,Playoffs!CP$199,Playoffs!CP$200,1)</f>
        <v>0.45720454604949534</v>
      </c>
      <c r="BR115">
        <f>1-NORMDIST(D115,Playoffs!CQ$199,Playoffs!CQ$200,1)</f>
        <v>0.94770183060436564</v>
      </c>
      <c r="BS115">
        <f>NORMDIST(E115,Playoffs!CR$199,Playoffs!CR$200,1)</f>
        <v>0.4642811854315757</v>
      </c>
      <c r="BT115">
        <f>1-NORMDIST(F115,Playoffs!CS$199,Playoffs!CS$200,1)</f>
        <v>0.54273103513838927</v>
      </c>
      <c r="BU115">
        <f>1-NORMDIST(G115,Playoffs!CT$199,Playoffs!CT$200,1)</f>
        <v>0.51602029832157847</v>
      </c>
      <c r="BV115">
        <f>NORMDIST(H115,Playoffs!CU$199,Playoffs!CU$200,1)</f>
        <v>0.22520172524417714</v>
      </c>
      <c r="BW115">
        <f>NORMDIST(I115,Playoffs!CV$199,Playoffs!CV$200,1)</f>
        <v>0.48867430074530194</v>
      </c>
      <c r="BX115">
        <f>1-NORMDIST(J115,Playoffs!CW$199,Playoffs!CW$200,1)</f>
        <v>0.85575388240178962</v>
      </c>
      <c r="BY115">
        <f>NORMDIST(K115,Playoffs!CX$199,Playoffs!CX$200,1)</f>
        <v>0.49889410200233242</v>
      </c>
      <c r="BZ115">
        <f>1-NORMDIST(L115,Playoffs!CY$199,Playoffs!CY$200,1)</f>
        <v>0.75885391697795135</v>
      </c>
      <c r="CA115">
        <f>NORMDIST(M115,Playoffs!CZ$199,Playoffs!CZ$200,1)</f>
        <v>0.43658881341804123</v>
      </c>
      <c r="CB115">
        <f>1-NORMDIST(N115,Playoffs!DA$199,Playoffs!DA$200,1)</f>
        <v>0.75635294303338418</v>
      </c>
      <c r="CC115">
        <f>NORMDIST(O115,Playoffs!DB$199,Playoffs!DB$200,1)</f>
        <v>0.47457235182383595</v>
      </c>
      <c r="CD115">
        <f>1-NORMDIST(P115,Playoffs!DC$199,Playoffs!DC$200,1)</f>
        <v>0.90755757390372926</v>
      </c>
      <c r="CE115">
        <f>NORMDIST(Q115,Playoffs!DD$199,Playoffs!DD$200,1)</f>
        <v>0.21506323740776856</v>
      </c>
      <c r="CF115">
        <f>1-NORMDIST(R115,Playoffs!DE$199,Playoffs!DE$200,1)</f>
        <v>0.93662336118616041</v>
      </c>
      <c r="CG115">
        <f>NORMDIST(S115,Playoffs!DF$199,Playoffs!DF$200,1)</f>
        <v>0.51036675900936224</v>
      </c>
      <c r="CH115">
        <f>1-NORMDIST(T115,Playoffs!DG$199,Playoffs!DG$200,1)</f>
        <v>0.80526600397600301</v>
      </c>
      <c r="CI115">
        <f>1-NORMDIST(U115,Playoffs!DH$199,Playoffs!DH$200,1)</f>
        <v>0.43617231103063669</v>
      </c>
      <c r="CJ115">
        <f>NORMDIST(V115,Playoffs!DI$199,Playoffs!DI$200,1)</f>
        <v>0.92170463377706779</v>
      </c>
      <c r="CK115">
        <f>NORMDIST(W115,Playoffs!DJ$199,Playoffs!DJ$200,1)</f>
        <v>0.23756936436464127</v>
      </c>
      <c r="CL115">
        <f>1-NORMDIST(X115,Playoffs!DK$199,Playoffs!DK$200,1)</f>
        <v>0.77368625085318432</v>
      </c>
      <c r="CM115">
        <f>NORMDIST(Y115,Playoffs!DL$199,Playoffs!DL$200,1)</f>
        <v>0.56505945839942784</v>
      </c>
      <c r="CN115">
        <f>1-NORMDIST(Z115,Playoffs!DM$199,Playoffs!DM$200,1)</f>
        <v>0.83470558287018393</v>
      </c>
      <c r="CO115">
        <f>1-NORMDIST(AA115,Playoffs!DN$199,Playoffs!DN$200,1)</f>
        <v>0.92716866871240944</v>
      </c>
      <c r="CP115">
        <f>NORMDIST(AB115,Playoffs!DO$199,Playoffs!DO$200,1)</f>
        <v>0.75950611803888135</v>
      </c>
      <c r="CQ115">
        <f>NORMDIST(AC115,Playoffs!DP$199,Playoffs!DP$200,1)</f>
        <v>0.48025762514288795</v>
      </c>
      <c r="CR115">
        <f>1-NORMDIST(AD115,Playoffs!DQ$199,Playoffs!DQ$200,1)</f>
        <v>0.72704045937770023</v>
      </c>
      <c r="CS115">
        <f>NORMDIST(AE115,Playoffs!DR$199,Playoffs!DR$200,1)</f>
        <v>0.27777281156094136</v>
      </c>
      <c r="CT115">
        <f>1-NORMDIST(AF115,Playoffs!DS$199,Playoffs!DS$200,1)</f>
        <v>0.42477685293578582</v>
      </c>
      <c r="CU115">
        <f>NORMDIST(AG115,Playoffs!DT$199,Playoffs!DT$200,1)</f>
        <v>0.1577262156000776</v>
      </c>
      <c r="CV115">
        <f>1-NORMDIST(AH115,Playoffs!DU$199,Playoffs!DU$200,1)</f>
        <v>0.25450977696446375</v>
      </c>
      <c r="CW115">
        <f t="shared" si="102"/>
        <v>16.595812067744852</v>
      </c>
      <c r="CX115">
        <f t="shared" si="103"/>
        <v>27.088180557522268</v>
      </c>
      <c r="CY115">
        <f t="shared" si="104"/>
        <v>43.683992625267116</v>
      </c>
      <c r="DA115">
        <f t="shared" ca="1" si="105"/>
        <v>143</v>
      </c>
      <c r="DB115">
        <f t="shared" ca="1" si="106"/>
        <v>33</v>
      </c>
      <c r="DC115">
        <f t="shared" ca="1" si="107"/>
        <v>73</v>
      </c>
      <c r="DE115" t="str">
        <f t="shared" si="108"/>
        <v>Seahawks</v>
      </c>
    </row>
    <row r="116" spans="1:109">
      <c r="A116" t="str">
        <f>Playoffs!G114</f>
        <v>Cowboys-WC-2006</v>
      </c>
      <c r="B116" t="str">
        <f>Playoffs!B114&amp;"-"&amp;Playoffs!F114</f>
        <v>Seahawks-2006</v>
      </c>
      <c r="C116">
        <f>Playoffs!CP114-VLOOKUP($B116,Adjusted!$C$1:$AI$128,C$2,FALSE)</f>
        <v>0.58372729937426027</v>
      </c>
      <c r="D116">
        <f>Playoffs!CQ114-VLOOKUP($B116,Adjusted!$C$1:$AI$128,D$2,FALSE)</f>
        <v>0.70349489227743134</v>
      </c>
      <c r="E116">
        <f>Playoffs!CR114-VLOOKUP($B116,Adjusted!$C$1:$AI$128,E$2,FALSE)</f>
        <v>5.0200501934410617</v>
      </c>
      <c r="F116">
        <f>Playoffs!CS114-VLOOKUP($B116,Adjusted!$C$1:$AI$128,F$2,FALSE)</f>
        <v>6.215074132259045</v>
      </c>
      <c r="G116">
        <f>Playoffs!CT114-VLOOKUP($B116,Adjusted!$C$1:$AI$128,G$2,FALSE)</f>
        <v>1.1929743929580501</v>
      </c>
      <c r="H116">
        <f>Playoffs!CU114-VLOOKUP($B116,Adjusted!$C$1:$AI$128,H$2,FALSE)</f>
        <v>1.732398203581927</v>
      </c>
      <c r="I116">
        <f>Playoffs!CV114-VLOOKUP($B116,Adjusted!$C$1:$AI$128,I$2,FALSE)</f>
        <v>22.930201334060445</v>
      </c>
      <c r="J116">
        <f>Playoffs!CW114-VLOOKUP($B116,Adjusted!$C$1:$AI$128,J$2,FALSE)</f>
        <v>31.323133669031684</v>
      </c>
      <c r="K116">
        <f>Playoffs!CX114-VLOOKUP($B116,Adjusted!$C$1:$AI$128,K$2,FALSE)</f>
        <v>2.4085683733503331</v>
      </c>
      <c r="L116">
        <f>Playoffs!CY114-VLOOKUP($B116,Adjusted!$C$1:$AI$128,L$2,FALSE)</f>
        <v>2.8699451235491522</v>
      </c>
      <c r="M116">
        <f>Playoffs!CZ114-VLOOKUP($B116,Adjusted!$C$1:$AI$128,M$2,FALSE)</f>
        <v>4.6083721606423866</v>
      </c>
      <c r="N116">
        <f>Playoffs!DA114-VLOOKUP($B116,Adjusted!$C$1:$AI$128,N$2,FALSE)</f>
        <v>5.3633650078301907</v>
      </c>
      <c r="O116">
        <f>Playoffs!DB114-VLOOKUP($B116,Adjusted!$C$1:$AI$128,O$2,FALSE)</f>
        <v>1.2485462263111011</v>
      </c>
      <c r="P116">
        <f>Playoffs!DC114-VLOOKUP($B116,Adjusted!$C$1:$AI$128,P$2,FALSE)</f>
        <v>1.6501883104138033</v>
      </c>
      <c r="Q116">
        <f>Playoffs!DD114-VLOOKUP($B116,Adjusted!$C$1:$AI$128,Q$2,FALSE)</f>
        <v>0.2754167820728845</v>
      </c>
      <c r="R116">
        <f>Playoffs!DE114-VLOOKUP($B116,Adjusted!$C$1:$AI$128,R$2,FALSE)</f>
        <v>0.37196214994696258</v>
      </c>
      <c r="S116">
        <f>Playoffs!DF114-VLOOKUP($B116,Adjusted!$C$1:$AI$128,S$2,FALSE)</f>
        <v>27.534014949775099</v>
      </c>
      <c r="T116">
        <f>Playoffs!DG114-VLOOKUP($B116,Adjusted!$C$1:$AI$128,T$2,FALSE)</f>
        <v>32.25768061976121</v>
      </c>
      <c r="U116">
        <f>Playoffs!DH114-VLOOKUP($B116,Adjusted!$C$1:$AI$128,U$2,FALSE)</f>
        <v>5.6439230414150527</v>
      </c>
      <c r="V116">
        <f>Playoffs!DI114-VLOOKUP($B116,Adjusted!$C$1:$AI$128,V$2,FALSE)</f>
        <v>3.3117481239482691</v>
      </c>
      <c r="W116">
        <f>Playoffs!DJ114-VLOOKUP($B116,Adjusted!$C$1:$AI$128,W$2,FALSE)</f>
        <v>0.47228264903910877</v>
      </c>
      <c r="X116">
        <f>Playoffs!DK114-VLOOKUP($B116,Adjusted!$C$1:$AI$128,X$2,FALSE)</f>
        <v>0.53181426390580067</v>
      </c>
      <c r="Y116">
        <f>Playoffs!DL114-VLOOKUP($B116,Adjusted!$C$1:$AI$128,Y$2,FALSE)</f>
        <v>4.9554043089844422</v>
      </c>
      <c r="Z116">
        <f>Playoffs!DM114-VLOOKUP($B116,Adjusted!$C$1:$AI$128,Z$2,FALSE)</f>
        <v>5.8287862864154807</v>
      </c>
      <c r="AA116">
        <f>Playoffs!DN114-VLOOKUP($B116,Adjusted!$C$1:$AI$128,AA$2,FALSE)</f>
        <v>1.1485522166212965</v>
      </c>
      <c r="AB116">
        <f>Playoffs!DO114-VLOOKUP($B116,Adjusted!$C$1:$AI$128,AB$2,FALSE)</f>
        <v>0.34865531225434093</v>
      </c>
      <c r="AC116">
        <f>Playoffs!DP114-VLOOKUP($B116,Adjusted!$C$1:$AI$128,AC$2,FALSE)</f>
        <v>0.40400785140631512</v>
      </c>
      <c r="AD116">
        <f>Playoffs!DQ114-VLOOKUP($B116,Adjusted!$C$1:$AI$128,AD$2,FALSE)</f>
        <v>0.48534026356425708</v>
      </c>
      <c r="AE116">
        <f>Playoffs!DR114-VLOOKUP($B116,Adjusted!$C$1:$AI$128,AE$2,FALSE)</f>
        <v>4.0485425521173761</v>
      </c>
      <c r="AF116">
        <f>Playoffs!DS114-VLOOKUP($B116,Adjusted!$C$1:$AI$128,AF$2,FALSE)</f>
        <v>3.0769285151263785</v>
      </c>
      <c r="AG116">
        <f>Playoffs!DT114-VLOOKUP($B116,Adjusted!$C$1:$AI$128,AG$2,FALSE)</f>
        <v>46.779940266574073</v>
      </c>
      <c r="AH116">
        <f>Playoffs!DU114-VLOOKUP($B116,Adjusted!$C$1:$AI$128,AH$2,FALSE)</f>
        <v>29.806709639684087</v>
      </c>
      <c r="AJ116">
        <f t="shared" ca="1" si="101"/>
        <v>180</v>
      </c>
      <c r="AK116">
        <f t="shared" ca="1" si="109"/>
        <v>128</v>
      </c>
      <c r="AL116">
        <f t="shared" ca="1" si="110"/>
        <v>128</v>
      </c>
      <c r="AM116">
        <f t="shared" ca="1" si="111"/>
        <v>139</v>
      </c>
      <c r="AN116">
        <f t="shared" ca="1" si="112"/>
        <v>91</v>
      </c>
      <c r="AO116">
        <f t="shared" ca="1" si="113"/>
        <v>90</v>
      </c>
      <c r="AP116">
        <f t="shared" ca="1" si="114"/>
        <v>167</v>
      </c>
      <c r="AQ116">
        <f t="shared" ca="1" si="115"/>
        <v>138</v>
      </c>
      <c r="AR116">
        <f t="shared" ca="1" si="116"/>
        <v>135</v>
      </c>
      <c r="AS116">
        <f t="shared" ca="1" si="117"/>
        <v>138</v>
      </c>
      <c r="AT116">
        <f t="shared" ca="1" si="118"/>
        <v>157</v>
      </c>
      <c r="AU116">
        <f t="shared" ca="1" si="119"/>
        <v>140</v>
      </c>
      <c r="AV116">
        <f t="shared" ca="1" si="120"/>
        <v>164</v>
      </c>
      <c r="AW116">
        <f t="shared" ca="1" si="121"/>
        <v>115</v>
      </c>
      <c r="AX116">
        <f t="shared" ca="1" si="122"/>
        <v>171</v>
      </c>
      <c r="AY116">
        <f t="shared" ca="1" si="123"/>
        <v>101</v>
      </c>
      <c r="AZ116">
        <f t="shared" ca="1" si="124"/>
        <v>156</v>
      </c>
      <c r="BA116">
        <f t="shared" ca="1" si="125"/>
        <v>129</v>
      </c>
      <c r="BB116">
        <f t="shared" ca="1" si="126"/>
        <v>168</v>
      </c>
      <c r="BC116">
        <f t="shared" ca="1" si="127"/>
        <v>124</v>
      </c>
      <c r="BD116">
        <f t="shared" ca="1" si="128"/>
        <v>164</v>
      </c>
      <c r="BE116">
        <f t="shared" ca="1" si="129"/>
        <v>67</v>
      </c>
      <c r="BF116">
        <f t="shared" ca="1" si="130"/>
        <v>150</v>
      </c>
      <c r="BG116">
        <f t="shared" ca="1" si="131"/>
        <v>133</v>
      </c>
      <c r="BH116">
        <f t="shared" ca="1" si="132"/>
        <v>170</v>
      </c>
      <c r="BI116">
        <f t="shared" ca="1" si="133"/>
        <v>165</v>
      </c>
      <c r="BJ116">
        <f t="shared" ca="1" si="134"/>
        <v>136</v>
      </c>
      <c r="BK116">
        <f t="shared" ca="1" si="135"/>
        <v>129</v>
      </c>
      <c r="BL116">
        <f t="shared" ca="1" si="136"/>
        <v>96</v>
      </c>
      <c r="BM116">
        <f t="shared" ca="1" si="137"/>
        <v>54</v>
      </c>
      <c r="BN116">
        <f t="shared" ca="1" si="138"/>
        <v>7</v>
      </c>
      <c r="BO116">
        <f t="shared" ca="1" si="139"/>
        <v>21</v>
      </c>
      <c r="BQ116">
        <f>NORMDIST(C116,Playoffs!CP$199,Playoffs!CP$200,1)</f>
        <v>0.14851627899900599</v>
      </c>
      <c r="BR116">
        <f>1-NORMDIST(D116,Playoffs!CQ$199,Playoffs!CQ$200,1)</f>
        <v>0.4537986671069334</v>
      </c>
      <c r="BS116">
        <f>NORMDIST(E116,Playoffs!CR$199,Playoffs!CR$200,1)</f>
        <v>0.44083498416257283</v>
      </c>
      <c r="BT116">
        <f>1-NORMDIST(F116,Playoffs!CS$199,Playoffs!CS$200,1)</f>
        <v>0.39221547232698506</v>
      </c>
      <c r="BU116">
        <f>1-NORMDIST(G116,Playoffs!CT$199,Playoffs!CT$200,1)</f>
        <v>0.65476434328626698</v>
      </c>
      <c r="BV116">
        <f>NORMDIST(H116,Playoffs!CU$199,Playoffs!CU$200,1)</f>
        <v>0.49438099505610256</v>
      </c>
      <c r="BW116">
        <f>NORMDIST(I116,Playoffs!CV$199,Playoffs!CV$200,1)</f>
        <v>0.26699949429904579</v>
      </c>
      <c r="BX116">
        <f>1-NORMDIST(J116,Playoffs!CW$199,Playoffs!CW$200,1)</f>
        <v>0.37597268970508091</v>
      </c>
      <c r="BY116">
        <f>NORMDIST(K116,Playoffs!CX$199,Playoffs!CX$200,1)</f>
        <v>0.33956366714747721</v>
      </c>
      <c r="BZ116">
        <f>1-NORMDIST(L116,Playoffs!CY$199,Playoffs!CY$200,1)</f>
        <v>0.35950253328894477</v>
      </c>
      <c r="CA116">
        <f>NORMDIST(M116,Playoffs!CZ$199,Playoffs!CZ$200,1)</f>
        <v>0.30972477949268573</v>
      </c>
      <c r="CB116">
        <f>1-NORMDIST(N116,Playoffs!DA$199,Playoffs!DA$200,1)</f>
        <v>0.43342300832090974</v>
      </c>
      <c r="CC116">
        <f>NORMDIST(O116,Playoffs!DB$199,Playoffs!DB$200,1)</f>
        <v>0.24611295441356673</v>
      </c>
      <c r="CD116">
        <f>1-NORMDIST(P116,Playoffs!DC$199,Playoffs!DC$200,1)</f>
        <v>0.48346226225522171</v>
      </c>
      <c r="CE116">
        <f>NORMDIST(Q116,Playoffs!DD$199,Playoffs!DD$200,1)</f>
        <v>0.19433303785248546</v>
      </c>
      <c r="CF116">
        <f>1-NORMDIST(R116,Playoffs!DE$199,Playoffs!DE$200,1)</f>
        <v>0.55706111853526918</v>
      </c>
      <c r="CG116">
        <f>NORMDIST(S116,Playoffs!DF$199,Playoffs!DF$200,1)</f>
        <v>0.26728270259117715</v>
      </c>
      <c r="CH116">
        <f>1-NORMDIST(T116,Playoffs!DG$199,Playoffs!DG$200,1)</f>
        <v>0.41561140331065671</v>
      </c>
      <c r="CI116">
        <f>1-NORMDIST(U116,Playoffs!DH$199,Playoffs!DH$200,1)</f>
        <v>0.1960664412595281</v>
      </c>
      <c r="CJ116">
        <f>NORMDIST(V116,Playoffs!DI$199,Playoffs!DI$200,1)</f>
        <v>0.382775713333527</v>
      </c>
      <c r="CK116">
        <f>NORMDIST(W116,Playoffs!DJ$199,Playoffs!DJ$200,1)</f>
        <v>0.25126789795139182</v>
      </c>
      <c r="CL116">
        <f>1-NORMDIST(X116,Playoffs!DK$199,Playoffs!DK$200,1)</f>
        <v>0.67474569902878967</v>
      </c>
      <c r="CM116">
        <f>NORMDIST(Y116,Playoffs!DL$199,Playoffs!DL$200,1)</f>
        <v>0.28964761537696626</v>
      </c>
      <c r="CN116">
        <f>1-NORMDIST(Z116,Playoffs!DM$199,Playoffs!DM$200,1)</f>
        <v>0.37414943296200465</v>
      </c>
      <c r="CO116">
        <f>1-NORMDIST(AA116,Playoffs!DN$199,Playoffs!DN$200,1)</f>
        <v>0.22205897055352464</v>
      </c>
      <c r="CP116">
        <f>NORMDIST(AB116,Playoffs!DO$199,Playoffs!DO$200,1)</f>
        <v>0.14052755058380118</v>
      </c>
      <c r="CQ116">
        <f>NORMDIST(AC116,Playoffs!DP$199,Playoffs!DP$200,1)</f>
        <v>0.32471512345760156</v>
      </c>
      <c r="CR116">
        <f>1-NORMDIST(AD116,Playoffs!DQ$199,Playoffs!DQ$200,1)</f>
        <v>0.40478792922834883</v>
      </c>
      <c r="CS116">
        <f>NORMDIST(AE116,Playoffs!DR$199,Playoffs!DR$200,1)</f>
        <v>0.47175603904477403</v>
      </c>
      <c r="CT116">
        <f>1-NORMDIST(AF116,Playoffs!DS$199,Playoffs!DS$200,1)</f>
        <v>0.79997316456419454</v>
      </c>
      <c r="CU116">
        <f>NORMDIST(AG116,Playoffs!DT$199,Playoffs!DT$200,1)</f>
        <v>0.90778372218059977</v>
      </c>
      <c r="CV116">
        <f>1-NORMDIST(AH116,Playoffs!DU$199,Playoffs!DU$200,1)</f>
        <v>0.89845690531481259</v>
      </c>
      <c r="CW116">
        <f t="shared" si="102"/>
        <v>11.342181923056456</v>
      </c>
      <c r="CX116">
        <f t="shared" si="103"/>
        <v>15.99228612318875</v>
      </c>
      <c r="CY116">
        <f t="shared" si="104"/>
        <v>27.334468046245199</v>
      </c>
      <c r="DA116">
        <f t="shared" ca="1" si="105"/>
        <v>174</v>
      </c>
      <c r="DB116">
        <f t="shared" ca="1" si="106"/>
        <v>130</v>
      </c>
      <c r="DC116">
        <f t="shared" ca="1" si="107"/>
        <v>176</v>
      </c>
      <c r="DE116" t="str">
        <f t="shared" si="108"/>
        <v>Cowboys</v>
      </c>
    </row>
    <row r="117" spans="1:109">
      <c r="A117" t="str">
        <f>Playoffs!G115</f>
        <v>Patriots-WC-2006</v>
      </c>
      <c r="B117" t="str">
        <f>Playoffs!B115&amp;"-"&amp;Playoffs!F115</f>
        <v>Jets-2006</v>
      </c>
      <c r="C117">
        <f>Playoffs!CP115-VLOOKUP($B117,Adjusted!$C$1:$AI$128,C$2,FALSE)</f>
        <v>0.77800138504589644</v>
      </c>
      <c r="D117">
        <f>Playoffs!CQ115-VLOOKUP($B117,Adjusted!$C$1:$AI$128,D$2,FALSE)</f>
        <v>0.64251780174536255</v>
      </c>
      <c r="E117">
        <f>Playoffs!CR115-VLOOKUP($B117,Adjusted!$C$1:$AI$128,E$2,FALSE)</f>
        <v>6.5094775305215906</v>
      </c>
      <c r="F117">
        <f>Playoffs!CS115-VLOOKUP($B117,Adjusted!$C$1:$AI$128,F$2,FALSE)</f>
        <v>5.6742669015079006</v>
      </c>
      <c r="G117">
        <f>Playoffs!CT115-VLOOKUP($B117,Adjusted!$C$1:$AI$128,G$2,FALSE)</f>
        <v>1.2570824999352965</v>
      </c>
      <c r="H117">
        <f>Playoffs!CU115-VLOOKUP($B117,Adjusted!$C$1:$AI$128,H$2,FALSE)</f>
        <v>2.3279299216702847</v>
      </c>
      <c r="I117">
        <f>Playoffs!CV115-VLOOKUP($B117,Adjusted!$C$1:$AI$128,I$2,FALSE)</f>
        <v>32.28830826951377</v>
      </c>
      <c r="J117">
        <f>Playoffs!CW115-VLOOKUP($B117,Adjusted!$C$1:$AI$128,J$2,FALSE)</f>
        <v>30.661711678952553</v>
      </c>
      <c r="K117">
        <f>Playoffs!CX115-VLOOKUP($B117,Adjusted!$C$1:$AI$128,K$2,FALSE)</f>
        <v>3.3055253517528413</v>
      </c>
      <c r="L117">
        <f>Playoffs!CY115-VLOOKUP($B117,Adjusted!$C$1:$AI$128,L$2,FALSE)</f>
        <v>2.1780398871175803</v>
      </c>
      <c r="M117">
        <f>Playoffs!CZ115-VLOOKUP($B117,Adjusted!$C$1:$AI$128,M$2,FALSE)</f>
        <v>4.6280114989608956</v>
      </c>
      <c r="N117">
        <f>Playoffs!DA115-VLOOKUP($B117,Adjusted!$C$1:$AI$128,N$2,FALSE)</f>
        <v>6.0372743833982367</v>
      </c>
      <c r="O117">
        <f>Playoffs!DB115-VLOOKUP($B117,Adjusted!$C$1:$AI$128,O$2,FALSE)</f>
        <v>2.375643900567562</v>
      </c>
      <c r="P117">
        <f>Playoffs!DC115-VLOOKUP($B117,Adjusted!$C$1:$AI$128,P$2,FALSE)</f>
        <v>1.5012501091901329</v>
      </c>
      <c r="Q117">
        <f>Playoffs!DD115-VLOOKUP($B117,Adjusted!$C$1:$AI$128,Q$2,FALSE)</f>
        <v>0.68931250200774308</v>
      </c>
      <c r="R117">
        <f>Playoffs!DE115-VLOOKUP($B117,Adjusted!$C$1:$AI$128,R$2,FALSE)</f>
        <v>0.25678402127746836</v>
      </c>
      <c r="S117">
        <f>Playoffs!DF115-VLOOKUP($B117,Adjusted!$C$1:$AI$128,S$2,FALSE)</f>
        <v>36.342169263436247</v>
      </c>
      <c r="T117">
        <f>Playoffs!DG115-VLOOKUP($B117,Adjusted!$C$1:$AI$128,T$2,FALSE)</f>
        <v>32.04438835719742</v>
      </c>
      <c r="U117">
        <f>Playoffs!DH115-VLOOKUP($B117,Adjusted!$C$1:$AI$128,U$2,FALSE)</f>
        <v>2.8743837193808859</v>
      </c>
      <c r="V117">
        <f>Playoffs!DI115-VLOOKUP($B117,Adjusted!$C$1:$AI$128,V$2,FALSE)</f>
        <v>4.4698129685807686</v>
      </c>
      <c r="W117">
        <f>Playoffs!DJ115-VLOOKUP($B117,Adjusted!$C$1:$AI$128,W$2,FALSE)</f>
        <v>0.76621005478441861</v>
      </c>
      <c r="X117">
        <f>Playoffs!DK115-VLOOKUP($B117,Adjusted!$C$1:$AI$128,X$2,FALSE)</f>
        <v>0.50285151706229714</v>
      </c>
      <c r="Y117">
        <f>Playoffs!DL115-VLOOKUP($B117,Adjusted!$C$1:$AI$128,Y$2,FALSE)</f>
        <v>6.8968216509877402</v>
      </c>
      <c r="Z117">
        <f>Playoffs!DM115-VLOOKUP($B117,Adjusted!$C$1:$AI$128,Z$2,FALSE)</f>
        <v>4.9918816251699418</v>
      </c>
      <c r="AA117">
        <f>Playoffs!DN115-VLOOKUP($B117,Adjusted!$C$1:$AI$128,AA$2,FALSE)</f>
        <v>0.79179882286629899</v>
      </c>
      <c r="AB117">
        <f>Playoffs!DO115-VLOOKUP($B117,Adjusted!$C$1:$AI$128,AB$2,FALSE)</f>
        <v>1.0651040343005982</v>
      </c>
      <c r="AC117">
        <f>Playoffs!DP115-VLOOKUP($B117,Adjusted!$C$1:$AI$128,AC$2,FALSE)</f>
        <v>0.56611200244665061</v>
      </c>
      <c r="AD117">
        <f>Playoffs!DQ115-VLOOKUP($B117,Adjusted!$C$1:$AI$128,AD$2,FALSE)</f>
        <v>0.39196192832510351</v>
      </c>
      <c r="AE117">
        <f>Playoffs!DR115-VLOOKUP($B117,Adjusted!$C$1:$AI$128,AE$2,FALSE)</f>
        <v>3.4844815159662712</v>
      </c>
      <c r="AF117">
        <f>Playoffs!DS115-VLOOKUP($B117,Adjusted!$C$1:$AI$128,AF$2,FALSE)</f>
        <v>5.1172726593610784</v>
      </c>
      <c r="AG117">
        <f>Playoffs!DT115-VLOOKUP($B117,Adjusted!$C$1:$AI$128,AG$2,FALSE)</f>
        <v>29.93876498215355</v>
      </c>
      <c r="AH117">
        <f>Playoffs!DU115-VLOOKUP($B117,Adjusted!$C$1:$AI$128,AH$2,FALSE)</f>
        <v>30.775519898024402</v>
      </c>
      <c r="AJ117">
        <f t="shared" ca="1" si="101"/>
        <v>48</v>
      </c>
      <c r="AK117">
        <f t="shared" ca="1" si="109"/>
        <v>76</v>
      </c>
      <c r="AL117">
        <f t="shared" ca="1" si="110"/>
        <v>89</v>
      </c>
      <c r="AM117">
        <f t="shared" ca="1" si="111"/>
        <v>122</v>
      </c>
      <c r="AN117">
        <f t="shared" ca="1" si="112"/>
        <v>95</v>
      </c>
      <c r="AO117">
        <f t="shared" ca="1" si="113"/>
        <v>68</v>
      </c>
      <c r="AP117">
        <f t="shared" ca="1" si="114"/>
        <v>79</v>
      </c>
      <c r="AQ117">
        <f t="shared" ca="1" si="115"/>
        <v>134</v>
      </c>
      <c r="AR117">
        <f t="shared" ca="1" si="116"/>
        <v>38</v>
      </c>
      <c r="AS117">
        <f t="shared" ca="1" si="117"/>
        <v>53</v>
      </c>
      <c r="AT117">
        <f t="shared" ca="1" si="118"/>
        <v>155</v>
      </c>
      <c r="AU117">
        <f t="shared" ca="1" si="119"/>
        <v>171</v>
      </c>
      <c r="AV117">
        <f t="shared" ca="1" si="120"/>
        <v>27</v>
      </c>
      <c r="AW117">
        <f t="shared" ca="1" si="121"/>
        <v>97</v>
      </c>
      <c r="AX117">
        <f t="shared" ca="1" si="122"/>
        <v>4</v>
      </c>
      <c r="AY117">
        <f t="shared" ca="1" si="123"/>
        <v>44</v>
      </c>
      <c r="AZ117">
        <f t="shared" ca="1" si="124"/>
        <v>49</v>
      </c>
      <c r="BA117">
        <f t="shared" ca="1" si="125"/>
        <v>126</v>
      </c>
      <c r="BB117">
        <f t="shared" ca="1" si="126"/>
        <v>72</v>
      </c>
      <c r="BC117">
        <f t="shared" ca="1" si="127"/>
        <v>83</v>
      </c>
      <c r="BD117">
        <f t="shared" ca="1" si="128"/>
        <v>85</v>
      </c>
      <c r="BE117">
        <f t="shared" ca="1" si="129"/>
        <v>62</v>
      </c>
      <c r="BF117">
        <f t="shared" ca="1" si="130"/>
        <v>20</v>
      </c>
      <c r="BG117">
        <f t="shared" ca="1" si="131"/>
        <v>67</v>
      </c>
      <c r="BH117">
        <f t="shared" ca="1" si="132"/>
        <v>133</v>
      </c>
      <c r="BI117">
        <f t="shared" ca="1" si="133"/>
        <v>33</v>
      </c>
      <c r="BJ117">
        <f t="shared" ca="1" si="134"/>
        <v>35</v>
      </c>
      <c r="BK117">
        <f t="shared" ca="1" si="135"/>
        <v>72</v>
      </c>
      <c r="BL117">
        <f t="shared" ca="1" si="136"/>
        <v>138</v>
      </c>
      <c r="BM117">
        <f t="shared" ca="1" si="137"/>
        <v>170</v>
      </c>
      <c r="BN117">
        <f t="shared" ca="1" si="138"/>
        <v>173</v>
      </c>
      <c r="BO117">
        <f t="shared" ca="1" si="139"/>
        <v>30</v>
      </c>
      <c r="BQ117">
        <f>NORMDIST(C117,Playoffs!CP$199,Playoffs!CP$200,1)</f>
        <v>0.79870505166774508</v>
      </c>
      <c r="BR117">
        <f>1-NORMDIST(D117,Playoffs!CQ$199,Playoffs!CQ$200,1)</f>
        <v>0.68223331401083243</v>
      </c>
      <c r="BS117">
        <f>NORMDIST(E117,Playoffs!CR$199,Playoffs!CR$200,1)</f>
        <v>0.64714033840115937</v>
      </c>
      <c r="BT117">
        <f>1-NORMDIST(F117,Playoffs!CS$199,Playoffs!CS$200,1)</f>
        <v>0.46716762775704024</v>
      </c>
      <c r="BU117">
        <f>1-NORMDIST(G117,Playoffs!CT$199,Playoffs!CT$200,1)</f>
        <v>0.63779209794862746</v>
      </c>
      <c r="BV117">
        <f>NORMDIST(H117,Playoffs!CU$199,Playoffs!CU$200,1)</f>
        <v>0.6590971079029464</v>
      </c>
      <c r="BW117">
        <f>NORMDIST(I117,Playoffs!CV$199,Playoffs!CV$200,1)</f>
        <v>0.66419613415754997</v>
      </c>
      <c r="BX117">
        <f>1-NORMDIST(J117,Playoffs!CW$199,Playoffs!CW$200,1)</f>
        <v>0.40432995530291538</v>
      </c>
      <c r="BY117">
        <f>NORMDIST(K117,Playoffs!CX$199,Playoffs!CX$200,1)</f>
        <v>0.86214058597933896</v>
      </c>
      <c r="BZ117">
        <f>1-NORMDIST(L117,Playoffs!CY$199,Playoffs!CY$200,1)</f>
        <v>0.78817581554365646</v>
      </c>
      <c r="CA117">
        <f>NORMDIST(M117,Playoffs!CZ$199,Playoffs!CZ$200,1)</f>
        <v>0.31584464268807078</v>
      </c>
      <c r="CB117">
        <f>1-NORMDIST(N117,Playoffs!DA$199,Playoffs!DA$200,1)</f>
        <v>0.22344213746351826</v>
      </c>
      <c r="CC117">
        <f>NORMDIST(O117,Playoffs!DB$199,Playoffs!DB$200,1)</f>
        <v>0.9125820651544424</v>
      </c>
      <c r="CD117">
        <f>1-NORMDIST(P117,Playoffs!DC$199,Playoffs!DC$200,1)</f>
        <v>0.59040306926495911</v>
      </c>
      <c r="CE117">
        <f>NORMDIST(Q117,Playoffs!DD$199,Playoffs!DD$200,1)</f>
        <v>0.98673229505617199</v>
      </c>
      <c r="CF117">
        <f>1-NORMDIST(R117,Playoffs!DE$199,Playoffs!DE$200,1)</f>
        <v>0.84151624544951575</v>
      </c>
      <c r="CG117">
        <f>NORMDIST(S117,Playoffs!DF$199,Playoffs!DF$200,1)</f>
        <v>0.82496210358974786</v>
      </c>
      <c r="CH117">
        <f>1-NORMDIST(T117,Playoffs!DG$199,Playoffs!DG$200,1)</f>
        <v>0.43035644856902333</v>
      </c>
      <c r="CI117">
        <f>1-NORMDIST(U117,Playoffs!DH$199,Playoffs!DH$200,1)</f>
        <v>0.69658570204239134</v>
      </c>
      <c r="CJ117">
        <f>NORMDIST(V117,Playoffs!DI$199,Playoffs!DI$200,1)</f>
        <v>0.60826847367613579</v>
      </c>
      <c r="CK117">
        <f>NORMDIST(W117,Playoffs!DJ$199,Playoffs!DJ$200,1)</f>
        <v>0.65656824258676494</v>
      </c>
      <c r="CL117">
        <f>1-NORMDIST(X117,Playoffs!DK$199,Playoffs!DK$200,1)</f>
        <v>0.71186698059821718</v>
      </c>
      <c r="CM117">
        <f>NORMDIST(Y117,Playoffs!DL$199,Playoffs!DL$200,1)</f>
        <v>0.91792690083336748</v>
      </c>
      <c r="CN117">
        <f>1-NORMDIST(Z117,Playoffs!DM$199,Playoffs!DM$200,1)</f>
        <v>0.69772102409498149</v>
      </c>
      <c r="CO117">
        <f>1-NORMDIST(AA117,Playoffs!DN$199,Playoffs!DN$200,1)</f>
        <v>0.52265264473404593</v>
      </c>
      <c r="CP117">
        <f>NORMDIST(AB117,Playoffs!DO$199,Playoffs!DO$200,1)</f>
        <v>0.71666665957924724</v>
      </c>
      <c r="CQ117">
        <f>NORMDIST(AC117,Playoffs!DP$199,Playoffs!DP$200,1)</f>
        <v>0.82425566271852957</v>
      </c>
      <c r="CR117">
        <f>1-NORMDIST(AD117,Playoffs!DQ$199,Playoffs!DQ$200,1)</f>
        <v>0.71142977261143747</v>
      </c>
      <c r="CS117">
        <f>NORMDIST(AE117,Playoffs!DR$199,Playoffs!DR$200,1)</f>
        <v>0.30213818376292256</v>
      </c>
      <c r="CT117">
        <f>1-NORMDIST(AF117,Playoffs!DS$199,Playoffs!DS$200,1)</f>
        <v>0.21862552064675678</v>
      </c>
      <c r="CU117">
        <f>NORMDIST(AG117,Playoffs!DT$199,Playoffs!DT$200,1)</f>
        <v>0.10517945720611632</v>
      </c>
      <c r="CV117">
        <f>1-NORMDIST(AH117,Playoffs!DU$199,Playoffs!DU$200,1)</f>
        <v>0.86957855397952621</v>
      </c>
      <c r="CW117">
        <f t="shared" si="102"/>
        <v>26.031016521468281</v>
      </c>
      <c r="CX117">
        <f t="shared" si="103"/>
        <v>21.250601126550457</v>
      </c>
      <c r="CY117">
        <f t="shared" si="104"/>
        <v>47.281617648018738</v>
      </c>
      <c r="DA117">
        <f t="shared" ca="1" si="105"/>
        <v>41</v>
      </c>
      <c r="DB117">
        <f t="shared" ca="1" si="106"/>
        <v>88</v>
      </c>
      <c r="DC117">
        <f t="shared" ca="1" si="107"/>
        <v>44</v>
      </c>
      <c r="DE117" t="str">
        <f t="shared" si="108"/>
        <v>Patriots</v>
      </c>
    </row>
    <row r="118" spans="1:109">
      <c r="A118" t="str">
        <f>Playoffs!G116</f>
        <v>Jets-WC-2006</v>
      </c>
      <c r="B118" t="str">
        <f>Playoffs!B116&amp;"-"&amp;Playoffs!F116</f>
        <v>Patriots-2006</v>
      </c>
      <c r="C118">
        <f>Playoffs!CP116-VLOOKUP($B118,Adjusted!$C$1:$AI$128,C$2,FALSE)</f>
        <v>0.70183819523521207</v>
      </c>
      <c r="D118">
        <f>Playoffs!CQ116-VLOOKUP($B118,Adjusted!$C$1:$AI$128,D$2,FALSE)</f>
        <v>0.75606160366829334</v>
      </c>
      <c r="E118">
        <f>Playoffs!CR116-VLOOKUP($B118,Adjusted!$C$1:$AI$128,E$2,FALSE)</f>
        <v>6.5984505178611643</v>
      </c>
      <c r="F118">
        <f>Playoffs!CS116-VLOOKUP($B118,Adjusted!$C$1:$AI$128,F$2,FALSE)</f>
        <v>6.189349314616174</v>
      </c>
      <c r="G118">
        <f>Playoffs!CT116-VLOOKUP($B118,Adjusted!$C$1:$AI$128,G$2,FALSE)</f>
        <v>1.4692352826519586</v>
      </c>
      <c r="H118">
        <f>Playoffs!CU116-VLOOKUP($B118,Adjusted!$C$1:$AI$128,H$2,FALSE)</f>
        <v>1.1314021488313912</v>
      </c>
      <c r="I118">
        <f>Playoffs!CV116-VLOOKUP($B118,Adjusted!$C$1:$AI$128,I$2,FALSE)</f>
        <v>32.323794790327902</v>
      </c>
      <c r="J118">
        <f>Playoffs!CW116-VLOOKUP($B118,Adjusted!$C$1:$AI$128,J$2,FALSE)</f>
        <v>34.588774081446729</v>
      </c>
      <c r="K118">
        <f>Playoffs!CX116-VLOOKUP($B118,Adjusted!$C$1:$AI$128,K$2,FALSE)</f>
        <v>2.4781159059664124</v>
      </c>
      <c r="L118">
        <f>Playoffs!CY116-VLOOKUP($B118,Adjusted!$C$1:$AI$128,L$2,FALSE)</f>
        <v>3.1772099103446485</v>
      </c>
      <c r="M118">
        <f>Playoffs!CZ116-VLOOKUP($B118,Adjusted!$C$1:$AI$128,M$2,FALSE)</f>
        <v>5.8602598651666806</v>
      </c>
      <c r="N118">
        <f>Playoffs!DA116-VLOOKUP($B118,Adjusted!$C$1:$AI$128,N$2,FALSE)</f>
        <v>4.9649317757661491</v>
      </c>
      <c r="O118">
        <f>Playoffs!DB116-VLOOKUP($B118,Adjusted!$C$1:$AI$128,O$2,FALSE)</f>
        <v>1.7217251834977578</v>
      </c>
      <c r="P118">
        <f>Playoffs!DC116-VLOOKUP($B118,Adjusted!$C$1:$AI$128,P$2,FALSE)</f>
        <v>2.3853785311310092</v>
      </c>
      <c r="Q118">
        <f>Playoffs!DD116-VLOOKUP($B118,Adjusted!$C$1:$AI$128,Q$2,FALSE)</f>
        <v>0.34590657700111249</v>
      </c>
      <c r="R118">
        <f>Playoffs!DE116-VLOOKUP($B118,Adjusted!$C$1:$AI$128,R$2,FALSE)</f>
        <v>0.61420737328509123</v>
      </c>
      <c r="S118">
        <f>Playoffs!DF116-VLOOKUP($B118,Adjusted!$C$1:$AI$128,S$2,FALSE)</f>
        <v>35.543348526485481</v>
      </c>
      <c r="T118">
        <f>Playoffs!DG116-VLOOKUP($B118,Adjusted!$C$1:$AI$128,T$2,FALSE)</f>
        <v>31.980610883820855</v>
      </c>
      <c r="U118">
        <f>Playoffs!DH116-VLOOKUP($B118,Adjusted!$C$1:$AI$128,U$2,FALSE)</f>
        <v>4.3176872957840002</v>
      </c>
      <c r="V118">
        <f>Playoffs!DI116-VLOOKUP($B118,Adjusted!$C$1:$AI$128,V$2,FALSE)</f>
        <v>3.0339498783172165</v>
      </c>
      <c r="W118">
        <f>Playoffs!DJ116-VLOOKUP($B118,Adjusted!$C$1:$AI$128,W$2,FALSE)</f>
        <v>0.50921871837689503</v>
      </c>
      <c r="X118">
        <f>Playoffs!DK116-VLOOKUP($B118,Adjusted!$C$1:$AI$128,X$2,FALSE)</f>
        <v>0.63649923488757776</v>
      </c>
      <c r="Y118">
        <f>Playoffs!DL116-VLOOKUP($B118,Adjusted!$C$1:$AI$128,Y$2,FALSE)</f>
        <v>5.5408024569546024</v>
      </c>
      <c r="Z118">
        <f>Playoffs!DM116-VLOOKUP($B118,Adjusted!$C$1:$AI$128,Z$2,FALSE)</f>
        <v>6.927204839692755</v>
      </c>
      <c r="AA118">
        <f>Playoffs!DN116-VLOOKUP($B118,Adjusted!$C$1:$AI$128,AA$2,FALSE)</f>
        <v>0.54445898563369588</v>
      </c>
      <c r="AB118">
        <f>Playoffs!DO116-VLOOKUP($B118,Adjusted!$C$1:$AI$128,AB$2,FALSE)</f>
        <v>0.72903126556918085</v>
      </c>
      <c r="AC118">
        <f>Playoffs!DP116-VLOOKUP($B118,Adjusted!$C$1:$AI$128,AC$2,FALSE)</f>
        <v>0.43567888208631389</v>
      </c>
      <c r="AD118">
        <f>Playoffs!DQ116-VLOOKUP($B118,Adjusted!$C$1:$AI$128,AD$2,FALSE)</f>
        <v>0.61771199612124039</v>
      </c>
      <c r="AE118">
        <f>Playoffs!DR116-VLOOKUP($B118,Adjusted!$C$1:$AI$128,AE$2,FALSE)</f>
        <v>4.4065033885169038</v>
      </c>
      <c r="AF118">
        <f>Playoffs!DS116-VLOOKUP($B118,Adjusted!$C$1:$AI$128,AF$2,FALSE)</f>
        <v>4.4277916512273867</v>
      </c>
      <c r="AG118">
        <f>Playoffs!DT116-VLOOKUP($B118,Adjusted!$C$1:$AI$128,AG$2,FALSE)</f>
        <v>37.403434658242951</v>
      </c>
      <c r="AH118">
        <f>Playoffs!DU116-VLOOKUP($B118,Adjusted!$C$1:$AI$128,AH$2,FALSE)</f>
        <v>34.544810966403759</v>
      </c>
      <c r="AJ118">
        <f t="shared" ca="1" si="101"/>
        <v>114</v>
      </c>
      <c r="AK118">
        <f t="shared" ca="1" si="109"/>
        <v>163</v>
      </c>
      <c r="AL118">
        <f t="shared" ca="1" si="110"/>
        <v>86</v>
      </c>
      <c r="AM118">
        <f t="shared" ca="1" si="111"/>
        <v>138</v>
      </c>
      <c r="AN118">
        <f t="shared" ca="1" si="112"/>
        <v>104</v>
      </c>
      <c r="AO118">
        <f t="shared" ca="1" si="113"/>
        <v>127</v>
      </c>
      <c r="AP118">
        <f t="shared" ca="1" si="114"/>
        <v>77</v>
      </c>
      <c r="AQ118">
        <f t="shared" ca="1" si="115"/>
        <v>165</v>
      </c>
      <c r="AR118">
        <f t="shared" ca="1" si="116"/>
        <v>126</v>
      </c>
      <c r="AS118">
        <f t="shared" ca="1" si="117"/>
        <v>169</v>
      </c>
      <c r="AT118">
        <f t="shared" ca="1" si="118"/>
        <v>66</v>
      </c>
      <c r="AU118">
        <f t="shared" ca="1" si="119"/>
        <v>103</v>
      </c>
      <c r="AV118">
        <f t="shared" ca="1" si="120"/>
        <v>91</v>
      </c>
      <c r="AW118">
        <f t="shared" ca="1" si="121"/>
        <v>186</v>
      </c>
      <c r="AX118">
        <f t="shared" ca="1" si="122"/>
        <v>135</v>
      </c>
      <c r="AY118">
        <f t="shared" ca="1" si="123"/>
        <v>188</v>
      </c>
      <c r="AZ118">
        <f t="shared" ca="1" si="124"/>
        <v>59</v>
      </c>
      <c r="BA118">
        <f t="shared" ca="1" si="125"/>
        <v>125</v>
      </c>
      <c r="BB118">
        <f t="shared" ca="1" si="126"/>
        <v>117</v>
      </c>
      <c r="BC118">
        <f t="shared" ca="1" si="127"/>
        <v>142</v>
      </c>
      <c r="BD118">
        <f t="shared" ca="1" si="128"/>
        <v>157</v>
      </c>
      <c r="BE118">
        <f t="shared" ca="1" si="129"/>
        <v>98</v>
      </c>
      <c r="BF118">
        <f t="shared" ca="1" si="130"/>
        <v>102</v>
      </c>
      <c r="BG118">
        <f t="shared" ca="1" si="131"/>
        <v>186</v>
      </c>
      <c r="BH118">
        <f t="shared" ca="1" si="132"/>
        <v>86</v>
      </c>
      <c r="BI118">
        <f t="shared" ca="1" si="133"/>
        <v>91</v>
      </c>
      <c r="BJ118">
        <f t="shared" ca="1" si="134"/>
        <v>120</v>
      </c>
      <c r="BK118">
        <f t="shared" ca="1" si="135"/>
        <v>191</v>
      </c>
      <c r="BL118">
        <f t="shared" ca="1" si="136"/>
        <v>69</v>
      </c>
      <c r="BM118">
        <f t="shared" ca="1" si="137"/>
        <v>134</v>
      </c>
      <c r="BN118">
        <f t="shared" ca="1" si="138"/>
        <v>98</v>
      </c>
      <c r="BO118">
        <f t="shared" ca="1" si="139"/>
        <v>58</v>
      </c>
      <c r="BQ118">
        <f>NORMDIST(C118,Playoffs!CP$199,Playoffs!CP$200,1)</f>
        <v>0.53984341005652359</v>
      </c>
      <c r="BR118">
        <f>1-NORMDIST(D118,Playoffs!CQ$199,Playoffs!CQ$200,1)</f>
        <v>0.2660799152787926</v>
      </c>
      <c r="BS118">
        <f>NORMDIST(E118,Playoffs!CR$199,Playoffs!CR$200,1)</f>
        <v>0.65875233460243987</v>
      </c>
      <c r="BT118">
        <f>1-NORMDIST(F118,Playoffs!CS$199,Playoffs!CS$200,1)</f>
        <v>0.39571409374377542</v>
      </c>
      <c r="BU118">
        <f>1-NORMDIST(G118,Playoffs!CT$199,Playoffs!CT$200,1)</f>
        <v>0.5798410125709319</v>
      </c>
      <c r="BV118">
        <f>NORMDIST(H118,Playoffs!CU$199,Playoffs!CU$200,1)</f>
        <v>0.32922221098646054</v>
      </c>
      <c r="BW118">
        <f>NORMDIST(I118,Playoffs!CV$199,Playoffs!CV$200,1)</f>
        <v>0.66564112059448366</v>
      </c>
      <c r="BX118">
        <f>1-NORMDIST(J118,Playoffs!CW$199,Playoffs!CW$200,1)</f>
        <v>0.24792276929120283</v>
      </c>
      <c r="BY118">
        <f>NORMDIST(K118,Playoffs!CX$199,Playoffs!CX$200,1)</f>
        <v>0.38320801738497967</v>
      </c>
      <c r="BZ118">
        <f>1-NORMDIST(L118,Playoffs!CY$199,Playoffs!CY$200,1)</f>
        <v>0.19081917409357019</v>
      </c>
      <c r="CA118">
        <f>NORMDIST(M118,Playoffs!CZ$199,Playoffs!CZ$200,1)</f>
        <v>0.72736719027631291</v>
      </c>
      <c r="CB118">
        <f>1-NORMDIST(N118,Playoffs!DA$199,Playoffs!DA$200,1)</f>
        <v>0.57256332384177711</v>
      </c>
      <c r="CC118">
        <f>NORMDIST(O118,Playoffs!DB$199,Playoffs!DB$200,1)</f>
        <v>0.56795619210302251</v>
      </c>
      <c r="CD118">
        <f>1-NORMDIST(P118,Playoffs!DC$199,Playoffs!DC$200,1)</f>
        <v>8.4646609899972525E-2</v>
      </c>
      <c r="CE118">
        <f>NORMDIST(Q118,Playoffs!DD$199,Playoffs!DD$200,1)</f>
        <v>0.36789456096876882</v>
      </c>
      <c r="CF118">
        <f>1-NORMDIST(R118,Playoffs!DE$199,Playoffs!DE$200,1)</f>
        <v>4.8524428848930379E-2</v>
      </c>
      <c r="CG118">
        <f>NORMDIST(S118,Playoffs!DF$199,Playoffs!DF$200,1)</f>
        <v>0.78621969714469531</v>
      </c>
      <c r="CH118">
        <f>1-NORMDIST(T118,Playoffs!DG$199,Playoffs!DG$200,1)</f>
        <v>0.43478534224212539</v>
      </c>
      <c r="CI118">
        <f>1-NORMDIST(U118,Playoffs!DH$199,Playoffs!DH$200,1)</f>
        <v>0.42092116029023219</v>
      </c>
      <c r="CJ118">
        <f>NORMDIST(V118,Playoffs!DI$199,Playoffs!DI$200,1)</f>
        <v>0.33154435562225881</v>
      </c>
      <c r="CK118">
        <f>NORMDIST(W118,Playoffs!DJ$199,Playoffs!DJ$200,1)</f>
        <v>0.29612102048675637</v>
      </c>
      <c r="CL118">
        <f>1-NORMDIST(X118,Playoffs!DK$199,Playoffs!DK$200,1)</f>
        <v>0.52817215009667406</v>
      </c>
      <c r="CM118">
        <f>NORMDIST(Y118,Playoffs!DL$199,Playoffs!DL$200,1)</f>
        <v>0.51287073187334231</v>
      </c>
      <c r="CN118">
        <f>1-NORMDIST(Z118,Playoffs!DM$199,Playoffs!DM$200,1)</f>
        <v>7.7555060361141237E-2</v>
      </c>
      <c r="CO118">
        <f>1-NORMDIST(AA118,Playoffs!DN$199,Playoffs!DN$200,1)</f>
        <v>0.7345916766156092</v>
      </c>
      <c r="CP118">
        <f>NORMDIST(AB118,Playoffs!DO$199,Playoffs!DO$200,1)</f>
        <v>0.42017406702967341</v>
      </c>
      <c r="CQ118">
        <f>NORMDIST(AC118,Playoffs!DP$199,Playoffs!DP$200,1)</f>
        <v>0.42711892105796789</v>
      </c>
      <c r="CR118">
        <f>1-NORMDIST(AD118,Playoffs!DQ$199,Playoffs!DQ$200,1)</f>
        <v>8.4880649963145371E-2</v>
      </c>
      <c r="CS118">
        <f>NORMDIST(AE118,Playoffs!DR$199,Playoffs!DR$200,1)</f>
        <v>0.58436481966563936</v>
      </c>
      <c r="CT118">
        <f>1-NORMDIST(AF118,Playoffs!DS$199,Playoffs!DS$200,1)</f>
        <v>0.40906217025225555</v>
      </c>
      <c r="CU118">
        <f>NORMDIST(AG118,Playoffs!DT$199,Playoffs!DT$200,1)</f>
        <v>0.45655903931781749</v>
      </c>
      <c r="CV118">
        <f>1-NORMDIST(AH118,Playoffs!DU$199,Playoffs!DU$200,1)</f>
        <v>0.70781188898393932</v>
      </c>
      <c r="CW118">
        <f t="shared" si="102"/>
        <v>20.199999523677448</v>
      </c>
      <c r="CX118">
        <f t="shared" si="103"/>
        <v>10.81427609774625</v>
      </c>
      <c r="CY118">
        <f t="shared" si="104"/>
        <v>31.014275621423696</v>
      </c>
      <c r="DA118">
        <f t="shared" ca="1" si="105"/>
        <v>96</v>
      </c>
      <c r="DB118">
        <f t="shared" ca="1" si="106"/>
        <v>178</v>
      </c>
      <c r="DC118">
        <f t="shared" ca="1" si="107"/>
        <v>163</v>
      </c>
      <c r="DE118" t="str">
        <f t="shared" si="108"/>
        <v>Jets</v>
      </c>
    </row>
    <row r="119" spans="1:109">
      <c r="A119" t="str">
        <f>Playoffs!G117</f>
        <v>Eagles-WC-2006</v>
      </c>
      <c r="B119" t="str">
        <f>Playoffs!B117&amp;"-"&amp;Playoffs!F117</f>
        <v>Giants-2006</v>
      </c>
      <c r="C119">
        <f>Playoffs!CP117-VLOOKUP($B119,Adjusted!$C$1:$AI$128,C$2,FALSE)</f>
        <v>0.67364362465151895</v>
      </c>
      <c r="D119">
        <f>Playoffs!CQ117-VLOOKUP($B119,Adjusted!$C$1:$AI$128,D$2,FALSE)</f>
        <v>0.67963076656924126</v>
      </c>
      <c r="E119">
        <f>Playoffs!CR117-VLOOKUP($B119,Adjusted!$C$1:$AI$128,E$2,FALSE)</f>
        <v>5.0502995980822041</v>
      </c>
      <c r="F119">
        <f>Playoffs!CS117-VLOOKUP($B119,Adjusted!$C$1:$AI$128,F$2,FALSE)</f>
        <v>5.990792187412854</v>
      </c>
      <c r="G119">
        <f>Playoffs!CT117-VLOOKUP($B119,Adjusted!$C$1:$AI$128,G$2,FALSE)</f>
        <v>-8.3494626148449463E-2</v>
      </c>
      <c r="H119">
        <f>Playoffs!CU117-VLOOKUP($B119,Adjusted!$C$1:$AI$128,H$2,FALSE)</f>
        <v>0.86964446225320546</v>
      </c>
      <c r="I119">
        <f>Playoffs!CV117-VLOOKUP($B119,Adjusted!$C$1:$AI$128,I$2,FALSE)</f>
        <v>26.885698795237129</v>
      </c>
      <c r="J119">
        <f>Playoffs!CW117-VLOOKUP($B119,Adjusted!$C$1:$AI$128,J$2,FALSE)</f>
        <v>26.536539910654472</v>
      </c>
      <c r="K119">
        <f>Playoffs!CX117-VLOOKUP($B119,Adjusted!$C$1:$AI$128,K$2,FALSE)</f>
        <v>2.4587902725025832</v>
      </c>
      <c r="L119">
        <f>Playoffs!CY117-VLOOKUP($B119,Adjusted!$C$1:$AI$128,L$2,FALSE)</f>
        <v>2.7181598767320163</v>
      </c>
      <c r="M119">
        <f>Playoffs!CZ117-VLOOKUP($B119,Adjusted!$C$1:$AI$128,M$2,FALSE)</f>
        <v>5.2787500343262002</v>
      </c>
      <c r="N119">
        <f>Playoffs!DA117-VLOOKUP($B119,Adjusted!$C$1:$AI$128,N$2,FALSE)</f>
        <v>5.1024865052565973</v>
      </c>
      <c r="O119">
        <f>Playoffs!DB117-VLOOKUP($B119,Adjusted!$C$1:$AI$128,O$2,FALSE)</f>
        <v>1.5276976446119765</v>
      </c>
      <c r="P119">
        <f>Playoffs!DC117-VLOOKUP($B119,Adjusted!$C$1:$AI$128,P$2,FALSE)</f>
        <v>1.4474774138250002</v>
      </c>
      <c r="Q119">
        <f>Playoffs!DD117-VLOOKUP($B119,Adjusted!$C$1:$AI$128,Q$2,FALSE)</f>
        <v>0.27155837779590875</v>
      </c>
      <c r="R119">
        <f>Playoffs!DE117-VLOOKUP($B119,Adjusted!$C$1:$AI$128,R$2,FALSE)</f>
        <v>0.42266533626711666</v>
      </c>
      <c r="S119">
        <f>Playoffs!DF117-VLOOKUP($B119,Adjusted!$C$1:$AI$128,S$2,FALSE)</f>
        <v>26.469717634480268</v>
      </c>
      <c r="T119">
        <f>Playoffs!DG117-VLOOKUP($B119,Adjusted!$C$1:$AI$128,T$2,FALSE)</f>
        <v>26.036064185160598</v>
      </c>
      <c r="U119">
        <f>Playoffs!DH117-VLOOKUP($B119,Adjusted!$C$1:$AI$128,U$2,FALSE)</f>
        <v>4.9484827158227169</v>
      </c>
      <c r="V119">
        <f>Playoffs!DI117-VLOOKUP($B119,Adjusted!$C$1:$AI$128,V$2,FALSE)</f>
        <v>5.259363353911489</v>
      </c>
      <c r="W119">
        <f>Playoffs!DJ117-VLOOKUP($B119,Adjusted!$C$1:$AI$128,W$2,FALSE)</f>
        <v>0.4625929759707651</v>
      </c>
      <c r="X119">
        <f>Playoffs!DK117-VLOOKUP($B119,Adjusted!$C$1:$AI$128,X$2,FALSE)</f>
        <v>0.73962878348673888</v>
      </c>
      <c r="Y119">
        <f>Playoffs!DL117-VLOOKUP($B119,Adjusted!$C$1:$AI$128,Y$2,FALSE)</f>
        <v>5.0675925709090821</v>
      </c>
      <c r="Z119">
        <f>Playoffs!DM117-VLOOKUP($B119,Adjusted!$C$1:$AI$128,Z$2,FALSE)</f>
        <v>5.3436593841516089</v>
      </c>
      <c r="AA119">
        <f>Playoffs!DN117-VLOOKUP($B119,Adjusted!$C$1:$AI$128,AA$2,FALSE)</f>
        <v>1.3452272145607176</v>
      </c>
      <c r="AB119">
        <f>Playoffs!DO117-VLOOKUP($B119,Adjusted!$C$1:$AI$128,AB$2,FALSE)</f>
        <v>0.81872461584263145</v>
      </c>
      <c r="AC119">
        <f>Playoffs!DP117-VLOOKUP($B119,Adjusted!$C$1:$AI$128,AC$2,FALSE)</f>
        <v>0.55141174907598656</v>
      </c>
      <c r="AD119">
        <f>Playoffs!DQ117-VLOOKUP($B119,Adjusted!$C$1:$AI$128,AD$2,FALSE)</f>
        <v>0.46301918663292629</v>
      </c>
      <c r="AE119">
        <f>Playoffs!DR117-VLOOKUP($B119,Adjusted!$C$1:$AI$128,AE$2,FALSE)</f>
        <v>6.3320833871304938</v>
      </c>
      <c r="AF119">
        <f>Playoffs!DS117-VLOOKUP($B119,Adjusted!$C$1:$AI$128,AF$2,FALSE)</f>
        <v>4.3156017359657861</v>
      </c>
      <c r="AG119">
        <f>Playoffs!DT117-VLOOKUP($B119,Adjusted!$C$1:$AI$128,AG$2,FALSE)</f>
        <v>41.076586524229036</v>
      </c>
      <c r="AH119">
        <f>Playoffs!DU117-VLOOKUP($B119,Adjusted!$C$1:$AI$128,AH$2,FALSE)</f>
        <v>38.528359404519541</v>
      </c>
      <c r="AJ119">
        <f t="shared" ca="1" si="101"/>
        <v>134</v>
      </c>
      <c r="AK119">
        <f t="shared" ca="1" si="109"/>
        <v>107</v>
      </c>
      <c r="AL119">
        <f t="shared" ca="1" si="110"/>
        <v>126</v>
      </c>
      <c r="AM119">
        <f t="shared" ca="1" si="111"/>
        <v>130</v>
      </c>
      <c r="AN119">
        <f t="shared" ca="1" si="112"/>
        <v>20</v>
      </c>
      <c r="AO119">
        <f t="shared" ca="1" si="113"/>
        <v>146</v>
      </c>
      <c r="AP119">
        <f t="shared" ca="1" si="114"/>
        <v>131</v>
      </c>
      <c r="AQ119">
        <f t="shared" ca="1" si="115"/>
        <v>96</v>
      </c>
      <c r="AR119">
        <f t="shared" ca="1" si="116"/>
        <v>128</v>
      </c>
      <c r="AS119">
        <f t="shared" ca="1" si="117"/>
        <v>120</v>
      </c>
      <c r="AT119">
        <f t="shared" ca="1" si="118"/>
        <v>104</v>
      </c>
      <c r="AU119">
        <f t="shared" ca="1" si="119"/>
        <v>114</v>
      </c>
      <c r="AV119">
        <f t="shared" ca="1" si="120"/>
        <v>124</v>
      </c>
      <c r="AW119">
        <f t="shared" ca="1" si="121"/>
        <v>90</v>
      </c>
      <c r="AX119">
        <f t="shared" ca="1" si="122"/>
        <v>173</v>
      </c>
      <c r="AY119">
        <f t="shared" ca="1" si="123"/>
        <v>127</v>
      </c>
      <c r="AZ119">
        <f t="shared" ca="1" si="124"/>
        <v>165</v>
      </c>
      <c r="BA119">
        <f t="shared" ca="1" si="125"/>
        <v>39</v>
      </c>
      <c r="BB119">
        <f t="shared" ca="1" si="126"/>
        <v>151</v>
      </c>
      <c r="BC119">
        <f t="shared" ca="1" si="127"/>
        <v>58</v>
      </c>
      <c r="BD119">
        <f t="shared" ca="1" si="128"/>
        <v>167</v>
      </c>
      <c r="BE119">
        <f t="shared" ca="1" si="129"/>
        <v>130</v>
      </c>
      <c r="BF119">
        <f t="shared" ca="1" si="130"/>
        <v>138</v>
      </c>
      <c r="BG119">
        <f t="shared" ca="1" si="131"/>
        <v>91</v>
      </c>
      <c r="BH119">
        <f t="shared" ca="1" si="132"/>
        <v>182</v>
      </c>
      <c r="BI119">
        <f t="shared" ca="1" si="133"/>
        <v>77</v>
      </c>
      <c r="BJ119">
        <f t="shared" ca="1" si="134"/>
        <v>41</v>
      </c>
      <c r="BK119">
        <f t="shared" ca="1" si="135"/>
        <v>116</v>
      </c>
      <c r="BL119">
        <f t="shared" ca="1" si="136"/>
        <v>8</v>
      </c>
      <c r="BM119">
        <f t="shared" ca="1" si="137"/>
        <v>126</v>
      </c>
      <c r="BN119">
        <f t="shared" ca="1" si="138"/>
        <v>49</v>
      </c>
      <c r="BO119">
        <f t="shared" ca="1" si="139"/>
        <v>115</v>
      </c>
      <c r="BQ119">
        <f>NORMDIST(C119,Playoffs!CP$199,Playoffs!CP$200,1)</f>
        <v>0.43141401857236539</v>
      </c>
      <c r="BR119">
        <f>1-NORMDIST(D119,Playoffs!CQ$199,Playoffs!CQ$200,1)</f>
        <v>0.54571518142719855</v>
      </c>
      <c r="BS119">
        <f>NORMDIST(E119,Playoffs!CR$199,Playoffs!CR$200,1)</f>
        <v>0.44505682851953643</v>
      </c>
      <c r="BT119">
        <f>1-NORMDIST(F119,Playoffs!CS$199,Playoffs!CS$200,1)</f>
        <v>0.42298105154255738</v>
      </c>
      <c r="BU119">
        <f>1-NORMDIST(G119,Playoffs!CT$199,Playoffs!CT$200,1)</f>
        <v>0.90442841572879051</v>
      </c>
      <c r="BV119">
        <f>NORMDIST(H119,Playoffs!CU$199,Playoffs!CU$200,1)</f>
        <v>0.26485042078602361</v>
      </c>
      <c r="BW119">
        <f>NORMDIST(I119,Playoffs!CV$199,Playoffs!CV$200,1)</f>
        <v>0.42863538761384012</v>
      </c>
      <c r="BX119">
        <f>1-NORMDIST(J119,Playoffs!CW$199,Playoffs!CW$200,1)</f>
        <v>0.58662480569056652</v>
      </c>
      <c r="BY119">
        <f>NORMDIST(K119,Playoffs!CX$199,Playoffs!CX$200,1)</f>
        <v>0.37090279033521156</v>
      </c>
      <c r="BZ119">
        <f>1-NORMDIST(L119,Playoffs!CY$199,Playoffs!CY$200,1)</f>
        <v>0.4580534239644436</v>
      </c>
      <c r="CA119">
        <f>NORMDIST(M119,Playoffs!CZ$199,Playoffs!CZ$200,1)</f>
        <v>0.53713391379458542</v>
      </c>
      <c r="CB119">
        <f>1-NORMDIST(N119,Playoffs!DA$199,Playoffs!DA$200,1)</f>
        <v>0.52466821855937551</v>
      </c>
      <c r="CC119">
        <f>NORMDIST(O119,Playoffs!DB$199,Playoffs!DB$200,1)</f>
        <v>0.42832958926546927</v>
      </c>
      <c r="CD119">
        <f>1-NORMDIST(P119,Playoffs!DC$199,Playoffs!DC$200,1)</f>
        <v>0.62781811550916422</v>
      </c>
      <c r="CE119">
        <f>NORMDIST(Q119,Playoffs!DD$199,Playoffs!DD$200,1)</f>
        <v>0.18653051076938132</v>
      </c>
      <c r="CF119">
        <f>1-NORMDIST(R119,Playoffs!DE$199,Playoffs!DE$200,1)</f>
        <v>0.4075605725685254</v>
      </c>
      <c r="CG119">
        <f>NORMDIST(S119,Playoffs!DF$199,Playoffs!DF$200,1)</f>
        <v>0.20925648004470387</v>
      </c>
      <c r="CH119">
        <f>1-NORMDIST(T119,Playoffs!DG$199,Playoffs!DG$200,1)</f>
        <v>0.81207959849590128</v>
      </c>
      <c r="CI119">
        <f>1-NORMDIST(U119,Playoffs!DH$199,Playoffs!DH$200,1)</f>
        <v>0.3044467469338219</v>
      </c>
      <c r="CJ119">
        <f>NORMDIST(V119,Playoffs!DI$199,Playoffs!DI$200,1)</f>
        <v>0.74712713378410367</v>
      </c>
      <c r="CK119">
        <f>NORMDIST(W119,Playoffs!DJ$199,Playoffs!DJ$200,1)</f>
        <v>0.24012566426334991</v>
      </c>
      <c r="CL119">
        <f>1-NORMDIST(X119,Playoffs!DK$199,Playoffs!DK$200,1)</f>
        <v>0.3797937605487306</v>
      </c>
      <c r="CM119">
        <f>NORMDIST(Y119,Playoffs!DL$199,Playoffs!DL$200,1)</f>
        <v>0.32925179636629198</v>
      </c>
      <c r="CN119">
        <f>1-NORMDIST(Z119,Playoffs!DM$199,Playoffs!DM$200,1)</f>
        <v>0.56564912481663154</v>
      </c>
      <c r="CO119">
        <f>1-NORMDIST(AA119,Playoffs!DN$199,Playoffs!DN$200,1)</f>
        <v>0.11152497410754236</v>
      </c>
      <c r="CP119">
        <f>NORMDIST(AB119,Playoffs!DO$199,Playoffs!DO$200,1)</f>
        <v>0.50208767848650604</v>
      </c>
      <c r="CQ119">
        <f>NORMDIST(AC119,Playoffs!DP$199,Playoffs!DP$200,1)</f>
        <v>0.78987686697683412</v>
      </c>
      <c r="CR119">
        <f>1-NORMDIST(AD119,Playoffs!DQ$199,Playoffs!DQ$200,1)</f>
        <v>0.48002493905788024</v>
      </c>
      <c r="CS119">
        <f>NORMDIST(AE119,Playoffs!DR$199,Playoffs!DR$200,1)</f>
        <v>0.95910668904609131</v>
      </c>
      <c r="CT119">
        <f>1-NORMDIST(AF119,Playoffs!DS$199,Playoffs!DS$200,1)</f>
        <v>0.44394650423755577</v>
      </c>
      <c r="CU119">
        <f>NORMDIST(AG119,Playoffs!DT$199,Playoffs!DT$200,1)</f>
        <v>0.67492866684786668</v>
      </c>
      <c r="CV119">
        <f>1-NORMDIST(AH119,Playoffs!DU$199,Playoffs!DU$200,1)</f>
        <v>0.47479774500109007</v>
      </c>
      <c r="CW119">
        <f t="shared" si="102"/>
        <v>15.637049535286824</v>
      </c>
      <c r="CX119">
        <f t="shared" si="103"/>
        <v>18.596236462247198</v>
      </c>
      <c r="CY119">
        <f t="shared" si="104"/>
        <v>34.233285997534011</v>
      </c>
      <c r="DA119">
        <f t="shared" ca="1" si="105"/>
        <v>149</v>
      </c>
      <c r="DB119">
        <f t="shared" ca="1" si="106"/>
        <v>105</v>
      </c>
      <c r="DC119">
        <f t="shared" ca="1" si="107"/>
        <v>142</v>
      </c>
      <c r="DE119" t="str">
        <f t="shared" si="108"/>
        <v>Eagles</v>
      </c>
    </row>
    <row r="120" spans="1:109">
      <c r="A120" t="str">
        <f>Playoffs!G118</f>
        <v>Giants-WC-2006</v>
      </c>
      <c r="B120" t="str">
        <f>Playoffs!B118&amp;"-"&amp;Playoffs!F118</f>
        <v>Eagles-2006</v>
      </c>
      <c r="C120">
        <f>Playoffs!CP118-VLOOKUP($B120,Adjusted!$C$1:$AI$128,C$2,FALSE)</f>
        <v>0.68137487053226753</v>
      </c>
      <c r="D120">
        <f>Playoffs!CQ118-VLOOKUP($B120,Adjusted!$C$1:$AI$128,D$2,FALSE)</f>
        <v>0.64794357317968987</v>
      </c>
      <c r="E120">
        <f>Playoffs!CR118-VLOOKUP($B120,Adjusted!$C$1:$AI$128,E$2,FALSE)</f>
        <v>6.2985758681424029</v>
      </c>
      <c r="F120">
        <f>Playoffs!CS118-VLOOKUP($B120,Adjusted!$C$1:$AI$128,F$2,FALSE)</f>
        <v>2.6901879138166143</v>
      </c>
      <c r="G120">
        <f>Playoffs!CT118-VLOOKUP($B120,Adjusted!$C$1:$AI$128,G$2,FALSE)</f>
        <v>0.85608870192911679</v>
      </c>
      <c r="H120">
        <f>Playoffs!CU118-VLOOKUP($B120,Adjusted!$C$1:$AI$128,H$2,FALSE)</f>
        <v>7.5894456997438464E-2</v>
      </c>
      <c r="I120">
        <f>Playoffs!CV118-VLOOKUP($B120,Adjusted!$C$1:$AI$128,I$2,FALSE)</f>
        <v>28.354851424602003</v>
      </c>
      <c r="J120">
        <f>Playoffs!CW118-VLOOKUP($B120,Adjusted!$C$1:$AI$128,J$2,FALSE)</f>
        <v>21.504185550321814</v>
      </c>
      <c r="K120">
        <f>Playoffs!CX118-VLOOKUP($B120,Adjusted!$C$1:$AI$128,K$2,FALSE)</f>
        <v>2.5335189525171704</v>
      </c>
      <c r="L120">
        <f>Playoffs!CY118-VLOOKUP($B120,Adjusted!$C$1:$AI$128,L$2,FALSE)</f>
        <v>2.6458208785509001</v>
      </c>
      <c r="M120">
        <f>Playoffs!CZ118-VLOOKUP($B120,Adjusted!$C$1:$AI$128,M$2,FALSE)</f>
        <v>5.49013904318379</v>
      </c>
      <c r="N120">
        <f>Playoffs!DA118-VLOOKUP($B120,Adjusted!$C$1:$AI$128,N$2,FALSE)</f>
        <v>3.9327108007646827</v>
      </c>
      <c r="O120">
        <f>Playoffs!DB118-VLOOKUP($B120,Adjusted!$C$1:$AI$128,O$2,FALSE)</f>
        <v>1.4621415444976544</v>
      </c>
      <c r="P120">
        <f>Playoffs!DC118-VLOOKUP($B120,Adjusted!$C$1:$AI$128,P$2,FALSE)</f>
        <v>1.4920239092405423</v>
      </c>
      <c r="Q120">
        <f>Playoffs!DD118-VLOOKUP($B120,Adjusted!$C$1:$AI$128,Q$2,FALSE)</f>
        <v>0.40479313690092833</v>
      </c>
      <c r="R120">
        <f>Playoffs!DE118-VLOOKUP($B120,Adjusted!$C$1:$AI$128,R$2,FALSE)</f>
        <v>0.29502376006940295</v>
      </c>
      <c r="S120">
        <f>Playoffs!DF118-VLOOKUP($B120,Adjusted!$C$1:$AI$128,S$2,FALSE)</f>
        <v>29.518035806829133</v>
      </c>
      <c r="T120">
        <f>Playoffs!DG118-VLOOKUP($B120,Adjusted!$C$1:$AI$128,T$2,FALSE)</f>
        <v>28.41490116600718</v>
      </c>
      <c r="U120">
        <f>Playoffs!DH118-VLOOKUP($B120,Adjusted!$C$1:$AI$128,U$2,FALSE)</f>
        <v>6.0322624724337652</v>
      </c>
      <c r="V120">
        <f>Playoffs!DI118-VLOOKUP($B120,Adjusted!$C$1:$AI$128,V$2,FALSE)</f>
        <v>5.4025181105225375</v>
      </c>
      <c r="W120">
        <f>Playoffs!DJ118-VLOOKUP($B120,Adjusted!$C$1:$AI$128,W$2,FALSE)</f>
        <v>0.77328140265598611</v>
      </c>
      <c r="X120">
        <f>Playoffs!DK118-VLOOKUP($B120,Adjusted!$C$1:$AI$128,X$2,FALSE)</f>
        <v>0.4185892481538192</v>
      </c>
      <c r="Y120">
        <f>Playoffs!DL118-VLOOKUP($B120,Adjusted!$C$1:$AI$128,Y$2,FALSE)</f>
        <v>5.0605004351479543</v>
      </c>
      <c r="Z120">
        <f>Playoffs!DM118-VLOOKUP($B120,Adjusted!$C$1:$AI$128,Z$2,FALSE)</f>
        <v>5.4132063381001503</v>
      </c>
      <c r="AA120">
        <f>Playoffs!DN118-VLOOKUP($B120,Adjusted!$C$1:$AI$128,AA$2,FALSE)</f>
        <v>1.0720896754809779</v>
      </c>
      <c r="AB120">
        <f>Playoffs!DO118-VLOOKUP($B120,Adjusted!$C$1:$AI$128,AB$2,FALSE)</f>
        <v>0.94113759400178698</v>
      </c>
      <c r="AC120">
        <f>Playoffs!DP118-VLOOKUP($B120,Adjusted!$C$1:$AI$128,AC$2,FALSE)</f>
        <v>0.50931072669531996</v>
      </c>
      <c r="AD120">
        <f>Playoffs!DQ118-VLOOKUP($B120,Adjusted!$C$1:$AI$128,AD$2,FALSE)</f>
        <v>0.4638237800290248</v>
      </c>
      <c r="AE120">
        <f>Playoffs!DR118-VLOOKUP($B120,Adjusted!$C$1:$AI$128,AE$2,FALSE)</f>
        <v>4.8616224792105314</v>
      </c>
      <c r="AF120">
        <f>Playoffs!DS118-VLOOKUP($B120,Adjusted!$C$1:$AI$128,AF$2,FALSE)</f>
        <v>5.2395763334684204</v>
      </c>
      <c r="AG120">
        <f>Playoffs!DT118-VLOOKUP($B120,Adjusted!$C$1:$AI$128,AG$2,FALSE)</f>
        <v>37.638697600920523</v>
      </c>
      <c r="AH120">
        <f>Playoffs!DU118-VLOOKUP($B120,Adjusted!$C$1:$AI$128,AH$2,FALSE)</f>
        <v>41.188311766083558</v>
      </c>
      <c r="AJ120">
        <f t="shared" ca="1" si="101"/>
        <v>124</v>
      </c>
      <c r="AK120">
        <f t="shared" ca="1" si="109"/>
        <v>82</v>
      </c>
      <c r="AL120">
        <f t="shared" ca="1" si="110"/>
        <v>95</v>
      </c>
      <c r="AM120">
        <f t="shared" ca="1" si="111"/>
        <v>48</v>
      </c>
      <c r="AN120">
        <f t="shared" ca="1" si="112"/>
        <v>69</v>
      </c>
      <c r="AO120">
        <f t="shared" ca="1" si="113"/>
        <v>186</v>
      </c>
      <c r="AP120">
        <f t="shared" ca="1" si="114"/>
        <v>117</v>
      </c>
      <c r="AQ120">
        <f t="shared" ca="1" si="115"/>
        <v>55</v>
      </c>
      <c r="AR120">
        <f t="shared" ca="1" si="116"/>
        <v>120</v>
      </c>
      <c r="AS120">
        <f t="shared" ca="1" si="117"/>
        <v>109</v>
      </c>
      <c r="AT120">
        <f t="shared" ca="1" si="118"/>
        <v>89</v>
      </c>
      <c r="AU120">
        <f t="shared" ca="1" si="119"/>
        <v>31</v>
      </c>
      <c r="AV120">
        <f t="shared" ca="1" si="120"/>
        <v>137</v>
      </c>
      <c r="AW120">
        <f t="shared" ca="1" si="121"/>
        <v>96</v>
      </c>
      <c r="AX120">
        <f t="shared" ca="1" si="122"/>
        <v>106</v>
      </c>
      <c r="AY120">
        <f t="shared" ca="1" si="123"/>
        <v>59</v>
      </c>
      <c r="AZ120">
        <f t="shared" ca="1" si="124"/>
        <v>130</v>
      </c>
      <c r="BA120">
        <f t="shared" ca="1" si="125"/>
        <v>73</v>
      </c>
      <c r="BB120">
        <f t="shared" ca="1" si="126"/>
        <v>174</v>
      </c>
      <c r="BC120">
        <f t="shared" ca="1" si="127"/>
        <v>50</v>
      </c>
      <c r="BD120">
        <f t="shared" ca="1" si="128"/>
        <v>79</v>
      </c>
      <c r="BE120">
        <f t="shared" ca="1" si="129"/>
        <v>37</v>
      </c>
      <c r="BF120">
        <f t="shared" ca="1" si="130"/>
        <v>140</v>
      </c>
      <c r="BG120">
        <f t="shared" ca="1" si="131"/>
        <v>98</v>
      </c>
      <c r="BH120">
        <f t="shared" ca="1" si="132"/>
        <v>165</v>
      </c>
      <c r="BI120">
        <f t="shared" ca="1" si="133"/>
        <v>49</v>
      </c>
      <c r="BJ120">
        <f t="shared" ca="1" si="134"/>
        <v>64</v>
      </c>
      <c r="BK120">
        <f t="shared" ca="1" si="135"/>
        <v>117</v>
      </c>
      <c r="BL120">
        <f t="shared" ca="1" si="136"/>
        <v>47</v>
      </c>
      <c r="BM120">
        <f t="shared" ca="1" si="137"/>
        <v>174</v>
      </c>
      <c r="BN120">
        <f t="shared" ca="1" si="138"/>
        <v>93</v>
      </c>
      <c r="BO120">
        <f t="shared" ca="1" si="139"/>
        <v>146</v>
      </c>
      <c r="BQ120">
        <f>NORMDIST(C120,Playoffs!CP$199,Playoffs!CP$200,1)</f>
        <v>0.46097936021396624</v>
      </c>
      <c r="BR120">
        <f>1-NORMDIST(D120,Playoffs!CQ$199,Playoffs!CQ$200,1)</f>
        <v>0.6632876770944498</v>
      </c>
      <c r="BS120">
        <f>NORMDIST(E120,Playoffs!CR$199,Playoffs!CR$200,1)</f>
        <v>0.61907965017530642</v>
      </c>
      <c r="BT120">
        <f>1-NORMDIST(F120,Playoffs!CS$199,Playoffs!CS$200,1)</f>
        <v>0.834569929918766</v>
      </c>
      <c r="BU120">
        <f>1-NORMDIST(G120,Playoffs!CT$199,Playoffs!CT$200,1)</f>
        <v>0.73830090520201785</v>
      </c>
      <c r="BV120">
        <f>NORMDIST(H120,Playoffs!CU$199,Playoffs!CU$200,1)</f>
        <v>0.11629730444315323</v>
      </c>
      <c r="BW120">
        <f>NORMDIST(I120,Playoffs!CV$199,Playoffs!CV$200,1)</f>
        <v>0.4937536429972188</v>
      </c>
      <c r="BX120">
        <f>1-NORMDIST(J120,Playoffs!CW$199,Playoffs!CW$200,1)</f>
        <v>0.78268216854035622</v>
      </c>
      <c r="BY120">
        <f>NORMDIST(K120,Playoffs!CX$199,Playoffs!CX$200,1)</f>
        <v>0.41910270170345454</v>
      </c>
      <c r="BZ120">
        <f>1-NORMDIST(L120,Playoffs!CY$199,Playoffs!CY$200,1)</f>
        <v>0.50635437805805816</v>
      </c>
      <c r="CA120">
        <f>NORMDIST(M120,Playoffs!CZ$199,Playoffs!CZ$200,1)</f>
        <v>0.6099585070927338</v>
      </c>
      <c r="CB120">
        <f>1-NORMDIST(N120,Playoffs!DA$199,Playoffs!DA$200,1)</f>
        <v>0.8623912249347947</v>
      </c>
      <c r="CC120">
        <f>NORMDIST(O120,Playoffs!DB$199,Playoffs!DB$200,1)</f>
        <v>0.38228242816019065</v>
      </c>
      <c r="CD120">
        <f>1-NORMDIST(P120,Playoffs!DC$199,Playoffs!DC$200,1)</f>
        <v>0.59689197183220188</v>
      </c>
      <c r="CE120">
        <f>NORMDIST(Q120,Playoffs!DD$199,Playoffs!DD$200,1)</f>
        <v>0.54015128679451896</v>
      </c>
      <c r="CF120">
        <f>1-NORMDIST(R120,Playoffs!DE$199,Playoffs!DE$200,1)</f>
        <v>0.76304091907145022</v>
      </c>
      <c r="CG120">
        <f>NORMDIST(S120,Playoffs!DF$199,Playoffs!DF$200,1)</f>
        <v>0.39331868582676488</v>
      </c>
      <c r="CH120">
        <f>1-NORMDIST(T120,Playoffs!DG$199,Playoffs!DG$200,1)</f>
        <v>0.67920972938408641</v>
      </c>
      <c r="CI120">
        <f>1-NORMDIST(U120,Playoffs!DH$199,Playoffs!DH$200,1)</f>
        <v>0.1473411433854741</v>
      </c>
      <c r="CJ120">
        <f>NORMDIST(V120,Playoffs!DI$199,Playoffs!DI$200,1)</f>
        <v>0.76922872267230225</v>
      </c>
      <c r="CK120">
        <f>NORMDIST(W120,Playoffs!DJ$199,Playoffs!DJ$200,1)</f>
        <v>0.66601817971221511</v>
      </c>
      <c r="CL120">
        <f>1-NORMDIST(X120,Playoffs!DK$199,Playoffs!DK$200,1)</f>
        <v>0.80692749583587209</v>
      </c>
      <c r="CM120">
        <f>NORMDIST(Y120,Playoffs!DL$199,Playoffs!DL$200,1)</f>
        <v>0.32668415653938065</v>
      </c>
      <c r="CN120">
        <f>1-NORMDIST(Z120,Playoffs!DM$199,Playoffs!DM$200,1)</f>
        <v>0.53808414684750672</v>
      </c>
      <c r="CO120">
        <f>1-NORMDIST(AA120,Playoffs!DN$199,Playoffs!DN$200,1)</f>
        <v>0.27790896702696288</v>
      </c>
      <c r="CP120">
        <f>NORMDIST(AB120,Playoffs!DO$199,Playoffs!DO$200,1)</f>
        <v>0.61306269433774263</v>
      </c>
      <c r="CQ120">
        <f>NORMDIST(AC120,Playoffs!DP$199,Playoffs!DP$200,1)</f>
        <v>0.67218710072605425</v>
      </c>
      <c r="CR120">
        <f>1-NORMDIST(AD120,Playoffs!DQ$199,Playoffs!DQ$200,1)</f>
        <v>0.47728390892252415</v>
      </c>
      <c r="CS120">
        <f>NORMDIST(AE120,Playoffs!DR$199,Playoffs!DR$200,1)</f>
        <v>0.71703839554919613</v>
      </c>
      <c r="CT120">
        <f>1-NORMDIST(AF120,Playoffs!DS$199,Playoffs!DS$200,1)</f>
        <v>0.1910991641540416</v>
      </c>
      <c r="CU120">
        <f>NORMDIST(AG120,Playoffs!DT$199,Playoffs!DT$200,1)</f>
        <v>0.47087609953361209</v>
      </c>
      <c r="CV120">
        <f>1-NORMDIST(AH120,Playoffs!DU$199,Playoffs!DU$200,1)</f>
        <v>0.31893513618843761</v>
      </c>
      <c r="CW120">
        <f t="shared" si="102"/>
        <v>18.122611957399901</v>
      </c>
      <c r="CX120">
        <f t="shared" si="103"/>
        <v>23.319540333552499</v>
      </c>
      <c r="CY120">
        <f t="shared" si="104"/>
        <v>41.442152290952414</v>
      </c>
      <c r="DA120">
        <f t="shared" ca="1" si="105"/>
        <v>124</v>
      </c>
      <c r="DB120">
        <f t="shared" ca="1" si="106"/>
        <v>65</v>
      </c>
      <c r="DC120">
        <f t="shared" ca="1" si="107"/>
        <v>85</v>
      </c>
      <c r="DE120" t="str">
        <f t="shared" si="108"/>
        <v>Giants</v>
      </c>
    </row>
    <row r="121" spans="1:109">
      <c r="A121" t="str">
        <f>Playoffs!G119</f>
        <v>Ravens-DIV-2006</v>
      </c>
      <c r="B121" t="str">
        <f>Playoffs!B119&amp;"-"&amp;Playoffs!F119</f>
        <v>Colts-2006</v>
      </c>
      <c r="C121">
        <f>Playoffs!CP119-VLOOKUP($B121,Adjusted!$C$1:$AI$128,C$2,FALSE)</f>
        <v>0.46509573582595914</v>
      </c>
      <c r="D121">
        <f>Playoffs!CQ119-VLOOKUP($B121,Adjusted!$C$1:$AI$128,D$2,FALSE)</f>
        <v>0.45261213454358357</v>
      </c>
      <c r="E121">
        <f>Playoffs!CR119-VLOOKUP($B121,Adjusted!$C$1:$AI$128,E$2,FALSE)</f>
        <v>2.9514672875326817</v>
      </c>
      <c r="F121">
        <f>Playoffs!CS119-VLOOKUP($B121,Adjusted!$C$1:$AI$128,F$2,FALSE)</f>
        <v>-0.35647589242815236</v>
      </c>
      <c r="G121">
        <f>Playoffs!CT119-VLOOKUP($B121,Adjusted!$C$1:$AI$128,G$2,FALSE)</f>
        <v>3.9780361989214956</v>
      </c>
      <c r="H121">
        <f>Playoffs!CU119-VLOOKUP($B121,Adjusted!$C$1:$AI$128,H$2,FALSE)</f>
        <v>2.5398558428787057</v>
      </c>
      <c r="I121">
        <f>Playoffs!CV119-VLOOKUP($B121,Adjusted!$C$1:$AI$128,I$2,FALSE)</f>
        <v>14.084941038478135</v>
      </c>
      <c r="J121">
        <f>Playoffs!CW119-VLOOKUP($B121,Adjusted!$C$1:$AI$128,J$2,FALSE)</f>
        <v>10.832913808873823</v>
      </c>
      <c r="K121">
        <f>Playoffs!CX119-VLOOKUP($B121,Adjusted!$C$1:$AI$128,K$2,FALSE)</f>
        <v>1.8366965616509023</v>
      </c>
      <c r="L121">
        <f>Playoffs!CY119-VLOOKUP($B121,Adjusted!$C$1:$AI$128,L$2,FALSE)</f>
        <v>2.3338874678243142</v>
      </c>
      <c r="M121">
        <f>Playoffs!CZ119-VLOOKUP($B121,Adjusted!$C$1:$AI$128,M$2,FALSE)</f>
        <v>4.4548661570463119</v>
      </c>
      <c r="N121">
        <f>Playoffs!DA119-VLOOKUP($B121,Adjusted!$C$1:$AI$128,N$2,FALSE)</f>
        <v>3.0026533984398225</v>
      </c>
      <c r="O121">
        <f>Playoffs!DB119-VLOOKUP($B121,Adjusted!$C$1:$AI$128,O$2,FALSE)</f>
        <v>0.58459322038687134</v>
      </c>
      <c r="P121">
        <f>Playoffs!DC119-VLOOKUP($B121,Adjusted!$C$1:$AI$128,P$2,FALSE)</f>
        <v>0.43143466636995342</v>
      </c>
      <c r="Q121">
        <f>Playoffs!DD119-VLOOKUP($B121,Adjusted!$C$1:$AI$128,Q$2,FALSE)</f>
        <v>8.8195414033202066E-2</v>
      </c>
      <c r="R121">
        <f>Playoffs!DE119-VLOOKUP($B121,Adjusted!$C$1:$AI$128,R$2,FALSE)</f>
        <v>0.25775054316255464</v>
      </c>
      <c r="S121">
        <f>Playoffs!DF119-VLOOKUP($B121,Adjusted!$C$1:$AI$128,S$2,FALSE)</f>
        <v>30.57660876507137</v>
      </c>
      <c r="T121">
        <f>Playoffs!DG119-VLOOKUP($B121,Adjusted!$C$1:$AI$128,T$2,FALSE)</f>
        <v>34.791904191293632</v>
      </c>
      <c r="U121">
        <f>Playoffs!DH119-VLOOKUP($B121,Adjusted!$C$1:$AI$128,U$2,FALSE)</f>
        <v>7.4546926464716456</v>
      </c>
      <c r="V121">
        <f>Playoffs!DI119-VLOOKUP($B121,Adjusted!$C$1:$AI$128,V$2,FALSE)</f>
        <v>7.9973441178937508</v>
      </c>
      <c r="W121">
        <f>Playoffs!DJ119-VLOOKUP($B121,Adjusted!$C$1:$AI$128,W$2,FALSE)</f>
        <v>-4.5045588214641663E-2</v>
      </c>
      <c r="X121">
        <f>Playoffs!DK119-VLOOKUP($B121,Adjusted!$C$1:$AI$128,X$2,FALSE)</f>
        <v>0.24597158268001687</v>
      </c>
      <c r="Y121">
        <f>Playoffs!DL119-VLOOKUP($B121,Adjusted!$C$1:$AI$128,Y$2,FALSE)</f>
        <v>3.4318677451141295</v>
      </c>
      <c r="Z121">
        <f>Playoffs!DM119-VLOOKUP($B121,Adjusted!$C$1:$AI$128,Z$2,FALSE)</f>
        <v>4.7577844346054468</v>
      </c>
      <c r="AA121">
        <f>Playoffs!DN119-VLOOKUP($B121,Adjusted!$C$1:$AI$128,AA$2,FALSE)</f>
        <v>0.90702403985957336</v>
      </c>
      <c r="AB121">
        <f>Playoffs!DO119-VLOOKUP($B121,Adjusted!$C$1:$AI$128,AB$2,FALSE)</f>
        <v>0.39028114842136963</v>
      </c>
      <c r="AC121">
        <f>Playoffs!DP119-VLOOKUP($B121,Adjusted!$C$1:$AI$128,AC$2,FALSE)</f>
        <v>0.40024434347585719</v>
      </c>
      <c r="AD121">
        <f>Playoffs!DQ119-VLOOKUP($B121,Adjusted!$C$1:$AI$128,AD$2,FALSE)</f>
        <v>0.35206395632944554</v>
      </c>
      <c r="AE121">
        <f>Playoffs!DR119-VLOOKUP($B121,Adjusted!$C$1:$AI$128,AE$2,FALSE)</f>
        <v>3.042988035455779</v>
      </c>
      <c r="AF121">
        <f>Playoffs!DS119-VLOOKUP($B121,Adjusted!$C$1:$AI$128,AF$2,FALSE)</f>
        <v>3.0250323512545623</v>
      </c>
      <c r="AG121">
        <f>Playoffs!DT119-VLOOKUP($B121,Adjusted!$C$1:$AI$128,AG$2,FALSE)</f>
        <v>30.952291861825795</v>
      </c>
      <c r="AH121">
        <f>Playoffs!DU119-VLOOKUP($B121,Adjusted!$C$1:$AI$128,AH$2,FALSE)</f>
        <v>38.423924152200719</v>
      </c>
      <c r="AJ121">
        <f t="shared" ca="1" si="101"/>
        <v>195</v>
      </c>
      <c r="AK121">
        <f t="shared" ca="1" si="109"/>
        <v>4</v>
      </c>
      <c r="AL121">
        <f t="shared" ca="1" si="110"/>
        <v>171</v>
      </c>
      <c r="AM121">
        <f t="shared" ca="1" si="111"/>
        <v>14</v>
      </c>
      <c r="AN121">
        <f t="shared" ca="1" si="112"/>
        <v>181</v>
      </c>
      <c r="AO121">
        <f t="shared" ca="1" si="113"/>
        <v>61</v>
      </c>
      <c r="AP121">
        <f t="shared" ca="1" si="114"/>
        <v>196</v>
      </c>
      <c r="AQ121">
        <f t="shared" ca="1" si="115"/>
        <v>5</v>
      </c>
      <c r="AR121">
        <f t="shared" ca="1" si="116"/>
        <v>190</v>
      </c>
      <c r="AS121">
        <f t="shared" ca="1" si="117"/>
        <v>77</v>
      </c>
      <c r="AT121">
        <f t="shared" ca="1" si="118"/>
        <v>168</v>
      </c>
      <c r="AU121">
        <f t="shared" ca="1" si="119"/>
        <v>7</v>
      </c>
      <c r="AV121">
        <f t="shared" ca="1" si="120"/>
        <v>196</v>
      </c>
      <c r="AW121">
        <f t="shared" ca="1" si="121"/>
        <v>3</v>
      </c>
      <c r="AX121">
        <f t="shared" ca="1" si="122"/>
        <v>197</v>
      </c>
      <c r="AY121">
        <f t="shared" ca="1" si="123"/>
        <v>45</v>
      </c>
      <c r="AZ121">
        <f t="shared" ca="1" si="124"/>
        <v>113</v>
      </c>
      <c r="BA121">
        <f t="shared" ca="1" si="125"/>
        <v>152</v>
      </c>
      <c r="BB121">
        <f t="shared" ca="1" si="126"/>
        <v>193</v>
      </c>
      <c r="BC121">
        <f t="shared" ca="1" si="127"/>
        <v>7</v>
      </c>
      <c r="BD121">
        <f t="shared" ca="1" si="128"/>
        <v>198</v>
      </c>
      <c r="BE121">
        <f t="shared" ca="1" si="129"/>
        <v>18</v>
      </c>
      <c r="BF121">
        <f t="shared" ca="1" si="130"/>
        <v>195</v>
      </c>
      <c r="BG121">
        <f t="shared" ca="1" si="131"/>
        <v>54</v>
      </c>
      <c r="BH121">
        <f t="shared" ca="1" si="132"/>
        <v>148</v>
      </c>
      <c r="BI121">
        <f t="shared" ca="1" si="133"/>
        <v>159</v>
      </c>
      <c r="BJ121">
        <f t="shared" ca="1" si="134"/>
        <v>142</v>
      </c>
      <c r="BK121">
        <f t="shared" ca="1" si="135"/>
        <v>48</v>
      </c>
      <c r="BL121">
        <f t="shared" ca="1" si="136"/>
        <v>160</v>
      </c>
      <c r="BM121">
        <f t="shared" ca="1" si="137"/>
        <v>52</v>
      </c>
      <c r="BN121">
        <f t="shared" ca="1" si="138"/>
        <v>171</v>
      </c>
      <c r="BO121">
        <f t="shared" ca="1" si="139"/>
        <v>112</v>
      </c>
      <c r="BQ121">
        <f>NORMDIST(C121,Playoffs!CP$199,Playoffs!CP$200,1)</f>
        <v>1.4236268136778252E-2</v>
      </c>
      <c r="BR121">
        <f>1-NORMDIST(D121,Playoffs!CQ$199,Playoffs!CQ$200,1)</f>
        <v>0.9895975522073851</v>
      </c>
      <c r="BS121">
        <f>NORMDIST(E121,Playoffs!CR$199,Playoffs!CR$200,1)</f>
        <v>0.18942177723891285</v>
      </c>
      <c r="BT121">
        <f>1-NORMDIST(F121,Playoffs!CS$199,Playoffs!CS$200,1)</f>
        <v>0.979782578895386</v>
      </c>
      <c r="BU121">
        <f>1-NORMDIST(G121,Playoffs!CT$199,Playoffs!CT$200,1)</f>
        <v>5.6476220286749479E-2</v>
      </c>
      <c r="BV121">
        <f>NORMDIST(H121,Playoffs!CU$199,Playoffs!CU$200,1)</f>
        <v>0.71257235079208658</v>
      </c>
      <c r="BW121">
        <f>NORMDIST(I121,Playoffs!CV$199,Playoffs!CV$200,1)</f>
        <v>5.3649455575021987E-2</v>
      </c>
      <c r="BX121">
        <f>1-NORMDIST(J121,Playoffs!CW$199,Playoffs!CW$200,1)</f>
        <v>0.97580331447134472</v>
      </c>
      <c r="BY121">
        <f>NORMDIST(K121,Playoffs!CX$199,Playoffs!CX$200,1)</f>
        <v>8.4980503659140672E-2</v>
      </c>
      <c r="BZ121">
        <f>1-NORMDIST(L121,Playoffs!CY$199,Playoffs!CY$200,1)</f>
        <v>0.70500408879797039</v>
      </c>
      <c r="CA121">
        <f>NORMDIST(M121,Playoffs!CZ$199,Playoffs!CZ$200,1)</f>
        <v>0.26379271675488192</v>
      </c>
      <c r="CB121">
        <f>1-NORMDIST(N121,Playoffs!DA$199,Playoffs!DA$200,1)</f>
        <v>0.97189839979221004</v>
      </c>
      <c r="CC121">
        <f>NORMDIST(O121,Playoffs!DB$199,Playoffs!DB$200,1)</f>
        <v>2.9337453965896931E-2</v>
      </c>
      <c r="CD121">
        <f>1-NORMDIST(P121,Playoffs!DC$199,Playoffs!DC$200,1)</f>
        <v>0.98493287479801639</v>
      </c>
      <c r="CE121">
        <f>NORMDIST(Q121,Playoffs!DD$199,Playoffs!DD$200,1)</f>
        <v>1.2054397542661577E-2</v>
      </c>
      <c r="CF121">
        <f>1-NORMDIST(R121,Playoffs!DE$199,Playoffs!DE$200,1)</f>
        <v>0.83977069583049779</v>
      </c>
      <c r="CG121">
        <f>NORMDIST(S121,Playoffs!DF$199,Playoffs!DF$200,1)</f>
        <v>0.46663203926085739</v>
      </c>
      <c r="CH121">
        <f>1-NORMDIST(T121,Playoffs!DG$199,Playoffs!DG$200,1)</f>
        <v>0.25441198045810087</v>
      </c>
      <c r="CI121">
        <f>1-NORMDIST(U121,Playoffs!DH$199,Playoffs!DH$200,1)</f>
        <v>3.9910960910746862E-2</v>
      </c>
      <c r="CJ121">
        <f>NORMDIST(V121,Playoffs!DI$199,Playoffs!DI$200,1)</f>
        <v>0.97831986463062193</v>
      </c>
      <c r="CK121">
        <f>NORMDIST(W121,Playoffs!DJ$199,Playoffs!DJ$200,1)</f>
        <v>5.2315685565370584E-3</v>
      </c>
      <c r="CL121">
        <f>1-NORMDIST(X121,Playoffs!DK$199,Playoffs!DK$200,1)</f>
        <v>0.93282226549866465</v>
      </c>
      <c r="CM121">
        <f>NORMDIST(Y121,Playoffs!DL$199,Playoffs!DL$200,1)</f>
        <v>1.8703554240607878E-2</v>
      </c>
      <c r="CN121">
        <f>1-NORMDIST(Z121,Playoffs!DM$199,Playoffs!DM$200,1)</f>
        <v>0.77411510949323881</v>
      </c>
      <c r="CO121">
        <f>1-NORMDIST(AA121,Playoffs!DN$199,Playoffs!DN$200,1)</f>
        <v>0.41734033318867692</v>
      </c>
      <c r="CP121">
        <f>NORMDIST(AB121,Playoffs!DO$199,Playoffs!DO$200,1)</f>
        <v>0.16304170790045647</v>
      </c>
      <c r="CQ121">
        <f>NORMDIST(AC121,Playoffs!DP$199,Playoffs!DP$200,1)</f>
        <v>0.31322197722192568</v>
      </c>
      <c r="CR121">
        <f>1-NORMDIST(AD121,Playoffs!DQ$199,Playoffs!DQ$200,1)</f>
        <v>0.81560983525544872</v>
      </c>
      <c r="CS121">
        <f>NORMDIST(AE121,Playoffs!DR$199,Playoffs!DR$200,1)</f>
        <v>0.19257499052907479</v>
      </c>
      <c r="CT121">
        <f>1-NORMDIST(AF121,Playoffs!DS$199,Playoffs!DS$200,1)</f>
        <v>0.81129773039954411</v>
      </c>
      <c r="CU121">
        <f>NORMDIST(AG121,Playoffs!DT$199,Playoffs!DT$200,1)</f>
        <v>0.13625024480121239</v>
      </c>
      <c r="CV121">
        <f>1-NORMDIST(AH121,Playoffs!DU$199,Playoffs!DU$200,1)</f>
        <v>0.48117018479290863</v>
      </c>
      <c r="CW121">
        <f t="shared" si="102"/>
        <v>4.3887789181226289</v>
      </c>
      <c r="CX121">
        <f t="shared" si="103"/>
        <v>30.076969392565001</v>
      </c>
      <c r="CY121">
        <f t="shared" si="104"/>
        <v>34.465748310687616</v>
      </c>
      <c r="DA121">
        <f t="shared" ca="1" si="105"/>
        <v>195</v>
      </c>
      <c r="DB121">
        <f t="shared" ca="1" si="106"/>
        <v>11</v>
      </c>
      <c r="DC121">
        <f t="shared" ca="1" si="107"/>
        <v>137</v>
      </c>
      <c r="DE121" t="str">
        <f t="shared" si="108"/>
        <v>Ravens</v>
      </c>
    </row>
    <row r="122" spans="1:109">
      <c r="A122" t="str">
        <f>Playoffs!G120</f>
        <v>Colts-DIV-2006</v>
      </c>
      <c r="B122" t="str">
        <f>Playoffs!B120&amp;"-"&amp;Playoffs!F120</f>
        <v>Ravens-2006</v>
      </c>
      <c r="C122">
        <f>Playoffs!CP120-VLOOKUP($B122,Adjusted!$C$1:$AI$128,C$2,FALSE)</f>
        <v>0.65800113172203178</v>
      </c>
      <c r="D122">
        <f>Playoffs!CQ120-VLOOKUP($B122,Adjusted!$C$1:$AI$128,D$2,FALSE)</f>
        <v>0.52146484632136891</v>
      </c>
      <c r="E122">
        <f>Playoffs!CR120-VLOOKUP($B122,Adjusted!$C$1:$AI$128,E$2,FALSE)</f>
        <v>4.0195470534313031</v>
      </c>
      <c r="F122">
        <f>Playoffs!CS120-VLOOKUP($B122,Adjusted!$C$1:$AI$128,F$2,FALSE)</f>
        <v>1.571563234890947</v>
      </c>
      <c r="G122">
        <f>Playoffs!CT120-VLOOKUP($B122,Adjusted!$C$1:$AI$128,G$2,FALSE)</f>
        <v>1.4216906408180847</v>
      </c>
      <c r="H122">
        <f>Playoffs!CU120-VLOOKUP($B122,Adjusted!$C$1:$AI$128,H$2,FALSE)</f>
        <v>4.1979200069975171</v>
      </c>
      <c r="I122">
        <f>Playoffs!CV120-VLOOKUP($B122,Adjusted!$C$1:$AI$128,I$2,FALSE)</f>
        <v>29.337793114221142</v>
      </c>
      <c r="J122">
        <f>Playoffs!CW120-VLOOKUP($B122,Adjusted!$C$1:$AI$128,J$2,FALSE)</f>
        <v>19.988299529667003</v>
      </c>
      <c r="K122">
        <f>Playoffs!CX120-VLOOKUP($B122,Adjusted!$C$1:$AI$128,K$2,FALSE)</f>
        <v>3.1917637978776465</v>
      </c>
      <c r="L122">
        <f>Playoffs!CY120-VLOOKUP($B122,Adjusted!$C$1:$AI$128,L$2,FALSE)</f>
        <v>2.0458389738100982</v>
      </c>
      <c r="M122">
        <f>Playoffs!CZ120-VLOOKUP($B122,Adjusted!$C$1:$AI$128,M$2,FALSE)</f>
        <v>4.6155258445243454</v>
      </c>
      <c r="N122">
        <f>Playoffs!DA120-VLOOKUP($B122,Adjusted!$C$1:$AI$128,N$2,FALSE)</f>
        <v>4.9370732448781709</v>
      </c>
      <c r="O122">
        <f>Playoffs!DB120-VLOOKUP($B122,Adjusted!$C$1:$AI$128,O$2,FALSE)</f>
        <v>1.7043990849368496</v>
      </c>
      <c r="P122">
        <f>Playoffs!DC120-VLOOKUP($B122,Adjusted!$C$1:$AI$128,P$2,FALSE)</f>
        <v>1.0918593062316895</v>
      </c>
      <c r="Q122">
        <f>Playoffs!DD120-VLOOKUP($B122,Adjusted!$C$1:$AI$128,Q$2,FALSE)</f>
        <v>0.50942241893500384</v>
      </c>
      <c r="R122">
        <f>Playoffs!DE120-VLOOKUP($B122,Adjusted!$C$1:$AI$128,R$2,FALSE)</f>
        <v>0.1405119850761703</v>
      </c>
      <c r="S122">
        <f>Playoffs!DF120-VLOOKUP($B122,Adjusted!$C$1:$AI$128,S$2,FALSE)</f>
        <v>35.535292241872241</v>
      </c>
      <c r="T122">
        <f>Playoffs!DG120-VLOOKUP($B122,Adjusted!$C$1:$AI$128,T$2,FALSE)</f>
        <v>27.953837249714752</v>
      </c>
      <c r="U122">
        <f>Playoffs!DH120-VLOOKUP($B122,Adjusted!$C$1:$AI$128,U$2,FALSE)</f>
        <v>4.6182520098793702</v>
      </c>
      <c r="V122">
        <f>Playoffs!DI120-VLOOKUP($B122,Adjusted!$C$1:$AI$128,V$2,FALSE)</f>
        <v>6.5952784813014755</v>
      </c>
      <c r="W122">
        <f>Playoffs!DJ120-VLOOKUP($B122,Adjusted!$C$1:$AI$128,W$2,FALSE)</f>
        <v>0.63264523764271363</v>
      </c>
      <c r="X122">
        <f>Playoffs!DK120-VLOOKUP($B122,Adjusted!$C$1:$AI$128,X$2,FALSE)</f>
        <v>2.9645673371083456E-2</v>
      </c>
      <c r="Y122">
        <f>Playoffs!DL120-VLOOKUP($B122,Adjusted!$C$1:$AI$128,Y$2,FALSE)</f>
        <v>6.4576645869755298</v>
      </c>
      <c r="Z122">
        <f>Playoffs!DM120-VLOOKUP($B122,Adjusted!$C$1:$AI$128,Z$2,FALSE)</f>
        <v>3.9890597100687883</v>
      </c>
      <c r="AA122">
        <f>Playoffs!DN120-VLOOKUP($B122,Adjusted!$C$1:$AI$128,AA$2,FALSE)</f>
        <v>0.40654865389322137</v>
      </c>
      <c r="AB122">
        <f>Playoffs!DO120-VLOOKUP($B122,Adjusted!$C$1:$AI$128,AB$2,FALSE)</f>
        <v>0.71086499743863141</v>
      </c>
      <c r="AC122">
        <f>Playoffs!DP120-VLOOKUP($B122,Adjusted!$C$1:$AI$128,AC$2,FALSE)</f>
        <v>0.52757349903714224</v>
      </c>
      <c r="AD122">
        <f>Playoffs!DQ120-VLOOKUP($B122,Adjusted!$C$1:$AI$128,AD$2,FALSE)</f>
        <v>0.52931621954835051</v>
      </c>
      <c r="AE122">
        <f>Playoffs!DR120-VLOOKUP($B122,Adjusted!$C$1:$AI$128,AE$2,FALSE)</f>
        <v>3.8715461142169678</v>
      </c>
      <c r="AF122">
        <f>Playoffs!DS120-VLOOKUP($B122,Adjusted!$C$1:$AI$128,AF$2,FALSE)</f>
        <v>4.7985827277386699</v>
      </c>
      <c r="AG122">
        <f>Playoffs!DT120-VLOOKUP($B122,Adjusted!$C$1:$AI$128,AG$2,FALSE)</f>
        <v>35.322688566928178</v>
      </c>
      <c r="AH122">
        <f>Playoffs!DU120-VLOOKUP($B122,Adjusted!$C$1:$AI$128,AH$2,FALSE)</f>
        <v>31.922513739507753</v>
      </c>
      <c r="AJ122">
        <f t="shared" ca="1" si="101"/>
        <v>142</v>
      </c>
      <c r="AK122">
        <f t="shared" ca="1" si="109"/>
        <v>17</v>
      </c>
      <c r="AL122">
        <f t="shared" ca="1" si="110"/>
        <v>152</v>
      </c>
      <c r="AM122">
        <f t="shared" ca="1" si="111"/>
        <v>32</v>
      </c>
      <c r="AN122">
        <f t="shared" ca="1" si="112"/>
        <v>102</v>
      </c>
      <c r="AO122">
        <f t="shared" ca="1" si="113"/>
        <v>26</v>
      </c>
      <c r="AP122">
        <f t="shared" ca="1" si="114"/>
        <v>108</v>
      </c>
      <c r="AQ122">
        <f t="shared" ca="1" si="115"/>
        <v>40</v>
      </c>
      <c r="AR122">
        <f t="shared" ca="1" si="116"/>
        <v>45</v>
      </c>
      <c r="AS122">
        <f t="shared" ca="1" si="117"/>
        <v>37</v>
      </c>
      <c r="AT122">
        <f t="shared" ca="1" si="118"/>
        <v>156</v>
      </c>
      <c r="AU122">
        <f t="shared" ca="1" si="119"/>
        <v>100</v>
      </c>
      <c r="AV122">
        <f t="shared" ca="1" si="120"/>
        <v>96</v>
      </c>
      <c r="AW122">
        <f t="shared" ca="1" si="121"/>
        <v>38</v>
      </c>
      <c r="AX122">
        <f t="shared" ca="1" si="122"/>
        <v>50</v>
      </c>
      <c r="AY122">
        <f t="shared" ca="1" si="123"/>
        <v>9</v>
      </c>
      <c r="AZ122">
        <f t="shared" ca="1" si="124"/>
        <v>60</v>
      </c>
      <c r="BA122">
        <f t="shared" ca="1" si="125"/>
        <v>65</v>
      </c>
      <c r="BB122">
        <f t="shared" ca="1" si="126"/>
        <v>130</v>
      </c>
      <c r="BC122">
        <f t="shared" ca="1" si="127"/>
        <v>21</v>
      </c>
      <c r="BD122">
        <f t="shared" ca="1" si="128"/>
        <v>131</v>
      </c>
      <c r="BE122">
        <f t="shared" ca="1" si="129"/>
        <v>6</v>
      </c>
      <c r="BF122">
        <f t="shared" ca="1" si="130"/>
        <v>39</v>
      </c>
      <c r="BG122">
        <f t="shared" ca="1" si="131"/>
        <v>11</v>
      </c>
      <c r="BH122">
        <f t="shared" ca="1" si="132"/>
        <v>51</v>
      </c>
      <c r="BI122">
        <f t="shared" ca="1" si="133"/>
        <v>95</v>
      </c>
      <c r="BJ122">
        <f t="shared" ca="1" si="134"/>
        <v>59</v>
      </c>
      <c r="BK122">
        <f t="shared" ca="1" si="135"/>
        <v>156</v>
      </c>
      <c r="BL122">
        <f t="shared" ca="1" si="136"/>
        <v>104</v>
      </c>
      <c r="BM122">
        <f t="shared" ca="1" si="137"/>
        <v>158</v>
      </c>
      <c r="BN122">
        <f t="shared" ca="1" si="138"/>
        <v>128</v>
      </c>
      <c r="BO122">
        <f t="shared" ca="1" si="139"/>
        <v>34</v>
      </c>
      <c r="BQ122">
        <f>NORMDIST(C122,Playoffs!CP$199,Playoffs!CP$200,1)</f>
        <v>0.37291820365297756</v>
      </c>
      <c r="BR122">
        <f>1-NORMDIST(D122,Playoffs!CQ$199,Playoffs!CQ$200,1)</f>
        <v>0.95004376844404581</v>
      </c>
      <c r="BS122">
        <f>NORMDIST(E122,Playoffs!CR$199,Playoffs!CR$200,1)</f>
        <v>0.30765871348985374</v>
      </c>
      <c r="BT122">
        <f>1-NORMDIST(F122,Playoffs!CS$199,Playoffs!CS$200,1)</f>
        <v>0.91430954222391048</v>
      </c>
      <c r="BU122">
        <f>1-NORMDIST(G122,Playoffs!CT$199,Playoffs!CT$200,1)</f>
        <v>0.59302908423360778</v>
      </c>
      <c r="BV122">
        <f>NORMDIST(H122,Playoffs!CU$199,Playoffs!CU$200,1)</f>
        <v>0.95921454369005232</v>
      </c>
      <c r="BW122">
        <f>NORMDIST(I122,Playoffs!CV$199,Playoffs!CV$200,1)</f>
        <v>0.53752285535645727</v>
      </c>
      <c r="BX122">
        <f>1-NORMDIST(J122,Playoffs!CW$199,Playoffs!CW$200,1)</f>
        <v>0.82912116721536733</v>
      </c>
      <c r="BY122">
        <f>NORMDIST(K122,Playoffs!CX$199,Playoffs!CX$200,1)</f>
        <v>0.81574807824711437</v>
      </c>
      <c r="BZ122">
        <f>1-NORMDIST(L122,Playoffs!CY$199,Playoffs!CY$200,1)</f>
        <v>0.8465448911324096</v>
      </c>
      <c r="CA122">
        <f>NORMDIST(M122,Playoffs!CZ$199,Playoffs!CZ$200,1)</f>
        <v>0.31194797427146048</v>
      </c>
      <c r="CB122">
        <f>1-NORMDIST(N122,Playoffs!DA$199,Playoffs!DA$200,1)</f>
        <v>0.58215747307701315</v>
      </c>
      <c r="CC122">
        <f>NORMDIST(O122,Playoffs!DB$199,Playoffs!DB$200,1)</f>
        <v>0.55557451223205256</v>
      </c>
      <c r="CD122">
        <f>1-NORMDIST(P122,Playoffs!DC$199,Playoffs!DC$200,1)</f>
        <v>0.83419354115601152</v>
      </c>
      <c r="CE122">
        <f>NORMDIST(Q122,Playoffs!DD$199,Playoffs!DD$200,1)</f>
        <v>0.81043333496270509</v>
      </c>
      <c r="CF122">
        <f>1-NORMDIST(R122,Playoffs!DE$199,Playoffs!DE$200,1)</f>
        <v>0.96898190259473682</v>
      </c>
      <c r="CG122">
        <f>NORMDIST(S122,Playoffs!DF$199,Playoffs!DF$200,1)</f>
        <v>0.78580513267279173</v>
      </c>
      <c r="CH122">
        <f>1-NORMDIST(T122,Playoffs!DG$199,Playoffs!DG$200,1)</f>
        <v>0.70778061625231747</v>
      </c>
      <c r="CI122">
        <f>1-NORMDIST(U122,Playoffs!DH$199,Playoffs!DH$200,1)</f>
        <v>0.36382389482592692</v>
      </c>
      <c r="CJ122">
        <f>NORMDIST(V122,Playoffs!DI$199,Playoffs!DI$200,1)</f>
        <v>0.90766031369119826</v>
      </c>
      <c r="CK122">
        <f>NORMDIST(W122,Playoffs!DJ$199,Playoffs!DJ$200,1)</f>
        <v>0.46622876465746166</v>
      </c>
      <c r="CL122">
        <f>1-NORMDIST(X122,Playoffs!DK$199,Playoffs!DK$200,1)</f>
        <v>0.98891121387563363</v>
      </c>
      <c r="CM122">
        <f>NORMDIST(Y122,Playoffs!DL$199,Playoffs!DL$200,1)</f>
        <v>0.82923359259311447</v>
      </c>
      <c r="CN122">
        <f>1-NORMDIST(Z122,Playoffs!DM$199,Playoffs!DM$200,1)</f>
        <v>0.93610547332867999</v>
      </c>
      <c r="CO122">
        <f>1-NORMDIST(AA122,Playoffs!DN$199,Playoffs!DN$200,1)</f>
        <v>0.82755515372286659</v>
      </c>
      <c r="CP122">
        <f>NORMDIST(AB122,Playoffs!DO$199,Playoffs!DO$200,1)</f>
        <v>0.40388305479171027</v>
      </c>
      <c r="CQ122">
        <f>NORMDIST(AC122,Playoffs!DP$199,Playoffs!DP$200,1)</f>
        <v>0.72645868623587706</v>
      </c>
      <c r="CR122">
        <f>1-NORMDIST(AD122,Playoffs!DQ$199,Playoffs!DQ$200,1)</f>
        <v>0.2686039626008988</v>
      </c>
      <c r="CS122">
        <f>NORMDIST(AE122,Playoffs!DR$199,Playoffs!DR$200,1)</f>
        <v>0.41634720725624919</v>
      </c>
      <c r="CT122">
        <f>1-NORMDIST(AF122,Playoffs!DS$199,Playoffs!DS$200,1)</f>
        <v>0.30011709839432377</v>
      </c>
      <c r="CU122">
        <f>NORMDIST(AG122,Playoffs!DT$199,Playoffs!DT$200,1)</f>
        <v>0.33438207456247948</v>
      </c>
      <c r="CV122">
        <f>1-NORMDIST(AH122,Playoffs!DU$199,Playoffs!DU$200,1)</f>
        <v>0.82861321453648118</v>
      </c>
      <c r="CW122">
        <f t="shared" si="102"/>
        <v>19.954411135816883</v>
      </c>
      <c r="CX122">
        <f t="shared" si="103"/>
        <v>30.075986401569946</v>
      </c>
      <c r="CY122">
        <f t="shared" si="104"/>
        <v>50.030397537386804</v>
      </c>
      <c r="DA122">
        <f t="shared" ca="1" si="105"/>
        <v>104</v>
      </c>
      <c r="DB122">
        <f t="shared" ca="1" si="106"/>
        <v>12</v>
      </c>
      <c r="DC122">
        <f t="shared" ca="1" si="107"/>
        <v>26</v>
      </c>
      <c r="DE122" t="str">
        <f t="shared" si="108"/>
        <v>Colts</v>
      </c>
    </row>
    <row r="123" spans="1:109">
      <c r="A123" t="str">
        <f>Playoffs!G121</f>
        <v>Saints-DIV-2006</v>
      </c>
      <c r="B123" t="str">
        <f>Playoffs!B121&amp;"-"&amp;Playoffs!F121</f>
        <v>Eagles-2006</v>
      </c>
      <c r="C123">
        <f>Playoffs!CP121-VLOOKUP($B123,Adjusted!$C$1:$AI$128,C$2,FALSE)</f>
        <v>0.79227712617136525</v>
      </c>
      <c r="D123">
        <f>Playoffs!CQ121-VLOOKUP($B123,Adjusted!$C$1:$AI$128,D$2,FALSE)</f>
        <v>0.67885755167431361</v>
      </c>
      <c r="E123">
        <f>Playoffs!CR121-VLOOKUP($B123,Adjusted!$C$1:$AI$128,E$2,FALSE)</f>
        <v>8.0342901538566895</v>
      </c>
      <c r="F123">
        <f>Playoffs!CS121-VLOOKUP($B123,Adjusted!$C$1:$AI$128,F$2,FALSE)</f>
        <v>6.0313413840023422</v>
      </c>
      <c r="G123">
        <f>Playoffs!CT121-VLOOKUP($B123,Adjusted!$C$1:$AI$128,G$2,FALSE)</f>
        <v>0.85608870192911679</v>
      </c>
      <c r="H123">
        <f>Playoffs!CU121-VLOOKUP($B123,Adjusted!$C$1:$AI$128,H$2,FALSE)</f>
        <v>7.5894456997438464E-2</v>
      </c>
      <c r="I123">
        <f>Playoffs!CV121-VLOOKUP($B123,Adjusted!$C$1:$AI$128,I$2,FALSE)</f>
        <v>40.173033242783823</v>
      </c>
      <c r="J123">
        <f>Playoffs!CW121-VLOOKUP($B123,Adjusted!$C$1:$AI$128,J$2,FALSE)</f>
        <v>30.08751888365515</v>
      </c>
      <c r="K123">
        <f>Playoffs!CX121-VLOOKUP($B123,Adjusted!$C$1:$AI$128,K$2,FALSE)</f>
        <v>3.0607916797898977</v>
      </c>
      <c r="L123">
        <f>Playoffs!CY121-VLOOKUP($B123,Adjusted!$C$1:$AI$128,L$2,FALSE)</f>
        <v>2.5724875452175668</v>
      </c>
      <c r="M123">
        <f>Playoffs!CZ121-VLOOKUP($B123,Adjusted!$C$1:$AI$128,M$2,FALSE)</f>
        <v>6.3623141844267277</v>
      </c>
      <c r="N123">
        <f>Playoffs!DA121-VLOOKUP($B123,Adjusted!$C$1:$AI$128,N$2,FALSE)</f>
        <v>5.8466201144901735</v>
      </c>
      <c r="O123">
        <f>Playoffs!DB121-VLOOKUP($B123,Adjusted!$C$1:$AI$128,O$2,FALSE)</f>
        <v>2.3712324535885636</v>
      </c>
      <c r="P123">
        <f>Playoffs!DC121-VLOOKUP($B123,Adjusted!$C$1:$AI$128,P$2,FALSE)</f>
        <v>1.3086905759072089</v>
      </c>
      <c r="Q123">
        <f>Playoffs!DD121-VLOOKUP($B123,Adjusted!$C$1:$AI$128,Q$2,FALSE)</f>
        <v>0.50479313690092831</v>
      </c>
      <c r="R123">
        <f>Playoffs!DE121-VLOOKUP($B123,Adjusted!$C$1:$AI$128,R$2,FALSE)</f>
        <v>0.37194683699247988</v>
      </c>
      <c r="S123">
        <f>Playoffs!DF121-VLOOKUP($B123,Adjusted!$C$1:$AI$128,S$2,FALSE)</f>
        <v>31.427126715920043</v>
      </c>
      <c r="T123">
        <f>Playoffs!DG121-VLOOKUP($B123,Adjusted!$C$1:$AI$128,T$2,FALSE)</f>
        <v>28.448234499340511</v>
      </c>
      <c r="U123">
        <f>Playoffs!DH121-VLOOKUP($B123,Adjusted!$C$1:$AI$128,U$2,FALSE)</f>
        <v>1.0322624724337655</v>
      </c>
      <c r="V123">
        <f>Playoffs!DI121-VLOOKUP($B123,Adjusted!$C$1:$AI$128,V$2,FALSE)</f>
        <v>4.4025181105225375</v>
      </c>
      <c r="W123">
        <f>Playoffs!DJ121-VLOOKUP($B123,Adjusted!$C$1:$AI$128,W$2,FALSE)</f>
        <v>0.83042425979884327</v>
      </c>
      <c r="X123">
        <f>Playoffs!DK121-VLOOKUP($B123,Adjusted!$C$1:$AI$128,X$2,FALSE)</f>
        <v>0.70430353386810496</v>
      </c>
      <c r="Y123">
        <f>Playoffs!DL121-VLOOKUP($B123,Adjusted!$C$1:$AI$128,Y$2,FALSE)</f>
        <v>6.2423186169661369</v>
      </c>
      <c r="Z123">
        <f>Playoffs!DM121-VLOOKUP($B123,Adjusted!$C$1:$AI$128,Z$2,FALSE)</f>
        <v>5.1798730047668169</v>
      </c>
      <c r="AA123">
        <f>Playoffs!DN121-VLOOKUP($B123,Adjusted!$C$1:$AI$128,AA$2,FALSE)</f>
        <v>0.6259973967615805</v>
      </c>
      <c r="AB123">
        <f>Playoffs!DO121-VLOOKUP($B123,Adjusted!$C$1:$AI$128,AB$2,FALSE)</f>
        <v>0.50271847635472811</v>
      </c>
      <c r="AC123">
        <f>Playoffs!DP121-VLOOKUP($B123,Adjusted!$C$1:$AI$128,AC$2,FALSE)</f>
        <v>0.64921220452783224</v>
      </c>
      <c r="AD123">
        <f>Playoffs!DQ121-VLOOKUP($B123,Adjusted!$C$1:$AI$128,AD$2,FALSE)</f>
        <v>0.37558848591137772</v>
      </c>
      <c r="AE123">
        <f>Playoffs!DR121-VLOOKUP($B123,Adjusted!$C$1:$AI$128,AE$2,FALSE)</f>
        <v>5.6122763588966693</v>
      </c>
      <c r="AF123">
        <f>Playoffs!DS121-VLOOKUP($B123,Adjusted!$C$1:$AI$128,AF$2,FALSE)</f>
        <v>5.4218343979845489</v>
      </c>
      <c r="AG123">
        <f>Playoffs!DT121-VLOOKUP($B123,Adjusted!$C$1:$AI$128,AG$2,FALSE)</f>
        <v>34.638697600920523</v>
      </c>
      <c r="AH123">
        <f>Playoffs!DU121-VLOOKUP($B123,Adjusted!$C$1:$AI$128,AH$2,FALSE)</f>
        <v>35.521645099416894</v>
      </c>
      <c r="AJ123">
        <f t="shared" ca="1" si="101"/>
        <v>43</v>
      </c>
      <c r="AK123">
        <f t="shared" ca="1" si="109"/>
        <v>106</v>
      </c>
      <c r="AL123">
        <f t="shared" ca="1" si="110"/>
        <v>54</v>
      </c>
      <c r="AM123">
        <f t="shared" ca="1" si="111"/>
        <v>131</v>
      </c>
      <c r="AN123">
        <f t="shared" ca="1" si="112"/>
        <v>69</v>
      </c>
      <c r="AO123">
        <f t="shared" ca="1" si="113"/>
        <v>186</v>
      </c>
      <c r="AP123">
        <f t="shared" ca="1" si="114"/>
        <v>23</v>
      </c>
      <c r="AQ123">
        <f t="shared" ca="1" si="115"/>
        <v>130</v>
      </c>
      <c r="AR123">
        <f t="shared" ca="1" si="116"/>
        <v>56</v>
      </c>
      <c r="AS123">
        <f t="shared" ca="1" si="117"/>
        <v>100</v>
      </c>
      <c r="AT123">
        <f t="shared" ca="1" si="118"/>
        <v>35</v>
      </c>
      <c r="AU123">
        <f t="shared" ca="1" si="119"/>
        <v>166</v>
      </c>
      <c r="AV123">
        <f t="shared" ca="1" si="120"/>
        <v>28</v>
      </c>
      <c r="AW123">
        <f t="shared" ca="1" si="121"/>
        <v>62</v>
      </c>
      <c r="AX123">
        <f t="shared" ca="1" si="122"/>
        <v>55</v>
      </c>
      <c r="AY123">
        <f t="shared" ca="1" si="123"/>
        <v>100</v>
      </c>
      <c r="AZ123">
        <f t="shared" ca="1" si="124"/>
        <v>103</v>
      </c>
      <c r="BA123">
        <f t="shared" ca="1" si="125"/>
        <v>74</v>
      </c>
      <c r="BB123">
        <f t="shared" ca="1" si="126"/>
        <v>17</v>
      </c>
      <c r="BC123">
        <f t="shared" ca="1" si="127"/>
        <v>86</v>
      </c>
      <c r="BD123">
        <f t="shared" ca="1" si="128"/>
        <v>60</v>
      </c>
      <c r="BE123">
        <f t="shared" ca="1" si="129"/>
        <v>117</v>
      </c>
      <c r="BF123">
        <f t="shared" ca="1" si="130"/>
        <v>59</v>
      </c>
      <c r="BG123">
        <f t="shared" ca="1" si="131"/>
        <v>83</v>
      </c>
      <c r="BH123">
        <f t="shared" ca="1" si="132"/>
        <v>100</v>
      </c>
      <c r="BI123">
        <f t="shared" ca="1" si="133"/>
        <v>139</v>
      </c>
      <c r="BJ123">
        <f t="shared" ca="1" si="134"/>
        <v>11</v>
      </c>
      <c r="BK123">
        <f t="shared" ca="1" si="135"/>
        <v>59</v>
      </c>
      <c r="BL123">
        <f t="shared" ca="1" si="136"/>
        <v>18</v>
      </c>
      <c r="BM123">
        <f t="shared" ca="1" si="137"/>
        <v>176</v>
      </c>
      <c r="BN123">
        <f t="shared" ca="1" si="138"/>
        <v>136</v>
      </c>
      <c r="BO123">
        <f t="shared" ca="1" si="139"/>
        <v>76</v>
      </c>
      <c r="BQ123">
        <f>NORMDIST(C123,Playoffs!CP$199,Playoffs!CP$200,1)</f>
        <v>0.83525429049336197</v>
      </c>
      <c r="BR123">
        <f>1-NORMDIST(D123,Playoffs!CQ$199,Playoffs!CQ$200,1)</f>
        <v>0.54867904204045614</v>
      </c>
      <c r="BS123">
        <f>NORMDIST(E123,Playoffs!CR$199,Playoffs!CR$200,1)</f>
        <v>0.82031935901617081</v>
      </c>
      <c r="BT123">
        <f>1-NORMDIST(F123,Playoffs!CS$199,Playoffs!CS$200,1)</f>
        <v>0.4173779732982954</v>
      </c>
      <c r="BU123">
        <f>1-NORMDIST(G123,Playoffs!CT$199,Playoffs!CT$200,1)</f>
        <v>0.73830090520201785</v>
      </c>
      <c r="BV123">
        <f>NORMDIST(H123,Playoffs!CU$199,Playoffs!CU$200,1)</f>
        <v>0.11629730444315323</v>
      </c>
      <c r="BW123">
        <f>NORMDIST(I123,Playoffs!CV$199,Playoffs!CV$200,1)</f>
        <v>0.90407639089328984</v>
      </c>
      <c r="BX123">
        <f>1-NORMDIST(J123,Playoffs!CW$199,Playoffs!CW$200,1)</f>
        <v>0.42936784915042292</v>
      </c>
      <c r="BY123">
        <f>NORMDIST(K123,Playoffs!CX$199,Playoffs!CX$200,1)</f>
        <v>0.75165920915242324</v>
      </c>
      <c r="BZ123">
        <f>1-NORMDIST(L123,Playoffs!CY$199,Playoffs!CY$200,1)</f>
        <v>0.55522092196744555</v>
      </c>
      <c r="CA123">
        <f>NORMDIST(M123,Playoffs!CZ$199,Playoffs!CZ$200,1)</f>
        <v>0.85236092496481075</v>
      </c>
      <c r="CB123">
        <f>1-NORMDIST(N123,Playoffs!DA$199,Playoffs!DA$200,1)</f>
        <v>0.2766346105998081</v>
      </c>
      <c r="CC123">
        <f>NORMDIST(O123,Playoffs!DB$199,Playoffs!DB$200,1)</f>
        <v>0.9113041101339685</v>
      </c>
      <c r="CD123">
        <f>1-NORMDIST(P123,Playoffs!DC$199,Playoffs!DC$200,1)</f>
        <v>0.71827404896760161</v>
      </c>
      <c r="CE123">
        <f>NORMDIST(Q123,Playoffs!DD$199,Playoffs!DD$200,1)</f>
        <v>0.80095628191035928</v>
      </c>
      <c r="CF123">
        <f>1-NORMDIST(R123,Playoffs!DE$199,Playoffs!DE$200,1)</f>
        <v>0.55710611703365343</v>
      </c>
      <c r="CG123">
        <f>NORMDIST(S123,Playoffs!DF$199,Playoffs!DF$200,1)</f>
        <v>0.52649425701120844</v>
      </c>
      <c r="CH123">
        <f>1-NORMDIST(T123,Playoffs!DG$199,Playoffs!DG$200,1)</f>
        <v>0.6770995796432514</v>
      </c>
      <c r="CI123">
        <f>1-NORMDIST(U123,Playoffs!DH$199,Playoffs!DH$200,1)</f>
        <v>0.92307779002643953</v>
      </c>
      <c r="CJ123">
        <f>NORMDIST(V123,Playoffs!DI$199,Playoffs!DI$200,1)</f>
        <v>0.59542067653348729</v>
      </c>
      <c r="CK123">
        <f>NORMDIST(W123,Playoffs!DJ$199,Playoffs!DJ$200,1)</f>
        <v>0.73815527454101659</v>
      </c>
      <c r="CL123">
        <f>1-NORMDIST(X123,Playoffs!DK$199,Playoffs!DK$200,1)</f>
        <v>0.42975774978482639</v>
      </c>
      <c r="CM123">
        <f>NORMDIST(Y123,Playoffs!DL$199,Playoffs!DL$200,1)</f>
        <v>0.76892849265430785</v>
      </c>
      <c r="CN123">
        <f>1-NORMDIST(Z123,Playoffs!DM$199,Playoffs!DM$200,1)</f>
        <v>0.62909349487048316</v>
      </c>
      <c r="CO123">
        <f>1-NORMDIST(AA123,Playoffs!DN$199,Playoffs!DN$200,1)</f>
        <v>0.66962217992926532</v>
      </c>
      <c r="CP123">
        <f>NORMDIST(AB123,Playoffs!DO$199,Playoffs!DO$200,1)</f>
        <v>0.23485747151462877</v>
      </c>
      <c r="CQ123">
        <f>NORMDIST(AC123,Playoffs!DP$199,Playoffs!DP$200,1)</f>
        <v>0.94974128080495501</v>
      </c>
      <c r="CR123">
        <f>1-NORMDIST(AD123,Playoffs!DQ$199,Playoffs!DQ$200,1)</f>
        <v>0.75728211054567052</v>
      </c>
      <c r="CS123">
        <f>NORMDIST(AE123,Playoffs!DR$199,Playoffs!DR$200,1)</f>
        <v>0.87889340126260063</v>
      </c>
      <c r="CT123">
        <f>1-NORMDIST(AF123,Playoffs!DS$199,Playoffs!DS$200,1)</f>
        <v>0.15423986289785674</v>
      </c>
      <c r="CU123">
        <f>NORMDIST(AG123,Playoffs!DT$199,Playoffs!DT$200,1)</f>
        <v>0.29714775136626836</v>
      </c>
      <c r="CV123">
        <f>1-NORMDIST(AH123,Playoffs!DU$199,Playoffs!DU$200,1)</f>
        <v>0.65445182475765762</v>
      </c>
      <c r="CW123">
        <f t="shared" si="102"/>
        <v>28.999637848070371</v>
      </c>
      <c r="CX123">
        <f t="shared" si="103"/>
        <v>17.227469634784949</v>
      </c>
      <c r="CY123">
        <f t="shared" si="104"/>
        <v>46.22710748285531</v>
      </c>
      <c r="DA123">
        <f t="shared" ca="1" si="105"/>
        <v>17</v>
      </c>
      <c r="DB123">
        <f t="shared" ca="1" si="106"/>
        <v>120</v>
      </c>
      <c r="DC123">
        <f t="shared" ca="1" si="107"/>
        <v>51</v>
      </c>
      <c r="DE123" t="str">
        <f t="shared" si="108"/>
        <v>Saints</v>
      </c>
    </row>
    <row r="124" spans="1:109">
      <c r="A124" t="str">
        <f>Playoffs!G122</f>
        <v>Eagles-DIV-2006</v>
      </c>
      <c r="B124" t="str">
        <f>Playoffs!B122&amp;"-"&amp;Playoffs!F122</f>
        <v>Saints-2006</v>
      </c>
      <c r="C124">
        <f>Playoffs!CP122-VLOOKUP($B124,Adjusted!$C$1:$AI$128,C$2,FALSE)</f>
        <v>0.72425714305295985</v>
      </c>
      <c r="D124">
        <f>Playoffs!CQ122-VLOOKUP($B124,Adjusted!$C$1:$AI$128,D$2,FALSE)</f>
        <v>0.74482070670930467</v>
      </c>
      <c r="E124">
        <f>Playoffs!CR122-VLOOKUP($B124,Adjusted!$C$1:$AI$128,E$2,FALSE)</f>
        <v>7.689988368284717</v>
      </c>
      <c r="F124">
        <f>Playoffs!CS122-VLOOKUP($B124,Adjusted!$C$1:$AI$128,F$2,FALSE)</f>
        <v>5.1590778431244004</v>
      </c>
      <c r="G124">
        <f>Playoffs!CT122-VLOOKUP($B124,Adjusted!$C$1:$AI$128,G$2,FALSE)</f>
        <v>0.64927572854445514</v>
      </c>
      <c r="H124">
        <f>Playoffs!CU122-VLOOKUP($B124,Adjusted!$C$1:$AI$128,H$2,FALSE)</f>
        <v>1.1951231502794437</v>
      </c>
      <c r="I124">
        <f>Playoffs!CV122-VLOOKUP($B124,Adjusted!$C$1:$AI$128,I$2,FALSE)</f>
        <v>36.331076615741168</v>
      </c>
      <c r="J124">
        <f>Playoffs!CW122-VLOOKUP($B124,Adjusted!$C$1:$AI$128,J$2,FALSE)</f>
        <v>33.135281849353724</v>
      </c>
      <c r="K124">
        <f>Playoffs!CX122-VLOOKUP($B124,Adjusted!$C$1:$AI$128,K$2,FALSE)</f>
        <v>2.5764497846245868</v>
      </c>
      <c r="L124">
        <f>Playoffs!CY122-VLOOKUP($B124,Adjusted!$C$1:$AI$128,L$2,FALSE)</f>
        <v>3.0955091768006375</v>
      </c>
      <c r="M124">
        <f>Playoffs!CZ122-VLOOKUP($B124,Adjusted!$C$1:$AI$128,M$2,FALSE)</f>
        <v>6.8792561020851597</v>
      </c>
      <c r="N124">
        <f>Playoffs!DA122-VLOOKUP($B124,Adjusted!$C$1:$AI$128,N$2,FALSE)</f>
        <v>5.2298208661029753</v>
      </c>
      <c r="O124">
        <f>Playoffs!DB122-VLOOKUP($B124,Adjusted!$C$1:$AI$128,O$2,FALSE)</f>
        <v>1.4967192837359358</v>
      </c>
      <c r="P124">
        <f>Playoffs!DC122-VLOOKUP($B124,Adjusted!$C$1:$AI$128,P$2,FALSE)</f>
        <v>2.2736763297064657</v>
      </c>
      <c r="Q124">
        <f>Playoffs!DD122-VLOOKUP($B124,Adjusted!$C$1:$AI$128,Q$2,FALSE)</f>
        <v>0.41269756837697019</v>
      </c>
      <c r="R124">
        <f>Playoffs!DE122-VLOOKUP($B124,Adjusted!$C$1:$AI$128,R$2,FALSE)</f>
        <v>0.43472997453925888</v>
      </c>
      <c r="S124">
        <f>Playoffs!DF122-VLOOKUP($B124,Adjusted!$C$1:$AI$128,S$2,FALSE)</f>
        <v>29.098910330213375</v>
      </c>
      <c r="T124">
        <f>Playoffs!DG122-VLOOKUP($B124,Adjusted!$C$1:$AI$128,T$2,FALSE)</f>
        <v>32.16952630120818</v>
      </c>
      <c r="U124">
        <f>Playoffs!DH122-VLOOKUP($B124,Adjusted!$C$1:$AI$128,U$2,FALSE)</f>
        <v>3.7913193930822873</v>
      </c>
      <c r="V124">
        <f>Playoffs!DI122-VLOOKUP($B124,Adjusted!$C$1:$AI$128,V$2,FALSE)</f>
        <v>1.1581028089488372</v>
      </c>
      <c r="W124">
        <f>Playoffs!DJ122-VLOOKUP($B124,Adjusted!$C$1:$AI$128,W$2,FALSE)</f>
        <v>0.67745335517247851</v>
      </c>
      <c r="X124">
        <f>Playoffs!DK122-VLOOKUP($B124,Adjusted!$C$1:$AI$128,X$2,FALSE)</f>
        <v>0.74246771522057631</v>
      </c>
      <c r="Y124">
        <f>Playoffs!DL122-VLOOKUP($B124,Adjusted!$C$1:$AI$128,Y$2,FALSE)</f>
        <v>5.3662031027451924</v>
      </c>
      <c r="Z124">
        <f>Playoffs!DM122-VLOOKUP($B124,Adjusted!$C$1:$AI$128,Z$2,FALSE)</f>
        <v>6.1931703753029437</v>
      </c>
      <c r="AA124">
        <f>Playoffs!DN122-VLOOKUP($B124,Adjusted!$C$1:$AI$128,AA$2,FALSE)</f>
        <v>0.8783759796618158</v>
      </c>
      <c r="AB124">
        <f>Playoffs!DO122-VLOOKUP($B124,Adjusted!$C$1:$AI$128,AB$2,FALSE)</f>
        <v>0.66669020701178228</v>
      </c>
      <c r="AC124">
        <f>Playoffs!DP122-VLOOKUP($B124,Adjusted!$C$1:$AI$128,AC$2,FALSE)</f>
        <v>0.45432404885067923</v>
      </c>
      <c r="AD124">
        <f>Playoffs!DQ122-VLOOKUP($B124,Adjusted!$C$1:$AI$128,AD$2,FALSE)</f>
        <v>0.63213884254096286</v>
      </c>
      <c r="AE124">
        <f>Playoffs!DR122-VLOOKUP($B124,Adjusted!$C$1:$AI$128,AE$2,FALSE)</f>
        <v>5.5685327621452245</v>
      </c>
      <c r="AF124">
        <f>Playoffs!DS122-VLOOKUP($B124,Adjusted!$C$1:$AI$128,AF$2,FALSE)</f>
        <v>5.8486673157108333</v>
      </c>
      <c r="AG124">
        <f>Playoffs!DT122-VLOOKUP($B124,Adjusted!$C$1:$AI$128,AG$2,FALSE)</f>
        <v>33.636266817130398</v>
      </c>
      <c r="AH124">
        <f>Playoffs!DU122-VLOOKUP($B124,Adjusted!$C$1:$AI$128,AH$2,FALSE)</f>
        <v>34.612737819285485</v>
      </c>
      <c r="AJ124">
        <f t="shared" ca="1" si="101"/>
        <v>98</v>
      </c>
      <c r="AK124">
        <f t="shared" ca="1" si="109"/>
        <v>154</v>
      </c>
      <c r="AL124">
        <f t="shared" ca="1" si="110"/>
        <v>62</v>
      </c>
      <c r="AM124">
        <f t="shared" ca="1" si="111"/>
        <v>108</v>
      </c>
      <c r="AN124">
        <f t="shared" ca="1" si="112"/>
        <v>53</v>
      </c>
      <c r="AO124">
        <f t="shared" ca="1" si="113"/>
        <v>122</v>
      </c>
      <c r="AP124">
        <f t="shared" ca="1" si="114"/>
        <v>49</v>
      </c>
      <c r="AQ124">
        <f t="shared" ca="1" si="115"/>
        <v>156</v>
      </c>
      <c r="AR124">
        <f t="shared" ca="1" si="116"/>
        <v>116</v>
      </c>
      <c r="AS124">
        <f t="shared" ca="1" si="117"/>
        <v>162</v>
      </c>
      <c r="AT124">
        <f t="shared" ca="1" si="118"/>
        <v>17</v>
      </c>
      <c r="AU124">
        <f t="shared" ca="1" si="119"/>
        <v>124</v>
      </c>
      <c r="AV124">
        <f t="shared" ca="1" si="120"/>
        <v>131</v>
      </c>
      <c r="AW124">
        <f t="shared" ca="1" si="121"/>
        <v>176</v>
      </c>
      <c r="AX124">
        <f t="shared" ca="1" si="122"/>
        <v>101</v>
      </c>
      <c r="AY124">
        <f t="shared" ca="1" si="123"/>
        <v>135</v>
      </c>
      <c r="AZ124">
        <f t="shared" ca="1" si="124"/>
        <v>137</v>
      </c>
      <c r="BA124">
        <f t="shared" ca="1" si="125"/>
        <v>127</v>
      </c>
      <c r="BB124">
        <f t="shared" ca="1" si="126"/>
        <v>99</v>
      </c>
      <c r="BC124">
        <f t="shared" ca="1" si="127"/>
        <v>186</v>
      </c>
      <c r="BD124">
        <f t="shared" ca="1" si="128"/>
        <v>118</v>
      </c>
      <c r="BE124">
        <f t="shared" ca="1" si="129"/>
        <v>132</v>
      </c>
      <c r="BF124">
        <f t="shared" ca="1" si="130"/>
        <v>113</v>
      </c>
      <c r="BG124">
        <f t="shared" ca="1" si="131"/>
        <v>152</v>
      </c>
      <c r="BH124">
        <f t="shared" ca="1" si="132"/>
        <v>146</v>
      </c>
      <c r="BI124">
        <f t="shared" ca="1" si="133"/>
        <v>100</v>
      </c>
      <c r="BJ124">
        <f t="shared" ca="1" si="134"/>
        <v>106</v>
      </c>
      <c r="BK124">
        <f t="shared" ca="1" si="135"/>
        <v>193</v>
      </c>
      <c r="BL124">
        <f t="shared" ca="1" si="136"/>
        <v>20</v>
      </c>
      <c r="BM124">
        <f t="shared" ca="1" si="137"/>
        <v>186</v>
      </c>
      <c r="BN124">
        <f t="shared" ca="1" si="138"/>
        <v>153</v>
      </c>
      <c r="BO124">
        <f t="shared" ca="1" si="139"/>
        <v>60</v>
      </c>
      <c r="BQ124">
        <f>NORMDIST(C124,Playoffs!CP$199,Playoffs!CP$200,1)</f>
        <v>0.62436608093729518</v>
      </c>
      <c r="BR124">
        <f>1-NORMDIST(D124,Playoffs!CQ$199,Playoffs!CQ$200,1)</f>
        <v>0.30294678334321579</v>
      </c>
      <c r="BS124">
        <f>NORMDIST(E124,Playoffs!CR$199,Playoffs!CR$200,1)</f>
        <v>0.78665933344206884</v>
      </c>
      <c r="BT124">
        <f>1-NORMDIST(F124,Playoffs!CS$199,Playoffs!CS$200,1)</f>
        <v>0.53971305071721509</v>
      </c>
      <c r="BU124">
        <f>1-NORMDIST(G124,Playoffs!CT$199,Playoffs!CT$200,1)</f>
        <v>0.78388753758446805</v>
      </c>
      <c r="BV124">
        <f>NORMDIST(H124,Playoffs!CU$199,Playoffs!CU$200,1)</f>
        <v>0.34579974073858599</v>
      </c>
      <c r="BW124">
        <f>NORMDIST(I124,Playoffs!CV$199,Playoffs!CV$200,1)</f>
        <v>0.80941962028987502</v>
      </c>
      <c r="BX124">
        <f>1-NORMDIST(J124,Playoffs!CW$199,Playoffs!CW$200,1)</f>
        <v>0.3020199546632687</v>
      </c>
      <c r="BY124">
        <f>NORMDIST(K124,Playoffs!CX$199,Playoffs!CX$200,1)</f>
        <v>0.44740470654847331</v>
      </c>
      <c r="BZ124">
        <f>1-NORMDIST(L124,Playoffs!CY$199,Playoffs!CY$200,1)</f>
        <v>0.2302815206821216</v>
      </c>
      <c r="CA124">
        <f>NORMDIST(M124,Playoffs!CZ$199,Playoffs!CZ$200,1)</f>
        <v>0.93338108460265856</v>
      </c>
      <c r="CB124">
        <f>1-NORMDIST(N124,Playoffs!DA$199,Playoffs!DA$200,1)</f>
        <v>0.47999570666038116</v>
      </c>
      <c r="CC124">
        <f>NORMDIST(O124,Playoffs!DB$199,Playoffs!DB$200,1)</f>
        <v>0.40640713078171542</v>
      </c>
      <c r="CD124">
        <f>1-NORMDIST(P124,Playoffs!DC$199,Playoffs!DC$200,1)</f>
        <v>0.12060953625687731</v>
      </c>
      <c r="CE124">
        <f>NORMDIST(Q124,Playoffs!DD$199,Playoffs!DD$200,1)</f>
        <v>0.56341836823251901</v>
      </c>
      <c r="CF124">
        <f>1-NORMDIST(R124,Playoffs!DE$199,Playoffs!DE$200,1)</f>
        <v>0.37311555672953267</v>
      </c>
      <c r="CG124">
        <f>NORMDIST(S124,Playoffs!DF$199,Playoffs!DF$200,1)</f>
        <v>0.3651614406267526</v>
      </c>
      <c r="CH124">
        <f>1-NORMDIST(T124,Playoffs!DG$199,Playoffs!DG$200,1)</f>
        <v>0.42169242003535912</v>
      </c>
      <c r="CI124">
        <f>1-NORMDIST(U124,Playoffs!DH$199,Playoffs!DH$200,1)</f>
        <v>0.52428379825359517</v>
      </c>
      <c r="CJ124">
        <f>NORMDIST(V124,Playoffs!DI$199,Playoffs!DI$200,1)</f>
        <v>8.6312524221629161E-2</v>
      </c>
      <c r="CK124">
        <f>NORMDIST(W124,Playoffs!DJ$199,Playoffs!DJ$200,1)</f>
        <v>0.5314503045600556</v>
      </c>
      <c r="CL124">
        <f>1-NORMDIST(X124,Playoffs!DK$199,Playoffs!DK$200,1)</f>
        <v>0.37585242692491394</v>
      </c>
      <c r="CM124">
        <f>NORMDIST(Y124,Playoffs!DL$199,Playoffs!DL$200,1)</f>
        <v>0.44325779535354837</v>
      </c>
      <c r="CN124">
        <f>1-NORMDIST(Z124,Playoffs!DM$199,Playoffs!DM$200,1)</f>
        <v>0.24633555361038362</v>
      </c>
      <c r="CO124">
        <f>1-NORMDIST(AA124,Playoffs!DN$199,Playoffs!DN$200,1)</f>
        <v>0.4432681902889396</v>
      </c>
      <c r="CP124">
        <f>NORMDIST(AB124,Playoffs!DO$199,Playoffs!DO$200,1)</f>
        <v>0.36500910939375286</v>
      </c>
      <c r="CQ124">
        <f>NORMDIST(AC124,Playoffs!DP$199,Playoffs!DP$200,1)</f>
        <v>0.49031987191386128</v>
      </c>
      <c r="CR124">
        <f>1-NORMDIST(AD124,Playoffs!DQ$199,Playoffs!DQ$200,1)</f>
        <v>6.7281929180701638E-2</v>
      </c>
      <c r="CS124">
        <f>NORMDIST(AE124,Playoffs!DR$199,Playoffs!DR$200,1)</f>
        <v>0.87176541941035235</v>
      </c>
      <c r="CT124">
        <f>1-NORMDIST(AF124,Playoffs!DS$199,Playoffs!DS$200,1)</f>
        <v>8.7394673523851329E-2</v>
      </c>
      <c r="CU124">
        <f>NORMDIST(AG124,Playoffs!DT$199,Playoffs!DT$200,1)</f>
        <v>0.2463002271292154</v>
      </c>
      <c r="CV124">
        <f>1-NORMDIST(AH124,Playoffs!DU$199,Playoffs!DU$200,1)</f>
        <v>0.70422744184976216</v>
      </c>
      <c r="CW124">
        <f t="shared" si="102"/>
        <v>22.429158026109697</v>
      </c>
      <c r="CX124">
        <f t="shared" si="103"/>
        <v>11.765926920218595</v>
      </c>
      <c r="CY124">
        <f t="shared" si="104"/>
        <v>34.195084946328279</v>
      </c>
      <c r="DA124">
        <f t="shared" ca="1" si="105"/>
        <v>75</v>
      </c>
      <c r="DB124">
        <f t="shared" ca="1" si="106"/>
        <v>168</v>
      </c>
      <c r="DC124">
        <f t="shared" ca="1" si="107"/>
        <v>143</v>
      </c>
      <c r="DE124" t="str">
        <f t="shared" si="108"/>
        <v>Eagles</v>
      </c>
    </row>
    <row r="125" spans="1:109">
      <c r="A125" t="str">
        <f>Playoffs!G123</f>
        <v>Bears-DIV-2006</v>
      </c>
      <c r="B125" t="str">
        <f>Playoffs!B123&amp;"-"&amp;Playoffs!F123</f>
        <v>Seahawks-2006</v>
      </c>
      <c r="C125">
        <f>Playoffs!CP123-VLOOKUP($B125,Adjusted!$C$1:$AI$128,C$2,FALSE)</f>
        <v>0.71268657539235991</v>
      </c>
      <c r="D125">
        <f>Playoffs!CQ123-VLOOKUP($B125,Adjusted!$C$1:$AI$128,D$2,FALSE)</f>
        <v>0.68232553743872171</v>
      </c>
      <c r="E125">
        <f>Playoffs!CR123-VLOOKUP($B125,Adjusted!$C$1:$AI$128,E$2,FALSE)</f>
        <v>4.4677291863600228</v>
      </c>
      <c r="F125">
        <f>Playoffs!CS123-VLOOKUP($B125,Adjusted!$C$1:$AI$128,F$2,FALSE)</f>
        <v>5.215074132259045</v>
      </c>
      <c r="G125">
        <f>Playoffs!CT123-VLOOKUP($B125,Adjusted!$C$1:$AI$128,G$2,FALSE)</f>
        <v>2.1929743929580501</v>
      </c>
      <c r="H125">
        <f>Playoffs!CU123-VLOOKUP($B125,Adjusted!$C$1:$AI$128,H$2,FALSE)</f>
        <v>0.73239820358192698</v>
      </c>
      <c r="I125">
        <f>Playoffs!CV123-VLOOKUP($B125,Adjusted!$C$1:$AI$128,I$2,FALSE)</f>
        <v>27.801996205855318</v>
      </c>
      <c r="J125">
        <f>Playoffs!CW123-VLOOKUP($B125,Adjusted!$C$1:$AI$128,J$2,FALSE)</f>
        <v>25.513609859507874</v>
      </c>
      <c r="K125">
        <f>Playoffs!CX123-VLOOKUP($B125,Adjusted!$C$1:$AI$128,K$2,FALSE)</f>
        <v>2.7779059801879398</v>
      </c>
      <c r="L125">
        <f>Playoffs!CY123-VLOOKUP($B125,Adjusted!$C$1:$AI$128,L$2,FALSE)</f>
        <v>2.3364133775174061</v>
      </c>
      <c r="M125">
        <f>Playoffs!CZ123-VLOOKUP($B125,Adjusted!$C$1:$AI$128,M$2,FALSE)</f>
        <v>4.5725826869581754</v>
      </c>
      <c r="N125">
        <f>Playoffs!DA123-VLOOKUP($B125,Adjusted!$C$1:$AI$128,N$2,FALSE)</f>
        <v>5.0481762457581976</v>
      </c>
      <c r="O125">
        <f>Playoffs!DB123-VLOOKUP($B125,Adjusted!$C$1:$AI$128,O$2,FALSE)</f>
        <v>1.6972641750290498</v>
      </c>
      <c r="P125">
        <f>Playoffs!DC123-VLOOKUP($B125,Adjusted!$C$1:$AI$128,P$2,FALSE)</f>
        <v>1.3525692627947559</v>
      </c>
      <c r="Q125">
        <f>Playoffs!DD123-VLOOKUP($B125,Adjusted!$C$1:$AI$128,Q$2,FALSE)</f>
        <v>0.43732154397764639</v>
      </c>
      <c r="R125">
        <f>Playoffs!DE123-VLOOKUP($B125,Adjusted!$C$1:$AI$128,R$2,FALSE)</f>
        <v>0.37196214994696258</v>
      </c>
      <c r="S125">
        <f>Playoffs!DF123-VLOOKUP($B125,Adjusted!$C$1:$AI$128,S$2,FALSE)</f>
        <v>33.559655975416121</v>
      </c>
      <c r="T125">
        <f>Playoffs!DG123-VLOOKUP($B125,Adjusted!$C$1:$AI$128,T$2,FALSE)</f>
        <v>33.373065235145823</v>
      </c>
      <c r="U125">
        <f>Playoffs!DH123-VLOOKUP($B125,Adjusted!$C$1:$AI$128,U$2,FALSE)</f>
        <v>2.6439230414150527</v>
      </c>
      <c r="V125">
        <f>Playoffs!DI123-VLOOKUP($B125,Adjusted!$C$1:$AI$128,V$2,FALSE)</f>
        <v>5.3117481239482691</v>
      </c>
      <c r="W125">
        <f>Playoffs!DJ123-VLOOKUP($B125,Adjusted!$C$1:$AI$128,W$2,FALSE)</f>
        <v>0.66275883951529924</v>
      </c>
      <c r="X125">
        <f>Playoffs!DK123-VLOOKUP($B125,Adjusted!$C$1:$AI$128,X$2,FALSE)</f>
        <v>1.0675285496200864</v>
      </c>
      <c r="Y125">
        <f>Playoffs!DL123-VLOOKUP($B125,Adjusted!$C$1:$AI$128,Y$2,FALSE)</f>
        <v>5.9746350782152113</v>
      </c>
      <c r="Z125">
        <f>Playoffs!DM123-VLOOKUP($B125,Adjusted!$C$1:$AI$128,Z$2,FALSE)</f>
        <v>4.9478339054630993</v>
      </c>
      <c r="AA125">
        <f>Playoffs!DN123-VLOOKUP($B125,Adjusted!$C$1:$AI$128,AA$2,FALSE)</f>
        <v>0.38363993591954199</v>
      </c>
      <c r="AB125">
        <f>Playoffs!DO123-VLOOKUP($B125,Adjusted!$C$1:$AI$128,AB$2,FALSE)</f>
        <v>0.36687304710947699</v>
      </c>
      <c r="AC125">
        <f>Playoffs!DP123-VLOOKUP($B125,Adjusted!$C$1:$AI$128,AC$2,FALSE)</f>
        <v>0.44518432199455038</v>
      </c>
      <c r="AD125">
        <f>Playoffs!DQ123-VLOOKUP($B125,Adjusted!$C$1:$AI$128,AD$2,FALSE)</f>
        <v>0.56598542485457959</v>
      </c>
      <c r="AE125">
        <f>Playoffs!DR123-VLOOKUP($B125,Adjusted!$C$1:$AI$128,AE$2,FALSE)</f>
        <v>3.1164158552847971</v>
      </c>
      <c r="AF125">
        <f>Playoffs!DS123-VLOOKUP($B125,Adjusted!$C$1:$AI$128,AF$2,FALSE)</f>
        <v>4.2987027086747656</v>
      </c>
      <c r="AG125">
        <f>Playoffs!DT123-VLOOKUP($B125,Adjusted!$C$1:$AI$128,AG$2,FALSE)</f>
        <v>40.979940266574076</v>
      </c>
      <c r="AH125">
        <f>Playoffs!DU123-VLOOKUP($B125,Adjusted!$C$1:$AI$128,AH$2,FALSE)</f>
        <v>33.706709639684085</v>
      </c>
      <c r="AJ125">
        <f t="shared" ca="1" si="101"/>
        <v>108</v>
      </c>
      <c r="AK125">
        <f t="shared" ca="1" si="109"/>
        <v>111</v>
      </c>
      <c r="AL125">
        <f t="shared" ca="1" si="110"/>
        <v>140</v>
      </c>
      <c r="AM125">
        <f t="shared" ca="1" si="111"/>
        <v>111</v>
      </c>
      <c r="AN125">
        <f t="shared" ca="1" si="112"/>
        <v>137</v>
      </c>
      <c r="AO125">
        <f t="shared" ca="1" si="113"/>
        <v>153</v>
      </c>
      <c r="AP125">
        <f t="shared" ca="1" si="114"/>
        <v>121</v>
      </c>
      <c r="AQ125">
        <f t="shared" ca="1" si="115"/>
        <v>88</v>
      </c>
      <c r="AR125">
        <f t="shared" ca="1" si="116"/>
        <v>92</v>
      </c>
      <c r="AS125">
        <f t="shared" ca="1" si="117"/>
        <v>79</v>
      </c>
      <c r="AT125">
        <f t="shared" ca="1" si="118"/>
        <v>159</v>
      </c>
      <c r="AU125">
        <f t="shared" ca="1" si="119"/>
        <v>109</v>
      </c>
      <c r="AV125">
        <f t="shared" ca="1" si="120"/>
        <v>100</v>
      </c>
      <c r="AW125">
        <f t="shared" ca="1" si="121"/>
        <v>70</v>
      </c>
      <c r="AX125">
        <f t="shared" ca="1" si="122"/>
        <v>89</v>
      </c>
      <c r="AY125">
        <f t="shared" ca="1" si="123"/>
        <v>101</v>
      </c>
      <c r="AZ125">
        <f t="shared" ca="1" si="124"/>
        <v>73</v>
      </c>
      <c r="BA125">
        <f t="shared" ca="1" si="125"/>
        <v>137</v>
      </c>
      <c r="BB125">
        <f t="shared" ca="1" si="126"/>
        <v>63</v>
      </c>
      <c r="BC125">
        <f t="shared" ca="1" si="127"/>
        <v>53</v>
      </c>
      <c r="BD125">
        <f t="shared" ca="1" si="128"/>
        <v>121</v>
      </c>
      <c r="BE125">
        <f t="shared" ca="1" si="129"/>
        <v>197</v>
      </c>
      <c r="BF125">
        <f t="shared" ca="1" si="130"/>
        <v>78</v>
      </c>
      <c r="BG125">
        <f t="shared" ca="1" si="131"/>
        <v>64</v>
      </c>
      <c r="BH125">
        <f t="shared" ca="1" si="132"/>
        <v>49</v>
      </c>
      <c r="BI125">
        <f t="shared" ca="1" si="133"/>
        <v>161</v>
      </c>
      <c r="BJ125">
        <f t="shared" ca="1" si="134"/>
        <v>113</v>
      </c>
      <c r="BK125">
        <f t="shared" ca="1" si="135"/>
        <v>177</v>
      </c>
      <c r="BL125">
        <f t="shared" ca="1" si="136"/>
        <v>155</v>
      </c>
      <c r="BM125">
        <f t="shared" ca="1" si="137"/>
        <v>125</v>
      </c>
      <c r="BN125">
        <f t="shared" ca="1" si="138"/>
        <v>52</v>
      </c>
      <c r="BO125">
        <f t="shared" ca="1" si="139"/>
        <v>46</v>
      </c>
      <c r="BQ125">
        <f>NORMDIST(C125,Playoffs!CP$199,Playoffs!CP$200,1)</f>
        <v>0.58121770818772767</v>
      </c>
      <c r="BR125">
        <f>1-NORMDIST(D125,Playoffs!CQ$199,Playoffs!CQ$200,1)</f>
        <v>0.53536682946963587</v>
      </c>
      <c r="BS125">
        <f>NORMDIST(E125,Playoffs!CR$199,Playoffs!CR$200,1)</f>
        <v>0.36539305752876128</v>
      </c>
      <c r="BT125">
        <f>1-NORMDIST(F125,Playoffs!CS$199,Playoffs!CS$200,1)</f>
        <v>0.53184875316536295</v>
      </c>
      <c r="BU125">
        <f>1-NORMDIST(G125,Playoffs!CT$199,Playoffs!CT$200,1)</f>
        <v>0.37679973532966327</v>
      </c>
      <c r="BV125">
        <f>NORMDIST(H125,Playoffs!CU$199,Playoffs!CU$200,1)</f>
        <v>0.23385885376286641</v>
      </c>
      <c r="BW125">
        <f>NORMDIST(I125,Playoffs!CV$199,Playoffs!CV$200,1)</f>
        <v>0.46913490794350132</v>
      </c>
      <c r="BX125">
        <f>1-NORMDIST(J125,Playoffs!CW$199,Playoffs!CW$200,1)</f>
        <v>0.63050575826611954</v>
      </c>
      <c r="BY125">
        <f>NORMDIST(K125,Playoffs!CX$199,Playoffs!CX$200,1)</f>
        <v>0.5814077570130497</v>
      </c>
      <c r="BZ125">
        <f>1-NORMDIST(L125,Playoffs!CY$199,Playoffs!CY$200,1)</f>
        <v>0.70354142483604265</v>
      </c>
      <c r="CA125">
        <f>NORMDIST(M125,Playoffs!CZ$199,Playoffs!CZ$200,1)</f>
        <v>0.29870776405858634</v>
      </c>
      <c r="CB125">
        <f>1-NORMDIST(N125,Playoffs!DA$199,Playoffs!DA$200,1)</f>
        <v>0.54366031215403543</v>
      </c>
      <c r="CC125">
        <f>NORMDIST(O125,Playoffs!DB$199,Playoffs!DB$200,1)</f>
        <v>0.55045919923334241</v>
      </c>
      <c r="CD125">
        <f>1-NORMDIST(P125,Playoffs!DC$199,Playoffs!DC$200,1)</f>
        <v>0.69081545589241622</v>
      </c>
      <c r="CE125">
        <f>NORMDIST(Q125,Playoffs!DD$199,Playoffs!DD$200,1)</f>
        <v>0.63416318040513642</v>
      </c>
      <c r="CF125">
        <f>1-NORMDIST(R125,Playoffs!DE$199,Playoffs!DE$200,1)</f>
        <v>0.55706111853526918</v>
      </c>
      <c r="CG125">
        <f>NORMDIST(S125,Playoffs!DF$199,Playoffs!DF$200,1)</f>
        <v>0.67113831735972407</v>
      </c>
      <c r="CH125">
        <f>1-NORMDIST(T125,Playoffs!DG$199,Playoffs!DG$200,1)</f>
        <v>0.34086365611828828</v>
      </c>
      <c r="CI125">
        <f>1-NORMDIST(U125,Playoffs!DH$199,Playoffs!DH$200,1)</f>
        <v>0.73520665815471564</v>
      </c>
      <c r="CJ125">
        <f>NORMDIST(V125,Playoffs!DI$199,Playoffs!DI$200,1)</f>
        <v>0.75534177246916445</v>
      </c>
      <c r="CK125">
        <f>NORMDIST(W125,Playoffs!DJ$199,Playoffs!DJ$200,1)</f>
        <v>0.51006895787956519</v>
      </c>
      <c r="CL125">
        <f>1-NORMDIST(X125,Playoffs!DK$199,Playoffs!DK$200,1)</f>
        <v>6.632510030099914E-2</v>
      </c>
      <c r="CM125">
        <f>NORMDIST(Y125,Playoffs!DL$199,Playoffs!DL$200,1)</f>
        <v>0.67976864801681225</v>
      </c>
      <c r="CN125">
        <f>1-NORMDIST(Z125,Playoffs!DM$199,Playoffs!DM$200,1)</f>
        <v>0.7129424916241035</v>
      </c>
      <c r="CO125">
        <f>1-NORMDIST(AA125,Playoffs!DN$199,Playoffs!DN$200,1)</f>
        <v>0.84069946318477806</v>
      </c>
      <c r="CP125">
        <f>NORMDIST(AB125,Playoffs!DO$199,Playoffs!DO$200,1)</f>
        <v>0.15010739998111267</v>
      </c>
      <c r="CQ125">
        <f>NORMDIST(AC125,Playoffs!DP$199,Playoffs!DP$200,1)</f>
        <v>0.45920899786226621</v>
      </c>
      <c r="CR125">
        <f>1-NORMDIST(AD125,Playoffs!DQ$199,Playoffs!DQ$200,1)</f>
        <v>0.17602425864443316</v>
      </c>
      <c r="CS125">
        <f>NORMDIST(AE125,Playoffs!DR$199,Playoffs!DR$200,1)</f>
        <v>0.20891128436461415</v>
      </c>
      <c r="CT125">
        <f>1-NORMDIST(AF125,Playoffs!DS$199,Playoffs!DS$200,1)</f>
        <v>0.44924591949334913</v>
      </c>
      <c r="CU125">
        <f>NORMDIST(AG125,Playoffs!DT$199,Playoffs!DT$200,1)</f>
        <v>0.66958201675825357</v>
      </c>
      <c r="CV125">
        <f>1-NORMDIST(AH125,Playoffs!DU$199,Playoffs!DU$200,1)</f>
        <v>0.7502853244503318</v>
      </c>
      <c r="CW125">
        <f t="shared" si="102"/>
        <v>18.962080066410817</v>
      </c>
      <c r="CX125">
        <f t="shared" si="103"/>
        <v>18.300624804376156</v>
      </c>
      <c r="CY125">
        <f t="shared" si="104"/>
        <v>37.262704870786983</v>
      </c>
      <c r="DA125">
        <f t="shared" ca="1" si="105"/>
        <v>117</v>
      </c>
      <c r="DB125">
        <f t="shared" ca="1" si="106"/>
        <v>106</v>
      </c>
      <c r="DC125">
        <f t="shared" ca="1" si="107"/>
        <v>112</v>
      </c>
      <c r="DE125" t="str">
        <f t="shared" si="108"/>
        <v>Bears</v>
      </c>
    </row>
    <row r="126" spans="1:109">
      <c r="A126" t="str">
        <f>Playoffs!G124</f>
        <v>Seahawks-DIV-2006</v>
      </c>
      <c r="B126" t="str">
        <f>Playoffs!B124&amp;"-"&amp;Playoffs!F124</f>
        <v>Bears-2006</v>
      </c>
      <c r="C126">
        <f>Playoffs!CP124-VLOOKUP($B126,Adjusted!$C$1:$AI$128,C$2,FALSE)</f>
        <v>0.71835914918473487</v>
      </c>
      <c r="D126">
        <f>Playoffs!CQ124-VLOOKUP($B126,Adjusted!$C$1:$AI$128,D$2,FALSE)</f>
        <v>0.72936358203335683</v>
      </c>
      <c r="E126">
        <f>Playoffs!CR124-VLOOKUP($B126,Adjusted!$C$1:$AI$128,E$2,FALSE)</f>
        <v>5.6060710726520675</v>
      </c>
      <c r="F126">
        <f>Playoffs!CS124-VLOOKUP($B126,Adjusted!$C$1:$AI$128,F$2,FALSE)</f>
        <v>6.0804138455635055</v>
      </c>
      <c r="G126">
        <f>Playoffs!CT124-VLOOKUP($B126,Adjusted!$C$1:$AI$128,G$2,FALSE)</f>
        <v>6.3351578745723947E-2</v>
      </c>
      <c r="H126">
        <f>Playoffs!CU124-VLOOKUP($B126,Adjusted!$C$1:$AI$128,H$2,FALSE)</f>
        <v>1.5989559449251567</v>
      </c>
      <c r="I126">
        <f>Playoffs!CV124-VLOOKUP($B126,Adjusted!$C$1:$AI$128,I$2,FALSE)</f>
        <v>25.499864246710715</v>
      </c>
      <c r="J126">
        <f>Playoffs!CW124-VLOOKUP($B126,Adjusted!$C$1:$AI$128,J$2,FALSE)</f>
        <v>30.163447588986248</v>
      </c>
      <c r="K126">
        <f>Playoffs!CX124-VLOOKUP($B126,Adjusted!$C$1:$AI$128,K$2,FALSE)</f>
        <v>2.3465376954708805</v>
      </c>
      <c r="L126">
        <f>Playoffs!CY124-VLOOKUP($B126,Adjusted!$C$1:$AI$128,L$2,FALSE)</f>
        <v>2.8124338598879999</v>
      </c>
      <c r="M126">
        <f>Playoffs!CZ124-VLOOKUP($B126,Adjusted!$C$1:$AI$128,M$2,FALSE)</f>
        <v>4.8739902585345662</v>
      </c>
      <c r="N126">
        <f>Playoffs!DA124-VLOOKUP($B126,Adjusted!$C$1:$AI$128,N$2,FALSE)</f>
        <v>5.2489621561212045</v>
      </c>
      <c r="O126">
        <f>Playoffs!DB124-VLOOKUP($B126,Adjusted!$C$1:$AI$128,O$2,FALSE)</f>
        <v>1.5610181875193458</v>
      </c>
      <c r="P126">
        <f>Playoffs!DC124-VLOOKUP($B126,Adjusted!$C$1:$AI$128,P$2,FALSE)</f>
        <v>1.7063902736616801</v>
      </c>
      <c r="Q126">
        <f>Playoffs!DD124-VLOOKUP($B126,Adjusted!$C$1:$AI$128,Q$2,FALSE)</f>
        <v>0.39549135955013359</v>
      </c>
      <c r="R126">
        <f>Playoffs!DE124-VLOOKUP($B126,Adjusted!$C$1:$AI$128,R$2,FALSE)</f>
        <v>0.43849813696732598</v>
      </c>
      <c r="S126">
        <f>Playoffs!DF124-VLOOKUP($B126,Adjusted!$C$1:$AI$128,S$2,FALSE)</f>
        <v>34.266451359953926</v>
      </c>
      <c r="T126">
        <f>Playoffs!DG124-VLOOKUP($B126,Adjusted!$C$1:$AI$128,T$2,FALSE)</f>
        <v>31.612678742136847</v>
      </c>
      <c r="U126">
        <f>Playoffs!DH124-VLOOKUP($B126,Adjusted!$C$1:$AI$128,U$2,FALSE)</f>
        <v>4.7203639550947818</v>
      </c>
      <c r="V126">
        <f>Playoffs!DI124-VLOOKUP($B126,Adjusted!$C$1:$AI$128,V$2,FALSE)</f>
        <v>2.5583279265168866</v>
      </c>
      <c r="W126">
        <f>Playoffs!DJ124-VLOOKUP($B126,Adjusted!$C$1:$AI$128,W$2,FALSE)</f>
        <v>1.000700001854028</v>
      </c>
      <c r="X126">
        <f>Playoffs!DK124-VLOOKUP($B126,Adjusted!$C$1:$AI$128,X$2,FALSE)</f>
        <v>0.77723712031104486</v>
      </c>
      <c r="Y126">
        <f>Playoffs!DL124-VLOOKUP($B126,Adjusted!$C$1:$AI$128,Y$2,FALSE)</f>
        <v>5.2114516221497054</v>
      </c>
      <c r="Z126">
        <f>Playoffs!DM124-VLOOKUP($B126,Adjusted!$C$1:$AI$128,Z$2,FALSE)</f>
        <v>5.8121300665123856</v>
      </c>
      <c r="AA126">
        <f>Playoffs!DN124-VLOOKUP($B126,Adjusted!$C$1:$AI$128,AA$2,FALSE)</f>
        <v>-5.3349085041073135E-2</v>
      </c>
      <c r="AB126">
        <f>Playoffs!DO124-VLOOKUP($B126,Adjusted!$C$1:$AI$128,AB$2,FALSE)</f>
        <v>0.44351488386348881</v>
      </c>
      <c r="AC126">
        <f>Playoffs!DP124-VLOOKUP($B126,Adjusted!$C$1:$AI$128,AC$2,FALSE)</f>
        <v>0.54232349108921241</v>
      </c>
      <c r="AD126">
        <f>Playoffs!DQ124-VLOOKUP($B126,Adjusted!$C$1:$AI$128,AD$2,FALSE)</f>
        <v>0.43510983535867753</v>
      </c>
      <c r="AE126">
        <f>Playoffs!DR124-VLOOKUP($B126,Adjusted!$C$1:$AI$128,AE$2,FALSE)</f>
        <v>3.881734562425236</v>
      </c>
      <c r="AF126">
        <f>Playoffs!DS124-VLOOKUP($B126,Adjusted!$C$1:$AI$128,AF$2,FALSE)</f>
        <v>3.8654553853622877</v>
      </c>
      <c r="AG126">
        <f>Playoffs!DT124-VLOOKUP($B126,Adjusted!$C$1:$AI$128,AG$2,FALSE)</f>
        <v>36.271980714961067</v>
      </c>
      <c r="AH126">
        <f>Playoffs!DU124-VLOOKUP($B126,Adjusted!$C$1:$AI$128,AH$2,FALSE)</f>
        <v>38.702603929289708</v>
      </c>
      <c r="AJ126">
        <f t="shared" ca="1" si="101"/>
        <v>103</v>
      </c>
      <c r="AK126">
        <f t="shared" ca="1" si="109"/>
        <v>148</v>
      </c>
      <c r="AL126">
        <f t="shared" ca="1" si="110"/>
        <v>114</v>
      </c>
      <c r="AM126">
        <f t="shared" ca="1" si="111"/>
        <v>132</v>
      </c>
      <c r="AN126">
        <f t="shared" ca="1" si="112"/>
        <v>25</v>
      </c>
      <c r="AO126">
        <f t="shared" ca="1" si="113"/>
        <v>98</v>
      </c>
      <c r="AP126">
        <f t="shared" ca="1" si="114"/>
        <v>144</v>
      </c>
      <c r="AQ126">
        <f t="shared" ca="1" si="115"/>
        <v>131</v>
      </c>
      <c r="AR126">
        <f t="shared" ca="1" si="116"/>
        <v>140</v>
      </c>
      <c r="AS126">
        <f t="shared" ca="1" si="117"/>
        <v>128</v>
      </c>
      <c r="AT126">
        <f t="shared" ca="1" si="118"/>
        <v>134</v>
      </c>
      <c r="AU126">
        <f t="shared" ca="1" si="119"/>
        <v>128</v>
      </c>
      <c r="AV126">
        <f t="shared" ca="1" si="120"/>
        <v>121</v>
      </c>
      <c r="AW126">
        <f t="shared" ca="1" si="121"/>
        <v>120</v>
      </c>
      <c r="AX126">
        <f t="shared" ca="1" si="122"/>
        <v>116</v>
      </c>
      <c r="AY126">
        <f t="shared" ca="1" si="123"/>
        <v>138</v>
      </c>
      <c r="AZ126">
        <f t="shared" ca="1" si="124"/>
        <v>68</v>
      </c>
      <c r="BA126">
        <f t="shared" ca="1" si="125"/>
        <v>122</v>
      </c>
      <c r="BB126">
        <f t="shared" ca="1" si="126"/>
        <v>137</v>
      </c>
      <c r="BC126">
        <f t="shared" ca="1" si="127"/>
        <v>155</v>
      </c>
      <c r="BD126">
        <f t="shared" ca="1" si="128"/>
        <v>29</v>
      </c>
      <c r="BE126">
        <f t="shared" ca="1" si="129"/>
        <v>141</v>
      </c>
      <c r="BF126">
        <f t="shared" ca="1" si="130"/>
        <v>125</v>
      </c>
      <c r="BG126">
        <f t="shared" ca="1" si="131"/>
        <v>132</v>
      </c>
      <c r="BH126">
        <f t="shared" ca="1" si="132"/>
        <v>1</v>
      </c>
      <c r="BI126">
        <f t="shared" ca="1" si="133"/>
        <v>156</v>
      </c>
      <c r="BJ126">
        <f t="shared" ca="1" si="134"/>
        <v>46</v>
      </c>
      <c r="BK126">
        <f t="shared" ca="1" si="135"/>
        <v>95</v>
      </c>
      <c r="BL126">
        <f t="shared" ca="1" si="136"/>
        <v>102</v>
      </c>
      <c r="BM126">
        <f t="shared" ca="1" si="137"/>
        <v>89</v>
      </c>
      <c r="BN126">
        <f t="shared" ca="1" si="138"/>
        <v>115</v>
      </c>
      <c r="BO126">
        <f t="shared" ca="1" si="139"/>
        <v>120</v>
      </c>
      <c r="BQ126">
        <f>NORMDIST(C126,Playoffs!CP$199,Playoffs!CP$200,1)</f>
        <v>0.60252887259398735</v>
      </c>
      <c r="BR126">
        <f>1-NORMDIST(D126,Playoffs!CQ$199,Playoffs!CQ$200,1)</f>
        <v>0.35704126794668789</v>
      </c>
      <c r="BS126">
        <f>NORMDIST(E126,Playoffs!CR$199,Playoffs!CR$200,1)</f>
        <v>0.52323986005634671</v>
      </c>
      <c r="BT126">
        <f>1-NORMDIST(F126,Playoffs!CS$199,Playoffs!CS$200,1)</f>
        <v>0.41061962601984647</v>
      </c>
      <c r="BU126">
        <f>1-NORMDIST(G126,Playoffs!CT$199,Playoffs!CT$200,1)</f>
        <v>0.88544097043278092</v>
      </c>
      <c r="BV126">
        <f>NORMDIST(H126,Playoffs!CU$199,Playoffs!CU$200,1)</f>
        <v>0.45655718846281246</v>
      </c>
      <c r="BW126">
        <f>NORMDIST(I126,Playoffs!CV$199,Playoffs!CV$200,1)</f>
        <v>0.36891462699333766</v>
      </c>
      <c r="BX126">
        <f>1-NORMDIST(J126,Playoffs!CW$199,Playoffs!CW$200,1)</f>
        <v>0.42603828157176205</v>
      </c>
      <c r="BY126">
        <f>NORMDIST(K126,Playoffs!CX$199,Playoffs!CX$200,1)</f>
        <v>0.30235428613821469</v>
      </c>
      <c r="BZ126">
        <f>1-NORMDIST(L126,Playoffs!CY$199,Playoffs!CY$200,1)</f>
        <v>0.39612960515708895</v>
      </c>
      <c r="CA126">
        <f>NORMDIST(M126,Playoffs!CZ$199,Playoffs!CZ$200,1)</f>
        <v>0.39630579870316995</v>
      </c>
      <c r="CB126">
        <f>1-NORMDIST(N126,Playoffs!DA$199,Playoffs!DA$200,1)</f>
        <v>0.47328837038450644</v>
      </c>
      <c r="CC126">
        <f>NORMDIST(O126,Playoffs!DB$199,Playoffs!DB$200,1)</f>
        <v>0.45215710832507172</v>
      </c>
      <c r="CD126">
        <f>1-NORMDIST(P126,Playoffs!DC$199,Playoffs!DC$200,1)</f>
        <v>0.44299953515360424</v>
      </c>
      <c r="CE126">
        <f>NORMDIST(Q126,Playoffs!DD$199,Playoffs!DD$200,1)</f>
        <v>0.51259990139726419</v>
      </c>
      <c r="CF126">
        <f>1-NORMDIST(R126,Playoffs!DE$199,Playoffs!DE$200,1)</f>
        <v>0.36254790867737319</v>
      </c>
      <c r="CG126">
        <f>NORMDIST(S126,Playoffs!DF$199,Playoffs!DF$200,1)</f>
        <v>0.71494061078729665</v>
      </c>
      <c r="CH126">
        <f>1-NORMDIST(T126,Playoffs!DG$199,Playoffs!DG$200,1)</f>
        <v>0.46047858545298825</v>
      </c>
      <c r="CI126">
        <f>1-NORMDIST(U126,Playoffs!DH$199,Playoffs!DH$200,1)</f>
        <v>0.34502731100705131</v>
      </c>
      <c r="CJ126">
        <f>NORMDIST(V126,Playoffs!DI$199,Playoffs!DI$200,1)</f>
        <v>0.25111366288544112</v>
      </c>
      <c r="CK126">
        <f>NORMDIST(W126,Playoffs!DJ$199,Playoffs!DJ$200,1)</f>
        <v>0.89609856035583646</v>
      </c>
      <c r="CL126">
        <f>1-NORMDIST(X126,Playoffs!DK$199,Playoffs!DK$200,1)</f>
        <v>0.32874060344382949</v>
      </c>
      <c r="CM126">
        <f>NORMDIST(Y126,Playoffs!DL$199,Playoffs!DL$200,1)</f>
        <v>0.3829258018125421</v>
      </c>
      <c r="CN126">
        <f>1-NORMDIST(Z126,Playoffs!DM$199,Playoffs!DM$200,1)</f>
        <v>0.38049138189483667</v>
      </c>
      <c r="CO126">
        <f>1-NORMDIST(AA126,Playoffs!DN$199,Playoffs!DN$200,1)</f>
        <v>0.97748075366377829</v>
      </c>
      <c r="CP126">
        <f>NORMDIST(AB126,Playoffs!DO$199,Playoffs!DO$200,1)</f>
        <v>0.19506921552635792</v>
      </c>
      <c r="CQ126">
        <f>NORMDIST(AC126,Playoffs!DP$199,Playoffs!DP$200,1)</f>
        <v>0.76677718122285543</v>
      </c>
      <c r="CR126">
        <f>1-NORMDIST(AD126,Playoffs!DQ$199,Playoffs!DQ$200,1)</f>
        <v>0.57478910217773727</v>
      </c>
      <c r="CS126">
        <f>NORMDIST(AE126,Playoffs!DR$199,Playoffs!DR$200,1)</f>
        <v>0.41950270581318427</v>
      </c>
      <c r="CT126">
        <f>1-NORMDIST(AF126,Playoffs!DS$199,Playoffs!DS$200,1)</f>
        <v>0.58553661490907793</v>
      </c>
      <c r="CU126">
        <f>NORMDIST(AG126,Playoffs!DT$199,Playoffs!DT$200,1)</f>
        <v>0.38880775614231933</v>
      </c>
      <c r="CV126">
        <f>1-NORMDIST(AH126,Playoffs!DU$199,Playoffs!DU$200,1)</f>
        <v>0.46418081913749631</v>
      </c>
      <c r="CW126">
        <f t="shared" si="102"/>
        <v>19.936082259316496</v>
      </c>
      <c r="CX126">
        <f t="shared" si="103"/>
        <v>14.537113496630452</v>
      </c>
      <c r="CY126">
        <f t="shared" si="104"/>
        <v>34.473195755946939</v>
      </c>
      <c r="DA126">
        <f t="shared" ca="1" si="105"/>
        <v>105</v>
      </c>
      <c r="DB126">
        <f t="shared" ca="1" si="106"/>
        <v>148</v>
      </c>
      <c r="DC126">
        <f t="shared" ca="1" si="107"/>
        <v>136</v>
      </c>
      <c r="DE126" t="str">
        <f t="shared" si="108"/>
        <v>Seahawks</v>
      </c>
    </row>
    <row r="127" spans="1:109">
      <c r="A127" t="str">
        <f>Playoffs!G125</f>
        <v>Chargers-DIV-2006</v>
      </c>
      <c r="B127" t="str">
        <f>Playoffs!B125&amp;"-"&amp;Playoffs!F125</f>
        <v>Patriots-2006</v>
      </c>
      <c r="C127">
        <f>Playoffs!CP125-VLOOKUP($B127,Adjusted!$C$1:$AI$128,C$2,FALSE)</f>
        <v>0.75254813438328516</v>
      </c>
      <c r="D127">
        <f>Playoffs!CQ125-VLOOKUP($B127,Adjusted!$C$1:$AI$128,D$2,FALSE)</f>
        <v>0.55656665417334383</v>
      </c>
      <c r="E127">
        <f>Playoffs!CR125-VLOOKUP($B127,Adjusted!$C$1:$AI$128,E$2,FALSE)</f>
        <v>5.4140349334455795</v>
      </c>
      <c r="F127">
        <f>Playoffs!CS125-VLOOKUP($B127,Adjusted!$C$1:$AI$128,F$2,FALSE)</f>
        <v>2.7473007970959582</v>
      </c>
      <c r="G127">
        <f>Playoffs!CT125-VLOOKUP($B127,Adjusted!$C$1:$AI$128,G$2,FALSE)</f>
        <v>3.4692352826519586</v>
      </c>
      <c r="H127">
        <f>Playoffs!CU125-VLOOKUP($B127,Adjusted!$C$1:$AI$128,H$2,FALSE)</f>
        <v>3.1314021488313912</v>
      </c>
      <c r="I127">
        <f>Playoffs!CV125-VLOOKUP($B127,Adjusted!$C$1:$AI$128,I$2,FALSE)</f>
        <v>27.855263321796432</v>
      </c>
      <c r="J127">
        <f>Playoffs!CW125-VLOOKUP($B127,Adjusted!$C$1:$AI$128,J$2,FALSE)</f>
        <v>20.588774081446733</v>
      </c>
      <c r="K127">
        <f>Playoffs!CX125-VLOOKUP($B127,Adjusted!$C$1:$AI$128,K$2,FALSE)</f>
        <v>2.430796558647065</v>
      </c>
      <c r="L127">
        <f>Playoffs!CY125-VLOOKUP($B127,Adjusted!$C$1:$AI$128,L$2,FALSE)</f>
        <v>1.783876577011315</v>
      </c>
      <c r="M127">
        <f>Playoffs!CZ125-VLOOKUP($B127,Adjusted!$C$1:$AI$128,M$2,FALSE)</f>
        <v>5.2533971200686418</v>
      </c>
      <c r="N127">
        <f>Playoffs!DA125-VLOOKUP($B127,Adjusted!$C$1:$AI$128,N$2,FALSE)</f>
        <v>4.4797411056439724</v>
      </c>
      <c r="O127">
        <f>Playoffs!DB125-VLOOKUP($B127,Adjusted!$C$1:$AI$128,O$2,FALSE)</f>
        <v>1.7007461625187368</v>
      </c>
      <c r="P127">
        <f>Playoffs!DC125-VLOOKUP($B127,Adjusted!$C$1:$AI$128,P$2,FALSE)</f>
        <v>0.98537853113100915</v>
      </c>
      <c r="Q127">
        <f>Playoffs!DD125-VLOOKUP($B127,Adjusted!$C$1:$AI$128,Q$2,FALSE)</f>
        <v>0.41321426930880478</v>
      </c>
      <c r="R127">
        <f>Playoffs!DE125-VLOOKUP($B127,Adjusted!$C$1:$AI$128,R$2,FALSE)</f>
        <v>0.14892959550731349</v>
      </c>
      <c r="S127">
        <f>Playoffs!DF125-VLOOKUP($B127,Adjusted!$C$1:$AI$128,S$2,FALSE)</f>
        <v>39.023868007004957</v>
      </c>
      <c r="T127">
        <f>Playoffs!DG125-VLOOKUP($B127,Adjusted!$C$1:$AI$128,T$2,FALSE)</f>
        <v>27.743110883820858</v>
      </c>
      <c r="U127">
        <f>Playoffs!DH125-VLOOKUP($B127,Adjusted!$C$1:$AI$128,U$2,FALSE)</f>
        <v>4.3176872957840002</v>
      </c>
      <c r="V127">
        <f>Playoffs!DI125-VLOOKUP($B127,Adjusted!$C$1:$AI$128,V$2,FALSE)</f>
        <v>7.0339498783172161</v>
      </c>
      <c r="W127">
        <f>Playoffs!DJ125-VLOOKUP($B127,Adjusted!$C$1:$AI$128,W$2,FALSE)</f>
        <v>1.0806472898054664</v>
      </c>
      <c r="X127">
        <f>Playoffs!DK125-VLOOKUP($B127,Adjusted!$C$1:$AI$128,X$2,FALSE)</f>
        <v>0.63649923488757776</v>
      </c>
      <c r="Y127">
        <f>Playoffs!DL125-VLOOKUP($B127,Adjusted!$C$1:$AI$128,Y$2,FALSE)</f>
        <v>5.3170262331783791</v>
      </c>
      <c r="Z127">
        <f>Playoffs!DM125-VLOOKUP($B127,Adjusted!$C$1:$AI$128,Z$2,FALSE)</f>
        <v>4.5605381730260888</v>
      </c>
      <c r="AA127">
        <f>Playoffs!DN125-VLOOKUP($B127,Adjusted!$C$1:$AI$128,AA$2,FALSE)</f>
        <v>0.70230212288859795</v>
      </c>
      <c r="AB127">
        <f>Playoffs!DO125-VLOOKUP($B127,Adjusted!$C$1:$AI$128,AB$2,FALSE)</f>
        <v>0.52892019559509718</v>
      </c>
      <c r="AC127">
        <f>Playoffs!DP125-VLOOKUP($B127,Adjusted!$C$1:$AI$128,AC$2,FALSE)</f>
        <v>0.626821073228505</v>
      </c>
      <c r="AD127">
        <f>Playoffs!DQ125-VLOOKUP($B127,Adjusted!$C$1:$AI$128,AD$2,FALSE)</f>
        <v>0.29609037449961878</v>
      </c>
      <c r="AE127">
        <f>Playoffs!DR125-VLOOKUP($B127,Adjusted!$C$1:$AI$128,AE$2,FALSE)</f>
        <v>4.5163518733653882</v>
      </c>
      <c r="AF127">
        <f>Playoffs!DS125-VLOOKUP($B127,Adjusted!$C$1:$AI$128,AF$2,FALSE)</f>
        <v>2.6984683429567098</v>
      </c>
      <c r="AG127">
        <f>Playoffs!DT125-VLOOKUP($B127,Adjusted!$C$1:$AI$128,AG$2,FALSE)</f>
        <v>39.641529896338184</v>
      </c>
      <c r="AH127">
        <f>Playoffs!DU125-VLOOKUP($B127,Adjusted!$C$1:$AI$128,AH$2,FALSE)</f>
        <v>40.330525252118044</v>
      </c>
      <c r="AJ127">
        <f t="shared" ca="1" si="101"/>
        <v>69</v>
      </c>
      <c r="AK127">
        <f t="shared" ca="1" si="109"/>
        <v>27</v>
      </c>
      <c r="AL127">
        <f t="shared" ca="1" si="110"/>
        <v>119</v>
      </c>
      <c r="AM127">
        <f t="shared" ca="1" si="111"/>
        <v>49</v>
      </c>
      <c r="AN127">
        <f t="shared" ca="1" si="112"/>
        <v>169</v>
      </c>
      <c r="AO127">
        <f t="shared" ca="1" si="113"/>
        <v>49</v>
      </c>
      <c r="AP127">
        <f t="shared" ca="1" si="114"/>
        <v>120</v>
      </c>
      <c r="AQ127">
        <f t="shared" ca="1" si="115"/>
        <v>45</v>
      </c>
      <c r="AR127">
        <f t="shared" ca="1" si="116"/>
        <v>132</v>
      </c>
      <c r="AS127">
        <f t="shared" ca="1" si="117"/>
        <v>18</v>
      </c>
      <c r="AT127">
        <f t="shared" ca="1" si="118"/>
        <v>107</v>
      </c>
      <c r="AU127">
        <f t="shared" ca="1" si="119"/>
        <v>61</v>
      </c>
      <c r="AV127">
        <f t="shared" ca="1" si="120"/>
        <v>97</v>
      </c>
      <c r="AW127">
        <f t="shared" ca="1" si="121"/>
        <v>29</v>
      </c>
      <c r="AX127">
        <f t="shared" ca="1" si="122"/>
        <v>100</v>
      </c>
      <c r="AY127">
        <f t="shared" ca="1" si="123"/>
        <v>10</v>
      </c>
      <c r="AZ127">
        <f t="shared" ca="1" si="124"/>
        <v>26</v>
      </c>
      <c r="BA127">
        <f t="shared" ca="1" si="125"/>
        <v>63</v>
      </c>
      <c r="BB127">
        <f t="shared" ca="1" si="126"/>
        <v>117</v>
      </c>
      <c r="BC127">
        <f t="shared" ca="1" si="127"/>
        <v>14</v>
      </c>
      <c r="BD127">
        <f t="shared" ca="1" si="128"/>
        <v>9</v>
      </c>
      <c r="BE127">
        <f t="shared" ca="1" si="129"/>
        <v>98</v>
      </c>
      <c r="BF127">
        <f t="shared" ca="1" si="130"/>
        <v>117</v>
      </c>
      <c r="BG127">
        <f t="shared" ca="1" si="131"/>
        <v>43</v>
      </c>
      <c r="BH127">
        <f t="shared" ca="1" si="132"/>
        <v>118</v>
      </c>
      <c r="BI127">
        <f t="shared" ca="1" si="133"/>
        <v>128</v>
      </c>
      <c r="BJ127">
        <f t="shared" ca="1" si="134"/>
        <v>18</v>
      </c>
      <c r="BK127">
        <f t="shared" ca="1" si="135"/>
        <v>22</v>
      </c>
      <c r="BL127">
        <f t="shared" ca="1" si="136"/>
        <v>63</v>
      </c>
      <c r="BM127">
        <f t="shared" ca="1" si="137"/>
        <v>29</v>
      </c>
      <c r="BN127">
        <f t="shared" ca="1" si="138"/>
        <v>68</v>
      </c>
      <c r="BO127">
        <f t="shared" ca="1" si="139"/>
        <v>138</v>
      </c>
      <c r="BQ127">
        <f>NORMDIST(C127,Playoffs!CP$199,Playoffs!CP$200,1)</f>
        <v>0.72264450016601911</v>
      </c>
      <c r="BR127">
        <f>1-NORMDIST(D127,Playoffs!CQ$199,Playoffs!CQ$200,1)</f>
        <v>0.90416049095402995</v>
      </c>
      <c r="BS127">
        <f>NORMDIST(E127,Playoffs!CR$199,Playoffs!CR$200,1)</f>
        <v>0.49617347289522673</v>
      </c>
      <c r="BT127">
        <f>1-NORMDIST(F127,Playoffs!CS$199,Playoffs!CS$200,1)</f>
        <v>0.82950102063409559</v>
      </c>
      <c r="BU127">
        <f>1-NORMDIST(G127,Playoffs!CT$199,Playoffs!CT$200,1)</f>
        <v>0.11071437689571995</v>
      </c>
      <c r="BV127">
        <f>NORMDIST(H127,Playoffs!CU$199,Playoffs!CU$200,1)</f>
        <v>0.83699013909999631</v>
      </c>
      <c r="BW127">
        <f>NORMDIST(I127,Playoffs!CV$199,Playoffs!CV$200,1)</f>
        <v>0.47150327039685402</v>
      </c>
      <c r="BX127">
        <f>1-NORMDIST(J127,Playoffs!CW$199,Playoffs!CW$200,1)</f>
        <v>0.81154106146414873</v>
      </c>
      <c r="BY127">
        <f>NORMDIST(K127,Playoffs!CX$199,Playoffs!CX$200,1)</f>
        <v>0.3533129867200997</v>
      </c>
      <c r="BZ127">
        <f>1-NORMDIST(L127,Playoffs!CY$199,Playoffs!CY$200,1)</f>
        <v>0.92797519603241496</v>
      </c>
      <c r="CA127">
        <f>NORMDIST(M127,Playoffs!CZ$199,Playoffs!CZ$200,1)</f>
        <v>0.52826468360147372</v>
      </c>
      <c r="CB127">
        <f>1-NORMDIST(N127,Playoffs!DA$199,Playoffs!DA$200,1)</f>
        <v>0.72900596611561197</v>
      </c>
      <c r="CC127">
        <f>NORMDIST(O127,Playoffs!DB$199,Playoffs!DB$200,1)</f>
        <v>0.55295668206559567</v>
      </c>
      <c r="CD127">
        <f>1-NORMDIST(P127,Playoffs!DC$199,Playoffs!DC$200,1)</f>
        <v>0.87777505912416043</v>
      </c>
      <c r="CE127">
        <f>NORMDIST(Q127,Playoffs!DD$199,Playoffs!DD$200,1)</f>
        <v>0.56493257885563031</v>
      </c>
      <c r="CF127">
        <f>1-NORMDIST(R127,Playoffs!DE$199,Playoffs!DE$200,1)</f>
        <v>0.96433657124207395</v>
      </c>
      <c r="CG127">
        <f>NORMDIST(S127,Playoffs!DF$199,Playoffs!DF$200,1)</f>
        <v>0.92043778791011599</v>
      </c>
      <c r="CH127">
        <f>1-NORMDIST(T127,Playoffs!DG$199,Playoffs!DG$200,1)</f>
        <v>0.72043232133144619</v>
      </c>
      <c r="CI127">
        <f>1-NORMDIST(U127,Playoffs!DH$199,Playoffs!DH$200,1)</f>
        <v>0.42092116029023219</v>
      </c>
      <c r="CJ127">
        <f>NORMDIST(V127,Playoffs!DI$199,Playoffs!DI$200,1)</f>
        <v>0.93864982090337257</v>
      </c>
      <c r="CK127">
        <f>NORMDIST(W127,Playoffs!DJ$199,Playoffs!DJ$200,1)</f>
        <v>0.93962714417829352</v>
      </c>
      <c r="CL127">
        <f>1-NORMDIST(X127,Playoffs!DK$199,Playoffs!DK$200,1)</f>
        <v>0.52817215009667406</v>
      </c>
      <c r="CM127">
        <f>NORMDIST(Y127,Playoffs!DL$199,Playoffs!DL$200,1)</f>
        <v>0.42387136468285203</v>
      </c>
      <c r="CN127">
        <f>1-NORMDIST(Z127,Playoffs!DM$199,Playoffs!DM$200,1)</f>
        <v>0.82898114797196809</v>
      </c>
      <c r="CO127">
        <f>1-NORMDIST(AA127,Playoffs!DN$199,Playoffs!DN$200,1)</f>
        <v>0.60374028566537485</v>
      </c>
      <c r="CP127">
        <f>NORMDIST(AB127,Playoffs!DO$199,Playoffs!DO$200,1)</f>
        <v>0.25380425588509015</v>
      </c>
      <c r="CQ127">
        <f>NORMDIST(AC127,Playoffs!DP$199,Playoffs!DP$200,1)</f>
        <v>0.92659181879305264</v>
      </c>
      <c r="CR127">
        <f>1-NORMDIST(AD127,Playoffs!DQ$199,Playoffs!DQ$200,1)</f>
        <v>0.91580991801896472</v>
      </c>
      <c r="CS127">
        <f>NORMDIST(AE127,Playoffs!DR$199,Playoffs!DR$200,1)</f>
        <v>0.61798871375547348</v>
      </c>
      <c r="CT127">
        <f>1-NORMDIST(AF127,Playoffs!DS$199,Playoffs!DS$200,1)</f>
        <v>0.8732135528455176</v>
      </c>
      <c r="CU127">
        <f>NORMDIST(AG127,Playoffs!DT$199,Playoffs!DT$200,1)</f>
        <v>0.59240478961760012</v>
      </c>
      <c r="CV127">
        <f>1-NORMDIST(AH127,Playoffs!DU$199,Playoffs!DU$200,1)</f>
        <v>0.36719982556912723</v>
      </c>
      <c r="CW127">
        <f t="shared" si="102"/>
        <v>19.707293999004353</v>
      </c>
      <c r="CX127">
        <f t="shared" si="103"/>
        <v>29.500543951814347</v>
      </c>
      <c r="CY127">
        <f t="shared" si="104"/>
        <v>49.207837950818707</v>
      </c>
      <c r="DA127">
        <f t="shared" ca="1" si="105"/>
        <v>109</v>
      </c>
      <c r="DB127">
        <f t="shared" ca="1" si="106"/>
        <v>15</v>
      </c>
      <c r="DC127">
        <f t="shared" ca="1" si="107"/>
        <v>30</v>
      </c>
      <c r="DE127" t="str">
        <f t="shared" si="108"/>
        <v>Chargers</v>
      </c>
    </row>
    <row r="128" spans="1:109">
      <c r="A128" t="str">
        <f>Playoffs!G126</f>
        <v>Patriots-DIV-2006</v>
      </c>
      <c r="B128" t="str">
        <f>Playoffs!B126&amp;"-"&amp;Playoffs!F126</f>
        <v>Chargers-2006</v>
      </c>
      <c r="C128">
        <f>Playoffs!CP126-VLOOKUP($B128,Adjusted!$C$1:$AI$128,C$2,FALSE)</f>
        <v>0.61903773024722841</v>
      </c>
      <c r="D128">
        <f>Playoffs!CQ126-VLOOKUP($B128,Adjusted!$C$1:$AI$128,D$2,FALSE)</f>
        <v>0.64709950174859876</v>
      </c>
      <c r="E128">
        <f>Playoffs!CR126-VLOOKUP($B128,Adjusted!$C$1:$AI$128,E$2,FALSE)</f>
        <v>3.7304297169050331</v>
      </c>
      <c r="F128">
        <f>Playoffs!CS126-VLOOKUP($B128,Adjusted!$C$1:$AI$128,F$2,FALSE)</f>
        <v>3.0693084009678651</v>
      </c>
      <c r="G128">
        <f>Playoffs!CT126-VLOOKUP($B128,Adjusted!$C$1:$AI$128,G$2,FALSE)</f>
        <v>3.1937699460652591</v>
      </c>
      <c r="H128">
        <f>Playoffs!CU126-VLOOKUP($B128,Adjusted!$C$1:$AI$128,H$2,FALSE)</f>
        <v>4.8592354233558019</v>
      </c>
      <c r="I128">
        <f>Playoffs!CV126-VLOOKUP($B128,Adjusted!$C$1:$AI$128,I$2,FALSE)</f>
        <v>23.064687908618286</v>
      </c>
      <c r="J128">
        <f>Playoffs!CW126-VLOOKUP($B128,Adjusted!$C$1:$AI$128,J$2,FALSE)</f>
        <v>22.961086309359029</v>
      </c>
      <c r="K128">
        <f>Playoffs!CX126-VLOOKUP($B128,Adjusted!$C$1:$AI$128,K$2,FALSE)</f>
        <v>2.1939704903126014</v>
      </c>
      <c r="L128">
        <f>Playoffs!CY126-VLOOKUP($B128,Adjusted!$C$1:$AI$128,L$2,FALSE)</f>
        <v>2.1936290415076045</v>
      </c>
      <c r="M128">
        <f>Playoffs!CZ126-VLOOKUP($B128,Adjusted!$C$1:$AI$128,M$2,FALSE)</f>
        <v>4.4690118105101835</v>
      </c>
      <c r="N128">
        <f>Playoffs!DA126-VLOOKUP($B128,Adjusted!$C$1:$AI$128,N$2,FALSE)</f>
        <v>4.6063303746699038</v>
      </c>
      <c r="O128">
        <f>Playoffs!DB126-VLOOKUP($B128,Adjusted!$C$1:$AI$128,O$2,FALSE)</f>
        <v>1.2656175962133154</v>
      </c>
      <c r="P128">
        <f>Playoffs!DC126-VLOOKUP($B128,Adjusted!$C$1:$AI$128,P$2,FALSE)</f>
        <v>1.4191695751048474</v>
      </c>
      <c r="Q128">
        <f>Playoffs!DD126-VLOOKUP($B128,Adjusted!$C$1:$AI$128,Q$2,FALSE)</f>
        <v>0.24226245356947368</v>
      </c>
      <c r="R128">
        <f>Playoffs!DE126-VLOOKUP($B128,Adjusted!$C$1:$AI$128,R$2,FALSE)</f>
        <v>0.32661406211177568</v>
      </c>
      <c r="S128">
        <f>Playoffs!DF126-VLOOKUP($B128,Adjusted!$C$1:$AI$128,S$2,FALSE)</f>
        <v>32.407611901717068</v>
      </c>
      <c r="T128">
        <f>Playoffs!DG126-VLOOKUP($B128,Adjusted!$C$1:$AI$128,T$2,FALSE)</f>
        <v>36.086430579322567</v>
      </c>
      <c r="U128">
        <f>Playoffs!DH126-VLOOKUP($B128,Adjusted!$C$1:$AI$128,U$2,FALSE)</f>
        <v>5.2409869095008608</v>
      </c>
      <c r="V128">
        <f>Playoffs!DI126-VLOOKUP($B128,Adjusted!$C$1:$AI$128,V$2,FALSE)</f>
        <v>4.3916244920340777</v>
      </c>
      <c r="W128">
        <f>Playoffs!DJ126-VLOOKUP($B128,Adjusted!$C$1:$AI$128,W$2,FALSE)</f>
        <v>0.65618829869023509</v>
      </c>
      <c r="X128">
        <f>Playoffs!DK126-VLOOKUP($B128,Adjusted!$C$1:$AI$128,X$2,FALSE)</f>
        <v>0.8455783083037145</v>
      </c>
      <c r="Y128">
        <f>Playoffs!DL126-VLOOKUP($B128,Adjusted!$C$1:$AI$128,Y$2,FALSE)</f>
        <v>5.1889782927364161</v>
      </c>
      <c r="Z128">
        <f>Playoffs!DM126-VLOOKUP($B128,Adjusted!$C$1:$AI$128,Z$2,FALSE)</f>
        <v>5.0286373366586599</v>
      </c>
      <c r="AA128">
        <f>Playoffs!DN126-VLOOKUP($B128,Adjusted!$C$1:$AI$128,AA$2,FALSE)</f>
        <v>0.55561559409409034</v>
      </c>
      <c r="AB128">
        <f>Playoffs!DO126-VLOOKUP($B128,Adjusted!$C$1:$AI$128,AB$2,FALSE)</f>
        <v>0.95590301430450386</v>
      </c>
      <c r="AC128">
        <f>Playoffs!DP126-VLOOKUP($B128,Adjusted!$C$1:$AI$128,AC$2,FALSE)</f>
        <v>0.28938711414222157</v>
      </c>
      <c r="AD128">
        <f>Playoffs!DQ126-VLOOKUP($B128,Adjusted!$C$1:$AI$128,AD$2,FALSE)</f>
        <v>0.5462973283380248</v>
      </c>
      <c r="AE128">
        <f>Playoffs!DR126-VLOOKUP($B128,Adjusted!$C$1:$AI$128,AE$2,FALSE)</f>
        <v>2.2802785949870432</v>
      </c>
      <c r="AF128">
        <f>Playoffs!DS126-VLOOKUP($B128,Adjusted!$C$1:$AI$128,AF$2,FALSE)</f>
        <v>3.6627736612732917</v>
      </c>
      <c r="AG128">
        <f>Playoffs!DT126-VLOOKUP($B128,Adjusted!$C$1:$AI$128,AG$2,FALSE)</f>
        <v>37.581002728178326</v>
      </c>
      <c r="AH128">
        <f>Playoffs!DU126-VLOOKUP($B128,Adjusted!$C$1:$AI$128,AH$2,FALSE)</f>
        <v>35.295272094910622</v>
      </c>
      <c r="AJ128">
        <f t="shared" ca="1" si="101"/>
        <v>170</v>
      </c>
      <c r="AK128">
        <f t="shared" ca="1" si="109"/>
        <v>79</v>
      </c>
      <c r="AL128">
        <f t="shared" ca="1" si="110"/>
        <v>156</v>
      </c>
      <c r="AM128">
        <f t="shared" ca="1" si="111"/>
        <v>57</v>
      </c>
      <c r="AN128">
        <f t="shared" ca="1" si="112"/>
        <v>166</v>
      </c>
      <c r="AO128">
        <f t="shared" ca="1" si="113"/>
        <v>11</v>
      </c>
      <c r="AP128">
        <f t="shared" ca="1" si="114"/>
        <v>165</v>
      </c>
      <c r="AQ128">
        <f t="shared" ca="1" si="115"/>
        <v>69</v>
      </c>
      <c r="AR128">
        <f t="shared" ca="1" si="116"/>
        <v>159</v>
      </c>
      <c r="AS128">
        <f t="shared" ca="1" si="117"/>
        <v>58</v>
      </c>
      <c r="AT128">
        <f t="shared" ca="1" si="118"/>
        <v>167</v>
      </c>
      <c r="AU128">
        <f t="shared" ca="1" si="119"/>
        <v>72</v>
      </c>
      <c r="AV128">
        <f t="shared" ca="1" si="120"/>
        <v>160</v>
      </c>
      <c r="AW128">
        <f t="shared" ca="1" si="121"/>
        <v>86</v>
      </c>
      <c r="AX128">
        <f t="shared" ca="1" si="122"/>
        <v>181</v>
      </c>
      <c r="AY128">
        <f t="shared" ca="1" si="123"/>
        <v>75</v>
      </c>
      <c r="AZ128">
        <f t="shared" ca="1" si="124"/>
        <v>88</v>
      </c>
      <c r="BA128">
        <f t="shared" ca="1" si="125"/>
        <v>164</v>
      </c>
      <c r="BB128">
        <f t="shared" ca="1" si="126"/>
        <v>156</v>
      </c>
      <c r="BC128">
        <f t="shared" ca="1" si="127"/>
        <v>87</v>
      </c>
      <c r="BD128">
        <f t="shared" ca="1" si="128"/>
        <v>125</v>
      </c>
      <c r="BE128">
        <f t="shared" ca="1" si="129"/>
        <v>154</v>
      </c>
      <c r="BF128">
        <f t="shared" ca="1" si="130"/>
        <v>128</v>
      </c>
      <c r="BG128">
        <f t="shared" ca="1" si="131"/>
        <v>74</v>
      </c>
      <c r="BH128">
        <f t="shared" ca="1" si="132"/>
        <v>89</v>
      </c>
      <c r="BI128">
        <f t="shared" ca="1" si="133"/>
        <v>45</v>
      </c>
      <c r="BJ128">
        <f t="shared" ca="1" si="134"/>
        <v>181</v>
      </c>
      <c r="BK128">
        <f t="shared" ca="1" si="135"/>
        <v>167</v>
      </c>
      <c r="BL128">
        <f t="shared" ca="1" si="136"/>
        <v>184</v>
      </c>
      <c r="BM128">
        <f t="shared" ca="1" si="137"/>
        <v>79</v>
      </c>
      <c r="BN128">
        <f t="shared" ca="1" si="138"/>
        <v>95</v>
      </c>
      <c r="BO128">
        <f t="shared" ca="1" si="139"/>
        <v>71</v>
      </c>
      <c r="BQ128">
        <f>NORMDIST(C128,Playoffs!CP$199,Playoffs!CP$200,1)</f>
        <v>0.24160486699776818</v>
      </c>
      <c r="BR128">
        <f>1-NORMDIST(D128,Playoffs!CQ$199,Playoffs!CQ$200,1)</f>
        <v>0.66626392474413532</v>
      </c>
      <c r="BS128">
        <f>NORMDIST(E128,Playoffs!CR$199,Playoffs!CR$200,1)</f>
        <v>0.2726920652028989</v>
      </c>
      <c r="BT128">
        <f>1-NORMDIST(F128,Playoffs!CS$199,Playoffs!CS$200,1)</f>
        <v>0.79909024528858263</v>
      </c>
      <c r="BU128">
        <f>1-NORMDIST(G128,Playoffs!CT$199,Playoffs!CT$200,1)</f>
        <v>0.15231019065244322</v>
      </c>
      <c r="BV128">
        <f>NORMDIST(H128,Playoffs!CU$199,Playoffs!CU$200,1)</f>
        <v>0.98653648318369835</v>
      </c>
      <c r="BW128">
        <f>NORMDIST(I128,Playoffs!CV$199,Playoffs!CV$200,1)</f>
        <v>0.27196427849018012</v>
      </c>
      <c r="BX128">
        <f>1-NORMDIST(J128,Playoffs!CW$199,Playoffs!CW$200,1)</f>
        <v>0.73186439905670408</v>
      </c>
      <c r="BY128">
        <f>NORMDIST(K128,Playoffs!CX$199,Playoffs!CX$200,1)</f>
        <v>0.21964225372658619</v>
      </c>
      <c r="BZ128">
        <f>1-NORMDIST(L128,Playoffs!CY$199,Playoffs!CY$200,1)</f>
        <v>0.78052703397029766</v>
      </c>
      <c r="CA128">
        <f>NORMDIST(M128,Playoffs!CZ$199,Playoffs!CZ$200,1)</f>
        <v>0.26787590146399842</v>
      </c>
      <c r="CB128">
        <f>1-NORMDIST(N128,Playoffs!DA$199,Playoffs!DA$200,1)</f>
        <v>0.69090848906781299</v>
      </c>
      <c r="CC128">
        <f>NORMDIST(O128,Playoffs!DB$199,Playoffs!DB$200,1)</f>
        <v>0.25597003868404633</v>
      </c>
      <c r="CD128">
        <f>1-NORMDIST(P128,Playoffs!DC$199,Playoffs!DC$200,1)</f>
        <v>0.6470642418948872</v>
      </c>
      <c r="CE128">
        <f>NORMDIST(Q128,Playoffs!DD$199,Playoffs!DD$200,1)</f>
        <v>0.13376202216960031</v>
      </c>
      <c r="CF128">
        <f>1-NORMDIST(R128,Playoffs!DE$199,Playoffs!DE$200,1)</f>
        <v>0.68474706620344938</v>
      </c>
      <c r="CG128">
        <f>NORMDIST(S128,Playoffs!DF$199,Playoffs!DF$200,1)</f>
        <v>0.59468406753746961</v>
      </c>
      <c r="CH128">
        <f>1-NORMDIST(T128,Playoffs!DG$199,Playoffs!DG$200,1)</f>
        <v>0.18692642044840024</v>
      </c>
      <c r="CI128">
        <f>1-NORMDIST(U128,Playoffs!DH$199,Playoffs!DH$200,1)</f>
        <v>0.25578856153591623</v>
      </c>
      <c r="CJ128">
        <f>NORMDIST(V128,Playoffs!DI$199,Playoffs!DI$200,1)</f>
        <v>0.59333078040725895</v>
      </c>
      <c r="CK128">
        <f>NORMDIST(W128,Playoffs!DJ$199,Playoffs!DJ$200,1)</f>
        <v>0.50049540062752684</v>
      </c>
      <c r="CL128">
        <f>1-NORMDIST(X128,Playoffs!DK$199,Playoffs!DK$200,1)</f>
        <v>0.24414808192315018</v>
      </c>
      <c r="CM128">
        <f>NORMDIST(Y128,Playoffs!DL$199,Playoffs!DL$200,1)</f>
        <v>0.37435979639131733</v>
      </c>
      <c r="CN128">
        <f>1-NORMDIST(Z128,Playoffs!DM$199,Playoffs!DM$200,1)</f>
        <v>0.68474914215319438</v>
      </c>
      <c r="CO128">
        <f>1-NORMDIST(AA128,Playoffs!DN$199,Playoffs!DN$200,1)</f>
        <v>0.72609719002826079</v>
      </c>
      <c r="CP128">
        <f>NORMDIST(AB128,Playoffs!DO$199,Playoffs!DO$200,1)</f>
        <v>0.6260215671374284</v>
      </c>
      <c r="CQ128">
        <f>NORMDIST(AC128,Playoffs!DP$199,Playoffs!DP$200,1)</f>
        <v>7.5678983982798154E-2</v>
      </c>
      <c r="CR128">
        <f>1-NORMDIST(AD128,Playoffs!DQ$199,Playoffs!DQ$200,1)</f>
        <v>0.22295322964103881</v>
      </c>
      <c r="CS128">
        <f>NORMDIST(AE128,Playoffs!DR$199,Playoffs!DR$200,1)</f>
        <v>7.0319501204238466E-2</v>
      </c>
      <c r="CT128">
        <f>1-NORMDIST(AF128,Playoffs!DS$199,Playoffs!DS$200,1)</f>
        <v>0.646854559419484</v>
      </c>
      <c r="CU128">
        <f>NORMDIST(AG128,Playoffs!DT$199,Playoffs!DT$200,1)</f>
        <v>0.46736084081741869</v>
      </c>
      <c r="CV128">
        <f>1-NORMDIST(AH128,Playoffs!DU$199,Playoffs!DU$200,1)</f>
        <v>0.66714547880869046</v>
      </c>
      <c r="CW128">
        <f t="shared" si="102"/>
        <v>10.385130956854498</v>
      </c>
      <c r="CX128">
        <f t="shared" si="103"/>
        <v>23.7885643436029</v>
      </c>
      <c r="CY128">
        <f t="shared" si="104"/>
        <v>34.173695300457396</v>
      </c>
      <c r="DA128">
        <f t="shared" ca="1" si="105"/>
        <v>180</v>
      </c>
      <c r="DB128">
        <f t="shared" ca="1" si="106"/>
        <v>61</v>
      </c>
      <c r="DC128">
        <f t="shared" ca="1" si="107"/>
        <v>144</v>
      </c>
      <c r="DE128" t="str">
        <f t="shared" si="108"/>
        <v>Patriots</v>
      </c>
    </row>
    <row r="129" spans="1:109">
      <c r="A129" t="str">
        <f>Playoffs!G127</f>
        <v>Bears-CC-2006</v>
      </c>
      <c r="B129" t="str">
        <f>Playoffs!B127&amp;"-"&amp;Playoffs!F127</f>
        <v>Saints-2006</v>
      </c>
      <c r="C129">
        <f>Playoffs!CP127-VLOOKUP($B129,Adjusted!$C$1:$AI$128,C$2,FALSE)</f>
        <v>0.66298263324903828</v>
      </c>
      <c r="D129">
        <f>Playoffs!CQ127-VLOOKUP($B129,Adjusted!$C$1:$AI$128,D$2,FALSE)</f>
        <v>0.54155391905050243</v>
      </c>
      <c r="E129">
        <f>Playoffs!CR127-VLOOKUP($B129,Adjusted!$C$1:$AI$128,E$2,FALSE)</f>
        <v>5.8686484179125085</v>
      </c>
      <c r="F129">
        <f>Playoffs!CS127-VLOOKUP($B129,Adjusted!$C$1:$AI$128,F$2,FALSE)</f>
        <v>4.1403965244430818</v>
      </c>
      <c r="G129">
        <f>Playoffs!CT127-VLOOKUP($B129,Adjusted!$C$1:$AI$128,G$2,FALSE)</f>
        <v>0.64927572854445514</v>
      </c>
      <c r="H129">
        <f>Playoffs!CU127-VLOOKUP($B129,Adjusted!$C$1:$AI$128,H$2,FALSE)</f>
        <v>4.1951231502794437</v>
      </c>
      <c r="I129">
        <f>Playoffs!CV127-VLOOKUP($B129,Adjusted!$C$1:$AI$128,I$2,FALSE)</f>
        <v>22.081076615741164</v>
      </c>
      <c r="J129">
        <f>Playoffs!CW127-VLOOKUP($B129,Adjusted!$C$1:$AI$128,J$2,FALSE)</f>
        <v>20.375541589613462</v>
      </c>
      <c r="K129">
        <f>Playoffs!CX127-VLOOKUP($B129,Adjusted!$C$1:$AI$128,K$2,FALSE)</f>
        <v>2.3195747846245869</v>
      </c>
      <c r="L129">
        <f>Playoffs!CY127-VLOOKUP($B129,Adjusted!$C$1:$AI$128,L$2,FALSE)</f>
        <v>1.6451845014759621</v>
      </c>
      <c r="M129">
        <f>Playoffs!CZ127-VLOOKUP($B129,Adjusted!$C$1:$AI$128,M$2,FALSE)</f>
        <v>4.6406940105818917</v>
      </c>
      <c r="N129">
        <f>Playoffs!DA127-VLOOKUP($B129,Adjusted!$C$1:$AI$128,N$2,FALSE)</f>
        <v>5.0475291994363083</v>
      </c>
      <c r="O129">
        <f>Playoffs!DB127-VLOOKUP($B129,Adjusted!$C$1:$AI$128,O$2,FALSE)</f>
        <v>1.2217192837359359</v>
      </c>
      <c r="P129">
        <f>Playoffs!DC127-VLOOKUP($B129,Adjusted!$C$1:$AI$128,P$2,FALSE)</f>
        <v>0.8905594465895823</v>
      </c>
      <c r="Q129">
        <f>Playoffs!DD127-VLOOKUP($B129,Adjusted!$C$1:$AI$128,Q$2,FALSE)</f>
        <v>0.30585996153936335</v>
      </c>
      <c r="R129">
        <f>Playoffs!DE127-VLOOKUP($B129,Adjusted!$C$1:$AI$128,R$2,FALSE)</f>
        <v>0.26806330787259219</v>
      </c>
      <c r="S129">
        <f>Playoffs!DF127-VLOOKUP($B129,Adjusted!$C$1:$AI$128,S$2,FALSE)</f>
        <v>45.273910330213376</v>
      </c>
      <c r="T129">
        <f>Playoffs!DG127-VLOOKUP($B129,Adjusted!$C$1:$AI$128,T$2,FALSE)</f>
        <v>23.812383444065322</v>
      </c>
      <c r="U129">
        <f>Playoffs!DH127-VLOOKUP($B129,Adjusted!$C$1:$AI$128,U$2,FALSE)</f>
        <v>7.7913193930822873</v>
      </c>
      <c r="V129">
        <f>Playoffs!DI127-VLOOKUP($B129,Adjusted!$C$1:$AI$128,V$2,FALSE)</f>
        <v>5.1581028089488372</v>
      </c>
      <c r="W129">
        <f>Playoffs!DJ127-VLOOKUP($B129,Adjusted!$C$1:$AI$128,W$2,FALSE)</f>
        <v>0.73459621231533567</v>
      </c>
      <c r="X129">
        <f>Playoffs!DK127-VLOOKUP($B129,Adjusted!$C$1:$AI$128,X$2,FALSE)</f>
        <v>0.97103914379200484</v>
      </c>
      <c r="Y129">
        <f>Playoffs!DL127-VLOOKUP($B129,Adjusted!$C$1:$AI$128,Y$2,FALSE)</f>
        <v>4.7662031027451928</v>
      </c>
      <c r="Z129">
        <f>Playoffs!DM127-VLOOKUP($B129,Adjusted!$C$1:$AI$128,Z$2,FALSE)</f>
        <v>4.219144401276969</v>
      </c>
      <c r="AA129">
        <f>Playoffs!DN127-VLOOKUP($B129,Adjusted!$C$1:$AI$128,AA$2,FALSE)</f>
        <v>0.18311454175331912</v>
      </c>
      <c r="AB129">
        <f>Playoffs!DO127-VLOOKUP($B129,Adjusted!$C$1:$AI$128,AB$2,FALSE)</f>
        <v>0.91495409590067123</v>
      </c>
      <c r="AC129">
        <f>Playoffs!DP127-VLOOKUP($B129,Adjusted!$C$1:$AI$128,AC$2,FALSE)</f>
        <v>0.67299412557702198</v>
      </c>
      <c r="AD129">
        <f>Playoffs!DQ127-VLOOKUP($B129,Adjusted!$C$1:$AI$128,AD$2,FALSE)</f>
        <v>0.52045053085265114</v>
      </c>
      <c r="AE129">
        <f>Playoffs!DR127-VLOOKUP($B129,Adjusted!$C$1:$AI$128,AE$2,FALSE)</f>
        <v>3.6794023273626157</v>
      </c>
      <c r="AF129">
        <f>Playoffs!DS127-VLOOKUP($B129,Adjusted!$C$1:$AI$128,AF$2,FALSE)</f>
        <v>4.8937123607558783</v>
      </c>
      <c r="AG129">
        <f>Playoffs!DT127-VLOOKUP($B129,Adjusted!$C$1:$AI$128,AG$2,FALSE)</f>
        <v>43.921981102844683</v>
      </c>
      <c r="AH129">
        <f>Playoffs!DU127-VLOOKUP($B129,Adjusted!$C$1:$AI$128,AH$2,FALSE)</f>
        <v>32.612737819285485</v>
      </c>
      <c r="AJ129">
        <f t="shared" ca="1" si="101"/>
        <v>139</v>
      </c>
      <c r="AK129">
        <f t="shared" ca="1" si="109"/>
        <v>22</v>
      </c>
      <c r="AL129">
        <f t="shared" ca="1" si="110"/>
        <v>105</v>
      </c>
      <c r="AM129">
        <f t="shared" ca="1" si="111"/>
        <v>82</v>
      </c>
      <c r="AN129">
        <f t="shared" ca="1" si="112"/>
        <v>53</v>
      </c>
      <c r="AO129">
        <f t="shared" ca="1" si="113"/>
        <v>27</v>
      </c>
      <c r="AP129">
        <f t="shared" ca="1" si="114"/>
        <v>171</v>
      </c>
      <c r="AQ129">
        <f t="shared" ca="1" si="115"/>
        <v>43</v>
      </c>
      <c r="AR129">
        <f t="shared" ca="1" si="116"/>
        <v>145</v>
      </c>
      <c r="AS129">
        <f t="shared" ca="1" si="117"/>
        <v>7</v>
      </c>
      <c r="AT129">
        <f t="shared" ca="1" si="118"/>
        <v>152</v>
      </c>
      <c r="AU129">
        <f t="shared" ca="1" si="119"/>
        <v>108</v>
      </c>
      <c r="AV129">
        <f t="shared" ca="1" si="120"/>
        <v>167</v>
      </c>
      <c r="AW129">
        <f t="shared" ca="1" si="121"/>
        <v>22</v>
      </c>
      <c r="AX129">
        <f t="shared" ca="1" si="122"/>
        <v>156</v>
      </c>
      <c r="AY129">
        <f t="shared" ca="1" si="123"/>
        <v>52</v>
      </c>
      <c r="AZ129">
        <f t="shared" ca="1" si="124"/>
        <v>6</v>
      </c>
      <c r="BA129">
        <f t="shared" ca="1" si="125"/>
        <v>25</v>
      </c>
      <c r="BB129">
        <f t="shared" ca="1" si="126"/>
        <v>195</v>
      </c>
      <c r="BC129">
        <f t="shared" ca="1" si="127"/>
        <v>65</v>
      </c>
      <c r="BD129">
        <f t="shared" ca="1" si="128"/>
        <v>98</v>
      </c>
      <c r="BE129">
        <f t="shared" ca="1" si="129"/>
        <v>180</v>
      </c>
      <c r="BF129">
        <f t="shared" ca="1" si="130"/>
        <v>158</v>
      </c>
      <c r="BG129">
        <f t="shared" ca="1" si="131"/>
        <v>23</v>
      </c>
      <c r="BH129">
        <f t="shared" ca="1" si="132"/>
        <v>18</v>
      </c>
      <c r="BI129">
        <f t="shared" ca="1" si="133"/>
        <v>56</v>
      </c>
      <c r="BJ129">
        <f t="shared" ca="1" si="134"/>
        <v>5</v>
      </c>
      <c r="BK129">
        <f t="shared" ca="1" si="135"/>
        <v>150</v>
      </c>
      <c r="BL129">
        <f t="shared" ca="1" si="136"/>
        <v>123</v>
      </c>
      <c r="BM129">
        <f t="shared" ca="1" si="137"/>
        <v>164</v>
      </c>
      <c r="BN129">
        <f t="shared" ca="1" si="138"/>
        <v>21</v>
      </c>
      <c r="BO129">
        <f t="shared" ca="1" si="139"/>
        <v>39</v>
      </c>
      <c r="BQ129">
        <f>NORMDIST(C129,Playoffs!CP$199,Playoffs!CP$200,1)</f>
        <v>0.39129993945190633</v>
      </c>
      <c r="BR129">
        <f>1-NORMDIST(D129,Playoffs!CQ$199,Playoffs!CQ$200,1)</f>
        <v>0.92659524317201891</v>
      </c>
      <c r="BS129">
        <f>NORMDIST(E129,Playoffs!CR$199,Playoffs!CR$200,1)</f>
        <v>0.56005126610552913</v>
      </c>
      <c r="BT129">
        <f>1-NORMDIST(F129,Playoffs!CS$199,Playoffs!CS$200,1)</f>
        <v>0.67716343919059441</v>
      </c>
      <c r="BU129">
        <f>1-NORMDIST(G129,Playoffs!CT$199,Playoffs!CT$200,1)</f>
        <v>0.78388753758446805</v>
      </c>
      <c r="BV129">
        <f>NORMDIST(H129,Playoffs!CU$199,Playoffs!CU$200,1)</f>
        <v>0.95903987916973088</v>
      </c>
      <c r="BW129">
        <f>NORMDIST(I129,Playoffs!CV$199,Playoffs!CV$200,1)</f>
        <v>0.23674544388345042</v>
      </c>
      <c r="BX129">
        <f>1-NORMDIST(J129,Playoffs!CW$199,Playoffs!CW$200,1)</f>
        <v>0.81790767544881415</v>
      </c>
      <c r="BY129">
        <f>NORMDIST(K129,Playoffs!CX$199,Playoffs!CX$200,1)</f>
        <v>0.28677144786194653</v>
      </c>
      <c r="BZ129">
        <f>1-NORMDIST(L129,Playoffs!CY$199,Playoffs!CY$200,1)</f>
        <v>0.95480806162887311</v>
      </c>
      <c r="CA129">
        <f>NORMDIST(M129,Playoffs!CZ$199,Playoffs!CZ$200,1)</f>
        <v>0.31982380966314383</v>
      </c>
      <c r="CB129">
        <f>1-NORMDIST(N129,Playoffs!DA$199,Playoffs!DA$200,1)</f>
        <v>0.5438860684352782</v>
      </c>
      <c r="CC129">
        <f>NORMDIST(O129,Playoffs!DB$199,Playoffs!DB$200,1)</f>
        <v>0.23104364909094155</v>
      </c>
      <c r="CD129">
        <f>1-NORMDIST(P129,Playoffs!DC$199,Playoffs!DC$200,1)</f>
        <v>0.9092021048659038</v>
      </c>
      <c r="CE129">
        <f>NORMDIST(Q129,Playoffs!DD$199,Playoffs!DD$200,1)</f>
        <v>0.26256011933000623</v>
      </c>
      <c r="CF129">
        <f>1-NORMDIST(R129,Playoffs!DE$199,Playoffs!DE$200,1)</f>
        <v>0.82036723529043365</v>
      </c>
      <c r="CG129">
        <f>NORMDIST(S129,Playoffs!DF$199,Playoffs!DF$200,1)</f>
        <v>0.99399349011032445</v>
      </c>
      <c r="CH129">
        <f>1-NORMDIST(T129,Playoffs!DG$199,Playoffs!DG$200,1)</f>
        <v>0.89942486139026556</v>
      </c>
      <c r="CI129">
        <f>1-NORMDIST(U129,Playoffs!DH$199,Playoffs!DH$200,1)</f>
        <v>2.7537608381327905E-2</v>
      </c>
      <c r="CJ129">
        <f>NORMDIST(V129,Playoffs!DI$199,Playoffs!DI$200,1)</f>
        <v>0.73084581789831149</v>
      </c>
      <c r="CK129">
        <f>NORMDIST(W129,Playoffs!DJ$199,Playoffs!DJ$200,1)</f>
        <v>0.61318890014065197</v>
      </c>
      <c r="CL129">
        <f>1-NORMDIST(X129,Playoffs!DK$199,Playoffs!DK$200,1)</f>
        <v>0.12480676503630306</v>
      </c>
      <c r="CM129">
        <f>NORMDIST(Y129,Playoffs!DL$199,Playoffs!DL$200,1)</f>
        <v>0.22842895857698342</v>
      </c>
      <c r="CN129">
        <f>1-NORMDIST(Z129,Playoffs!DM$199,Playoffs!DM$200,1)</f>
        <v>0.90187151785700315</v>
      </c>
      <c r="CO129">
        <f>1-NORMDIST(AA129,Playoffs!DN$199,Playoffs!DN$200,1)</f>
        <v>0.92777376501836484</v>
      </c>
      <c r="CP129">
        <f>NORMDIST(AB129,Playoffs!DO$199,Playoffs!DO$200,1)</f>
        <v>0.58977863320562862</v>
      </c>
      <c r="CQ129">
        <f>NORMDIST(AC129,Playoffs!DP$199,Playoffs!DP$200,1)</f>
        <v>0.96753393745867655</v>
      </c>
      <c r="CR129">
        <f>1-NORMDIST(AD129,Playoffs!DQ$199,Playoffs!DQ$200,1)</f>
        <v>0.29417650100677428</v>
      </c>
      <c r="CS129">
        <f>NORMDIST(AE129,Playoffs!DR$199,Playoffs!DR$200,1)</f>
        <v>0.35805872224691038</v>
      </c>
      <c r="CT129">
        <f>1-NORMDIST(AF129,Playoffs!DS$199,Playoffs!DS$200,1)</f>
        <v>0.2744133921393227</v>
      </c>
      <c r="CU129">
        <f>NORMDIST(AG129,Playoffs!DT$199,Playoffs!DT$200,1)</f>
        <v>0.81311525812268715</v>
      </c>
      <c r="CV129">
        <f>1-NORMDIST(AH129,Playoffs!DU$199,Playoffs!DU$200,1)</f>
        <v>0.80037671058651849</v>
      </c>
      <c r="CW129">
        <f t="shared" si="102"/>
        <v>16.378239704482549</v>
      </c>
      <c r="CX129">
        <f t="shared" si="103"/>
        <v>27.578732306701035</v>
      </c>
      <c r="CY129">
        <f t="shared" si="104"/>
        <v>43.956972011183566</v>
      </c>
      <c r="DA129">
        <f t="shared" ca="1" si="105"/>
        <v>144</v>
      </c>
      <c r="DB129">
        <f t="shared" ca="1" si="106"/>
        <v>29</v>
      </c>
      <c r="DC129">
        <f t="shared" ca="1" si="107"/>
        <v>70</v>
      </c>
      <c r="DE129" t="str">
        <f t="shared" si="108"/>
        <v>Bears</v>
      </c>
    </row>
    <row r="130" spans="1:109">
      <c r="A130" t="str">
        <f>Playoffs!G128</f>
        <v>Saints-CC-2006</v>
      </c>
      <c r="B130" t="str">
        <f>Playoffs!B128&amp;"-"&amp;Playoffs!F128</f>
        <v>Bears-2006</v>
      </c>
      <c r="C130">
        <f>Playoffs!CP128-VLOOKUP($B130,Adjusted!$C$1:$AI$128,C$2,FALSE)</f>
        <v>0.64831604573645896</v>
      </c>
      <c r="D130">
        <f>Playoffs!CQ128-VLOOKUP($B130,Adjusted!$C$1:$AI$128,D$2,FALSE)</f>
        <v>0.67054005262159211</v>
      </c>
      <c r="E130">
        <f>Playoffs!CR128-VLOOKUP($B130,Adjusted!$C$1:$AI$128,E$2,FALSE)</f>
        <v>7.3667548333358273</v>
      </c>
      <c r="F130">
        <f>Playoffs!CS128-VLOOKUP($B130,Adjusted!$C$1:$AI$128,F$2,FALSE)</f>
        <v>6.875911031304593</v>
      </c>
      <c r="G130">
        <f>Playoffs!CT128-VLOOKUP($B130,Adjusted!$C$1:$AI$128,G$2,FALSE)</f>
        <v>3.0633515787457242</v>
      </c>
      <c r="H130">
        <f>Playoffs!CU128-VLOOKUP($B130,Adjusted!$C$1:$AI$128,H$2,FALSE)</f>
        <v>-0.40104405507484336</v>
      </c>
      <c r="I130">
        <f>Playoffs!CV128-VLOOKUP($B130,Adjusted!$C$1:$AI$128,I$2,FALSE)</f>
        <v>30.428435675282142</v>
      </c>
      <c r="J130">
        <f>Playoffs!CW128-VLOOKUP($B130,Adjusted!$C$1:$AI$128,J$2,FALSE)</f>
        <v>22.874986050524708</v>
      </c>
      <c r="K130">
        <f>Playoffs!CX128-VLOOKUP($B130,Adjusted!$C$1:$AI$128,K$2,FALSE)</f>
        <v>2.0132043621375471</v>
      </c>
      <c r="L130">
        <f>Playoffs!CY128-VLOOKUP($B130,Adjusted!$C$1:$AI$128,L$2,FALSE)</f>
        <v>2.2809434752726157</v>
      </c>
      <c r="M130">
        <f>Playoffs!CZ128-VLOOKUP($B130,Adjusted!$C$1:$AI$128,M$2,FALSE)</f>
        <v>6.1662010794300883</v>
      </c>
      <c r="N130">
        <f>Playoffs!DA128-VLOOKUP($B130,Adjusted!$C$1:$AI$128,N$2,FALSE)</f>
        <v>5.0245177116767605</v>
      </c>
      <c r="O130">
        <f>Playoffs!DB128-VLOOKUP($B130,Adjusted!$C$1:$AI$128,O$2,FALSE)</f>
        <v>1.3467324732336314</v>
      </c>
      <c r="P130">
        <f>Playoffs!DC128-VLOOKUP($B130,Adjusted!$C$1:$AI$128,P$2,FALSE)</f>
        <v>1.2160056582770646</v>
      </c>
      <c r="Q130">
        <f>Playoffs!DD128-VLOOKUP($B130,Adjusted!$C$1:$AI$128,Q$2,FALSE)</f>
        <v>0.39549135955013359</v>
      </c>
      <c r="R130">
        <f>Playoffs!DE128-VLOOKUP($B130,Adjusted!$C$1:$AI$128,R$2,FALSE)</f>
        <v>0.28770448617367522</v>
      </c>
      <c r="S130">
        <f>Playoffs!DF128-VLOOKUP($B130,Adjusted!$C$1:$AI$128,S$2,FALSE)</f>
        <v>23.409308502811069</v>
      </c>
      <c r="T130">
        <f>Playoffs!DG128-VLOOKUP($B130,Adjusted!$C$1:$AI$128,T$2,FALSE)</f>
        <v>41.795371049829157</v>
      </c>
      <c r="U130">
        <f>Playoffs!DH128-VLOOKUP($B130,Adjusted!$C$1:$AI$128,U$2,FALSE)</f>
        <v>3.7203639550947818</v>
      </c>
      <c r="V130">
        <f>Playoffs!DI128-VLOOKUP($B130,Adjusted!$C$1:$AI$128,V$2,FALSE)</f>
        <v>7.5583279265168866</v>
      </c>
      <c r="W130">
        <f>Playoffs!DJ128-VLOOKUP($B130,Adjusted!$C$1:$AI$128,W$2,FALSE)</f>
        <v>1.000700001854028</v>
      </c>
      <c r="X130">
        <f>Playoffs!DK128-VLOOKUP($B130,Adjusted!$C$1:$AI$128,X$2,FALSE)</f>
        <v>0.88199902507294969</v>
      </c>
      <c r="Y130">
        <f>Playoffs!DL128-VLOOKUP($B130,Adjusted!$C$1:$AI$128,Y$2,FALSE)</f>
        <v>4.997165907863991</v>
      </c>
      <c r="Z130">
        <f>Playoffs!DM128-VLOOKUP($B130,Adjusted!$C$1:$AI$128,Z$2,FALSE)</f>
        <v>4.5428992972816165</v>
      </c>
      <c r="AA130">
        <f>Playoffs!DN128-VLOOKUP($B130,Adjusted!$C$1:$AI$128,AA$2,FALSE)</f>
        <v>0.44221994480967314</v>
      </c>
      <c r="AB130">
        <f>Playoffs!DO128-VLOOKUP($B130,Adjusted!$C$1:$AI$128,AB$2,FALSE)</f>
        <v>-2.0374005025400058E-2</v>
      </c>
      <c r="AC130">
        <f>Playoffs!DP128-VLOOKUP($B130,Adjusted!$C$1:$AI$128,AC$2,FALSE)</f>
        <v>0.58777803654375782</v>
      </c>
      <c r="AD130">
        <f>Playoffs!DQ128-VLOOKUP($B130,Adjusted!$C$1:$AI$128,AD$2,FALSE)</f>
        <v>0.62436814737913793</v>
      </c>
      <c r="AE130">
        <f>Playoffs!DR128-VLOOKUP($B130,Adjusted!$C$1:$AI$128,AE$2,FALSE)</f>
        <v>4.4516270355435159</v>
      </c>
      <c r="AF130">
        <f>Playoffs!DS128-VLOOKUP($B130,Adjusted!$C$1:$AI$128,AF$2,FALSE)</f>
        <v>4.596913185873797</v>
      </c>
      <c r="AG130">
        <f>Playoffs!DT128-VLOOKUP($B130,Adjusted!$C$1:$AI$128,AG$2,FALSE)</f>
        <v>34.771980714961067</v>
      </c>
      <c r="AH130">
        <f>Playoffs!DU128-VLOOKUP($B130,Adjusted!$C$1:$AI$128,AH$2,FALSE)</f>
        <v>43.988318215003993</v>
      </c>
      <c r="AJ130">
        <f t="shared" ca="1" si="101"/>
        <v>153</v>
      </c>
      <c r="AK130">
        <f t="shared" ca="1" si="109"/>
        <v>97</v>
      </c>
      <c r="AL130">
        <f t="shared" ca="1" si="110"/>
        <v>67</v>
      </c>
      <c r="AM130">
        <f t="shared" ca="1" si="111"/>
        <v>151</v>
      </c>
      <c r="AN130">
        <f t="shared" ca="1" si="112"/>
        <v>162</v>
      </c>
      <c r="AO130">
        <f t="shared" ca="1" si="113"/>
        <v>195</v>
      </c>
      <c r="AP130">
        <f t="shared" ca="1" si="114"/>
        <v>92</v>
      </c>
      <c r="AQ130">
        <f t="shared" ca="1" si="115"/>
        <v>68</v>
      </c>
      <c r="AR130">
        <f t="shared" ca="1" si="116"/>
        <v>182</v>
      </c>
      <c r="AS130">
        <f t="shared" ca="1" si="117"/>
        <v>70</v>
      </c>
      <c r="AT130">
        <f t="shared" ca="1" si="118"/>
        <v>46</v>
      </c>
      <c r="AU130">
        <f t="shared" ca="1" si="119"/>
        <v>106</v>
      </c>
      <c r="AV130">
        <f t="shared" ca="1" si="120"/>
        <v>150</v>
      </c>
      <c r="AW130">
        <f t="shared" ca="1" si="121"/>
        <v>57</v>
      </c>
      <c r="AX130">
        <f t="shared" ca="1" si="122"/>
        <v>116</v>
      </c>
      <c r="AY130">
        <f t="shared" ca="1" si="123"/>
        <v>56</v>
      </c>
      <c r="AZ130">
        <f t="shared" ca="1" si="124"/>
        <v>181</v>
      </c>
      <c r="BA130">
        <f t="shared" ca="1" si="125"/>
        <v>191</v>
      </c>
      <c r="BB130">
        <f t="shared" ca="1" si="126"/>
        <v>96</v>
      </c>
      <c r="BC130">
        <f t="shared" ca="1" si="127"/>
        <v>8</v>
      </c>
      <c r="BD130">
        <f t="shared" ca="1" si="128"/>
        <v>29</v>
      </c>
      <c r="BE130">
        <f t="shared" ca="1" si="129"/>
        <v>163</v>
      </c>
      <c r="BF130">
        <f t="shared" ca="1" si="130"/>
        <v>144</v>
      </c>
      <c r="BG130">
        <f t="shared" ca="1" si="131"/>
        <v>41</v>
      </c>
      <c r="BH130">
        <f t="shared" ca="1" si="132"/>
        <v>65</v>
      </c>
      <c r="BI130">
        <f t="shared" ca="1" si="133"/>
        <v>196</v>
      </c>
      <c r="BJ130">
        <f t="shared" ca="1" si="134"/>
        <v>28</v>
      </c>
      <c r="BK130">
        <f t="shared" ca="1" si="135"/>
        <v>192</v>
      </c>
      <c r="BL130">
        <f t="shared" ca="1" si="136"/>
        <v>66</v>
      </c>
      <c r="BM130">
        <f t="shared" ca="1" si="137"/>
        <v>146</v>
      </c>
      <c r="BN130">
        <f t="shared" ca="1" si="138"/>
        <v>133</v>
      </c>
      <c r="BO130">
        <f t="shared" ca="1" si="139"/>
        <v>171</v>
      </c>
      <c r="BQ130">
        <f>NORMDIST(C130,Playoffs!CP$199,Playoffs!CP$200,1)</f>
        <v>0.33802895714822301</v>
      </c>
      <c r="BR130">
        <f>1-NORMDIST(D130,Playoffs!CQ$199,Playoffs!CQ$200,1)</f>
        <v>0.58035663102382462</v>
      </c>
      <c r="BS130">
        <f>NORMDIST(E130,Playoffs!CR$199,Playoffs!CR$200,1)</f>
        <v>0.75194746403341339</v>
      </c>
      <c r="BT130">
        <f>1-NORMDIST(F130,Playoffs!CS$199,Playoffs!CS$200,1)</f>
        <v>0.30603052660391628</v>
      </c>
      <c r="BU130">
        <f>1-NORMDIST(G130,Playoffs!CT$199,Playoffs!CT$200,1)</f>
        <v>0.17522855593687536</v>
      </c>
      <c r="BV130">
        <f>NORMDIST(H130,Playoffs!CU$199,Playoffs!CU$200,1)</f>
        <v>6.2596589098720568E-2</v>
      </c>
      <c r="BW130">
        <f>NORMDIST(I130,Playoffs!CV$199,Playoffs!CV$200,1)</f>
        <v>0.5855390313484401</v>
      </c>
      <c r="BX130">
        <f>1-NORMDIST(J130,Playoffs!CW$199,Playoffs!CW$200,1)</f>
        <v>0.73502552866470172</v>
      </c>
      <c r="BY130">
        <f>NORMDIST(K130,Playoffs!CX$199,Playoffs!CX$200,1)</f>
        <v>0.14086641307663639</v>
      </c>
      <c r="BZ130">
        <f>1-NORMDIST(L130,Playoffs!CY$199,Playoffs!CY$200,1)</f>
        <v>0.7348677056110845</v>
      </c>
      <c r="CA130">
        <f>NORMDIST(M130,Playoffs!CZ$199,Playoffs!CZ$200,1)</f>
        <v>0.80895682282754766</v>
      </c>
      <c r="CB130">
        <f>1-NORMDIST(N130,Playoffs!DA$199,Playoffs!DA$200,1)</f>
        <v>0.55190508969446028</v>
      </c>
      <c r="CC130">
        <f>NORMDIST(O130,Playoffs!DB$199,Playoffs!DB$200,1)</f>
        <v>0.3054651042442551</v>
      </c>
      <c r="CD130">
        <f>1-NORMDIST(P130,Playoffs!DC$199,Playoffs!DC$200,1)</f>
        <v>0.77209797821131021</v>
      </c>
      <c r="CE130">
        <f>NORMDIST(Q130,Playoffs!DD$199,Playoffs!DD$200,1)</f>
        <v>0.51259990139726419</v>
      </c>
      <c r="CF130">
        <f>1-NORMDIST(R130,Playoffs!DE$199,Playoffs!DE$200,1)</f>
        <v>0.77952516726980703</v>
      </c>
      <c r="CG130">
        <f>NORMDIST(S130,Playoffs!DF$199,Playoffs!DF$200,1)</f>
        <v>8.8594131800065035E-2</v>
      </c>
      <c r="CH130">
        <f>1-NORMDIST(T130,Playoffs!DG$199,Playoffs!DG$200,1)</f>
        <v>2.8883509453604295E-2</v>
      </c>
      <c r="CI130">
        <f>1-NORMDIST(U130,Playoffs!DH$199,Playoffs!DH$200,1)</f>
        <v>0.538246335628074</v>
      </c>
      <c r="CJ130">
        <f>NORMDIST(V130,Playoffs!DI$199,Playoffs!DI$200,1)</f>
        <v>0.96430579426926522</v>
      </c>
      <c r="CK130">
        <f>NORMDIST(W130,Playoffs!DJ$199,Playoffs!DJ$200,1)</f>
        <v>0.89609856035583646</v>
      </c>
      <c r="CL130">
        <f>1-NORMDIST(X130,Playoffs!DK$199,Playoffs!DK$200,1)</f>
        <v>0.20438665688576629</v>
      </c>
      <c r="CM130">
        <f>NORMDIST(Y130,Playoffs!DL$199,Playoffs!DL$200,1)</f>
        <v>0.30412912883981735</v>
      </c>
      <c r="CN130">
        <f>1-NORMDIST(Z130,Playoffs!DM$199,Playoffs!DM$200,1)</f>
        <v>0.83343393501181307</v>
      </c>
      <c r="CO130">
        <f>1-NORMDIST(AA130,Playoffs!DN$199,Playoffs!DN$200,1)</f>
        <v>0.80575260570261076</v>
      </c>
      <c r="CP130">
        <f>NORMDIST(AB130,Playoffs!DO$199,Playoffs!DO$200,1)</f>
        <v>2.6908290256989265E-2</v>
      </c>
      <c r="CQ130">
        <f>NORMDIST(AC130,Playoffs!DP$199,Playoffs!DP$200,1)</f>
        <v>0.86799988196911859</v>
      </c>
      <c r="CR130">
        <f>1-NORMDIST(AD130,Playoffs!DQ$199,Playoffs!DQ$200,1)</f>
        <v>7.6373960599679824E-2</v>
      </c>
      <c r="CS130">
        <f>NORMDIST(AE130,Playoffs!DR$199,Playoffs!DR$200,1)</f>
        <v>0.59826698440534576</v>
      </c>
      <c r="CT130">
        <f>1-NORMDIST(AF130,Playoffs!DS$199,Playoffs!DS$200,1)</f>
        <v>0.35789068448201333</v>
      </c>
      <c r="CU130">
        <f>NORMDIST(AG130,Playoffs!DT$199,Playoffs!DT$200,1)</f>
        <v>0.30425386357066542</v>
      </c>
      <c r="CV130">
        <f>1-NORMDIST(AH130,Playoffs!DU$199,Playoffs!DU$200,1)</f>
        <v>0.18416749370094032</v>
      </c>
      <c r="CW130">
        <f t="shared" si="102"/>
        <v>17.331044818408778</v>
      </c>
      <c r="CX130">
        <f t="shared" si="103"/>
        <v>18.037875004448196</v>
      </c>
      <c r="CY130">
        <f t="shared" si="104"/>
        <v>35.368919822856981</v>
      </c>
      <c r="DA130">
        <f t="shared" ca="1" si="105"/>
        <v>132</v>
      </c>
      <c r="DB130">
        <f t="shared" ca="1" si="106"/>
        <v>110</v>
      </c>
      <c r="DC130">
        <f t="shared" ca="1" si="107"/>
        <v>130</v>
      </c>
      <c r="DE130" t="str">
        <f t="shared" si="108"/>
        <v>Saints</v>
      </c>
    </row>
    <row r="131" spans="1:109">
      <c r="A131" t="str">
        <f>Playoffs!G129</f>
        <v>Colts-CC-2006</v>
      </c>
      <c r="B131" t="str">
        <f>Playoffs!B129&amp;"-"&amp;Playoffs!F129</f>
        <v>Patriots-2006</v>
      </c>
      <c r="C131">
        <f>Playoffs!CP129-VLOOKUP($B131,Adjusted!$C$1:$AI$128,C$2,FALSE)</f>
        <v>0.84212032689665406</v>
      </c>
      <c r="D131">
        <f>Playoffs!CQ129-VLOOKUP($B131,Adjusted!$C$1:$AI$128,D$2,FALSE)</f>
        <v>0.62907747668416636</v>
      </c>
      <c r="E131">
        <f>Playoffs!CR129-VLOOKUP($B131,Adjusted!$C$1:$AI$128,E$2,FALSE)</f>
        <v>6.9711777905884365</v>
      </c>
      <c r="F131">
        <f>Playoffs!CS129-VLOOKUP($B131,Adjusted!$C$1:$AI$128,F$2,FALSE)</f>
        <v>5.0750636003304601</v>
      </c>
      <c r="G131">
        <f>Playoffs!CT129-VLOOKUP($B131,Adjusted!$C$1:$AI$128,G$2,FALSE)</f>
        <v>0.46923528265195857</v>
      </c>
      <c r="H131">
        <f>Playoffs!CU129-VLOOKUP($B131,Adjusted!$C$1:$AI$128,H$2,FALSE)</f>
        <v>1.1314021488313912</v>
      </c>
      <c r="I131">
        <f>Playoffs!CV129-VLOOKUP($B131,Adjusted!$C$1:$AI$128,I$2,FALSE)</f>
        <v>38.69500691154002</v>
      </c>
      <c r="J131">
        <f>Playoffs!CW129-VLOOKUP($B131,Adjusted!$C$1:$AI$128,J$2,FALSE)</f>
        <v>27.788774081446732</v>
      </c>
      <c r="K131">
        <f>Playoffs!CX129-VLOOKUP($B131,Adjusted!$C$1:$AI$128,K$2,FALSE)</f>
        <v>2.6580401483906546</v>
      </c>
      <c r="L131">
        <f>Playoffs!CY129-VLOOKUP($B131,Adjusted!$C$1:$AI$128,L$2,FALSE)</f>
        <v>2.4575129406476788</v>
      </c>
      <c r="M131">
        <f>Playoffs!CZ129-VLOOKUP($B131,Adjusted!$C$1:$AI$128,M$2,FALSE)</f>
        <v>5.7644265318333474</v>
      </c>
      <c r="N131">
        <f>Playoffs!DA129-VLOOKUP($B131,Adjusted!$C$1:$AI$128,N$2,FALSE)</f>
        <v>5.4676018477420021</v>
      </c>
      <c r="O131">
        <f>Playoffs!DB129-VLOOKUP($B131,Adjusted!$C$1:$AI$128,O$2,FALSE)</f>
        <v>2.7520282138007879</v>
      </c>
      <c r="P131">
        <f>Playoffs!DC129-VLOOKUP($B131,Adjusted!$C$1:$AI$128,P$2,FALSE)</f>
        <v>1.3308330765855545</v>
      </c>
      <c r="Q131">
        <f>Playoffs!DD129-VLOOKUP($B131,Adjusted!$C$1:$AI$128,Q$2,FALSE)</f>
        <v>0.57154760264213811</v>
      </c>
      <c r="R131">
        <f>Playoffs!DE129-VLOOKUP($B131,Adjusted!$C$1:$AI$128,R$2,FALSE)</f>
        <v>0.36420737328509128</v>
      </c>
      <c r="S131">
        <f>Playoffs!DF129-VLOOKUP($B131,Adjusted!$C$1:$AI$128,S$2,FALSE)</f>
        <v>26.529362512499464</v>
      </c>
      <c r="T131">
        <f>Playoffs!DG129-VLOOKUP($B131,Adjusted!$C$1:$AI$128,T$2,FALSE)</f>
        <v>34.097277550487519</v>
      </c>
      <c r="U131">
        <f>Playoffs!DH129-VLOOKUP($B131,Adjusted!$C$1:$AI$128,U$2,FALSE)</f>
        <v>5.3176872957840002</v>
      </c>
      <c r="V131">
        <f>Playoffs!DI129-VLOOKUP($B131,Adjusted!$C$1:$AI$128,V$2,FALSE)</f>
        <v>4.0339498783172161</v>
      </c>
      <c r="W131">
        <f>Playoffs!DJ129-VLOOKUP($B131,Adjusted!$C$1:$AI$128,W$2,FALSE)</f>
        <v>0.89017109932927596</v>
      </c>
      <c r="X131">
        <f>Playoffs!DK129-VLOOKUP($B131,Adjusted!$C$1:$AI$128,X$2,FALSE)</f>
        <v>0.77935637774472055</v>
      </c>
      <c r="Y131">
        <f>Playoffs!DL129-VLOOKUP($B131,Adjusted!$C$1:$AI$128,Y$2,FALSE)</f>
        <v>6.7529236690758152</v>
      </c>
      <c r="Z131">
        <f>Playoffs!DM129-VLOOKUP($B131,Adjusted!$C$1:$AI$128,Z$2,FALSE)</f>
        <v>4.9908412033291185</v>
      </c>
      <c r="AA131">
        <f>Playoffs!DN129-VLOOKUP($B131,Adjusted!$C$1:$AI$128,AA$2,FALSE)</f>
        <v>0.16112565230036263</v>
      </c>
      <c r="AB131">
        <f>Playoffs!DO129-VLOOKUP($B131,Adjusted!$C$1:$AI$128,AB$2,FALSE)</f>
        <v>0.98860869765648063</v>
      </c>
      <c r="AC131">
        <f>Playoffs!DP129-VLOOKUP($B131,Adjusted!$C$1:$AI$128,AC$2,FALSE)</f>
        <v>0.65106349747092918</v>
      </c>
      <c r="AD131">
        <f>Playoffs!DQ129-VLOOKUP($B131,Adjusted!$C$1:$AI$128,AD$2,FALSE)</f>
        <v>0.34391646145614052</v>
      </c>
      <c r="AE131">
        <f>Playoffs!DR129-VLOOKUP($B131,Adjusted!$C$1:$AI$128,AE$2,FALSE)</f>
        <v>4.1981700551835708</v>
      </c>
      <c r="AF131">
        <f>Playoffs!DS129-VLOOKUP($B131,Adjusted!$C$1:$AI$128,AF$2,FALSE)</f>
        <v>4.1448969143852814</v>
      </c>
      <c r="AG131">
        <f>Playoffs!DT129-VLOOKUP($B131,Adjusted!$C$1:$AI$128,AG$2,FALSE)</f>
        <v>46.070101324909615</v>
      </c>
      <c r="AH131">
        <f>Playoffs!DU129-VLOOKUP($B131,Adjusted!$C$1:$AI$128,AH$2,FALSE)</f>
        <v>44.444810966403757</v>
      </c>
      <c r="AJ131">
        <f t="shared" ca="1" si="101"/>
        <v>17</v>
      </c>
      <c r="AK131">
        <f t="shared" ref="AK131:AK162" ca="1" si="140">RANK(D131,INDIRECT("d3:d"&amp;$A$1),1)</f>
        <v>64</v>
      </c>
      <c r="AL131">
        <f t="shared" ref="AL131:AL162" ca="1" si="141">RANK(E131,INDIRECT("e3:e"&amp;$A$1),0)</f>
        <v>75</v>
      </c>
      <c r="AM131">
        <f t="shared" ref="AM131:AM162" ca="1" si="142">RANK(F131,INDIRECT("f3:f"&amp;$A$1),1)</f>
        <v>106</v>
      </c>
      <c r="AN131">
        <f t="shared" ref="AN131:AN162" ca="1" si="143">RANK(G131,INDIRECT("g3:g"&amp;$A$1),1)</f>
        <v>46</v>
      </c>
      <c r="AO131">
        <f t="shared" ref="AO131:AO162" ca="1" si="144">RANK(H131,INDIRECT("h3:h"&amp;$A$1),0)</f>
        <v>127</v>
      </c>
      <c r="AP131">
        <f t="shared" ref="AP131:AP162" ca="1" si="145">RANK(I131,INDIRECT("i3:i"&amp;$A$1),0)</f>
        <v>31</v>
      </c>
      <c r="AQ131">
        <f t="shared" ref="AQ131:AQ162" ca="1" si="146">RANK(J131,INDIRECT("j3:j"&amp;$A$1),1)</f>
        <v>106</v>
      </c>
      <c r="AR131">
        <f t="shared" ref="AR131:AR162" ca="1" si="147">RANK(K131,INDIRECT("k3:k"&amp;$A$1),0)</f>
        <v>106</v>
      </c>
      <c r="AS131">
        <f t="shared" ref="AS131:AS162" ca="1" si="148">RANK(L131,INDIRECT("l3:l"&amp;$A$1),1)</f>
        <v>86</v>
      </c>
      <c r="AT131">
        <f t="shared" ref="AT131:AT162" ca="1" si="149">RANK(M131,INDIRECT("m3:m"&amp;$A$1),0)</f>
        <v>70</v>
      </c>
      <c r="AU131">
        <f t="shared" ref="AU131:AU162" ca="1" si="150">RANK(N131,INDIRECT("n3:n"&amp;$A$1),1)</f>
        <v>148</v>
      </c>
      <c r="AV131">
        <f t="shared" ref="AV131:AV162" ca="1" si="151">RANK(O131,INDIRECT("o3:o"&amp;$A$1),0)</f>
        <v>15</v>
      </c>
      <c r="AW131">
        <f t="shared" ref="AW131:AW162" ca="1" si="152">RANK(P131,INDIRECT("p3:p"&amp;$A$1),1)</f>
        <v>66</v>
      </c>
      <c r="AX131">
        <f t="shared" ref="AX131:AX162" ca="1" si="153">RANK(Q131,INDIRECT("q3:q"&amp;$A$1),0)</f>
        <v>21</v>
      </c>
      <c r="AY131">
        <f t="shared" ref="AY131:AY162" ca="1" si="154">RANK(R131,INDIRECT("r3:r"&amp;$A$1),1)</f>
        <v>96</v>
      </c>
      <c r="AZ131">
        <f t="shared" ref="AZ131:AZ162" ca="1" si="155">RANK(S131,INDIRECT("s3:s"&amp;$A$1),0)</f>
        <v>163</v>
      </c>
      <c r="BA131">
        <f t="shared" ref="BA131:BA162" ca="1" si="156">RANK(T131,INDIRECT("t3:t"&amp;$A$1),1)</f>
        <v>143</v>
      </c>
      <c r="BB131">
        <f t="shared" ref="BB131:BB162" ca="1" si="157">RANK(U131,INDIRECT("u3:u"&amp;$A$1),1)</f>
        <v>158</v>
      </c>
      <c r="BC131">
        <f t="shared" ref="BC131:BC162" ca="1" si="158">RANK(V131,INDIRECT("v3:v"&amp;$A$1),0)</f>
        <v>103</v>
      </c>
      <c r="BD131">
        <f t="shared" ref="BD131:BD162" ca="1" si="159">RANK(W131,INDIRECT("w3:w"&amp;$A$1),0)</f>
        <v>46</v>
      </c>
      <c r="BE131">
        <f t="shared" ref="BE131:BE162" ca="1" si="160">RANK(X131,INDIRECT("x3:x"&amp;$A$1),1)</f>
        <v>142</v>
      </c>
      <c r="BF131">
        <f t="shared" ref="BF131:BF162" ca="1" si="161">RANK(Y131,INDIRECT("y3:y"&amp;$A$1),0)</f>
        <v>24</v>
      </c>
      <c r="BG131">
        <f t="shared" ref="BG131:BG162" ca="1" si="162">RANK(Z131,INDIRECT("z3:z"&amp;$A$1),1)</f>
        <v>66</v>
      </c>
      <c r="BH131">
        <f t="shared" ref="BH131:BH162" ca="1" si="163">RANK(AA131,INDIRECT("aa3:aa"&amp;$A$1),1)</f>
        <v>17</v>
      </c>
      <c r="BI131">
        <f t="shared" ref="BI131:BI162" ca="1" si="164">RANK(AB131,INDIRECT("ab3:ab"&amp;$A$1),0)</f>
        <v>40</v>
      </c>
      <c r="BJ131">
        <f t="shared" ref="BJ131:BJ162" ca="1" si="165">RANK(AC131,INDIRECT("ac3:ac"&amp;$A$1),0)</f>
        <v>10</v>
      </c>
      <c r="BK131">
        <f t="shared" ref="BK131:BK162" ca="1" si="166">RANK(AD131,INDIRECT("ad3:ad"&amp;$A$1),1)</f>
        <v>44</v>
      </c>
      <c r="BL131">
        <f t="shared" ref="BL131:BL162" ca="1" si="167">RANK(AE131,INDIRECT("ae3:ae"&amp;$A$1),0)</f>
        <v>83</v>
      </c>
      <c r="BM131">
        <f t="shared" ref="BM131:BM162" ca="1" si="168">RANK(AF131,INDIRECT("af3:af"&amp;$A$1),1)</f>
        <v>107</v>
      </c>
      <c r="BN131">
        <f t="shared" ref="BN131:BN162" ca="1" si="169">RANK(AG131,INDIRECT("ag3:ag"&amp;$A$1),0)</f>
        <v>8</v>
      </c>
      <c r="BO131">
        <f t="shared" ref="BO131:BO162" ca="1" si="170">RANK(AH131,INDIRECT("ah3:ah"&amp;$A$1),1)</f>
        <v>179</v>
      </c>
      <c r="BQ131">
        <f>NORMDIST(C131,Playoffs!CP$199,Playoffs!CP$200,1)</f>
        <v>0.927500928606104</v>
      </c>
      <c r="BR131">
        <f>1-NORMDIST(D131,Playoffs!CQ$199,Playoffs!CQ$200,1)</f>
        <v>0.7270793456630793</v>
      </c>
      <c r="BS131">
        <f>NORMDIST(E131,Playoffs!CR$199,Playoffs!CR$200,1)</f>
        <v>0.70567980437145184</v>
      </c>
      <c r="BT131">
        <f>1-NORMDIST(F131,Playoffs!CS$199,Playoffs!CS$200,1)</f>
        <v>0.55148224543895541</v>
      </c>
      <c r="BU131">
        <f>1-NORMDIST(G131,Playoffs!CT$199,Playoffs!CT$200,1)</f>
        <v>0.81953621460516424</v>
      </c>
      <c r="BV131">
        <f>NORMDIST(H131,Playoffs!CU$199,Playoffs!CU$200,1)</f>
        <v>0.32922221098646054</v>
      </c>
      <c r="BW131">
        <f>NORMDIST(I131,Playoffs!CV$199,Playoffs!CV$200,1)</f>
        <v>0.87284660009168324</v>
      </c>
      <c r="BX131">
        <f>1-NORMDIST(J131,Playoffs!CW$199,Playoffs!CW$200,1)</f>
        <v>0.53145280825971142</v>
      </c>
      <c r="BY131">
        <f>NORMDIST(K131,Playoffs!CX$199,Playoffs!CX$200,1)</f>
        <v>0.50181733961751462</v>
      </c>
      <c r="BZ131">
        <f>1-NORMDIST(L131,Playoffs!CY$199,Playoffs!CY$200,1)</f>
        <v>0.62990604938759676</v>
      </c>
      <c r="CA131">
        <f>NORMDIST(M131,Playoffs!CZ$199,Playoffs!CZ$200,1)</f>
        <v>0.69865937593895089</v>
      </c>
      <c r="CB131">
        <f>1-NORMDIST(N131,Playoffs!DA$199,Playoffs!DA$200,1)</f>
        <v>0.39767062222597849</v>
      </c>
      <c r="CC131">
        <f>NORMDIST(O131,Playoffs!DB$199,Playoffs!DB$200,1)</f>
        <v>0.97928847764372384</v>
      </c>
      <c r="CD131">
        <f>1-NORMDIST(P131,Playoffs!DC$199,Playoffs!DC$200,1)</f>
        <v>0.70456445520792099</v>
      </c>
      <c r="CE131">
        <f>NORMDIST(Q131,Playoffs!DD$199,Playoffs!DD$200,1)</f>
        <v>0.91017714807544858</v>
      </c>
      <c r="CF131">
        <f>1-NORMDIST(R131,Playoffs!DE$199,Playoffs!DE$200,1)</f>
        <v>0.57974273084921757</v>
      </c>
      <c r="CG131">
        <f>NORMDIST(S131,Playoffs!DF$199,Playoffs!DF$200,1)</f>
        <v>0.21229869781430899</v>
      </c>
      <c r="CH131">
        <f>1-NORMDIST(T131,Playoffs!DG$199,Playoffs!DG$200,1)</f>
        <v>0.29528818744568397</v>
      </c>
      <c r="CI131">
        <f>1-NORMDIST(U131,Playoffs!DH$199,Playoffs!DH$200,1)</f>
        <v>0.24373604025492557</v>
      </c>
      <c r="CJ131">
        <f>NORMDIST(V131,Playoffs!DI$199,Playoffs!DI$200,1)</f>
        <v>0.52358164864023893</v>
      </c>
      <c r="CK131">
        <f>NORMDIST(W131,Playoffs!DJ$199,Playoffs!DJ$200,1)</f>
        <v>0.80397460404650256</v>
      </c>
      <c r="CL131">
        <f>1-NORMDIST(X131,Playoffs!DK$199,Playoffs!DK$200,1)</f>
        <v>0.3259463592925862</v>
      </c>
      <c r="CM131">
        <f>NORMDIST(Y131,Playoffs!DL$199,Playoffs!DL$200,1)</f>
        <v>0.89380999654696858</v>
      </c>
      <c r="CN131">
        <f>1-NORMDIST(Z131,Playoffs!DM$199,Playoffs!DM$200,1)</f>
        <v>0.69808470465512418</v>
      </c>
      <c r="CO131">
        <f>1-NORMDIST(AA131,Playoffs!DN$199,Playoffs!DN$200,1)</f>
        <v>0.93448831214867578</v>
      </c>
      <c r="CP131">
        <f>NORMDIST(AB131,Playoffs!DO$199,Playoffs!DO$200,1)</f>
        <v>0.6542051283794903</v>
      </c>
      <c r="CQ131">
        <f>NORMDIST(AC131,Playoffs!DP$199,Playoffs!DP$200,1)</f>
        <v>0.95135961936518432</v>
      </c>
      <c r="CR131">
        <f>1-NORMDIST(AD131,Playoffs!DQ$199,Playoffs!DQ$200,1)</f>
        <v>0.83358640164198139</v>
      </c>
      <c r="CS131">
        <f>NORMDIST(AE131,Playoffs!DR$199,Playoffs!DR$200,1)</f>
        <v>0.51907247598063999</v>
      </c>
      <c r="CT131">
        <f>1-NORMDIST(AF131,Playoffs!DS$199,Playoffs!DS$200,1)</f>
        <v>0.49777773821403148</v>
      </c>
      <c r="CU131">
        <f>NORMDIST(AG131,Playoffs!DT$199,Playoffs!DT$200,1)</f>
        <v>0.8884818006108357</v>
      </c>
      <c r="CV131">
        <f>1-NORMDIST(AH131,Playoffs!DU$199,Playoffs!DU$200,1)</f>
        <v>0.16614184650343056</v>
      </c>
      <c r="CW131">
        <f t="shared" si="102"/>
        <v>26.8199698410127</v>
      </c>
      <c r="CX131">
        <f t="shared" si="103"/>
        <v>19.567434660755161</v>
      </c>
      <c r="CY131">
        <f t="shared" si="104"/>
        <v>46.387404501767861</v>
      </c>
      <c r="DA131">
        <f t="shared" ca="1" si="105"/>
        <v>35</v>
      </c>
      <c r="DB131">
        <f t="shared" ca="1" si="106"/>
        <v>100</v>
      </c>
      <c r="DC131">
        <f t="shared" ca="1" si="107"/>
        <v>50</v>
      </c>
      <c r="DE131" t="str">
        <f t="shared" si="108"/>
        <v>Colts</v>
      </c>
    </row>
    <row r="132" spans="1:109">
      <c r="A132" t="str">
        <f>Playoffs!G130</f>
        <v>Patriots-CC-2006</v>
      </c>
      <c r="B132" t="str">
        <f>Playoffs!B130&amp;"-"&amp;Playoffs!F130</f>
        <v>Colts-2006</v>
      </c>
      <c r="C132">
        <f>Playoffs!CP130-VLOOKUP($B132,Adjusted!$C$1:$AI$128,C$2,FALSE)</f>
        <v>0.62366716439738779</v>
      </c>
      <c r="D132">
        <f>Playoffs!CQ130-VLOOKUP($B132,Adjusted!$C$1:$AI$128,D$2,FALSE)</f>
        <v>0.67114360307505216</v>
      </c>
      <c r="E132">
        <f>Playoffs!CR130-VLOOKUP($B132,Adjusted!$C$1:$AI$128,E$2,FALSE)</f>
        <v>6.4040018497446631</v>
      </c>
      <c r="F132">
        <f>Playoffs!CS130-VLOOKUP($B132,Adjusted!$C$1:$AI$128,F$2,FALSE)</f>
        <v>3.4532015269266858</v>
      </c>
      <c r="G132">
        <f>Playoffs!CT130-VLOOKUP($B132,Adjusted!$C$1:$AI$128,G$2,FALSE)</f>
        <v>0.97803619892149551</v>
      </c>
      <c r="H132">
        <f>Playoffs!CU130-VLOOKUP($B132,Adjusted!$C$1:$AI$128,H$2,FALSE)</f>
        <v>1.5398558428787057</v>
      </c>
      <c r="I132">
        <f>Playoffs!CV130-VLOOKUP($B132,Adjusted!$C$1:$AI$128,I$2,FALSE)</f>
        <v>22.751607705144803</v>
      </c>
      <c r="J132">
        <f>Playoffs!CW130-VLOOKUP($B132,Adjusted!$C$1:$AI$128,J$2,FALSE)</f>
        <v>25.02230774826776</v>
      </c>
      <c r="K132">
        <f>Playoffs!CX130-VLOOKUP($B132,Adjusted!$C$1:$AI$128,K$2,FALSE)</f>
        <v>2.066999591953933</v>
      </c>
      <c r="L132">
        <f>Playoffs!CY130-VLOOKUP($B132,Adjusted!$C$1:$AI$128,L$2,FALSE)</f>
        <v>2.0835086799455262</v>
      </c>
      <c r="M132">
        <f>Playoffs!CZ130-VLOOKUP($B132,Adjusted!$C$1:$AI$128,M$2,FALSE)</f>
        <v>5.0773320925730649</v>
      </c>
      <c r="N132">
        <f>Playoffs!DA130-VLOOKUP($B132,Adjusted!$C$1:$AI$128,N$2,FALSE)</f>
        <v>4.7356079438943679</v>
      </c>
      <c r="O132">
        <f>Playoffs!DB130-VLOOKUP($B132,Adjusted!$C$1:$AI$128,O$2,FALSE)</f>
        <v>1.0467144325080835</v>
      </c>
      <c r="P132">
        <f>Playoffs!DC130-VLOOKUP($B132,Adjusted!$C$1:$AI$128,P$2,FALSE)</f>
        <v>1.7344649694002565</v>
      </c>
      <c r="Q132">
        <f>Playoffs!DD130-VLOOKUP($B132,Adjusted!$C$1:$AI$128,Q$2,FALSE)</f>
        <v>0.34387723221502026</v>
      </c>
      <c r="R132">
        <f>Playoffs!DE130-VLOOKUP($B132,Adjusted!$C$1:$AI$128,R$2,FALSE)</f>
        <v>0.37003124491694062</v>
      </c>
      <c r="S132">
        <f>Playoffs!DF130-VLOOKUP($B132,Adjusted!$C$1:$AI$128,S$2,FALSE)</f>
        <v>37.159942098404706</v>
      </c>
      <c r="T132">
        <f>Playoffs!DG130-VLOOKUP($B132,Adjusted!$C$1:$AI$128,T$2,FALSE)</f>
        <v>25.202160601550045</v>
      </c>
      <c r="U132">
        <f>Playoffs!DH130-VLOOKUP($B132,Adjusted!$C$1:$AI$128,U$2,FALSE)</f>
        <v>4.4546926464716456</v>
      </c>
      <c r="V132">
        <f>Playoffs!DI130-VLOOKUP($B132,Adjusted!$C$1:$AI$128,V$2,FALSE)</f>
        <v>6.9973441178937508</v>
      </c>
      <c r="W132">
        <f>Playoffs!DJ130-VLOOKUP($B132,Adjusted!$C$1:$AI$128,W$2,FALSE)</f>
        <v>0.81209726892821543</v>
      </c>
      <c r="X132">
        <f>Playoffs!DK130-VLOOKUP($B132,Adjusted!$C$1:$AI$128,X$2,FALSE)</f>
        <v>0.62692396363239788</v>
      </c>
      <c r="Y132">
        <f>Playoffs!DL130-VLOOKUP($B132,Adjusted!$C$1:$AI$128,Y$2,FALSE)</f>
        <v>4.5455041087504933</v>
      </c>
      <c r="Z132">
        <f>Playoffs!DM130-VLOOKUP($B132,Adjusted!$C$1:$AI$128,Z$2,FALSE)</f>
        <v>5.4244511012721137</v>
      </c>
      <c r="AA132">
        <f>Playoffs!DN130-VLOOKUP($B132,Adjusted!$C$1:$AI$128,AA$2,FALSE)</f>
        <v>1.2101147676761237</v>
      </c>
      <c r="AB132">
        <f>Playoffs!DO130-VLOOKUP($B132,Adjusted!$C$1:$AI$128,AB$2,FALSE)</f>
        <v>0.50240236054258169</v>
      </c>
      <c r="AC132">
        <f>Playoffs!DP130-VLOOKUP($B132,Adjusted!$C$1:$AI$128,AC$2,FALSE)</f>
        <v>0.27438621990606316</v>
      </c>
      <c r="AD132">
        <f>Playoffs!DQ130-VLOOKUP($B132,Adjusted!$C$1:$AI$128,AD$2,FALSE)</f>
        <v>0.51088748574121023</v>
      </c>
      <c r="AE132">
        <f>Playoffs!DR130-VLOOKUP($B132,Adjusted!$C$1:$AI$128,AE$2,FALSE)</f>
        <v>2.7679880354557787</v>
      </c>
      <c r="AF132">
        <f>Playoffs!DS130-VLOOKUP($B132,Adjusted!$C$1:$AI$128,AF$2,FALSE)</f>
        <v>4.334556160778372</v>
      </c>
      <c r="AG132">
        <f>Playoffs!DT130-VLOOKUP($B132,Adjusted!$C$1:$AI$128,AG$2,FALSE)</f>
        <v>42.952291861825792</v>
      </c>
      <c r="AH132">
        <f>Playoffs!DU130-VLOOKUP($B132,Adjusted!$C$1:$AI$128,AH$2,FALSE)</f>
        <v>43.923924152200719</v>
      </c>
      <c r="AJ132">
        <f t="shared" ref="AJ132:AJ195" ca="1" si="171">RANK(C132,INDIRECT("c3:c"&amp;$A$1),0)</f>
        <v>167</v>
      </c>
      <c r="AK132">
        <f t="shared" ca="1" si="140"/>
        <v>99</v>
      </c>
      <c r="AL132">
        <f t="shared" ca="1" si="141"/>
        <v>91</v>
      </c>
      <c r="AM132">
        <f t="shared" ca="1" si="142"/>
        <v>67</v>
      </c>
      <c r="AN132">
        <f t="shared" ca="1" si="143"/>
        <v>77</v>
      </c>
      <c r="AO132">
        <f t="shared" ca="1" si="144"/>
        <v>103</v>
      </c>
      <c r="AP132">
        <f t="shared" ca="1" si="145"/>
        <v>168</v>
      </c>
      <c r="AQ132">
        <f t="shared" ca="1" si="146"/>
        <v>86</v>
      </c>
      <c r="AR132">
        <f t="shared" ca="1" si="147"/>
        <v>175</v>
      </c>
      <c r="AS132">
        <f t="shared" ca="1" si="148"/>
        <v>45</v>
      </c>
      <c r="AT132">
        <f t="shared" ca="1" si="149"/>
        <v>118</v>
      </c>
      <c r="AU132">
        <f t="shared" ca="1" si="150"/>
        <v>86</v>
      </c>
      <c r="AV132">
        <f t="shared" ca="1" si="151"/>
        <v>183</v>
      </c>
      <c r="AW132">
        <f t="shared" ca="1" si="152"/>
        <v>122</v>
      </c>
      <c r="AX132">
        <f t="shared" ca="1" si="153"/>
        <v>136</v>
      </c>
      <c r="AY132">
        <f t="shared" ca="1" si="154"/>
        <v>98</v>
      </c>
      <c r="AZ132">
        <f t="shared" ca="1" si="155"/>
        <v>43</v>
      </c>
      <c r="BA132">
        <f t="shared" ca="1" si="156"/>
        <v>33</v>
      </c>
      <c r="BB132">
        <f t="shared" ca="1" si="157"/>
        <v>123</v>
      </c>
      <c r="BC132">
        <f t="shared" ca="1" si="158"/>
        <v>15</v>
      </c>
      <c r="BD132">
        <f t="shared" ca="1" si="159"/>
        <v>62</v>
      </c>
      <c r="BE132">
        <f t="shared" ca="1" si="160"/>
        <v>94</v>
      </c>
      <c r="BF132">
        <f t="shared" ca="1" si="161"/>
        <v>167</v>
      </c>
      <c r="BG132">
        <f t="shared" ca="1" si="162"/>
        <v>99</v>
      </c>
      <c r="BH132">
        <f t="shared" ca="1" si="163"/>
        <v>177</v>
      </c>
      <c r="BI132">
        <f t="shared" ca="1" si="164"/>
        <v>141</v>
      </c>
      <c r="BJ132">
        <f t="shared" ca="1" si="165"/>
        <v>187</v>
      </c>
      <c r="BK132">
        <f t="shared" ca="1" si="166"/>
        <v>147</v>
      </c>
      <c r="BL132">
        <f t="shared" ca="1" si="167"/>
        <v>171</v>
      </c>
      <c r="BM132">
        <f t="shared" ca="1" si="168"/>
        <v>128</v>
      </c>
      <c r="BN132">
        <f t="shared" ca="1" si="169"/>
        <v>28</v>
      </c>
      <c r="BO132">
        <f t="shared" ca="1" si="170"/>
        <v>170</v>
      </c>
      <c r="BQ132">
        <f>NORMDIST(C132,Playoffs!CP$199,Playoffs!CP$200,1)</f>
        <v>0.25579804958358676</v>
      </c>
      <c r="BR132">
        <f>1-NORMDIST(D132,Playoffs!CQ$199,Playoffs!CQ$200,1)</f>
        <v>0.57807287808979912</v>
      </c>
      <c r="BS132">
        <f>NORMDIST(E132,Playoffs!CR$199,Playoffs!CR$200,1)</f>
        <v>0.63319566723844589</v>
      </c>
      <c r="BT132">
        <f>1-NORMDIST(F132,Playoffs!CS$199,Playoffs!CS$200,1)</f>
        <v>0.75887315469880179</v>
      </c>
      <c r="BU132">
        <f>1-NORMDIST(G132,Playoffs!CT$199,Playoffs!CT$200,1)</f>
        <v>0.70927764070550481</v>
      </c>
      <c r="BV132">
        <f>NORMDIST(H132,Playoffs!CU$199,Playoffs!CU$200,1)</f>
        <v>0.43991015821061985</v>
      </c>
      <c r="BW132">
        <f>NORMDIST(I132,Playoffs!CV$199,Playoffs!CV$200,1)</f>
        <v>0.26047794139798386</v>
      </c>
      <c r="BX132">
        <f>1-NORMDIST(J132,Playoffs!CW$199,Playoffs!CW$200,1)</f>
        <v>0.65102926002869133</v>
      </c>
      <c r="BY132">
        <f>NORMDIST(K132,Playoffs!CX$199,Playoffs!CX$200,1)</f>
        <v>0.16200435126300761</v>
      </c>
      <c r="BZ132">
        <f>1-NORMDIST(L132,Playoffs!CY$199,Playoffs!CY$200,1)</f>
        <v>0.83111432103232641</v>
      </c>
      <c r="CA132">
        <f>NORMDIST(M132,Playoffs!CZ$199,Playoffs!CZ$200,1)</f>
        <v>0.46652576713566041</v>
      </c>
      <c r="CB132">
        <f>1-NORMDIST(N132,Playoffs!DA$199,Playoffs!DA$200,1)</f>
        <v>0.64976255099112179</v>
      </c>
      <c r="CC132">
        <f>NORMDIST(O132,Playoffs!DB$199,Playoffs!DB$200,1)</f>
        <v>0.14623357463032083</v>
      </c>
      <c r="CD132">
        <f>1-NORMDIST(P132,Playoffs!DC$199,Playoffs!DC$200,1)</f>
        <v>0.42298132191539251</v>
      </c>
      <c r="CE132">
        <f>NORMDIST(Q132,Playoffs!DD$199,Playoffs!DD$200,1)</f>
        <v>0.36221749655034263</v>
      </c>
      <c r="CF132">
        <f>1-NORMDIST(R132,Playoffs!DE$199,Playoffs!DE$200,1)</f>
        <v>0.56272926124806844</v>
      </c>
      <c r="CG132">
        <f>NORMDIST(S132,Playoffs!DF$199,Playoffs!DF$200,1)</f>
        <v>0.85967461190548633</v>
      </c>
      <c r="CH132">
        <f>1-NORMDIST(T132,Playoffs!DG$199,Playoffs!DG$200,1)</f>
        <v>0.84916310555798868</v>
      </c>
      <c r="CI132">
        <f>1-NORMDIST(U132,Playoffs!DH$199,Playoffs!DH$200,1)</f>
        <v>0.39460854204565321</v>
      </c>
      <c r="CJ132">
        <f>NORMDIST(V132,Playoffs!DI$199,Playoffs!DI$200,1)</f>
        <v>0.9364234733399075</v>
      </c>
      <c r="CK132">
        <f>NORMDIST(W132,Playoffs!DJ$199,Playoffs!DJ$200,1)</f>
        <v>0.71590733293933262</v>
      </c>
      <c r="CL132">
        <f>1-NORMDIST(X132,Playoffs!DK$199,Playoffs!DK$200,1)</f>
        <v>0.54207046011737858</v>
      </c>
      <c r="CM132">
        <f>NORMDIST(Y132,Playoffs!DL$199,Playoffs!DL$200,1)</f>
        <v>0.16721887659160606</v>
      </c>
      <c r="CN132">
        <f>1-NORMDIST(Z132,Playoffs!DM$199,Playoffs!DM$200,1)</f>
        <v>0.53360647967167218</v>
      </c>
      <c r="CO132">
        <f>1-NORMDIST(AA132,Playoffs!DN$199,Playoffs!DN$200,1)</f>
        <v>0.18217242257267641</v>
      </c>
      <c r="CP132">
        <f>NORMDIST(AB132,Playoffs!DO$199,Playoffs!DO$200,1)</f>
        <v>0.23463375837445943</v>
      </c>
      <c r="CQ132">
        <f>NORMDIST(AC132,Playoffs!DP$199,Playoffs!DP$200,1)</f>
        <v>5.9022313124175496E-2</v>
      </c>
      <c r="CR132">
        <f>1-NORMDIST(AD132,Playoffs!DQ$199,Playoffs!DQ$200,1)</f>
        <v>0.32295754270437249</v>
      </c>
      <c r="CS132">
        <f>NORMDIST(AE132,Playoffs!DR$199,Playoffs!DR$200,1)</f>
        <v>0.13861297373016268</v>
      </c>
      <c r="CT132">
        <f>1-NORMDIST(AF132,Playoffs!DS$199,Playoffs!DS$200,1)</f>
        <v>0.43801447899746426</v>
      </c>
      <c r="CU132">
        <f>NORMDIST(AG132,Playoffs!DT$199,Playoffs!DT$200,1)</f>
        <v>0.77062091356173124</v>
      </c>
      <c r="CV132">
        <f>1-NORMDIST(AH132,Playoffs!DU$199,Playoffs!DU$200,1)</f>
        <v>0.18680480122237131</v>
      </c>
      <c r="CW132">
        <f t="shared" ref="CW132:CW195" si="172">BQ$2*BQ132+BS$2*BS132+BU$2*BU132+BW$2*BW132+BY$2*BY132+CA$2*CA132+CC$2*CC132+CE$2*CE132+CG$2*CG132+CI$2*CI132+CK$2*CK132+CM$2*CM132+CO$2*CO132+CQ$2*CQ132+CS$2*CS132+CU$2*CU132</f>
        <v>14.794620725213285</v>
      </c>
      <c r="CX132">
        <f t="shared" ref="CX132:CX195" si="173">BR$2*BR132+BT$2*BT132+BV$2*BV132+BX$2*BX132+BZ$2*BZ132+CB$2*CB132+CD$2*CD132+CF$2*CF132+CH$2*CH132+CJ$2*CJ132+CL$2*CL132+CN$2*CN132+CP$2*CP132+CR$2*CR132+CT$2*CT132+CV$2*CV132</f>
        <v>22.384316500758427</v>
      </c>
      <c r="CY132">
        <f t="shared" ref="CY132:CY195" si="174">SUMPRODUCT(BQ$2:CV$2,BQ132:CV132)</f>
        <v>37.178937225971715</v>
      </c>
      <c r="DA132">
        <f t="shared" ref="DA132:DA195" ca="1" si="175">RANK(CW132,INDIRECT("cw3:cw"&amp;$A$1),0)</f>
        <v>156</v>
      </c>
      <c r="DB132">
        <f t="shared" ref="DB132:DB195" ca="1" si="176">RANK(CX132,INDIRECT("cx3:cx"&amp;$A$1),0)</f>
        <v>74</v>
      </c>
      <c r="DC132">
        <f t="shared" ref="DC132:DC195" ca="1" si="177">RANK(CY132,INDIRECT("cy3:cy"&amp;$A$1),0)</f>
        <v>114</v>
      </c>
      <c r="DE132" t="str">
        <f t="shared" ref="DE132:DE195" si="178">LEFT(A132,SEARCH("-",A132)-1)</f>
        <v>Patriots</v>
      </c>
    </row>
    <row r="133" spans="1:109">
      <c r="A133" t="str">
        <f>Playoffs!G131</f>
        <v>Bears-SB-2006</v>
      </c>
      <c r="B133" t="str">
        <f>Playoffs!B131&amp;"-"&amp;Playoffs!F131</f>
        <v>Colts-2006</v>
      </c>
      <c r="C133">
        <f>Playoffs!CP131-VLOOKUP($B133,Adjusted!$C$1:$AI$128,C$2,FALSE)</f>
        <v>0.44509573582595913</v>
      </c>
      <c r="D133">
        <f>Playoffs!CQ131-VLOOKUP($B133,Adjusted!$C$1:$AI$128,D$2,FALSE)</f>
        <v>0.55989958393629613</v>
      </c>
      <c r="E133">
        <f>Playoffs!CR131-VLOOKUP($B133,Adjusted!$C$1:$AI$128,E$2,FALSE)</f>
        <v>3.5576964310254513</v>
      </c>
      <c r="F133">
        <f>Playoffs!CS131-VLOOKUP($B133,Adjusted!$C$1:$AI$128,F$2,FALSE)</f>
        <v>2.8403810141061734</v>
      </c>
      <c r="G133">
        <f>Playoffs!CT131-VLOOKUP($B133,Adjusted!$C$1:$AI$128,G$2,FALSE)</f>
        <v>4.9780361989214956</v>
      </c>
      <c r="H133">
        <f>Playoffs!CU131-VLOOKUP($B133,Adjusted!$C$1:$AI$128,H$2,FALSE)</f>
        <v>3.5398558428787057</v>
      </c>
      <c r="I133">
        <f>Playoffs!CV131-VLOOKUP($B133,Adjusted!$C$1:$AI$128,I$2,FALSE)</f>
        <v>14.136223089760186</v>
      </c>
      <c r="J133">
        <f>Playoffs!CW131-VLOOKUP($B133,Adjusted!$C$1:$AI$128,J$2,FALSE)</f>
        <v>17.819926795886811</v>
      </c>
      <c r="K133">
        <f>Playoffs!CX131-VLOOKUP($B133,Adjusted!$C$1:$AI$128,K$2,FALSE)</f>
        <v>1.1405427154970562</v>
      </c>
      <c r="L133">
        <f>Playoffs!CY131-VLOOKUP($B133,Adjusted!$C$1:$AI$128,L$2,FALSE)</f>
        <v>2.1983896323264789</v>
      </c>
      <c r="M133">
        <f>Playoffs!CZ131-VLOOKUP($B133,Adjusted!$C$1:$AI$128,M$2,FALSE)</f>
        <v>5.191385764889449</v>
      </c>
      <c r="N133">
        <f>Playoffs!DA131-VLOOKUP($B133,Adjusted!$C$1:$AI$128,N$2,FALSE)</f>
        <v>4.3567499192030095</v>
      </c>
      <c r="O133">
        <f>Playoffs!DB131-VLOOKUP($B133,Adjusted!$C$1:$AI$128,O$2,FALSE)</f>
        <v>0.34741373320738417</v>
      </c>
      <c r="P133">
        <f>Playoffs!DC131-VLOOKUP($B133,Adjusted!$C$1:$AI$128,P$2,FALSE)</f>
        <v>0.78208401701930408</v>
      </c>
      <c r="Q133">
        <f>Playoffs!DD131-VLOOKUP($B133,Adjusted!$C$1:$AI$128,Q$2,FALSE)</f>
        <v>0.17910450494229296</v>
      </c>
      <c r="R133">
        <f>Playoffs!DE131-VLOOKUP($B133,Adjusted!$C$1:$AI$128,R$2,FALSE)</f>
        <v>0.25775054316255464</v>
      </c>
      <c r="S133">
        <f>Playoffs!DF131-VLOOKUP($B133,Adjusted!$C$1:$AI$128,S$2,FALSE)</f>
        <v>29.050967739430344</v>
      </c>
      <c r="T133">
        <f>Playoffs!DG131-VLOOKUP($B133,Adjusted!$C$1:$AI$128,T$2,FALSE)</f>
        <v>43.339523238912683</v>
      </c>
      <c r="U133">
        <f>Playoffs!DH131-VLOOKUP($B133,Adjusted!$C$1:$AI$128,U$2,FALSE)</f>
        <v>6.4546926464716456</v>
      </c>
      <c r="V133">
        <f>Playoffs!DI131-VLOOKUP($B133,Adjusted!$C$1:$AI$128,V$2,FALSE)</f>
        <v>4.9973441178937508</v>
      </c>
      <c r="W133">
        <f>Playoffs!DJ131-VLOOKUP($B133,Adjusted!$C$1:$AI$128,W$2,FALSE)</f>
        <v>0.95495441178535834</v>
      </c>
      <c r="X133">
        <f>Playoffs!DK131-VLOOKUP($B133,Adjusted!$C$1:$AI$128,X$2,FALSE)</f>
        <v>0.19835253506096925</v>
      </c>
      <c r="Y133">
        <f>Playoffs!DL131-VLOOKUP($B133,Adjusted!$C$1:$AI$128,Y$2,FALSE)</f>
        <v>2.874175437421822</v>
      </c>
      <c r="Z133">
        <f>Playoffs!DM131-VLOOKUP($B133,Adjusted!$C$1:$AI$128,Z$2,FALSE)</f>
        <v>4.5434987203197323</v>
      </c>
      <c r="AA133">
        <f>Playoffs!DN131-VLOOKUP($B133,Adjusted!$C$1:$AI$128,AA$2,FALSE)</f>
        <v>0.87148482417329887</v>
      </c>
      <c r="AB133">
        <f>Playoffs!DO131-VLOOKUP($B133,Adjusted!$C$1:$AI$128,AB$2,FALSE)</f>
        <v>0.5962295210364088</v>
      </c>
      <c r="AC133">
        <f>Playoffs!DP131-VLOOKUP($B133,Adjusted!$C$1:$AI$128,AC$2,FALSE)</f>
        <v>0.39714836824365907</v>
      </c>
      <c r="AD133">
        <f>Playoffs!DQ131-VLOOKUP($B133,Adjusted!$C$1:$AI$128,AD$2,FALSE)</f>
        <v>0.30113138818023466</v>
      </c>
      <c r="AE133">
        <f>Playoffs!DR131-VLOOKUP($B133,Adjusted!$C$1:$AI$128,AE$2,FALSE)</f>
        <v>4.7350932986136733</v>
      </c>
      <c r="AF133">
        <f>Playoffs!DS131-VLOOKUP($B133,Adjusted!$C$1:$AI$128,AF$2,FALSE)</f>
        <v>4.7155085417307525</v>
      </c>
      <c r="AG133">
        <f>Playoffs!DT131-VLOOKUP($B133,Adjusted!$C$1:$AI$128,AG$2,FALSE)</f>
        <v>36.35229186182579</v>
      </c>
      <c r="AH133">
        <f>Playoffs!DU131-VLOOKUP($B133,Adjusted!$C$1:$AI$128,AH$2,FALSE)</f>
        <v>40.673924152200719</v>
      </c>
      <c r="AJ133">
        <f t="shared" ca="1" si="171"/>
        <v>196</v>
      </c>
      <c r="AK133">
        <f t="shared" ca="1" si="140"/>
        <v>29</v>
      </c>
      <c r="AL133">
        <f t="shared" ca="1" si="141"/>
        <v>162</v>
      </c>
      <c r="AM133">
        <f t="shared" ca="1" si="142"/>
        <v>52</v>
      </c>
      <c r="AN133">
        <f t="shared" ca="1" si="143"/>
        <v>196</v>
      </c>
      <c r="AO133">
        <f t="shared" ca="1" si="144"/>
        <v>42</v>
      </c>
      <c r="AP133">
        <f t="shared" ca="1" si="145"/>
        <v>195</v>
      </c>
      <c r="AQ133">
        <f t="shared" ca="1" si="146"/>
        <v>25</v>
      </c>
      <c r="AR133">
        <f t="shared" ca="1" si="147"/>
        <v>197</v>
      </c>
      <c r="AS133">
        <f t="shared" ca="1" si="148"/>
        <v>59</v>
      </c>
      <c r="AT133">
        <f t="shared" ca="1" si="149"/>
        <v>112</v>
      </c>
      <c r="AU133">
        <f t="shared" ca="1" si="150"/>
        <v>53</v>
      </c>
      <c r="AV133">
        <f t="shared" ca="1" si="151"/>
        <v>197</v>
      </c>
      <c r="AW133">
        <f t="shared" ca="1" si="152"/>
        <v>14</v>
      </c>
      <c r="AX133">
        <f t="shared" ca="1" si="153"/>
        <v>190</v>
      </c>
      <c r="AY133">
        <f t="shared" ca="1" si="154"/>
        <v>45</v>
      </c>
      <c r="AZ133">
        <f t="shared" ca="1" si="155"/>
        <v>138</v>
      </c>
      <c r="BA133">
        <f t="shared" ca="1" si="156"/>
        <v>196</v>
      </c>
      <c r="BB133">
        <f t="shared" ca="1" si="157"/>
        <v>183</v>
      </c>
      <c r="BC133">
        <f t="shared" ca="1" si="158"/>
        <v>70</v>
      </c>
      <c r="BD133">
        <f t="shared" ca="1" si="159"/>
        <v>34</v>
      </c>
      <c r="BE133">
        <f t="shared" ca="1" si="160"/>
        <v>12</v>
      </c>
      <c r="BF133">
        <f t="shared" ca="1" si="161"/>
        <v>198</v>
      </c>
      <c r="BG133">
        <f t="shared" ca="1" si="162"/>
        <v>42</v>
      </c>
      <c r="BH133">
        <f t="shared" ca="1" si="163"/>
        <v>143</v>
      </c>
      <c r="BI133">
        <f t="shared" ca="1" si="164"/>
        <v>117</v>
      </c>
      <c r="BJ133">
        <f t="shared" ca="1" si="165"/>
        <v>145</v>
      </c>
      <c r="BK133">
        <f t="shared" ca="1" si="166"/>
        <v>23</v>
      </c>
      <c r="BL133">
        <f t="shared" ca="1" si="167"/>
        <v>51</v>
      </c>
      <c r="BM133">
        <f t="shared" ca="1" si="168"/>
        <v>151</v>
      </c>
      <c r="BN133">
        <f t="shared" ca="1" si="169"/>
        <v>114</v>
      </c>
      <c r="BO133">
        <f t="shared" ca="1" si="170"/>
        <v>141</v>
      </c>
      <c r="BQ133">
        <f>NORMDIST(C133,Playoffs!CP$199,Playoffs!CP$200,1)</f>
        <v>8.5573069831419435E-3</v>
      </c>
      <c r="BR133">
        <f>1-NORMDIST(D133,Playoffs!CQ$199,Playoffs!CQ$200,1)</f>
        <v>0.89855808915932034</v>
      </c>
      <c r="BS133">
        <f>NORMDIST(E133,Playoffs!CR$199,Playoffs!CR$200,1)</f>
        <v>0.25278645300044156</v>
      </c>
      <c r="BT133">
        <f>1-NORMDIST(F133,Playoffs!CS$199,Playoffs!CS$200,1)</f>
        <v>0.82102921101359672</v>
      </c>
      <c r="BU133">
        <f>1-NORMDIST(G133,Playoffs!CT$199,Playoffs!CT$200,1)</f>
        <v>1.0804439216645534E-2</v>
      </c>
      <c r="BV133">
        <f>NORMDIST(H133,Playoffs!CU$199,Playoffs!CU$200,1)</f>
        <v>0.89849586607986986</v>
      </c>
      <c r="BW133">
        <f>NORMDIST(I133,Playoffs!CV$199,Playoffs!CV$200,1)</f>
        <v>5.427748237501806E-2</v>
      </c>
      <c r="BX133">
        <f>1-NORMDIST(J133,Playoffs!CW$199,Playoffs!CW$200,1)</f>
        <v>0.88357195843401848</v>
      </c>
      <c r="BY133">
        <f>NORMDIST(K133,Playoffs!CX$199,Playoffs!CX$200,1)</f>
        <v>5.5529651150014736E-3</v>
      </c>
      <c r="BZ133">
        <f>1-NORMDIST(L133,Playoffs!CY$199,Playoffs!CY$200,1)</f>
        <v>0.77816001460431217</v>
      </c>
      <c r="CA133">
        <f>NORMDIST(M133,Playoffs!CZ$199,Playoffs!CZ$200,1)</f>
        <v>0.50652098387152134</v>
      </c>
      <c r="CB133">
        <f>1-NORMDIST(N133,Playoffs!DA$199,Playoffs!DA$200,1)</f>
        <v>0.76362932381140702</v>
      </c>
      <c r="CC133">
        <f>NORMDIST(O133,Playoffs!DB$199,Playoffs!DB$200,1)</f>
        <v>1.015248964477089E-2</v>
      </c>
      <c r="CD133">
        <f>1-NORMDIST(P133,Playoffs!DC$199,Playoffs!DC$200,1)</f>
        <v>0.93730541635776476</v>
      </c>
      <c r="CE133">
        <f>NORMDIST(Q133,Playoffs!DD$199,Playoffs!DD$200,1)</f>
        <v>5.7188561758961698E-2</v>
      </c>
      <c r="CF133">
        <f>1-NORMDIST(R133,Playoffs!DE$199,Playoffs!DE$200,1)</f>
        <v>0.83977069583049779</v>
      </c>
      <c r="CG133">
        <f>NORMDIST(S133,Playoffs!DF$199,Playoffs!DF$200,1)</f>
        <v>0.36198327962225441</v>
      </c>
      <c r="CH133">
        <f>1-NORMDIST(T133,Playoffs!DG$199,Playoffs!DG$200,1)</f>
        <v>1.4997570381741654E-2</v>
      </c>
      <c r="CI133">
        <f>1-NORMDIST(U133,Playoffs!DH$199,Playoffs!DH$200,1)</f>
        <v>0.10439082444344172</v>
      </c>
      <c r="CJ133">
        <f>NORMDIST(V133,Playoffs!DI$199,Playoffs!DI$200,1)</f>
        <v>0.70396199906317025</v>
      </c>
      <c r="CK133">
        <f>NORMDIST(W133,Playoffs!DJ$199,Playoffs!DJ$200,1)</f>
        <v>0.86270128713266603</v>
      </c>
      <c r="CL133">
        <f>1-NORMDIST(X133,Playoffs!DK$199,Playoffs!DK$200,1)</f>
        <v>0.9526472586637792</v>
      </c>
      <c r="CM133">
        <f>NORMDIST(Y133,Playoffs!DL$199,Playoffs!DL$200,1)</f>
        <v>4.1427524354196166E-3</v>
      </c>
      <c r="CN133">
        <f>1-NORMDIST(Z133,Playoffs!DM$199,Playoffs!DM$200,1)</f>
        <v>0.83328385495661439</v>
      </c>
      <c r="CO133">
        <f>1-NORMDIST(AA133,Playoffs!DN$199,Playoffs!DN$200,1)</f>
        <v>0.44954581992727305</v>
      </c>
      <c r="CP133">
        <f>NORMDIST(AB133,Playoffs!DO$199,Playoffs!DO$200,1)</f>
        <v>0.30591445734521727</v>
      </c>
      <c r="CQ133">
        <f>NORMDIST(AC133,Playoffs!DP$199,Playoffs!DP$200,1)</f>
        <v>0.30390088434686979</v>
      </c>
      <c r="CR133">
        <f>1-NORMDIST(AD133,Playoffs!DQ$199,Playoffs!DQ$200,1)</f>
        <v>0.90895022054200347</v>
      </c>
      <c r="CS133">
        <f>NORMDIST(AE133,Playoffs!DR$199,Playoffs!DR$200,1)</f>
        <v>0.68214483321853647</v>
      </c>
      <c r="CT133">
        <f>1-NORMDIST(AF133,Playoffs!DS$199,Playoffs!DS$200,1)</f>
        <v>0.3234149354598701</v>
      </c>
      <c r="CU133">
        <f>NORMDIST(AG133,Playoffs!DT$199,Playoffs!DT$200,1)</f>
        <v>0.39353190958921147</v>
      </c>
      <c r="CV133">
        <f>1-NORMDIST(AH133,Playoffs!DU$199,Playoffs!DU$200,1)</f>
        <v>0.34757258503143118</v>
      </c>
      <c r="CW133">
        <f t="shared" si="172"/>
        <v>6.8600138596482889</v>
      </c>
      <c r="CX133">
        <f t="shared" si="173"/>
        <v>27.880006687511681</v>
      </c>
      <c r="CY133">
        <f t="shared" si="174"/>
        <v>34.740020547159972</v>
      </c>
      <c r="DA133">
        <f t="shared" ca="1" si="175"/>
        <v>190</v>
      </c>
      <c r="DB133">
        <f t="shared" ca="1" si="176"/>
        <v>24</v>
      </c>
      <c r="DC133">
        <f t="shared" ca="1" si="177"/>
        <v>135</v>
      </c>
      <c r="DE133" t="str">
        <f t="shared" si="178"/>
        <v>Bears</v>
      </c>
    </row>
    <row r="134" spans="1:109">
      <c r="A134" t="str">
        <f>Playoffs!G132</f>
        <v>Colts-SB-2006</v>
      </c>
      <c r="B134" t="str">
        <f>Playoffs!B132&amp;"-"&amp;Playoffs!F132</f>
        <v>Bears-2006</v>
      </c>
      <c r="C134">
        <f>Playoffs!CP132-VLOOKUP($B134,Adjusted!$C$1:$AI$128,C$2,FALSE)</f>
        <v>0.74631967550052436</v>
      </c>
      <c r="D134">
        <f>Playoffs!CQ132-VLOOKUP($B134,Adjusted!$C$1:$AI$128,D$2,FALSE)</f>
        <v>0.52348122909218031</v>
      </c>
      <c r="E134">
        <f>Playoffs!CR132-VLOOKUP($B134,Adjusted!$C$1:$AI$128,E$2,FALSE)</f>
        <v>6.8154727820537762</v>
      </c>
      <c r="F134">
        <f>Playoffs!CS132-VLOOKUP($B134,Adjusted!$C$1:$AI$128,F$2,FALSE)</f>
        <v>3.464770447750217</v>
      </c>
      <c r="G134">
        <f>Playoffs!CT132-VLOOKUP($B134,Adjusted!$C$1:$AI$128,G$2,FALSE)</f>
        <v>2.0633515787457242</v>
      </c>
      <c r="H134">
        <f>Playoffs!CU132-VLOOKUP($B134,Adjusted!$C$1:$AI$128,H$2,FALSE)</f>
        <v>4.5989559449251569</v>
      </c>
      <c r="I134">
        <f>Playoffs!CV132-VLOOKUP($B134,Adjusted!$C$1:$AI$128,I$2,FALSE)</f>
        <v>34.357007103853576</v>
      </c>
      <c r="J134">
        <f>Playoffs!CW132-VLOOKUP($B134,Adjusted!$C$1:$AI$128,J$2,FALSE)</f>
        <v>22.009601435140091</v>
      </c>
      <c r="K134">
        <f>Playoffs!CX132-VLOOKUP($B134,Adjusted!$C$1:$AI$128,K$2,FALSE)</f>
        <v>2.9643948383280234</v>
      </c>
      <c r="L134">
        <f>Playoffs!CY132-VLOOKUP($B134,Adjusted!$C$1:$AI$128,L$2,FALSE)</f>
        <v>1.7649979624521026</v>
      </c>
      <c r="M134">
        <f>Playoffs!CZ132-VLOOKUP($B134,Adjusted!$C$1:$AI$128,M$2,FALSE)</f>
        <v>5.6154680547387299</v>
      </c>
      <c r="N134">
        <f>Playoffs!DA132-VLOOKUP($B134,Adjusted!$C$1:$AI$128,N$2,FALSE)</f>
        <v>5.8231288227878713</v>
      </c>
      <c r="O134">
        <f>Playoffs!DB132-VLOOKUP($B134,Adjusted!$C$1:$AI$128,O$2,FALSE)</f>
        <v>1.9895896160907742</v>
      </c>
      <c r="P134">
        <f>Playoffs!DC132-VLOOKUP($B134,Adjusted!$C$1:$AI$128,P$2,FALSE)</f>
        <v>0.93715950443091078</v>
      </c>
      <c r="Q134">
        <f>Playoffs!DD132-VLOOKUP($B134,Adjusted!$C$1:$AI$128,Q$2,FALSE)</f>
        <v>0.48321065779574762</v>
      </c>
      <c r="R134">
        <f>Playoffs!DE132-VLOOKUP($B134,Adjusted!$C$1:$AI$128,R$2,FALSE)</f>
        <v>0.28265398112317014</v>
      </c>
      <c r="S134">
        <f>Playoffs!DF132-VLOOKUP($B134,Adjusted!$C$1:$AI$128,S$2,FALSE)</f>
        <v>43.980737074239642</v>
      </c>
      <c r="T134">
        <f>Playoffs!DG132-VLOOKUP($B134,Adjusted!$C$1:$AI$128,T$2,FALSE)</f>
        <v>26.22806335752146</v>
      </c>
      <c r="U134">
        <f>Playoffs!DH132-VLOOKUP($B134,Adjusted!$C$1:$AI$128,U$2,FALSE)</f>
        <v>1.7203639550947818</v>
      </c>
      <c r="V134">
        <f>Playoffs!DI132-VLOOKUP($B134,Adjusted!$C$1:$AI$128,V$2,FALSE)</f>
        <v>4.5583279265168866</v>
      </c>
      <c r="W134">
        <f>Playoffs!DJ132-VLOOKUP($B134,Adjusted!$C$1:$AI$128,W$2,FALSE)</f>
        <v>0.3816523828064089</v>
      </c>
      <c r="X134">
        <f>Playoffs!DK132-VLOOKUP($B134,Adjusted!$C$1:$AI$128,X$2,FALSE)</f>
        <v>1.1105704536443781</v>
      </c>
      <c r="Y134">
        <f>Playoffs!DL132-VLOOKUP($B134,Adjusted!$C$1:$AI$128,Y$2,FALSE)</f>
        <v>6.2114516221497054</v>
      </c>
      <c r="Z134">
        <f>Playoffs!DM132-VLOOKUP($B134,Adjusted!$C$1:$AI$128,Z$2,FALSE)</f>
        <v>3.7352069895893094</v>
      </c>
      <c r="AA134">
        <f>Playoffs!DN132-VLOOKUP($B134,Adjusted!$C$1:$AI$128,AA$2,FALSE)</f>
        <v>0.20167210530350027</v>
      </c>
      <c r="AB134">
        <f>Playoffs!DO132-VLOOKUP($B134,Adjusted!$C$1:$AI$128,AB$2,FALSE)</f>
        <v>0.63934821719682211</v>
      </c>
      <c r="AC134">
        <f>Playoffs!DP132-VLOOKUP($B134,Adjusted!$C$1:$AI$128,AC$2,FALSE)</f>
        <v>0.43256739352823681</v>
      </c>
      <c r="AD134">
        <f>Playoffs!DQ132-VLOOKUP($B134,Adjusted!$C$1:$AI$128,AD$2,FALSE)</f>
        <v>0.46452160006455989</v>
      </c>
      <c r="AE134">
        <f>Playoffs!DR132-VLOOKUP($B134,Adjusted!$C$1:$AI$128,AE$2,FALSE)</f>
        <v>4.3325794164958964</v>
      </c>
      <c r="AF134">
        <f>Playoffs!DS132-VLOOKUP($B134,Adjusted!$C$1:$AI$128,AF$2,FALSE)</f>
        <v>6.1781488838143002</v>
      </c>
      <c r="AG134">
        <f>Playoffs!DT132-VLOOKUP($B134,Adjusted!$C$1:$AI$128,AG$2,FALSE)</f>
        <v>40.521980714961067</v>
      </c>
      <c r="AH134">
        <f>Playoffs!DU132-VLOOKUP($B134,Adjusted!$C$1:$AI$128,AH$2,FALSE)</f>
        <v>35.502603929289705</v>
      </c>
      <c r="AJ134">
        <f t="shared" ca="1" si="171"/>
        <v>77</v>
      </c>
      <c r="AK134">
        <f t="shared" ca="1" si="140"/>
        <v>18</v>
      </c>
      <c r="AL134">
        <f t="shared" ca="1" si="141"/>
        <v>81</v>
      </c>
      <c r="AM134">
        <f t="shared" ca="1" si="142"/>
        <v>68</v>
      </c>
      <c r="AN134">
        <f t="shared" ca="1" si="143"/>
        <v>133</v>
      </c>
      <c r="AO134">
        <f t="shared" ca="1" si="144"/>
        <v>14</v>
      </c>
      <c r="AP134">
        <f t="shared" ca="1" si="145"/>
        <v>57</v>
      </c>
      <c r="AQ134">
        <f t="shared" ca="1" si="146"/>
        <v>57</v>
      </c>
      <c r="AR134">
        <f t="shared" ca="1" si="147"/>
        <v>72</v>
      </c>
      <c r="AS134">
        <f t="shared" ca="1" si="148"/>
        <v>15</v>
      </c>
      <c r="AT134">
        <f t="shared" ca="1" si="149"/>
        <v>80</v>
      </c>
      <c r="AU134">
        <f t="shared" ca="1" si="150"/>
        <v>163</v>
      </c>
      <c r="AV134">
        <f t="shared" ca="1" si="151"/>
        <v>58</v>
      </c>
      <c r="AW134">
        <f t="shared" ca="1" si="152"/>
        <v>27</v>
      </c>
      <c r="AX134">
        <f t="shared" ca="1" si="153"/>
        <v>64</v>
      </c>
      <c r="AY134">
        <f t="shared" ca="1" si="154"/>
        <v>54</v>
      </c>
      <c r="AZ134">
        <f t="shared" ca="1" si="155"/>
        <v>8</v>
      </c>
      <c r="BA134">
        <f t="shared" ca="1" si="156"/>
        <v>43</v>
      </c>
      <c r="BB134">
        <f t="shared" ca="1" si="157"/>
        <v>33</v>
      </c>
      <c r="BC134">
        <f t="shared" ca="1" si="158"/>
        <v>81</v>
      </c>
      <c r="BD134">
        <f t="shared" ca="1" si="159"/>
        <v>182</v>
      </c>
      <c r="BE134">
        <f t="shared" ca="1" si="160"/>
        <v>198</v>
      </c>
      <c r="BF134">
        <f t="shared" ca="1" si="161"/>
        <v>60</v>
      </c>
      <c r="BG134">
        <f t="shared" ca="1" si="162"/>
        <v>5</v>
      </c>
      <c r="BH134">
        <f t="shared" ca="1" si="163"/>
        <v>25</v>
      </c>
      <c r="BI134">
        <f t="shared" ca="1" si="164"/>
        <v>106</v>
      </c>
      <c r="BJ134">
        <f t="shared" ca="1" si="165"/>
        <v>121</v>
      </c>
      <c r="BK134">
        <f t="shared" ca="1" si="166"/>
        <v>118</v>
      </c>
      <c r="BL134">
        <f t="shared" ca="1" si="167"/>
        <v>72</v>
      </c>
      <c r="BM134">
        <f t="shared" ca="1" si="168"/>
        <v>191</v>
      </c>
      <c r="BN134">
        <f t="shared" ca="1" si="169"/>
        <v>57</v>
      </c>
      <c r="BO134">
        <f t="shared" ca="1" si="170"/>
        <v>75</v>
      </c>
      <c r="BQ134">
        <f>NORMDIST(C134,Playoffs!CP$199,Playoffs!CP$200,1)</f>
        <v>0.70209938031411889</v>
      </c>
      <c r="BR134">
        <f>1-NORMDIST(D134,Playoffs!CQ$199,Playoffs!CQ$200,1)</f>
        <v>0.94800042230465009</v>
      </c>
      <c r="BS134">
        <f>NORMDIST(E134,Playoffs!CR$199,Playoffs!CR$200,1)</f>
        <v>0.68643512187333089</v>
      </c>
      <c r="BT134">
        <f>1-NORMDIST(F134,Playoffs!CS$199,Playoffs!CS$200,1)</f>
        <v>0.75759684540309702</v>
      </c>
      <c r="BU134">
        <f>1-NORMDIST(G134,Playoffs!CT$199,Playoffs!CT$200,1)</f>
        <v>0.41231624676416112</v>
      </c>
      <c r="BV134">
        <f>NORMDIST(H134,Playoffs!CU$199,Playoffs!CU$200,1)</f>
        <v>0.97868033326636616</v>
      </c>
      <c r="BW134">
        <f>NORMDIST(I134,Playoffs!CV$199,Playoffs!CV$200,1)</f>
        <v>0.74381083409684079</v>
      </c>
      <c r="BX134">
        <f>1-NORMDIST(J134,Playoffs!CW$199,Playoffs!CW$200,1)</f>
        <v>0.76571224899763313</v>
      </c>
      <c r="BY134">
        <f>NORMDIST(K134,Playoffs!CX$199,Playoffs!CX$200,1)</f>
        <v>0.69781359666560738</v>
      </c>
      <c r="BZ134">
        <f>1-NORMDIST(L134,Playoffs!CY$199,Playoffs!CY$200,1)</f>
        <v>0.93221898751368359</v>
      </c>
      <c r="CA134">
        <f>NORMDIST(M134,Playoffs!CZ$199,Playoffs!CZ$200,1)</f>
        <v>0.65154104277305991</v>
      </c>
      <c r="CB134">
        <f>1-NORMDIST(N134,Playoffs!DA$199,Playoffs!DA$200,1)</f>
        <v>0.28359355118966478</v>
      </c>
      <c r="CC134">
        <f>NORMDIST(O134,Playoffs!DB$199,Playoffs!DB$200,1)</f>
        <v>0.74436209231337425</v>
      </c>
      <c r="CD134">
        <f>1-NORMDIST(P134,Playoffs!DC$199,Playoffs!DC$200,1)</f>
        <v>0.89459926597889605</v>
      </c>
      <c r="CE134">
        <f>NORMDIST(Q134,Playoffs!DD$199,Playoffs!DD$200,1)</f>
        <v>0.7531447739777879</v>
      </c>
      <c r="CF134">
        <f>1-NORMDIST(R134,Playoffs!DE$199,Playoffs!DE$200,1)</f>
        <v>0.79050587435940267</v>
      </c>
      <c r="CG134">
        <f>NORMDIST(S134,Playoffs!DF$199,Playoffs!DF$200,1)</f>
        <v>0.98879632731004385</v>
      </c>
      <c r="CH134">
        <f>1-NORMDIST(T134,Playoffs!DG$199,Playoffs!DG$200,1)</f>
        <v>0.80280392683883084</v>
      </c>
      <c r="CI134">
        <f>1-NORMDIST(U134,Playoffs!DH$199,Playoffs!DH$200,1)</f>
        <v>0.86117463515290127</v>
      </c>
      <c r="CJ134">
        <f>NORMDIST(V134,Playoffs!DI$199,Playoffs!DI$200,1)</f>
        <v>0.62498731047586242</v>
      </c>
      <c r="CK134">
        <f>NORMDIST(W134,Playoffs!DJ$199,Playoffs!DJ$200,1)</f>
        <v>0.15828101840653175</v>
      </c>
      <c r="CL134">
        <f>1-NORMDIST(X134,Playoffs!DK$199,Playoffs!DK$200,1)</f>
        <v>4.8361677273518144E-2</v>
      </c>
      <c r="CM134">
        <f>NORMDIST(Y134,Playoffs!DL$199,Playoffs!DL$200,1)</f>
        <v>0.7594043969381763</v>
      </c>
      <c r="CN134">
        <f>1-NORMDIST(Z134,Playoffs!DM$199,Playoffs!DM$200,1)</f>
        <v>0.96223958688779632</v>
      </c>
      <c r="CO134">
        <f>1-NORMDIST(AA134,Playoffs!DN$199,Playoffs!DN$200,1)</f>
        <v>0.92170691897236012</v>
      </c>
      <c r="CP134">
        <f>NORMDIST(AB134,Playoffs!DO$199,Playoffs!DO$200,1)</f>
        <v>0.34159803506304987</v>
      </c>
      <c r="CQ134">
        <f>NORMDIST(AC134,Playoffs!DP$199,Playoffs!DP$200,1)</f>
        <v>0.41670803892550068</v>
      </c>
      <c r="CR134">
        <f>1-NORMDIST(AD134,Playoffs!DQ$199,Playoffs!DQ$200,1)</f>
        <v>0.47490749174405789</v>
      </c>
      <c r="CS134">
        <f>NORMDIST(AE134,Playoffs!DR$199,Playoffs!DR$200,1)</f>
        <v>0.56136750065306185</v>
      </c>
      <c r="CT134">
        <f>1-NORMDIST(AF134,Playoffs!DS$199,Playoffs!DS$200,1)</f>
        <v>5.2797471557339715E-2</v>
      </c>
      <c r="CU134">
        <f>NORMDIST(AG134,Playoffs!DT$199,Playoffs!DT$200,1)</f>
        <v>0.64378962996100264</v>
      </c>
      <c r="CV134">
        <f>1-NORMDIST(AH134,Playoffs!DU$199,Playoffs!DU$200,1)</f>
        <v>0.65552650397446821</v>
      </c>
      <c r="CW134">
        <f t="shared" si="172"/>
        <v>24.571359088640108</v>
      </c>
      <c r="CX134">
        <f t="shared" si="173"/>
        <v>26.204047439132758</v>
      </c>
      <c r="CY134">
        <f t="shared" si="174"/>
        <v>50.775406527772887</v>
      </c>
      <c r="DA134">
        <f t="shared" ca="1" si="175"/>
        <v>56</v>
      </c>
      <c r="DB134">
        <f t="shared" ca="1" si="176"/>
        <v>41</v>
      </c>
      <c r="DC134">
        <f t="shared" ca="1" si="177"/>
        <v>21</v>
      </c>
      <c r="DE134" t="str">
        <f t="shared" si="178"/>
        <v>Colts</v>
      </c>
    </row>
    <row r="135" spans="1:109">
      <c r="A135" t="str">
        <f>Playoffs!G133</f>
        <v>Seahawks-WC-2007</v>
      </c>
      <c r="B135" t="str">
        <f>Playoffs!B133&amp;"-"&amp;Playoffs!F133</f>
        <v>Redskins-2007</v>
      </c>
      <c r="C135">
        <f>Playoffs!CP133-VLOOKUP($B135,Adjusted!$C$1:$AI$128,C$2,FALSE)</f>
        <v>0.648317752260686</v>
      </c>
      <c r="D135">
        <f>Playoffs!CQ133-VLOOKUP($B135,Adjusted!$C$1:$AI$128,D$2,FALSE)</f>
        <v>0.6088325195338713</v>
      </c>
      <c r="E135">
        <f>Playoffs!CR133-VLOOKUP($B135,Adjusted!$C$1:$AI$128,E$2,FALSE)</f>
        <v>5.2265981257076346</v>
      </c>
      <c r="F135">
        <f>Playoffs!CS133-VLOOKUP($B135,Adjusted!$C$1:$AI$128,F$2,FALSE)</f>
        <v>3.2325450856733986</v>
      </c>
      <c r="G135">
        <f>Playoffs!CT133-VLOOKUP($B135,Adjusted!$C$1:$AI$128,G$2,FALSE)</f>
        <v>2.2480794270833333</v>
      </c>
      <c r="H135">
        <f>Playoffs!CU133-VLOOKUP($B135,Adjusted!$C$1:$AI$128,H$2,FALSE)</f>
        <v>1.91015625</v>
      </c>
      <c r="I135">
        <f>Playoffs!CV133-VLOOKUP($B135,Adjusted!$C$1:$AI$128,I$2,FALSE)</f>
        <v>25.617630095332089</v>
      </c>
      <c r="J135">
        <f>Playoffs!CW133-VLOOKUP($B135,Adjusted!$C$1:$AI$128,J$2,FALSE)</f>
        <v>19.329298199056357</v>
      </c>
      <c r="K135">
        <f>Playoffs!CX133-VLOOKUP($B135,Adjusted!$C$1:$AI$128,K$2,FALSE)</f>
        <v>2.0582081760513637</v>
      </c>
      <c r="L135">
        <f>Playoffs!CY133-VLOOKUP($B135,Adjusted!$C$1:$AI$128,L$2,FALSE)</f>
        <v>2.0548298285235322</v>
      </c>
      <c r="M135">
        <f>Playoffs!CZ133-VLOOKUP($B135,Adjusted!$C$1:$AI$128,M$2,FALSE)</f>
        <v>6.2398807903362874</v>
      </c>
      <c r="N135">
        <f>Playoffs!DA133-VLOOKUP($B135,Adjusted!$C$1:$AI$128,N$2,FALSE)</f>
        <v>3.9800271598061379</v>
      </c>
      <c r="O135">
        <f>Playoffs!DB133-VLOOKUP($B135,Adjusted!$C$1:$AI$128,O$2,FALSE)</f>
        <v>1.1229637279792684</v>
      </c>
      <c r="P135">
        <f>Playoffs!DC133-VLOOKUP($B135,Adjusted!$C$1:$AI$128,P$2,FALSE)</f>
        <v>1.2817684574922628</v>
      </c>
      <c r="Q135">
        <f>Playoffs!DD133-VLOOKUP($B135,Adjusted!$C$1:$AI$128,Q$2,FALSE)</f>
        <v>0.20770322807275002</v>
      </c>
      <c r="R135">
        <f>Playoffs!DE133-VLOOKUP($B135,Adjusted!$C$1:$AI$128,R$2,FALSE)</f>
        <v>0.22635703408004104</v>
      </c>
      <c r="S135">
        <f>Playoffs!DF133-VLOOKUP($B135,Adjusted!$C$1:$AI$128,S$2,FALSE)</f>
        <v>31.442054152827357</v>
      </c>
      <c r="T135">
        <f>Playoffs!DG133-VLOOKUP($B135,Adjusted!$C$1:$AI$128,T$2,FALSE)</f>
        <v>29.772068314778561</v>
      </c>
      <c r="U135">
        <f>Playoffs!DH133-VLOOKUP($B135,Adjusted!$C$1:$AI$128,U$2,FALSE)</f>
        <v>4.5094592524509807</v>
      </c>
      <c r="V135">
        <f>Playoffs!DI133-VLOOKUP($B135,Adjusted!$C$1:$AI$128,V$2,FALSE)</f>
        <v>6.4765625</v>
      </c>
      <c r="W135">
        <f>Playoffs!DJ133-VLOOKUP($B135,Adjusted!$C$1:$AI$128,W$2,FALSE)</f>
        <v>0.74404366030992097</v>
      </c>
      <c r="X135">
        <f>Playoffs!DK133-VLOOKUP($B135,Adjusted!$C$1:$AI$128,X$2,FALSE)</f>
        <v>0.48011532738095236</v>
      </c>
      <c r="Y135">
        <f>Playoffs!DL133-VLOOKUP($B135,Adjusted!$C$1:$AI$128,Y$2,FALSE)</f>
        <v>4.072220064570133</v>
      </c>
      <c r="Z135">
        <f>Playoffs!DM133-VLOOKUP($B135,Adjusted!$C$1:$AI$128,Z$2,FALSE)</f>
        <v>4.841078917316854</v>
      </c>
      <c r="AA135">
        <f>Playoffs!DN133-VLOOKUP($B135,Adjusted!$C$1:$AI$128,AA$2,FALSE)</f>
        <v>0.7036106157775408</v>
      </c>
      <c r="AB135">
        <f>Playoffs!DO133-VLOOKUP($B135,Adjusted!$C$1:$AI$128,AB$2,FALSE)</f>
        <v>0.50684643105332672</v>
      </c>
      <c r="AC135">
        <f>Playoffs!DP133-VLOOKUP($B135,Adjusted!$C$1:$AI$128,AC$2,FALSE)</f>
        <v>0.45494628435632511</v>
      </c>
      <c r="AD135">
        <f>Playoffs!DQ133-VLOOKUP($B135,Adjusted!$C$1:$AI$128,AD$2,FALSE)</f>
        <v>0.21544616634174943</v>
      </c>
      <c r="AE135">
        <f>Playoffs!DR133-VLOOKUP($B135,Adjusted!$C$1:$AI$128,AE$2,FALSE)</f>
        <v>4.2877499014088265</v>
      </c>
      <c r="AF135">
        <f>Playoffs!DS133-VLOOKUP($B135,Adjusted!$C$1:$AI$128,AF$2,FALSE)</f>
        <v>2.956505801550394</v>
      </c>
      <c r="AG135">
        <f>Playoffs!DT133-VLOOKUP($B135,Adjusted!$C$1:$AI$128,AG$2,FALSE)</f>
        <v>39.651897899561959</v>
      </c>
      <c r="AH135">
        <f>Playoffs!DU133-VLOOKUP($B135,Adjusted!$C$1:$AI$128,AH$2,FALSE)</f>
        <v>33.683190724206348</v>
      </c>
      <c r="AJ135">
        <f t="shared" ca="1" si="171"/>
        <v>152</v>
      </c>
      <c r="AK135">
        <f t="shared" ca="1" si="140"/>
        <v>53</v>
      </c>
      <c r="AL135">
        <f t="shared" ca="1" si="141"/>
        <v>123</v>
      </c>
      <c r="AM135">
        <f t="shared" ca="1" si="142"/>
        <v>62</v>
      </c>
      <c r="AN135">
        <f t="shared" ca="1" si="143"/>
        <v>141</v>
      </c>
      <c r="AO135">
        <f t="shared" ca="1" si="144"/>
        <v>84</v>
      </c>
      <c r="AP135">
        <f t="shared" ca="1" si="145"/>
        <v>141</v>
      </c>
      <c r="AQ135">
        <f t="shared" ca="1" si="146"/>
        <v>34</v>
      </c>
      <c r="AR135">
        <f t="shared" ca="1" si="147"/>
        <v>177</v>
      </c>
      <c r="AS135">
        <f t="shared" ca="1" si="148"/>
        <v>40</v>
      </c>
      <c r="AT135">
        <f t="shared" ca="1" si="149"/>
        <v>42</v>
      </c>
      <c r="AU135">
        <f t="shared" ca="1" si="150"/>
        <v>34</v>
      </c>
      <c r="AV135">
        <f t="shared" ca="1" si="151"/>
        <v>176</v>
      </c>
      <c r="AW135">
        <f t="shared" ca="1" si="152"/>
        <v>61</v>
      </c>
      <c r="AX135">
        <f t="shared" ca="1" si="153"/>
        <v>186</v>
      </c>
      <c r="AY135">
        <f t="shared" ca="1" si="154"/>
        <v>26</v>
      </c>
      <c r="AZ135">
        <f t="shared" ca="1" si="155"/>
        <v>102</v>
      </c>
      <c r="BA135">
        <f t="shared" ca="1" si="156"/>
        <v>94</v>
      </c>
      <c r="BB135">
        <f t="shared" ca="1" si="157"/>
        <v>124</v>
      </c>
      <c r="BC135">
        <f t="shared" ca="1" si="158"/>
        <v>23</v>
      </c>
      <c r="BD135">
        <f t="shared" ca="1" si="159"/>
        <v>93</v>
      </c>
      <c r="BE135">
        <f t="shared" ca="1" si="160"/>
        <v>57</v>
      </c>
      <c r="BF135">
        <f t="shared" ca="1" si="161"/>
        <v>189</v>
      </c>
      <c r="BG135">
        <f t="shared" ca="1" si="162"/>
        <v>59</v>
      </c>
      <c r="BH135">
        <f t="shared" ca="1" si="163"/>
        <v>119</v>
      </c>
      <c r="BI135">
        <f t="shared" ca="1" si="164"/>
        <v>138</v>
      </c>
      <c r="BJ135">
        <f t="shared" ca="1" si="165"/>
        <v>105</v>
      </c>
      <c r="BK135">
        <f t="shared" ca="1" si="166"/>
        <v>9</v>
      </c>
      <c r="BL135">
        <f t="shared" ca="1" si="167"/>
        <v>77</v>
      </c>
      <c r="BM135">
        <f t="shared" ca="1" si="168"/>
        <v>47</v>
      </c>
      <c r="BN135">
        <f t="shared" ca="1" si="169"/>
        <v>67</v>
      </c>
      <c r="BO135">
        <f t="shared" ca="1" si="170"/>
        <v>45</v>
      </c>
      <c r="BQ135">
        <f>NORMDIST(C135,Playoffs!CP$199,Playoffs!CP$200,1)</f>
        <v>0.33803499403092441</v>
      </c>
      <c r="BR135">
        <f>1-NORMDIST(D135,Playoffs!CQ$199,Playoffs!CQ$200,1)</f>
        <v>0.78811461867145138</v>
      </c>
      <c r="BS135">
        <f>NORMDIST(E135,Playoffs!CR$199,Playoffs!CR$200,1)</f>
        <v>0.46977135856252727</v>
      </c>
      <c r="BT135">
        <f>1-NORMDIST(F135,Playoffs!CS$199,Playoffs!CS$200,1)</f>
        <v>0.78250383062792139</v>
      </c>
      <c r="BU135">
        <f>1-NORMDIST(G135,Playoffs!CT$199,Playoffs!CT$200,1)</f>
        <v>0.36199260331307836</v>
      </c>
      <c r="BV135">
        <f>NORMDIST(H135,Playoffs!CU$199,Playoffs!CU$200,1)</f>
        <v>0.54478590621327638</v>
      </c>
      <c r="BW135">
        <f>NORMDIST(I135,Playoffs!CV$199,Playoffs!CV$200,1)</f>
        <v>0.37389002277169514</v>
      </c>
      <c r="BX135">
        <f>1-NORMDIST(J135,Playoffs!CW$199,Playoffs!CW$200,1)</f>
        <v>0.84716444227256793</v>
      </c>
      <c r="BY135">
        <f>NORMDIST(K135,Playoffs!CX$199,Playoffs!CX$200,1)</f>
        <v>0.15841550251531933</v>
      </c>
      <c r="BZ135">
        <f>1-NORMDIST(L135,Playoffs!CY$199,Playoffs!CY$200,1)</f>
        <v>0.84294963471298745</v>
      </c>
      <c r="CA135">
        <f>NORMDIST(M135,Playoffs!CZ$199,Playoffs!CZ$200,1)</f>
        <v>0.82610568228939862</v>
      </c>
      <c r="CB135">
        <f>1-NORMDIST(N135,Playoffs!DA$199,Playoffs!DA$200,1)</f>
        <v>0.85302446460368175</v>
      </c>
      <c r="CC135">
        <f>NORMDIST(O135,Playoffs!DB$199,Playoffs!DB$200,1)</f>
        <v>0.18023414784978731</v>
      </c>
      <c r="CD135">
        <f>1-NORMDIST(P135,Playoffs!DC$199,Playoffs!DC$200,1)</f>
        <v>0.73451822186073445</v>
      </c>
      <c r="CE135">
        <f>NORMDIST(Q135,Playoffs!DD$199,Playoffs!DD$200,1)</f>
        <v>8.5972376833149067E-2</v>
      </c>
      <c r="CF135">
        <f>1-NORMDIST(R135,Playoffs!DE$199,Playoffs!DE$200,1)</f>
        <v>0.89011780822827269</v>
      </c>
      <c r="CG135">
        <f>NORMDIST(S135,Playoffs!DF$199,Playoffs!DF$200,1)</f>
        <v>0.52754351224219898</v>
      </c>
      <c r="CH135">
        <f>1-NORMDIST(T135,Playoffs!DG$199,Playoffs!DG$200,1)</f>
        <v>0.58932863896737664</v>
      </c>
      <c r="CI135">
        <f>1-NORMDIST(U135,Playoffs!DH$199,Playoffs!DH$200,1)</f>
        <v>0.38421627868000918</v>
      </c>
      <c r="CJ135">
        <f>NORMDIST(V135,Playoffs!DI$199,Playoffs!DI$200,1)</f>
        <v>0.89755526990645662</v>
      </c>
      <c r="CK135">
        <f>NORMDIST(W135,Playoffs!DJ$199,Playoffs!DJ$200,1)</f>
        <v>0.62632993444424068</v>
      </c>
      <c r="CL135">
        <f>1-NORMDIST(X135,Playoffs!DK$199,Playoffs!DK$200,1)</f>
        <v>0.73952931683637824</v>
      </c>
      <c r="CM135">
        <f>NORMDIST(Y135,Playoffs!DL$199,Playoffs!DL$200,1)</f>
        <v>7.4999366688825342E-2</v>
      </c>
      <c r="CN135">
        <f>1-NORMDIST(Z135,Playoffs!DM$199,Playoffs!DM$200,1)</f>
        <v>0.74824927027686161</v>
      </c>
      <c r="CO135">
        <f>1-NORMDIST(AA135,Playoffs!DN$199,Playoffs!DN$200,1)</f>
        <v>0.60257784880952336</v>
      </c>
      <c r="CP135">
        <f>NORMDIST(AB135,Playoffs!DO$199,Playoffs!DO$200,1)</f>
        <v>0.2377895941671857</v>
      </c>
      <c r="CQ135">
        <f>NORMDIST(AC135,Playoffs!DP$199,Playoffs!DP$200,1)</f>
        <v>0.49244220411508366</v>
      </c>
      <c r="CR135">
        <f>1-NORMDIST(AD135,Playoffs!DQ$199,Playoffs!DQ$200,1)</f>
        <v>0.98063618020397758</v>
      </c>
      <c r="CS135">
        <f>NORMDIST(AE135,Playoffs!DR$199,Playoffs!DR$200,1)</f>
        <v>0.54731445509192356</v>
      </c>
      <c r="CT135">
        <f>1-NORMDIST(AF135,Playoffs!DS$199,Playoffs!DS$200,1)</f>
        <v>0.82563172684978481</v>
      </c>
      <c r="CU135">
        <f>NORMDIST(AG135,Playoffs!DT$199,Playoffs!DT$200,1)</f>
        <v>0.59302120911845235</v>
      </c>
      <c r="CV135">
        <f>1-NORMDIST(AH135,Playoffs!DU$199,Playoffs!DU$200,1)</f>
        <v>0.75142810253662295</v>
      </c>
      <c r="CW135">
        <f t="shared" si="172"/>
        <v>14.037645609659929</v>
      </c>
      <c r="CX135">
        <f t="shared" si="173"/>
        <v>27.553228241546243</v>
      </c>
      <c r="CY135">
        <f t="shared" si="174"/>
        <v>41.590873851206169</v>
      </c>
      <c r="DA135">
        <f t="shared" ca="1" si="175"/>
        <v>159</v>
      </c>
      <c r="DB135">
        <f t="shared" ca="1" si="176"/>
        <v>31</v>
      </c>
      <c r="DC135">
        <f t="shared" ca="1" si="177"/>
        <v>83</v>
      </c>
      <c r="DE135" t="str">
        <f t="shared" si="178"/>
        <v>Seahawks</v>
      </c>
    </row>
    <row r="136" spans="1:109">
      <c r="A136" t="str">
        <f>Playoffs!G134</f>
        <v>Redskins-WC-2007</v>
      </c>
      <c r="B136" t="str">
        <f>Playoffs!B134&amp;"-"&amp;Playoffs!F134</f>
        <v>Seahawks-2007</v>
      </c>
      <c r="C136">
        <f>Playoffs!CP134-VLOOKUP($B136,Adjusted!$C$1:$AI$128,C$2,FALSE)</f>
        <v>0.65547781005709949</v>
      </c>
      <c r="D136">
        <f>Playoffs!CQ134-VLOOKUP($B136,Adjusted!$C$1:$AI$128,D$2,FALSE)</f>
        <v>0.58769260062979123</v>
      </c>
      <c r="E136">
        <f>Playoffs!CR134-VLOOKUP($B136,Adjusted!$C$1:$AI$128,E$2,FALSE)</f>
        <v>3.421241383553987</v>
      </c>
      <c r="F136">
        <f>Playoffs!CS134-VLOOKUP($B136,Adjusted!$C$1:$AI$128,F$2,FALSE)</f>
        <v>4.3431668410531099</v>
      </c>
      <c r="G136">
        <f>Playoffs!CT134-VLOOKUP($B136,Adjusted!$C$1:$AI$128,G$2,FALSE)</f>
        <v>1.8022786458333333</v>
      </c>
      <c r="H136">
        <f>Playoffs!CU134-VLOOKUP($B136,Adjusted!$C$1:$AI$128,H$2,FALSE)</f>
        <v>2.1953125</v>
      </c>
      <c r="I136">
        <f>Playoffs!CV134-VLOOKUP($B136,Adjusted!$C$1:$AI$128,I$2,FALSE)</f>
        <v>19.197114944210682</v>
      </c>
      <c r="J136">
        <f>Playoffs!CW134-VLOOKUP($B136,Adjusted!$C$1:$AI$128,J$2,FALSE)</f>
        <v>23.968825550917117</v>
      </c>
      <c r="K136">
        <f>Playoffs!CX134-VLOOKUP($B136,Adjusted!$C$1:$AI$128,K$2,FALSE)</f>
        <v>2.1280766566485769</v>
      </c>
      <c r="L136">
        <f>Playoffs!CY134-VLOOKUP($B136,Adjusted!$C$1:$AI$128,L$2,FALSE)</f>
        <v>2.2225831464032293</v>
      </c>
      <c r="M136">
        <f>Playoffs!CZ134-VLOOKUP($B136,Adjusted!$C$1:$AI$128,M$2,FALSE)</f>
        <v>3.8920402478430911</v>
      </c>
      <c r="N136">
        <f>Playoffs!DA134-VLOOKUP($B136,Adjusted!$C$1:$AI$128,N$2,FALSE)</f>
        <v>5.603029203879256</v>
      </c>
      <c r="O136">
        <f>Playoffs!DB134-VLOOKUP($B136,Adjusted!$C$1:$AI$128,O$2,FALSE)</f>
        <v>1.3421066701775228</v>
      </c>
      <c r="P136">
        <f>Playoffs!DC134-VLOOKUP($B136,Adjusted!$C$1:$AI$128,P$2,FALSE)</f>
        <v>1.0602224298628251</v>
      </c>
      <c r="Q136">
        <f>Playoffs!DD134-VLOOKUP($B136,Adjusted!$C$1:$AI$128,Q$2,FALSE)</f>
        <v>0.24106282259694109</v>
      </c>
      <c r="R136">
        <f>Playoffs!DE134-VLOOKUP($B136,Adjusted!$C$1:$AI$128,R$2,FALSE)</f>
        <v>0.22386139216135709</v>
      </c>
      <c r="S136">
        <f>Playoffs!DF134-VLOOKUP($B136,Adjusted!$C$1:$AI$128,S$2,FALSE)</f>
        <v>31.36113268851517</v>
      </c>
      <c r="T136">
        <f>Playoffs!DG134-VLOOKUP($B136,Adjusted!$C$1:$AI$128,T$2,FALSE)</f>
        <v>31.564789405664293</v>
      </c>
      <c r="U136">
        <f>Playoffs!DH134-VLOOKUP($B136,Adjusted!$C$1:$AI$128,U$2,FALSE)</f>
        <v>6.2706897212009807</v>
      </c>
      <c r="V136">
        <f>Playoffs!DI134-VLOOKUP($B136,Adjusted!$C$1:$AI$128,V$2,FALSE)</f>
        <v>5.31640625</v>
      </c>
      <c r="W136">
        <f>Playoffs!DJ134-VLOOKUP($B136,Adjusted!$C$1:$AI$128,W$2,FALSE)</f>
        <v>0.66108841278122199</v>
      </c>
      <c r="X136">
        <f>Playoffs!DK134-VLOOKUP($B136,Adjusted!$C$1:$AI$128,X$2,FALSE)</f>
        <v>0.67781808035714286</v>
      </c>
      <c r="Y136">
        <f>Playoffs!DL134-VLOOKUP($B136,Adjusted!$C$1:$AI$128,Y$2,FALSE)</f>
        <v>5.0214721504307454</v>
      </c>
      <c r="Z136">
        <f>Playoffs!DM134-VLOOKUP($B136,Adjusted!$C$1:$AI$128,Z$2,FALSE)</f>
        <v>4.3034411421273786</v>
      </c>
      <c r="AA136">
        <f>Playoffs!DN134-VLOOKUP($B136,Adjusted!$C$1:$AI$128,AA$2,FALSE)</f>
        <v>0.6133889705791622</v>
      </c>
      <c r="AB136">
        <f>Playoffs!DO134-VLOOKUP($B136,Adjusted!$C$1:$AI$128,AB$2,FALSE)</f>
        <v>0.87328346722526473</v>
      </c>
      <c r="AC136">
        <f>Playoffs!DP134-VLOOKUP($B136,Adjusted!$C$1:$AI$128,AC$2,FALSE)</f>
        <v>0.29321395377825621</v>
      </c>
      <c r="AD136">
        <f>Playoffs!DQ134-VLOOKUP($B136,Adjusted!$C$1:$AI$128,AD$2,FALSE)</f>
        <v>0.41382999791003794</v>
      </c>
      <c r="AE136">
        <f>Playoffs!DR134-VLOOKUP($B136,Adjusted!$C$1:$AI$128,AE$2,FALSE)</f>
        <v>2.76791127810404</v>
      </c>
      <c r="AF136">
        <f>Playoffs!DS134-VLOOKUP($B136,Adjusted!$C$1:$AI$128,AF$2,FALSE)</f>
        <v>3.7591981288154797</v>
      </c>
      <c r="AG136">
        <f>Playoffs!DT134-VLOOKUP($B136,Adjusted!$C$1:$AI$128,AG$2,FALSE)</f>
        <v>32.595928899984948</v>
      </c>
      <c r="AH136">
        <f>Playoffs!DU134-VLOOKUP($B136,Adjusted!$C$1:$AI$128,AH$2,FALSE)</f>
        <v>44.13386680715012</v>
      </c>
      <c r="AJ136">
        <f t="shared" ca="1" si="171"/>
        <v>143</v>
      </c>
      <c r="AK136">
        <f t="shared" ca="1" si="140"/>
        <v>45</v>
      </c>
      <c r="AL136">
        <f t="shared" ca="1" si="141"/>
        <v>165</v>
      </c>
      <c r="AM136">
        <f t="shared" ca="1" si="142"/>
        <v>84</v>
      </c>
      <c r="AN136">
        <f t="shared" ca="1" si="143"/>
        <v>121</v>
      </c>
      <c r="AO136">
        <f t="shared" ca="1" si="144"/>
        <v>78</v>
      </c>
      <c r="AP136">
        <f t="shared" ca="1" si="145"/>
        <v>181</v>
      </c>
      <c r="AQ136">
        <f t="shared" ca="1" si="146"/>
        <v>73</v>
      </c>
      <c r="AR136">
        <f t="shared" ca="1" si="147"/>
        <v>171</v>
      </c>
      <c r="AS136">
        <f t="shared" ca="1" si="148"/>
        <v>63</v>
      </c>
      <c r="AT136">
        <f t="shared" ca="1" si="149"/>
        <v>188</v>
      </c>
      <c r="AU136">
        <f t="shared" ca="1" si="150"/>
        <v>151</v>
      </c>
      <c r="AV136">
        <f t="shared" ca="1" si="151"/>
        <v>151</v>
      </c>
      <c r="AW136">
        <f t="shared" ca="1" si="152"/>
        <v>34</v>
      </c>
      <c r="AX136">
        <f t="shared" ca="1" si="153"/>
        <v>182</v>
      </c>
      <c r="AY136">
        <f t="shared" ca="1" si="154"/>
        <v>25</v>
      </c>
      <c r="AZ136">
        <f t="shared" ca="1" si="155"/>
        <v>104</v>
      </c>
      <c r="BA136">
        <f t="shared" ca="1" si="156"/>
        <v>121</v>
      </c>
      <c r="BB136">
        <f t="shared" ca="1" si="157"/>
        <v>178</v>
      </c>
      <c r="BC136">
        <f t="shared" ca="1" si="158"/>
        <v>52</v>
      </c>
      <c r="BD136">
        <f t="shared" ca="1" si="159"/>
        <v>123</v>
      </c>
      <c r="BE136">
        <f t="shared" ca="1" si="160"/>
        <v>109</v>
      </c>
      <c r="BF136">
        <f t="shared" ca="1" si="161"/>
        <v>142</v>
      </c>
      <c r="BG136">
        <f t="shared" ca="1" si="162"/>
        <v>27</v>
      </c>
      <c r="BH136">
        <f t="shared" ca="1" si="163"/>
        <v>96</v>
      </c>
      <c r="BI136">
        <f t="shared" ca="1" si="164"/>
        <v>65</v>
      </c>
      <c r="BJ136">
        <f t="shared" ca="1" si="165"/>
        <v>180</v>
      </c>
      <c r="BK136">
        <f t="shared" ca="1" si="166"/>
        <v>83</v>
      </c>
      <c r="BL136">
        <f t="shared" ca="1" si="167"/>
        <v>172</v>
      </c>
      <c r="BM136">
        <f t="shared" ca="1" si="168"/>
        <v>84</v>
      </c>
      <c r="BN136">
        <f t="shared" ca="1" si="169"/>
        <v>161</v>
      </c>
      <c r="BO136">
        <f t="shared" ca="1" si="170"/>
        <v>173</v>
      </c>
      <c r="BQ136">
        <f>NORMDIST(C136,Playoffs!CP$199,Playoffs!CP$200,1)</f>
        <v>0.36371349303267375</v>
      </c>
      <c r="BR136">
        <f>1-NORMDIST(D136,Playoffs!CQ$199,Playoffs!CQ$200,1)</f>
        <v>0.84241894516923588</v>
      </c>
      <c r="BS136">
        <f>NORMDIST(E136,Playoffs!CR$199,Playoffs!CR$200,1)</f>
        <v>0.23761999612020757</v>
      </c>
      <c r="BT136">
        <f>1-NORMDIST(F136,Playoffs!CS$199,Playoffs!CS$200,1)</f>
        <v>0.65103221519140053</v>
      </c>
      <c r="BU136">
        <f>1-NORMDIST(G136,Playoffs!CT$199,Playoffs!CT$200,1)</f>
        <v>0.48576975650492937</v>
      </c>
      <c r="BV136">
        <f>NORMDIST(H136,Playoffs!CU$199,Playoffs!CU$200,1)</f>
        <v>0.62383240496110759</v>
      </c>
      <c r="BW136">
        <f>NORMDIST(I136,Playoffs!CV$199,Playoffs!CV$200,1)</f>
        <v>0.1493743895521461</v>
      </c>
      <c r="BX136">
        <f>1-NORMDIST(J136,Playoffs!CW$199,Playoffs!CW$200,1)</f>
        <v>0.69351452883545561</v>
      </c>
      <c r="BY136">
        <f>NORMDIST(K136,Playoffs!CX$199,Playoffs!CX$200,1)</f>
        <v>0.18838450636781801</v>
      </c>
      <c r="BZ136">
        <f>1-NORMDIST(L136,Playoffs!CY$199,Playoffs!CY$200,1)</f>
        <v>0.76590779320229663</v>
      </c>
      <c r="CA136">
        <f>NORMDIST(M136,Playoffs!CZ$199,Playoffs!CZ$200,1)</f>
        <v>0.1298901371074177</v>
      </c>
      <c r="CB136">
        <f>1-NORMDIST(N136,Playoffs!DA$199,Playoffs!DA$200,1)</f>
        <v>0.35251484601530081</v>
      </c>
      <c r="CC136">
        <f>NORMDIST(O136,Playoffs!DB$199,Playoffs!DB$200,1)</f>
        <v>0.30253152529830474</v>
      </c>
      <c r="CD136">
        <f>1-NORMDIST(P136,Playoffs!DC$199,Playoffs!DC$200,1)</f>
        <v>0.84807981199162086</v>
      </c>
      <c r="CE136">
        <f>NORMDIST(Q136,Playoffs!DD$199,Playoffs!DD$200,1)</f>
        <v>0.13184534429625239</v>
      </c>
      <c r="CF136">
        <f>1-NORMDIST(R136,Playoffs!DE$199,Playoffs!DE$200,1)</f>
        <v>0.89356788757245664</v>
      </c>
      <c r="CG136">
        <f>NORMDIST(S136,Playoffs!DF$199,Playoffs!DF$200,1)</f>
        <v>0.52185340791459933</v>
      </c>
      <c r="CH136">
        <f>1-NORMDIST(T136,Playoffs!DG$199,Playoffs!DG$200,1)</f>
        <v>0.46383728670656676</v>
      </c>
      <c r="CI136">
        <f>1-NORMDIST(U136,Playoffs!DH$199,Playoffs!DH$200,1)</f>
        <v>0.12183179994106652</v>
      </c>
      <c r="CJ136">
        <f>NORMDIST(V136,Playoffs!DI$199,Playoffs!DI$200,1)</f>
        <v>0.75606520802086141</v>
      </c>
      <c r="CK136">
        <f>NORMDIST(W136,Playoffs!DJ$199,Playoffs!DJ$200,1)</f>
        <v>0.50763540636700766</v>
      </c>
      <c r="CL136">
        <f>1-NORMDIST(X136,Playoffs!DK$199,Playoffs!DK$200,1)</f>
        <v>0.46801989638985064</v>
      </c>
      <c r="CM136">
        <f>NORMDIST(Y136,Playoffs!DL$199,Playoffs!DL$200,1)</f>
        <v>0.31270348923213542</v>
      </c>
      <c r="CN136">
        <f>1-NORMDIST(Z136,Playoffs!DM$199,Playoffs!DM$200,1)</f>
        <v>0.88643937873579159</v>
      </c>
      <c r="CO136">
        <f>1-NORMDIST(AA136,Playoffs!DN$199,Playoffs!DN$200,1)</f>
        <v>0.68008047628019486</v>
      </c>
      <c r="CP136">
        <f>NORMDIST(AB136,Playoffs!DO$199,Playoffs!DO$200,1)</f>
        <v>0.55209397177870412</v>
      </c>
      <c r="CQ136">
        <f>NORMDIST(AC136,Playoffs!DP$199,Playoffs!DP$200,1)</f>
        <v>8.0453814071275942E-2</v>
      </c>
      <c r="CR136">
        <f>1-NORMDIST(AD136,Playoffs!DQ$199,Playoffs!DQ$200,1)</f>
        <v>0.64451668722842292</v>
      </c>
      <c r="CS136">
        <f>NORMDIST(AE136,Playoffs!DR$199,Playoffs!DR$200,1)</f>
        <v>0.13859951459026554</v>
      </c>
      <c r="CT136">
        <f>1-NORMDIST(AF136,Playoffs!DS$199,Playoffs!DS$200,1)</f>
        <v>0.61804864529677306</v>
      </c>
      <c r="CU136">
        <f>NORMDIST(AG136,Playoffs!DT$199,Playoffs!DT$200,1)</f>
        <v>0.19890402305509003</v>
      </c>
      <c r="CV136">
        <f>1-NORMDIST(AH136,Playoffs!DU$199,Playoffs!DU$200,1)</f>
        <v>0.17829235967189194</v>
      </c>
      <c r="CW136">
        <f t="shared" si="172"/>
        <v>10.431576891801598</v>
      </c>
      <c r="CX136">
        <f t="shared" si="173"/>
        <v>24.575571928313131</v>
      </c>
      <c r="CY136">
        <f t="shared" si="174"/>
        <v>35.007148820114743</v>
      </c>
      <c r="DA136">
        <f t="shared" ca="1" si="175"/>
        <v>179</v>
      </c>
      <c r="DB136">
        <f t="shared" ca="1" si="176"/>
        <v>55</v>
      </c>
      <c r="DC136">
        <f t="shared" ca="1" si="177"/>
        <v>132</v>
      </c>
      <c r="DE136" t="str">
        <f t="shared" si="178"/>
        <v>Redskins</v>
      </c>
    </row>
    <row r="137" spans="1:109">
      <c r="A137" t="str">
        <f>Playoffs!G135</f>
        <v>Steelers-WC-2007</v>
      </c>
      <c r="B137" t="str">
        <f>Playoffs!B135&amp;"-"&amp;Playoffs!F135</f>
        <v>Jaguars-2007</v>
      </c>
      <c r="C137">
        <f>Playoffs!CP135-VLOOKUP($B137,Adjusted!$C$1:$AI$128,C$2,FALSE)</f>
        <v>0.75411114065063356</v>
      </c>
      <c r="D137">
        <f>Playoffs!CQ135-VLOOKUP($B137,Adjusted!$C$1:$AI$128,D$2,FALSE)</f>
        <v>0.58234387909062291</v>
      </c>
      <c r="E137">
        <f>Playoffs!CR135-VLOOKUP($B137,Adjusted!$C$1:$AI$128,E$2,FALSE)</f>
        <v>4.7642218935413512</v>
      </c>
      <c r="F137">
        <f>Playoffs!CS135-VLOOKUP($B137,Adjusted!$C$1:$AI$128,F$2,FALSE)</f>
        <v>-0.26943031009234075</v>
      </c>
      <c r="G137">
        <f>Playoffs!CT135-VLOOKUP($B137,Adjusted!$C$1:$AI$128,G$2,FALSE)</f>
        <v>3.7864095052083333</v>
      </c>
      <c r="H137">
        <f>Playoffs!CU135-VLOOKUP($B137,Adjusted!$C$1:$AI$128,H$2,FALSE)</f>
        <v>2.59765625</v>
      </c>
      <c r="I137">
        <f>Playoffs!CV135-VLOOKUP($B137,Adjusted!$C$1:$AI$128,I$2,FALSE)</f>
        <v>23.280089269331217</v>
      </c>
      <c r="J137">
        <f>Playoffs!CW135-VLOOKUP($B137,Adjusted!$C$1:$AI$128,J$2,FALSE)</f>
        <v>12.963806863709207</v>
      </c>
      <c r="K137">
        <f>Playoffs!CX135-VLOOKUP($B137,Adjusted!$C$1:$AI$128,K$2,FALSE)</f>
        <v>2.4805685843187901</v>
      </c>
      <c r="L137">
        <f>Playoffs!CY135-VLOOKUP($B137,Adjusted!$C$1:$AI$128,L$2,FALSE)</f>
        <v>1.7510623532645015</v>
      </c>
      <c r="M137">
        <f>Playoffs!CZ135-VLOOKUP($B137,Adjusted!$C$1:$AI$128,M$2,FALSE)</f>
        <v>4.5296561179803509</v>
      </c>
      <c r="N137">
        <f>Playoffs!DA135-VLOOKUP($B137,Adjusted!$C$1:$AI$128,N$2,FALSE)</f>
        <v>3.9301229786956333</v>
      </c>
      <c r="O137">
        <f>Playoffs!DB135-VLOOKUP($B137,Adjusted!$C$1:$AI$128,O$2,FALSE)</f>
        <v>1.7002455782848362</v>
      </c>
      <c r="P137">
        <f>Playoffs!DC135-VLOOKUP($B137,Adjusted!$C$1:$AI$128,P$2,FALSE)</f>
        <v>0.77206179237429251</v>
      </c>
      <c r="Q137">
        <f>Playoffs!DD135-VLOOKUP($B137,Adjusted!$C$1:$AI$128,Q$2,FALSE)</f>
        <v>0.51631763849040535</v>
      </c>
      <c r="R137">
        <f>Playoffs!DE135-VLOOKUP($B137,Adjusted!$C$1:$AI$128,R$2,FALSE)</f>
        <v>0.34817760142556231</v>
      </c>
      <c r="S137">
        <f>Playoffs!DF135-VLOOKUP($B137,Adjusted!$C$1:$AI$128,S$2,FALSE)</f>
        <v>32.960009594235736</v>
      </c>
      <c r="T137">
        <f>Playoffs!DG135-VLOOKUP($B137,Adjusted!$C$1:$AI$128,T$2,FALSE)</f>
        <v>41.161594389768219</v>
      </c>
      <c r="U137">
        <f>Playoffs!DH135-VLOOKUP($B137,Adjusted!$C$1:$AI$128,U$2,FALSE)</f>
        <v>4.8085315180759807</v>
      </c>
      <c r="V137">
        <f>Playoffs!DI135-VLOOKUP($B137,Adjusted!$C$1:$AI$128,V$2,FALSE)</f>
        <v>6.25</v>
      </c>
      <c r="W137">
        <f>Playoffs!DJ135-VLOOKUP($B137,Adjusted!$C$1:$AI$128,W$2,FALSE)</f>
        <v>0.84901449630056713</v>
      </c>
      <c r="X137">
        <f>Playoffs!DK135-VLOOKUP($B137,Adjusted!$C$1:$AI$128,X$2,FALSE)</f>
        <v>0.76148977820294783</v>
      </c>
      <c r="Y137">
        <f>Playoffs!DL135-VLOOKUP($B137,Adjusted!$C$1:$AI$128,Y$2,FALSE)</f>
        <v>5.2834615183371136</v>
      </c>
      <c r="Z137">
        <f>Playoffs!DM135-VLOOKUP($B137,Adjusted!$C$1:$AI$128,Z$2,FALSE)</f>
        <v>3.7269300903089966</v>
      </c>
      <c r="AA137">
        <f>Playoffs!DN135-VLOOKUP($B137,Adjusted!$C$1:$AI$128,AA$2,FALSE)</f>
        <v>0.80356870595908736</v>
      </c>
      <c r="AB137">
        <f>Playoffs!DO135-VLOOKUP($B137,Adjusted!$C$1:$AI$128,AB$2,FALSE)</f>
        <v>0.85775579937399005</v>
      </c>
      <c r="AC137">
        <f>Playoffs!DP135-VLOOKUP($B137,Adjusted!$C$1:$AI$128,AC$2,FALSE)</f>
        <v>0.37133893695569292</v>
      </c>
      <c r="AD137">
        <f>Playoffs!DQ135-VLOOKUP($B137,Adjusted!$C$1:$AI$128,AD$2,FALSE)</f>
        <v>0.39315262876190932</v>
      </c>
      <c r="AE137">
        <f>Playoffs!DR135-VLOOKUP($B137,Adjusted!$C$1:$AI$128,AE$2,FALSE)</f>
        <v>1.7601127322740024</v>
      </c>
      <c r="AF137">
        <f>Playoffs!DS135-VLOOKUP($B137,Adjusted!$C$1:$AI$128,AF$2,FALSE)</f>
        <v>4.0010030990933645</v>
      </c>
      <c r="AG137">
        <f>Playoffs!DT135-VLOOKUP($B137,Adjusted!$C$1:$AI$128,AG$2,FALSE)</f>
        <v>35.091840130829787</v>
      </c>
      <c r="AH137">
        <f>Playoffs!DU135-VLOOKUP($B137,Adjusted!$C$1:$AI$128,AH$2,FALSE)</f>
        <v>49.668571227673525</v>
      </c>
      <c r="AJ137">
        <f t="shared" ca="1" si="171"/>
        <v>68</v>
      </c>
      <c r="AK137">
        <f t="shared" ca="1" si="140"/>
        <v>41</v>
      </c>
      <c r="AL137">
        <f t="shared" ca="1" si="141"/>
        <v>135</v>
      </c>
      <c r="AM137">
        <f t="shared" ca="1" si="142"/>
        <v>16</v>
      </c>
      <c r="AN137">
        <f t="shared" ca="1" si="143"/>
        <v>178</v>
      </c>
      <c r="AO137">
        <f t="shared" ca="1" si="144"/>
        <v>58</v>
      </c>
      <c r="AP137">
        <f t="shared" ca="1" si="145"/>
        <v>164</v>
      </c>
      <c r="AQ137">
        <f t="shared" ca="1" si="146"/>
        <v>9</v>
      </c>
      <c r="AR137">
        <f t="shared" ca="1" si="147"/>
        <v>125</v>
      </c>
      <c r="AS137">
        <f t="shared" ca="1" si="148"/>
        <v>14</v>
      </c>
      <c r="AT137">
        <f t="shared" ca="1" si="149"/>
        <v>160</v>
      </c>
      <c r="AU137">
        <f t="shared" ca="1" si="150"/>
        <v>30</v>
      </c>
      <c r="AV137">
        <f t="shared" ca="1" si="151"/>
        <v>98</v>
      </c>
      <c r="AW137">
        <f t="shared" ca="1" si="152"/>
        <v>12</v>
      </c>
      <c r="AX137">
        <f t="shared" ca="1" si="153"/>
        <v>45</v>
      </c>
      <c r="AY137">
        <f t="shared" ca="1" si="154"/>
        <v>87</v>
      </c>
      <c r="AZ137">
        <f t="shared" ca="1" si="155"/>
        <v>81</v>
      </c>
      <c r="BA137">
        <f t="shared" ca="1" si="156"/>
        <v>188</v>
      </c>
      <c r="BB137">
        <f t="shared" ca="1" si="157"/>
        <v>143</v>
      </c>
      <c r="BC137">
        <f t="shared" ca="1" si="158"/>
        <v>29</v>
      </c>
      <c r="BD137">
        <f t="shared" ca="1" si="159"/>
        <v>55</v>
      </c>
      <c r="BE137">
        <f t="shared" ca="1" si="160"/>
        <v>135</v>
      </c>
      <c r="BF137">
        <f t="shared" ca="1" si="161"/>
        <v>120</v>
      </c>
      <c r="BG137">
        <f t="shared" ca="1" si="162"/>
        <v>4</v>
      </c>
      <c r="BH137">
        <f t="shared" ca="1" si="163"/>
        <v>136</v>
      </c>
      <c r="BI137">
        <f t="shared" ca="1" si="164"/>
        <v>69</v>
      </c>
      <c r="BJ137">
        <f t="shared" ca="1" si="165"/>
        <v>157</v>
      </c>
      <c r="BK137">
        <f t="shared" ca="1" si="166"/>
        <v>73</v>
      </c>
      <c r="BL137">
        <f t="shared" ca="1" si="167"/>
        <v>194</v>
      </c>
      <c r="BM137">
        <f t="shared" ca="1" si="168"/>
        <v>94</v>
      </c>
      <c r="BN137">
        <f t="shared" ca="1" si="169"/>
        <v>131</v>
      </c>
      <c r="BO137">
        <f t="shared" ca="1" si="170"/>
        <v>196</v>
      </c>
      <c r="BQ137">
        <f>NORMDIST(C137,Playoffs!CP$199,Playoffs!CP$200,1)</f>
        <v>0.72768931650171698</v>
      </c>
      <c r="BR137">
        <f>1-NORMDIST(D137,Playoffs!CQ$199,Playoffs!CQ$200,1)</f>
        <v>0.8545625432099776</v>
      </c>
      <c r="BS137">
        <f>NORMDIST(E137,Playoffs!CR$199,Playoffs!CR$200,1)</f>
        <v>0.40544442241477974</v>
      </c>
      <c r="BT137">
        <f>1-NORMDIST(F137,Playoffs!CS$199,Playoffs!CS$200,1)</f>
        <v>0.97823097635850631</v>
      </c>
      <c r="BU137">
        <f>1-NORMDIST(G137,Playoffs!CT$199,Playoffs!CT$200,1)</f>
        <v>7.3724460365686584E-2</v>
      </c>
      <c r="BV137">
        <f>NORMDIST(H137,Playoffs!CU$199,Playoffs!CU$200,1)</f>
        <v>0.72643810931417874</v>
      </c>
      <c r="BW137">
        <f>NORMDIST(I137,Playoffs!CV$199,Playoffs!CV$200,1)</f>
        <v>0.28001064107713658</v>
      </c>
      <c r="BX137">
        <f>1-NORMDIST(J137,Playoffs!CW$199,Playoffs!CW$200,1)</f>
        <v>0.95869602800065146</v>
      </c>
      <c r="BY137">
        <f>NORMDIST(K137,Playoffs!CX$199,Playoffs!CX$200,1)</f>
        <v>0.38477846868428112</v>
      </c>
      <c r="BZ137">
        <f>1-NORMDIST(L137,Playoffs!CY$199,Playoffs!CY$200,1)</f>
        <v>0.93522573794571673</v>
      </c>
      <c r="CA137">
        <f>NORMDIST(M137,Playoffs!CZ$199,Playoffs!CZ$200,1)</f>
        <v>0.2857340709241003</v>
      </c>
      <c r="CB137">
        <f>1-NORMDIST(N137,Playoffs!DA$199,Playoffs!DA$200,1)</f>
        <v>0.86289148764078194</v>
      </c>
      <c r="CC137">
        <f>NORMDIST(O137,Playoffs!DB$199,Playoffs!DB$200,1)</f>
        <v>0.55259776095204582</v>
      </c>
      <c r="CD137">
        <f>1-NORMDIST(P137,Playoffs!DC$199,Playoffs!DC$200,1)</f>
        <v>0.93951465356122121</v>
      </c>
      <c r="CE137">
        <f>NORMDIST(Q137,Playoffs!DD$199,Playoffs!DD$200,1)</f>
        <v>0.82402416899500208</v>
      </c>
      <c r="CF137">
        <f>1-NORMDIST(R137,Playoffs!DE$199,Playoffs!DE$200,1)</f>
        <v>0.62571794133115066</v>
      </c>
      <c r="CG137">
        <f>NORMDIST(S137,Playoffs!DF$199,Playoffs!DF$200,1)</f>
        <v>0.63200290340204923</v>
      </c>
      <c r="CH137">
        <f>1-NORMDIST(T137,Playoffs!DG$199,Playoffs!DG$200,1)</f>
        <v>3.7086992202564284E-2</v>
      </c>
      <c r="CI137">
        <f>1-NORMDIST(U137,Playoffs!DH$199,Playoffs!DH$200,1)</f>
        <v>0.32909770441256625</v>
      </c>
      <c r="CJ137">
        <f>NORMDIST(V137,Playoffs!DI$199,Playoffs!DI$200,1)</f>
        <v>0.87608602747020159</v>
      </c>
      <c r="CK137">
        <f>NORMDIST(W137,Playoffs!DJ$199,Playoffs!DJ$200,1)</f>
        <v>0.75977301564149224</v>
      </c>
      <c r="CL137">
        <f>1-NORMDIST(X137,Playoffs!DK$199,Playoffs!DK$200,1)</f>
        <v>0.3497951675029296</v>
      </c>
      <c r="CM137">
        <f>NORMDIST(Y137,Playoffs!DL$199,Playoffs!DL$200,1)</f>
        <v>0.41074162026378547</v>
      </c>
      <c r="CN137">
        <f>1-NORMDIST(Z137,Playoffs!DM$199,Playoffs!DM$200,1)</f>
        <v>0.96291662376966847</v>
      </c>
      <c r="CO137">
        <f>1-NORMDIST(AA137,Playoffs!DN$199,Playoffs!DN$200,1)</f>
        <v>0.51184319591752769</v>
      </c>
      <c r="CP137">
        <f>NORMDIST(AB137,Playoffs!DO$199,Playoffs!DO$200,1)</f>
        <v>0.53791128843472014</v>
      </c>
      <c r="CQ137">
        <f>NORMDIST(AC137,Playoffs!DP$199,Playoffs!DP$200,1)</f>
        <v>0.23149653252312763</v>
      </c>
      <c r="CR137">
        <f>1-NORMDIST(AD137,Playoffs!DQ$199,Playoffs!DQ$200,1)</f>
        <v>0.70794253086336223</v>
      </c>
      <c r="CS137">
        <f>NORMDIST(AE137,Playoffs!DR$199,Playoffs!DR$200,1)</f>
        <v>2.9647273526864026E-2</v>
      </c>
      <c r="CT137">
        <f>1-NORMDIST(AF137,Playoffs!DS$199,Playoffs!DS$200,1)</f>
        <v>0.5432258048685592</v>
      </c>
      <c r="CU137">
        <f>NORMDIST(AG137,Playoffs!DT$199,Playoffs!DT$200,1)</f>
        <v>0.32160793135206678</v>
      </c>
      <c r="CV137">
        <f>1-NORMDIST(AH137,Playoffs!DU$199,Playoffs!DU$200,1)</f>
        <v>3.8386560778094325E-2</v>
      </c>
      <c r="CW137">
        <f t="shared" si="172"/>
        <v>16.36992713136264</v>
      </c>
      <c r="CX137">
        <f t="shared" si="173"/>
        <v>27.786834737521314</v>
      </c>
      <c r="CY137">
        <f t="shared" si="174"/>
        <v>44.15676186888394</v>
      </c>
      <c r="DA137">
        <f t="shared" ca="1" si="175"/>
        <v>145</v>
      </c>
      <c r="DB137">
        <f t="shared" ca="1" si="176"/>
        <v>25</v>
      </c>
      <c r="DC137">
        <f t="shared" ca="1" si="177"/>
        <v>68</v>
      </c>
      <c r="DE137" t="str">
        <f t="shared" si="178"/>
        <v>Steelers</v>
      </c>
    </row>
    <row r="138" spans="1:109">
      <c r="A138" t="str">
        <f>Playoffs!G136</f>
        <v>Jaguars-WC-2007</v>
      </c>
      <c r="B138" t="str">
        <f>Playoffs!B136&amp;"-"&amp;Playoffs!F136</f>
        <v>Steelers-2007</v>
      </c>
      <c r="C138">
        <f>Playoffs!CP136-VLOOKUP($B138,Adjusted!$C$1:$AI$128,C$2,FALSE)</f>
        <v>0.70645424995714245</v>
      </c>
      <c r="D138">
        <f>Playoffs!CQ136-VLOOKUP($B138,Adjusted!$C$1:$AI$128,D$2,FALSE)</f>
        <v>0.72442843700841786</v>
      </c>
      <c r="E138">
        <f>Playoffs!CR136-VLOOKUP($B138,Adjusted!$C$1:$AI$128,E$2,FALSE)</f>
        <v>1.8564495909441567</v>
      </c>
      <c r="F138">
        <f>Playoffs!CS136-VLOOKUP($B138,Adjusted!$C$1:$AI$128,F$2,FALSE)</f>
        <v>3.4865877006986765</v>
      </c>
      <c r="G138">
        <f>Playoffs!CT136-VLOOKUP($B138,Adjusted!$C$1:$AI$128,G$2,FALSE)</f>
        <v>2.2815266927083333</v>
      </c>
      <c r="H138">
        <f>Playoffs!CU136-VLOOKUP($B138,Adjusted!$C$1:$AI$128,H$2,FALSE)</f>
        <v>4.3671875</v>
      </c>
      <c r="I138">
        <f>Playoffs!CV136-VLOOKUP($B138,Adjusted!$C$1:$AI$128,I$2,FALSE)</f>
        <v>22.099244237292051</v>
      </c>
      <c r="J138">
        <f>Playoffs!CW136-VLOOKUP($B138,Adjusted!$C$1:$AI$128,J$2,FALSE)</f>
        <v>24.028257620200979</v>
      </c>
      <c r="K138">
        <f>Playoffs!CX136-VLOOKUP($B138,Adjusted!$C$1:$AI$128,K$2,FALSE)</f>
        <v>2.285788810760653</v>
      </c>
      <c r="L138">
        <f>Playoffs!CY136-VLOOKUP($B138,Adjusted!$C$1:$AI$128,L$2,FALSE)</f>
        <v>2.0381378987043046</v>
      </c>
      <c r="M138">
        <f>Playoffs!CZ136-VLOOKUP($B138,Adjusted!$C$1:$AI$128,M$2,FALSE)</f>
        <v>5.0366577451558703</v>
      </c>
      <c r="N138">
        <f>Playoffs!DA136-VLOOKUP($B138,Adjusted!$C$1:$AI$128,N$2,FALSE)</f>
        <v>4.6385304418558313</v>
      </c>
      <c r="O138">
        <f>Playoffs!DB136-VLOOKUP($B138,Adjusted!$C$1:$AI$128,O$2,FALSE)</f>
        <v>1.3008490683588643</v>
      </c>
      <c r="P138">
        <f>Playoffs!DC136-VLOOKUP($B138,Adjusted!$C$1:$AI$128,P$2,FALSE)</f>
        <v>1.7177125120972778</v>
      </c>
      <c r="Q138">
        <f>Playoffs!DD136-VLOOKUP($B138,Adjusted!$C$1:$AI$128,Q$2,FALSE)</f>
        <v>0.40061208942041726</v>
      </c>
      <c r="R138">
        <f>Playoffs!DE136-VLOOKUP($B138,Adjusted!$C$1:$AI$128,R$2,FALSE)</f>
        <v>0.46227573762116259</v>
      </c>
      <c r="S138">
        <f>Playoffs!DF136-VLOOKUP($B138,Adjusted!$C$1:$AI$128,S$2,FALSE)</f>
        <v>42.424916321140721</v>
      </c>
      <c r="T138">
        <f>Playoffs!DG136-VLOOKUP($B138,Adjusted!$C$1:$AI$128,T$2,FALSE)</f>
        <v>31.47634587092595</v>
      </c>
      <c r="U138">
        <f>Playoffs!DH136-VLOOKUP($B138,Adjusted!$C$1:$AI$128,U$2,FALSE)</f>
        <v>4.7243030024509807</v>
      </c>
      <c r="V138">
        <f>Playoffs!DI136-VLOOKUP($B138,Adjusted!$C$1:$AI$128,V$2,FALSE)</f>
        <v>4.44921875</v>
      </c>
      <c r="W138">
        <f>Playoffs!DJ136-VLOOKUP($B138,Adjusted!$C$1:$AI$128,W$2,FALSE)</f>
        <v>0.8598801381302158</v>
      </c>
      <c r="X138">
        <f>Playoffs!DK136-VLOOKUP($B138,Adjusted!$C$1:$AI$128,X$2,FALSE)</f>
        <v>0.77628348214285714</v>
      </c>
      <c r="Y138">
        <f>Playoffs!DL136-VLOOKUP($B138,Adjusted!$C$1:$AI$128,Y$2,FALSE)</f>
        <v>4.4088539687566701</v>
      </c>
      <c r="Z138">
        <f>Playoffs!DM136-VLOOKUP($B138,Adjusted!$C$1:$AI$128,Z$2,FALSE)</f>
        <v>5.3220392346368914</v>
      </c>
      <c r="AA138">
        <f>Playoffs!DN136-VLOOKUP($B138,Adjusted!$C$1:$AI$128,AA$2,FALSE)</f>
        <v>0.98081712008152222</v>
      </c>
      <c r="AB138">
        <f>Playoffs!DO136-VLOOKUP($B138,Adjusted!$C$1:$AI$128,AB$2,FALSE)</f>
        <v>0.72214515357772835</v>
      </c>
      <c r="AC138">
        <f>Playoffs!DP136-VLOOKUP($B138,Adjusted!$C$1:$AI$128,AC$2,FALSE)</f>
        <v>0.48809652920331115</v>
      </c>
      <c r="AD138">
        <f>Playoffs!DQ136-VLOOKUP($B138,Adjusted!$C$1:$AI$128,AD$2,FALSE)</f>
        <v>0.38538921303244977</v>
      </c>
      <c r="AE138">
        <f>Playoffs!DR136-VLOOKUP($B138,Adjusted!$C$1:$AI$128,AE$2,FALSE)</f>
        <v>5.0028541417927057</v>
      </c>
      <c r="AF138">
        <f>Playoffs!DS136-VLOOKUP($B138,Adjusted!$C$1:$AI$128,AF$2,FALSE)</f>
        <v>1.3695023509943822</v>
      </c>
      <c r="AG138">
        <f>Playoffs!DT136-VLOOKUP($B138,Adjusted!$C$1:$AI$128,AG$2,FALSE)</f>
        <v>44.439257224018156</v>
      </c>
      <c r="AH138">
        <f>Playoffs!DU136-VLOOKUP($B138,Adjusted!$C$1:$AI$128,AH$2,FALSE)</f>
        <v>36.062250913407389</v>
      </c>
      <c r="AJ138">
        <f t="shared" ca="1" si="171"/>
        <v>112</v>
      </c>
      <c r="AK138">
        <f t="shared" ca="1" si="140"/>
        <v>140</v>
      </c>
      <c r="AL138">
        <f t="shared" ca="1" si="141"/>
        <v>183</v>
      </c>
      <c r="AM138">
        <f t="shared" ca="1" si="142"/>
        <v>69</v>
      </c>
      <c r="AN138">
        <f t="shared" ca="1" si="143"/>
        <v>142</v>
      </c>
      <c r="AO138">
        <f t="shared" ca="1" si="144"/>
        <v>21</v>
      </c>
      <c r="AP138">
        <f t="shared" ca="1" si="145"/>
        <v>170</v>
      </c>
      <c r="AQ138">
        <f t="shared" ca="1" si="146"/>
        <v>75</v>
      </c>
      <c r="AR138">
        <f t="shared" ca="1" si="147"/>
        <v>150</v>
      </c>
      <c r="AS138">
        <f t="shared" ca="1" si="148"/>
        <v>36</v>
      </c>
      <c r="AT138">
        <f t="shared" ca="1" si="149"/>
        <v>122</v>
      </c>
      <c r="AU138">
        <f t="shared" ca="1" si="150"/>
        <v>75</v>
      </c>
      <c r="AV138">
        <f t="shared" ca="1" si="151"/>
        <v>157</v>
      </c>
      <c r="AW138">
        <f t="shared" ca="1" si="152"/>
        <v>121</v>
      </c>
      <c r="AX138">
        <f t="shared" ca="1" si="153"/>
        <v>112</v>
      </c>
      <c r="AY138">
        <f t="shared" ca="1" si="154"/>
        <v>150</v>
      </c>
      <c r="AZ138">
        <f t="shared" ca="1" si="155"/>
        <v>10</v>
      </c>
      <c r="BA138">
        <f t="shared" ca="1" si="156"/>
        <v>119</v>
      </c>
      <c r="BB138">
        <f t="shared" ca="1" si="157"/>
        <v>138</v>
      </c>
      <c r="BC138">
        <f t="shared" ca="1" si="158"/>
        <v>84</v>
      </c>
      <c r="BD138">
        <f t="shared" ca="1" si="159"/>
        <v>50</v>
      </c>
      <c r="BE138">
        <f t="shared" ca="1" si="160"/>
        <v>140</v>
      </c>
      <c r="BF138">
        <f t="shared" ca="1" si="161"/>
        <v>177</v>
      </c>
      <c r="BG138">
        <f t="shared" ca="1" si="162"/>
        <v>89</v>
      </c>
      <c r="BH138">
        <f t="shared" ca="1" si="163"/>
        <v>158</v>
      </c>
      <c r="BI138">
        <f t="shared" ca="1" si="164"/>
        <v>93</v>
      </c>
      <c r="BJ138">
        <f t="shared" ca="1" si="165"/>
        <v>78</v>
      </c>
      <c r="BK138">
        <f t="shared" ca="1" si="166"/>
        <v>64</v>
      </c>
      <c r="BL138">
        <f t="shared" ca="1" si="167"/>
        <v>38</v>
      </c>
      <c r="BM138">
        <f t="shared" ca="1" si="168"/>
        <v>1</v>
      </c>
      <c r="BN138">
        <f t="shared" ca="1" si="169"/>
        <v>19</v>
      </c>
      <c r="BO138">
        <f t="shared" ca="1" si="170"/>
        <v>81</v>
      </c>
      <c r="BQ138">
        <f>NORMDIST(C138,Playoffs!CP$199,Playoffs!CP$200,1)</f>
        <v>0.55752803037269771</v>
      </c>
      <c r="BR138">
        <f>1-NORMDIST(D138,Playoffs!CQ$199,Playoffs!CQ$200,1)</f>
        <v>0.37500524815647696</v>
      </c>
      <c r="BS138">
        <f>NORMDIST(E138,Playoffs!CR$199,Playoffs!CR$200,1)</f>
        <v>0.10256297036998485</v>
      </c>
      <c r="BT138">
        <f>1-NORMDIST(F138,Playoffs!CS$199,Playoffs!CS$200,1)</f>
        <v>0.75517999038731931</v>
      </c>
      <c r="BU138">
        <f>1-NORMDIST(G138,Playoffs!CT$199,Playoffs!CT$200,1)</f>
        <v>0.35310318392631834</v>
      </c>
      <c r="BV138">
        <f>NORMDIST(H138,Playoffs!CU$199,Playoffs!CU$200,1)</f>
        <v>0.96871117894248182</v>
      </c>
      <c r="BW138">
        <f>NORMDIST(I138,Playoffs!CV$199,Playoffs!CV$200,1)</f>
        <v>0.23737239486234718</v>
      </c>
      <c r="BX138">
        <f>1-NORMDIST(J138,Playoffs!CW$199,Playoffs!CW$200,1)</f>
        <v>0.69117903080411924</v>
      </c>
      <c r="BY138">
        <f>NORMDIST(K138,Playoffs!CX$199,Playoffs!CX$200,1)</f>
        <v>0.26780024812729397</v>
      </c>
      <c r="BZ138">
        <f>1-NORMDIST(L138,Playoffs!CY$199,Playoffs!CY$200,1)</f>
        <v>0.84958070647608452</v>
      </c>
      <c r="CA138">
        <f>NORMDIST(M138,Playoffs!CZ$199,Playoffs!CZ$200,1)</f>
        <v>0.45232302613445174</v>
      </c>
      <c r="CB138">
        <f>1-NORMDIST(N138,Playoffs!DA$199,Playoffs!DA$200,1)</f>
        <v>0.68085650025910271</v>
      </c>
      <c r="CC138">
        <f>NORMDIST(O138,Playoffs!DB$199,Playoffs!DB$200,1)</f>
        <v>0.27694547111042056</v>
      </c>
      <c r="CD138">
        <f>1-NORMDIST(P138,Playoffs!DC$199,Playoffs!DC$200,1)</f>
        <v>0.43490589161194981</v>
      </c>
      <c r="CE138">
        <f>NORMDIST(Q138,Playoffs!DD$199,Playoffs!DD$200,1)</f>
        <v>0.52778313383177899</v>
      </c>
      <c r="CF138">
        <f>1-NORMDIST(R138,Playoffs!DE$199,Playoffs!DE$200,1)</f>
        <v>0.29853595384652731</v>
      </c>
      <c r="CG138">
        <f>NORMDIST(S138,Playoffs!DF$199,Playoffs!DF$200,1)</f>
        <v>0.97771221127314734</v>
      </c>
      <c r="CH138">
        <f>1-NORMDIST(T138,Playoffs!DG$199,Playoffs!DG$200,1)</f>
        <v>0.47004684544721098</v>
      </c>
      <c r="CI138">
        <f>1-NORMDIST(U138,Playoffs!DH$199,Playoffs!DH$200,1)</f>
        <v>0.34430947090175601</v>
      </c>
      <c r="CJ138">
        <f>NORMDIST(V138,Playoffs!DI$199,Playoffs!DI$200,1)</f>
        <v>0.60434848571608601</v>
      </c>
      <c r="CK138">
        <f>NORMDIST(W138,Playoffs!DJ$199,Playoffs!DJ$200,1)</f>
        <v>0.77194309111785464</v>
      </c>
      <c r="CL138">
        <f>1-NORMDIST(X138,Playoffs!DK$199,Playoffs!DK$200,1)</f>
        <v>0.3300011190801676</v>
      </c>
      <c r="CM138">
        <f>NORMDIST(Y138,Playoffs!DL$199,Playoffs!DL$200,1)</f>
        <v>0.13519526716335506</v>
      </c>
      <c r="CN138">
        <f>1-NORMDIST(Z138,Playoffs!DM$199,Playoffs!DM$200,1)</f>
        <v>0.57416001367167491</v>
      </c>
      <c r="CO138">
        <f>1-NORMDIST(AA138,Playoffs!DN$199,Playoffs!DN$200,1)</f>
        <v>0.35243884749361354</v>
      </c>
      <c r="CP138">
        <f>NORMDIST(AB138,Playoffs!DO$199,Playoffs!DO$200,1)</f>
        <v>0.41398107231962122</v>
      </c>
      <c r="CQ138">
        <f>NORMDIST(AC138,Playoffs!DP$199,Playoffs!DP$200,1)</f>
        <v>0.60431957236630007</v>
      </c>
      <c r="CR138">
        <f>1-NORMDIST(AD138,Playoffs!DQ$199,Playoffs!DQ$200,1)</f>
        <v>0.73031769167594929</v>
      </c>
      <c r="CS138">
        <f>NORMDIST(AE138,Playoffs!DR$199,Playoffs!DR$200,1)</f>
        <v>0.75367139282260243</v>
      </c>
      <c r="CT138">
        <f>1-NORMDIST(AF138,Playoffs!DS$199,Playoffs!DS$200,1)</f>
        <v>0.98594790948846245</v>
      </c>
      <c r="CU138">
        <f>NORMDIST(AG138,Playoffs!DT$199,Playoffs!DT$200,1)</f>
        <v>0.83364593823865851</v>
      </c>
      <c r="CV138">
        <f>1-NORMDIST(AH138,Playoffs!DU$199,Playoffs!DU$200,1)</f>
        <v>0.62345028862488616</v>
      </c>
      <c r="CW138">
        <f t="shared" si="172"/>
        <v>14.903863837554036</v>
      </c>
      <c r="CX138">
        <f t="shared" si="173"/>
        <v>21.932378444197266</v>
      </c>
      <c r="CY138">
        <f t="shared" si="174"/>
        <v>36.836242281751289</v>
      </c>
      <c r="DA138">
        <f t="shared" ca="1" si="175"/>
        <v>155</v>
      </c>
      <c r="DB138">
        <f t="shared" ca="1" si="176"/>
        <v>79</v>
      </c>
      <c r="DC138">
        <f t="shared" ca="1" si="177"/>
        <v>122</v>
      </c>
      <c r="DE138" t="str">
        <f t="shared" si="178"/>
        <v>Jaguars</v>
      </c>
    </row>
    <row r="139" spans="1:109">
      <c r="A139" t="str">
        <f>Playoffs!G137</f>
        <v>Buccaneers-WC-2007</v>
      </c>
      <c r="B139" t="str">
        <f>Playoffs!B137&amp;"-"&amp;Playoffs!F137</f>
        <v>Giants-2007</v>
      </c>
      <c r="C139">
        <f>Playoffs!CP137-VLOOKUP($B139,Adjusted!$C$1:$AI$128,C$2,FALSE)</f>
        <v>0.7476297375685228</v>
      </c>
      <c r="D139">
        <f>Playoffs!CQ137-VLOOKUP($B139,Adjusted!$C$1:$AI$128,D$2,FALSE)</f>
        <v>0.67715838053485511</v>
      </c>
      <c r="E139">
        <f>Playoffs!CR137-VLOOKUP($B139,Adjusted!$C$1:$AI$128,E$2,FALSE)</f>
        <v>2.9798039672765482</v>
      </c>
      <c r="F139">
        <f>Playoffs!CS137-VLOOKUP($B139,Adjusted!$C$1:$AI$128,F$2,FALSE)</f>
        <v>8.6933112775421808</v>
      </c>
      <c r="G139">
        <f>Playoffs!CT137-VLOOKUP($B139,Adjusted!$C$1:$AI$128,G$2,FALSE)</f>
        <v>3.1411458333333333</v>
      </c>
      <c r="H139">
        <f>Playoffs!CU137-VLOOKUP($B139,Adjusted!$C$1:$AI$128,H$2,FALSE)</f>
        <v>-0.46484375</v>
      </c>
      <c r="I139">
        <f>Playoffs!CV137-VLOOKUP($B139,Adjusted!$C$1:$AI$128,I$2,FALSE)</f>
        <v>28.968404686951409</v>
      </c>
      <c r="J139">
        <f>Playoffs!CW137-VLOOKUP($B139,Adjusted!$C$1:$AI$128,J$2,FALSE)</f>
        <v>25.995002553168341</v>
      </c>
      <c r="K139">
        <f>Playoffs!CX137-VLOOKUP($B139,Adjusted!$C$1:$AI$128,K$2,FALSE)</f>
        <v>2.7600858444622354</v>
      </c>
      <c r="L139">
        <f>Playoffs!CY137-VLOOKUP($B139,Adjusted!$C$1:$AI$128,L$2,FALSE)</f>
        <v>3.0515502842277886</v>
      </c>
      <c r="M139">
        <f>Playoffs!CZ137-VLOOKUP($B139,Adjusted!$C$1:$AI$128,M$2,FALSE)</f>
        <v>4.5842990536873094</v>
      </c>
      <c r="N139">
        <f>Playoffs!DA137-VLOOKUP($B139,Adjusted!$C$1:$AI$128,N$2,FALSE)</f>
        <v>4.8108926652739088</v>
      </c>
      <c r="O139">
        <f>Playoffs!DB137-VLOOKUP($B139,Adjusted!$C$1:$AI$128,O$2,FALSE)</f>
        <v>2.0112829594747694</v>
      </c>
      <c r="P139">
        <f>Playoffs!DC137-VLOOKUP($B139,Adjusted!$C$1:$AI$128,P$2,FALSE)</f>
        <v>1.4185388259233618</v>
      </c>
      <c r="Q139">
        <f>Playoffs!DD137-VLOOKUP($B139,Adjusted!$C$1:$AI$128,Q$2,FALSE)</f>
        <v>0.66826447841680969</v>
      </c>
      <c r="R139">
        <f>Playoffs!DE137-VLOOKUP($B139,Adjusted!$C$1:$AI$128,R$2,FALSE)</f>
        <v>0.39178070366193191</v>
      </c>
      <c r="S139">
        <f>Playoffs!DF137-VLOOKUP($B139,Adjusted!$C$1:$AI$128,S$2,FALSE)</f>
        <v>26.621294227666795</v>
      </c>
      <c r="T139">
        <f>Playoffs!DG137-VLOOKUP($B139,Adjusted!$C$1:$AI$128,T$2,FALSE)</f>
        <v>27.668159175000856</v>
      </c>
      <c r="U139">
        <f>Playoffs!DH137-VLOOKUP($B139,Adjusted!$C$1:$AI$128,U$2,FALSE)</f>
        <v>2.8414905024509802</v>
      </c>
      <c r="V139">
        <f>Playoffs!DI137-VLOOKUP($B139,Adjusted!$C$1:$AI$128,V$2,FALSE)</f>
        <v>7.16796875</v>
      </c>
      <c r="W139">
        <f>Playoffs!DJ137-VLOOKUP($B139,Adjusted!$C$1:$AI$128,W$2,FALSE)</f>
        <v>1.0388735258498869</v>
      </c>
      <c r="X139">
        <f>Playoffs!DK137-VLOOKUP($B139,Adjusted!$C$1:$AI$128,X$2,FALSE)</f>
        <v>0.82273464073129254</v>
      </c>
      <c r="Y139">
        <f>Playoffs!DL137-VLOOKUP($B139,Adjusted!$C$1:$AI$128,Y$2,FALSE)</f>
        <v>6.3065345361770841</v>
      </c>
      <c r="Z139">
        <f>Playoffs!DM137-VLOOKUP($B139,Adjusted!$C$1:$AI$128,Z$2,FALSE)</f>
        <v>5.3098165321453461</v>
      </c>
      <c r="AA139">
        <f>Playoffs!DN137-VLOOKUP($B139,Adjusted!$C$1:$AI$128,AA$2,FALSE)</f>
        <v>0.34952605549657517</v>
      </c>
      <c r="AB139">
        <f>Playoffs!DO137-VLOOKUP($B139,Adjusted!$C$1:$AI$128,AB$2,FALSE)</f>
        <v>0.78273502590286803</v>
      </c>
      <c r="AC139">
        <f>Playoffs!DP137-VLOOKUP($B139,Adjusted!$C$1:$AI$128,AC$2,FALSE)</f>
        <v>0.64539403557881703</v>
      </c>
      <c r="AD139">
        <f>Playoffs!DQ137-VLOOKUP($B139,Adjusted!$C$1:$AI$128,AD$2,FALSE)</f>
        <v>0.37136518412458963</v>
      </c>
      <c r="AE139">
        <f>Playoffs!DR137-VLOOKUP($B139,Adjusted!$C$1:$AI$128,AE$2,FALSE)</f>
        <v>3.4790581492905241</v>
      </c>
      <c r="AF139">
        <f>Playoffs!DS137-VLOOKUP($B139,Adjusted!$C$1:$AI$128,AF$2,FALSE)</f>
        <v>2.7725212489146629</v>
      </c>
      <c r="AG139">
        <f>Playoffs!DT137-VLOOKUP($B139,Adjusted!$C$1:$AI$128,AG$2,FALSE)</f>
        <v>33.561747036156696</v>
      </c>
      <c r="AH139">
        <f>Playoffs!DU137-VLOOKUP($B139,Adjusted!$C$1:$AI$128,AH$2,FALSE)</f>
        <v>44.990440538194441</v>
      </c>
      <c r="AJ139">
        <f t="shared" ca="1" si="171"/>
        <v>75</v>
      </c>
      <c r="AK139">
        <f t="shared" ca="1" si="140"/>
        <v>102</v>
      </c>
      <c r="AL139">
        <f t="shared" ca="1" si="141"/>
        <v>170</v>
      </c>
      <c r="AM139">
        <f t="shared" ca="1" si="142"/>
        <v>180</v>
      </c>
      <c r="AN139">
        <f t="shared" ca="1" si="143"/>
        <v>164</v>
      </c>
      <c r="AO139">
        <f t="shared" ca="1" si="144"/>
        <v>196</v>
      </c>
      <c r="AP139">
        <f t="shared" ca="1" si="145"/>
        <v>111</v>
      </c>
      <c r="AQ139">
        <f t="shared" ca="1" si="146"/>
        <v>92</v>
      </c>
      <c r="AR139">
        <f t="shared" ca="1" si="147"/>
        <v>99</v>
      </c>
      <c r="AS139">
        <f t="shared" ca="1" si="148"/>
        <v>156</v>
      </c>
      <c r="AT139">
        <f t="shared" ca="1" si="149"/>
        <v>158</v>
      </c>
      <c r="AU139">
        <f t="shared" ca="1" si="150"/>
        <v>94</v>
      </c>
      <c r="AV139">
        <f t="shared" ca="1" si="151"/>
        <v>56</v>
      </c>
      <c r="AW139">
        <f t="shared" ca="1" si="152"/>
        <v>85</v>
      </c>
      <c r="AX139">
        <f t="shared" ca="1" si="153"/>
        <v>6</v>
      </c>
      <c r="AY139">
        <f t="shared" ca="1" si="154"/>
        <v>115</v>
      </c>
      <c r="AZ139">
        <f t="shared" ca="1" si="155"/>
        <v>162</v>
      </c>
      <c r="BA139">
        <f t="shared" ca="1" si="156"/>
        <v>62</v>
      </c>
      <c r="BB139">
        <f t="shared" ca="1" si="157"/>
        <v>69</v>
      </c>
      <c r="BC139">
        <f t="shared" ca="1" si="158"/>
        <v>11</v>
      </c>
      <c r="BD139">
        <f t="shared" ca="1" si="159"/>
        <v>17</v>
      </c>
      <c r="BE139">
        <f t="shared" ca="1" si="160"/>
        <v>150</v>
      </c>
      <c r="BF139">
        <f t="shared" ca="1" si="161"/>
        <v>49</v>
      </c>
      <c r="BG139">
        <f t="shared" ca="1" si="162"/>
        <v>87</v>
      </c>
      <c r="BH139">
        <f t="shared" ca="1" si="163"/>
        <v>42</v>
      </c>
      <c r="BI139">
        <f t="shared" ca="1" si="164"/>
        <v>82</v>
      </c>
      <c r="BJ139">
        <f t="shared" ca="1" si="165"/>
        <v>12</v>
      </c>
      <c r="BK139">
        <f t="shared" ca="1" si="166"/>
        <v>55</v>
      </c>
      <c r="BL139">
        <f t="shared" ca="1" si="167"/>
        <v>139</v>
      </c>
      <c r="BM139">
        <f t="shared" ca="1" si="168"/>
        <v>32</v>
      </c>
      <c r="BN139">
        <f t="shared" ca="1" si="169"/>
        <v>155</v>
      </c>
      <c r="BO139">
        <f t="shared" ca="1" si="170"/>
        <v>183</v>
      </c>
      <c r="BQ139">
        <f>NORMDIST(C139,Playoffs!CP$199,Playoffs!CP$200,1)</f>
        <v>0.70647795942770464</v>
      </c>
      <c r="BR139">
        <f>1-NORMDIST(D139,Playoffs!CQ$199,Playoffs!CQ$200,1)</f>
        <v>0.5551824917111976</v>
      </c>
      <c r="BS139">
        <f>NORMDIST(E139,Playoffs!CR$199,Playoffs!CR$200,1)</f>
        <v>0.19214665204108972</v>
      </c>
      <c r="BT139">
        <f>1-NORMDIST(F139,Playoffs!CS$199,Playoffs!CS$200,1)</f>
        <v>0.12516972338994736</v>
      </c>
      <c r="BU139">
        <f>1-NORMDIST(G139,Playoffs!CT$199,Playoffs!CT$200,1)</f>
        <v>0.1613068021958951</v>
      </c>
      <c r="BV139">
        <f>NORMDIST(H139,Playoffs!CU$199,Playoffs!CU$200,1)</f>
        <v>5.7194619507078936E-2</v>
      </c>
      <c r="BW139">
        <f>NORMDIST(I139,Playoffs!CV$199,Playoffs!CV$200,1)</f>
        <v>0.5210991317413477</v>
      </c>
      <c r="BX139">
        <f>1-NORMDIST(J139,Playoffs!CW$199,Playoffs!CW$200,1)</f>
        <v>0.61002839302408707</v>
      </c>
      <c r="BY139">
        <f>NORMDIST(K139,Playoffs!CX$199,Playoffs!CX$200,1)</f>
        <v>0.56970487284516802</v>
      </c>
      <c r="BZ139">
        <f>1-NORMDIST(L139,Playoffs!CY$199,Playoffs!CY$200,1)</f>
        <v>0.25327213357133405</v>
      </c>
      <c r="CA139">
        <f>NORMDIST(M139,Playoffs!CZ$199,Playoffs!CZ$200,1)</f>
        <v>0.30229477282711625</v>
      </c>
      <c r="CB139">
        <f>1-NORMDIST(N139,Playoffs!DA$199,Playoffs!DA$200,1)</f>
        <v>0.62492387096118318</v>
      </c>
      <c r="CC139">
        <f>NORMDIST(O139,Playoffs!DB$199,Playoffs!DB$200,1)</f>
        <v>0.75684375238162516</v>
      </c>
      <c r="CD139">
        <f>1-NORMDIST(P139,Playoffs!DC$199,Playoffs!DC$200,1)</f>
        <v>0.64748903547009018</v>
      </c>
      <c r="CE139">
        <f>NORMDIST(Q139,Playoffs!DD$199,Playoffs!DD$200,1)</f>
        <v>0.98037898199478302</v>
      </c>
      <c r="CF139">
        <f>1-NORMDIST(R139,Playoffs!DE$199,Playoffs!DE$200,1)</f>
        <v>0.49841507959202824</v>
      </c>
      <c r="CG139">
        <f>NORMDIST(S139,Playoffs!DF$199,Playoffs!DF$200,1)</f>
        <v>0.21703799919890843</v>
      </c>
      <c r="CH139">
        <f>1-NORMDIST(T139,Playoffs!DG$199,Playoffs!DG$200,1)</f>
        <v>0.72486731733234144</v>
      </c>
      <c r="CI139">
        <f>1-NORMDIST(U139,Playoffs!DH$199,Playoffs!DH$200,1)</f>
        <v>0.70224943444704668</v>
      </c>
      <c r="CJ139">
        <f>NORMDIST(V139,Playoffs!DI$199,Playoffs!DI$200,1)</f>
        <v>0.94628469198369847</v>
      </c>
      <c r="CK139">
        <f>NORMDIST(W139,Playoffs!DJ$199,Playoffs!DJ$200,1)</f>
        <v>0.91910330242683735</v>
      </c>
      <c r="CL139">
        <f>1-NORMDIST(X139,Playoffs!DK$199,Playoffs!DK$200,1)</f>
        <v>0.27106972940265806</v>
      </c>
      <c r="CM139">
        <f>NORMDIST(Y139,Playoffs!DL$199,Playoffs!DL$200,1)</f>
        <v>0.788051722739743</v>
      </c>
      <c r="CN139">
        <f>1-NORMDIST(Z139,Playoffs!DM$199,Playoffs!DM$200,1)</f>
        <v>0.57895656782735694</v>
      </c>
      <c r="CO139">
        <f>1-NORMDIST(AA139,Playoffs!DN$199,Playoffs!DN$200,1)</f>
        <v>0.85902423117495597</v>
      </c>
      <c r="CP139">
        <f>NORMDIST(AB139,Playoffs!DO$199,Playoffs!DO$200,1)</f>
        <v>0.46903410222911468</v>
      </c>
      <c r="CQ139">
        <f>NORMDIST(AC139,Playoffs!DP$199,Playoffs!DP$200,1)</f>
        <v>0.94626816155940641</v>
      </c>
      <c r="CR139">
        <f>1-NORMDIST(AD139,Playoffs!DQ$199,Playoffs!DQ$200,1)</f>
        <v>0.76843505859434968</v>
      </c>
      <c r="CS139">
        <f>NORMDIST(AE139,Playoffs!DR$199,Playoffs!DR$200,1)</f>
        <v>0.30063938504922727</v>
      </c>
      <c r="CT139">
        <f>1-NORMDIST(AF139,Playoffs!DS$199,Playoffs!DS$200,1)</f>
        <v>0.86059056330800465</v>
      </c>
      <c r="CU139">
        <f>NORMDIST(AG139,Playoffs!DT$199,Playoffs!DT$200,1)</f>
        <v>0.24271558516239589</v>
      </c>
      <c r="CV139">
        <f>1-NORMDIST(AH139,Playoffs!DU$199,Playoffs!DU$200,1)</f>
        <v>0.14614613676284216</v>
      </c>
      <c r="CW139">
        <f t="shared" si="172"/>
        <v>19.93587560931347</v>
      </c>
      <c r="CX139">
        <f t="shared" si="173"/>
        <v>17.192469017634888</v>
      </c>
      <c r="CY139">
        <f t="shared" si="174"/>
        <v>37.128344626948362</v>
      </c>
      <c r="DA139">
        <f t="shared" ca="1" si="175"/>
        <v>106</v>
      </c>
      <c r="DB139">
        <f t="shared" ca="1" si="176"/>
        <v>121</v>
      </c>
      <c r="DC139">
        <f t="shared" ca="1" si="177"/>
        <v>115</v>
      </c>
      <c r="DE139" t="str">
        <f t="shared" si="178"/>
        <v>Buccaneers</v>
      </c>
    </row>
    <row r="140" spans="1:109">
      <c r="A140" t="str">
        <f>Playoffs!G138</f>
        <v>Giants-WC-2007</v>
      </c>
      <c r="B140" t="str">
        <f>Playoffs!B138&amp;"-"&amp;Playoffs!F138</f>
        <v>Buccaneers-2007</v>
      </c>
      <c r="C140">
        <f>Playoffs!CP138-VLOOKUP($B140,Adjusted!$C$1:$AI$128,C$2,FALSE)</f>
        <v>0.74374821134331948</v>
      </c>
      <c r="D140">
        <f>Playoffs!CQ138-VLOOKUP($B140,Adjusted!$C$1:$AI$128,D$2,FALSE)</f>
        <v>0.75057060792974428</v>
      </c>
      <c r="E140">
        <f>Playoffs!CR138-VLOOKUP($B140,Adjusted!$C$1:$AI$128,E$2,FALSE)</f>
        <v>8.5676348599547509</v>
      </c>
      <c r="F140">
        <f>Playoffs!CS138-VLOOKUP($B140,Adjusted!$C$1:$AI$128,F$2,FALSE)</f>
        <v>2.4250988320335498</v>
      </c>
      <c r="G140">
        <f>Playoffs!CT138-VLOOKUP($B140,Adjusted!$C$1:$AI$128,G$2,FALSE)</f>
        <v>-0.40279947916666675</v>
      </c>
      <c r="H140">
        <f>Playoffs!CU138-VLOOKUP($B140,Adjusted!$C$1:$AI$128,H$2,FALSE)</f>
        <v>3.54296875</v>
      </c>
      <c r="I140">
        <f>Playoffs!CV138-VLOOKUP($B140,Adjusted!$C$1:$AI$128,I$2,FALSE)</f>
        <v>26.324813185551715</v>
      </c>
      <c r="J140">
        <f>Playoffs!CW138-VLOOKUP($B140,Adjusted!$C$1:$AI$128,J$2,FALSE)</f>
        <v>27.875285809026042</v>
      </c>
      <c r="K140">
        <f>Playoffs!CX138-VLOOKUP($B140,Adjusted!$C$1:$AI$128,K$2,FALSE)</f>
        <v>2.8369044299035981</v>
      </c>
      <c r="L140">
        <f>Playoffs!CY138-VLOOKUP($B140,Adjusted!$C$1:$AI$128,L$2,FALSE)</f>
        <v>2.6572746221696417</v>
      </c>
      <c r="M140">
        <f>Playoffs!CZ138-VLOOKUP($B140,Adjusted!$C$1:$AI$128,M$2,FALSE)</f>
        <v>5.2899937187295007</v>
      </c>
      <c r="N140">
        <f>Playoffs!DA138-VLOOKUP($B140,Adjusted!$C$1:$AI$128,N$2,FALSE)</f>
        <v>4.2100942668419901</v>
      </c>
      <c r="O140">
        <f>Playoffs!DB138-VLOOKUP($B140,Adjusted!$C$1:$AI$128,O$2,FALSE)</f>
        <v>1.4957445193800909</v>
      </c>
      <c r="P140">
        <f>Playoffs!DC138-VLOOKUP($B140,Adjusted!$C$1:$AI$128,P$2,FALSE)</f>
        <v>2.1220344000617439</v>
      </c>
      <c r="Q140">
        <f>Playoffs!DD138-VLOOKUP($B140,Adjusted!$C$1:$AI$128,Q$2,FALSE)</f>
        <v>0.40211529585301081</v>
      </c>
      <c r="R140">
        <f>Playoffs!DE138-VLOOKUP($B140,Adjusted!$C$1:$AI$128,R$2,FALSE)</f>
        <v>0.67959780773119705</v>
      </c>
      <c r="S140">
        <f>Playoffs!DF138-VLOOKUP($B140,Adjusted!$C$1:$AI$128,S$2,FALSE)</f>
        <v>32.45276093273938</v>
      </c>
      <c r="T140">
        <f>Playoffs!DG138-VLOOKUP($B140,Adjusted!$C$1:$AI$128,T$2,FALSE)</f>
        <v>25.286245910122865</v>
      </c>
      <c r="U140">
        <f>Playoffs!DH138-VLOOKUP($B140,Adjusted!$C$1:$AI$128,U$2,FALSE)</f>
        <v>6.7565295649509807</v>
      </c>
      <c r="V140">
        <f>Playoffs!DI138-VLOOKUP($B140,Adjusted!$C$1:$AI$128,V$2,FALSE)</f>
        <v>2.9687499999999996</v>
      </c>
      <c r="W140">
        <f>Playoffs!DJ138-VLOOKUP($B140,Adjusted!$C$1:$AI$128,W$2,FALSE)</f>
        <v>0.76699155040345834</v>
      </c>
      <c r="X140">
        <f>Playoffs!DK138-VLOOKUP($B140,Adjusted!$C$1:$AI$128,X$2,FALSE)</f>
        <v>1.048654513888889</v>
      </c>
      <c r="Y140">
        <f>Playoffs!DL138-VLOOKUP($B140,Adjusted!$C$1:$AI$128,Y$2,FALSE)</f>
        <v>4.9957148198451753</v>
      </c>
      <c r="Z140">
        <f>Playoffs!DM138-VLOOKUP($B140,Adjusted!$C$1:$AI$128,Z$2,FALSE)</f>
        <v>6.4327193314498006</v>
      </c>
      <c r="AA140">
        <f>Playoffs!DN138-VLOOKUP($B140,Adjusted!$C$1:$AI$128,AA$2,FALSE)</f>
        <v>0.74565078666113027</v>
      </c>
      <c r="AB140">
        <f>Playoffs!DO138-VLOOKUP($B140,Adjusted!$C$1:$AI$128,AB$2,FALSE)</f>
        <v>0.54351537400166827</v>
      </c>
      <c r="AC140">
        <f>Playoffs!DP138-VLOOKUP($B140,Adjusted!$C$1:$AI$128,AC$2,FALSE)</f>
        <v>0.45651149864033558</v>
      </c>
      <c r="AD140">
        <f>Playoffs!DQ138-VLOOKUP($B140,Adjusted!$C$1:$AI$128,AD$2,FALSE)</f>
        <v>0.56718660359009698</v>
      </c>
      <c r="AE140">
        <f>Playoffs!DR138-VLOOKUP($B140,Adjusted!$C$1:$AI$128,AE$2,FALSE)</f>
        <v>3.6199863454480203</v>
      </c>
      <c r="AF140">
        <f>Playoffs!DS138-VLOOKUP($B140,Adjusted!$C$1:$AI$128,AF$2,FALSE)</f>
        <v>3.0053691589729232</v>
      </c>
      <c r="AG140">
        <f>Playoffs!DT138-VLOOKUP($B140,Adjusted!$C$1:$AI$128,AG$2,FALSE)</f>
        <v>42.168158813766311</v>
      </c>
      <c r="AH140">
        <f>Playoffs!DU138-VLOOKUP($B140,Adjusted!$C$1:$AI$128,AH$2,FALSE)</f>
        <v>34.211939343466909</v>
      </c>
      <c r="AJ140">
        <f t="shared" ca="1" si="171"/>
        <v>79</v>
      </c>
      <c r="AK140">
        <f t="shared" ca="1" si="140"/>
        <v>159</v>
      </c>
      <c r="AL140">
        <f t="shared" ca="1" si="141"/>
        <v>39</v>
      </c>
      <c r="AM140">
        <f t="shared" ca="1" si="142"/>
        <v>43</v>
      </c>
      <c r="AN140">
        <f t="shared" ca="1" si="143"/>
        <v>10</v>
      </c>
      <c r="AO140">
        <f t="shared" ca="1" si="144"/>
        <v>41</v>
      </c>
      <c r="AP140">
        <f t="shared" ca="1" si="145"/>
        <v>138</v>
      </c>
      <c r="AQ140">
        <f t="shared" ca="1" si="146"/>
        <v>108</v>
      </c>
      <c r="AR140">
        <f t="shared" ca="1" si="147"/>
        <v>87</v>
      </c>
      <c r="AS140">
        <f t="shared" ca="1" si="148"/>
        <v>111</v>
      </c>
      <c r="AT140">
        <f t="shared" ca="1" si="149"/>
        <v>103</v>
      </c>
      <c r="AU140">
        <f t="shared" ca="1" si="150"/>
        <v>47</v>
      </c>
      <c r="AV140">
        <f t="shared" ca="1" si="151"/>
        <v>132</v>
      </c>
      <c r="AW140">
        <f t="shared" ca="1" si="152"/>
        <v>166</v>
      </c>
      <c r="AX140">
        <f t="shared" ca="1" si="153"/>
        <v>109</v>
      </c>
      <c r="AY140">
        <f t="shared" ca="1" si="154"/>
        <v>198</v>
      </c>
      <c r="AZ140">
        <f t="shared" ca="1" si="155"/>
        <v>87</v>
      </c>
      <c r="BA140">
        <f t="shared" ca="1" si="156"/>
        <v>34</v>
      </c>
      <c r="BB140">
        <f t="shared" ca="1" si="157"/>
        <v>189</v>
      </c>
      <c r="BC140">
        <f t="shared" ca="1" si="158"/>
        <v>143</v>
      </c>
      <c r="BD140">
        <f t="shared" ca="1" si="159"/>
        <v>84</v>
      </c>
      <c r="BE140">
        <f t="shared" ca="1" si="160"/>
        <v>194</v>
      </c>
      <c r="BF140">
        <f t="shared" ca="1" si="161"/>
        <v>145</v>
      </c>
      <c r="BG140">
        <f t="shared" ca="1" si="162"/>
        <v>170</v>
      </c>
      <c r="BH140">
        <f t="shared" ca="1" si="163"/>
        <v>125</v>
      </c>
      <c r="BI140">
        <f t="shared" ca="1" si="164"/>
        <v>126</v>
      </c>
      <c r="BJ140">
        <f t="shared" ca="1" si="165"/>
        <v>101</v>
      </c>
      <c r="BK140">
        <f t="shared" ca="1" si="166"/>
        <v>179</v>
      </c>
      <c r="BL140">
        <f t="shared" ca="1" si="167"/>
        <v>127</v>
      </c>
      <c r="BM140">
        <f t="shared" ca="1" si="168"/>
        <v>51</v>
      </c>
      <c r="BN140">
        <f t="shared" ca="1" si="169"/>
        <v>37</v>
      </c>
      <c r="BO140">
        <f t="shared" ca="1" si="170"/>
        <v>54</v>
      </c>
      <c r="BQ140">
        <f>NORMDIST(C140,Playoffs!CP$199,Playoffs!CP$200,1)</f>
        <v>0.69341943590225985</v>
      </c>
      <c r="BR140">
        <f>1-NORMDIST(D140,Playoffs!CQ$199,Playoffs!CQ$200,1)</f>
        <v>0.2838030123045604</v>
      </c>
      <c r="BS140">
        <f>NORMDIST(E140,Playoffs!CR$199,Playoffs!CR$200,1)</f>
        <v>0.86544247080354053</v>
      </c>
      <c r="BT140">
        <f>1-NORMDIST(F140,Playoffs!CS$199,Playoffs!CS$200,1)</f>
        <v>0.85680697103585424</v>
      </c>
      <c r="BU140">
        <f>1-NORMDIST(G140,Playoffs!CT$199,Playoffs!CT$200,1)</f>
        <v>0.93755718581771696</v>
      </c>
      <c r="BV140">
        <f>NORMDIST(H140,Playoffs!CU$199,Playoffs!CU$200,1)</f>
        <v>0.89888860421652528</v>
      </c>
      <c r="BW140">
        <f>NORMDIST(I140,Playoffs!CV$199,Playoffs!CV$200,1)</f>
        <v>0.40418335251020177</v>
      </c>
      <c r="BX140">
        <f>1-NORMDIST(J140,Playoffs!CW$199,Playoffs!CW$200,1)</f>
        <v>0.52760622459831508</v>
      </c>
      <c r="BY140">
        <f>NORMDIST(K140,Playoffs!CX$199,Playoffs!CX$200,1)</f>
        <v>0.61958843006204189</v>
      </c>
      <c r="BZ140">
        <f>1-NORMDIST(L140,Playoffs!CY$199,Playoffs!CY$200,1)</f>
        <v>0.49869462438767442</v>
      </c>
      <c r="CA140">
        <f>NORMDIST(M140,Playoffs!CZ$199,Playoffs!CZ$200,1)</f>
        <v>0.54106166339590223</v>
      </c>
      <c r="CB140">
        <f>1-NORMDIST(N140,Playoffs!DA$199,Playoffs!DA$200,1)</f>
        <v>0.80152026540681831</v>
      </c>
      <c r="CC140">
        <f>NORMDIST(O140,Playoffs!DB$199,Playoffs!DB$200,1)</f>
        <v>0.40572167877171739</v>
      </c>
      <c r="CD140">
        <f>1-NORMDIST(P140,Playoffs!DC$199,Playoffs!DC$200,1)</f>
        <v>0.18486076368335769</v>
      </c>
      <c r="CE140">
        <f>NORMDIST(Q140,Playoffs!DD$199,Playoffs!DD$200,1)</f>
        <v>0.53223355290461738</v>
      </c>
      <c r="CF140">
        <f>1-NORMDIST(R140,Playoffs!DE$199,Playoffs!DE$200,1)</f>
        <v>1.5937065220722024E-2</v>
      </c>
      <c r="CG140">
        <f>NORMDIST(S140,Playoffs!DF$199,Playoffs!DF$200,1)</f>
        <v>0.59777191229891768</v>
      </c>
      <c r="CH140">
        <f>1-NORMDIST(T140,Playoffs!DG$199,Playoffs!DG$200,1)</f>
        <v>0.84566136567716965</v>
      </c>
      <c r="CI140">
        <f>1-NORMDIST(U140,Playoffs!DH$199,Playoffs!DH$200,1)</f>
        <v>7.9821859365319936E-2</v>
      </c>
      <c r="CJ140">
        <f>NORMDIST(V140,Playoffs!DI$199,Playoffs!DI$200,1)</f>
        <v>0.31992323581125992</v>
      </c>
      <c r="CK140">
        <f>NORMDIST(W140,Playoffs!DJ$199,Playoffs!DJ$200,1)</f>
        <v>0.65761756754564138</v>
      </c>
      <c r="CL140">
        <f>1-NORMDIST(X140,Playoffs!DK$199,Playoffs!DK$200,1)</f>
        <v>7.5673180215939051E-2</v>
      </c>
      <c r="CM140">
        <f>NORMDIST(Y140,Playoffs!DL$199,Playoffs!DL$200,1)</f>
        <v>0.30362056594590825</v>
      </c>
      <c r="CN140">
        <f>1-NORMDIST(Z140,Playoffs!DM$199,Playoffs!DM$200,1)</f>
        <v>0.17718635288361684</v>
      </c>
      <c r="CO140">
        <f>1-NORMDIST(AA140,Playoffs!DN$199,Playoffs!DN$200,1)</f>
        <v>0.56480049156213541</v>
      </c>
      <c r="CP140">
        <f>NORMDIST(AB140,Playoffs!DO$199,Playoffs!DO$200,1)</f>
        <v>0.26469605044420497</v>
      </c>
      <c r="CQ140">
        <f>NORMDIST(AC140,Playoffs!DP$199,Playoffs!DP$200,1)</f>
        <v>0.49778167738376766</v>
      </c>
      <c r="CR140">
        <f>1-NORMDIST(AD140,Playoffs!DQ$199,Playoffs!DQ$200,1)</f>
        <v>0.17337926951889604</v>
      </c>
      <c r="CS140">
        <f>NORMDIST(AE140,Playoffs!DR$199,Playoffs!DR$200,1)</f>
        <v>0.34061677452487371</v>
      </c>
      <c r="CT140">
        <f>1-NORMDIST(AF140,Playoffs!DS$199,Playoffs!DS$200,1)</f>
        <v>0.81548322451713184</v>
      </c>
      <c r="CU140">
        <f>NORMDIST(AG140,Playoffs!DT$199,Playoffs!DT$200,1)</f>
        <v>0.73262652725365196</v>
      </c>
      <c r="CV140">
        <f>1-NORMDIST(AH140,Playoffs!DU$199,Playoffs!DU$200,1)</f>
        <v>0.72507818912867172</v>
      </c>
      <c r="CW140">
        <f t="shared" si="172"/>
        <v>21.137433393975655</v>
      </c>
      <c r="CX140">
        <f t="shared" si="173"/>
        <v>17.541842719238456</v>
      </c>
      <c r="CY140">
        <f t="shared" si="174"/>
        <v>38.679276113214122</v>
      </c>
      <c r="DA140">
        <f t="shared" ca="1" si="175"/>
        <v>86</v>
      </c>
      <c r="DB140">
        <f t="shared" ca="1" si="176"/>
        <v>117</v>
      </c>
      <c r="DC140">
        <f t="shared" ca="1" si="177"/>
        <v>107</v>
      </c>
      <c r="DE140" t="str">
        <f t="shared" si="178"/>
        <v>Giants</v>
      </c>
    </row>
    <row r="141" spans="1:109">
      <c r="A141" t="str">
        <f>Playoffs!G139</f>
        <v>Chargers-WC-2007</v>
      </c>
      <c r="B141" t="str">
        <f>Playoffs!B139&amp;"-"&amp;Playoffs!F139</f>
        <v>Titans-2007</v>
      </c>
      <c r="C141">
        <f>Playoffs!CP139-VLOOKUP($B141,Adjusted!$C$1:$AI$128,C$2,FALSE)</f>
        <v>0.74765215455340639</v>
      </c>
      <c r="D141">
        <f>Playoffs!CQ139-VLOOKUP($B141,Adjusted!$C$1:$AI$128,D$2,FALSE)</f>
        <v>0.62781238715825327</v>
      </c>
      <c r="E141">
        <f>Playoffs!CR139-VLOOKUP($B141,Adjusted!$C$1:$AI$128,E$2,FALSE)</f>
        <v>9.5216806947127441</v>
      </c>
      <c r="F141">
        <f>Playoffs!CS139-VLOOKUP($B141,Adjusted!$C$1:$AI$128,F$2,FALSE)</f>
        <v>3.841504473595442</v>
      </c>
      <c r="G141">
        <f>Playoffs!CT139-VLOOKUP($B141,Adjusted!$C$1:$AI$128,G$2,FALSE)</f>
        <v>0.48074544270833308</v>
      </c>
      <c r="H141">
        <f>Playoffs!CU139-VLOOKUP($B141,Adjusted!$C$1:$AI$128,H$2,FALSE)</f>
        <v>1.7578125</v>
      </c>
      <c r="I141">
        <f>Playoffs!CV139-VLOOKUP($B141,Adjusted!$C$1:$AI$128,I$2,FALSE)</f>
        <v>37.554557411865765</v>
      </c>
      <c r="J141">
        <f>Playoffs!CW139-VLOOKUP($B141,Adjusted!$C$1:$AI$128,J$2,FALSE)</f>
        <v>28.057810093552284</v>
      </c>
      <c r="K141">
        <f>Playoffs!CX139-VLOOKUP($B141,Adjusted!$C$1:$AI$128,K$2,FALSE)</f>
        <v>3.3399459999126369</v>
      </c>
      <c r="L141">
        <f>Playoffs!CY139-VLOOKUP($B141,Adjusted!$C$1:$AI$128,L$2,FALSE)</f>
        <v>2.8175513563404193</v>
      </c>
      <c r="M141">
        <f>Playoffs!CZ139-VLOOKUP($B141,Adjusted!$C$1:$AI$128,M$2,FALSE)</f>
        <v>5.9424639387862985</v>
      </c>
      <c r="N141">
        <f>Playoffs!DA139-VLOOKUP($B141,Adjusted!$C$1:$AI$128,N$2,FALSE)</f>
        <v>4.4182513995631592</v>
      </c>
      <c r="O141">
        <f>Playoffs!DB139-VLOOKUP($B141,Adjusted!$C$1:$AI$128,O$2,FALSE)</f>
        <v>1.8507139548518454</v>
      </c>
      <c r="P141">
        <f>Playoffs!DC139-VLOOKUP($B141,Adjusted!$C$1:$AI$128,P$2,FALSE)</f>
        <v>1.5918431503392441</v>
      </c>
      <c r="Q141">
        <f>Playoffs!DD139-VLOOKUP($B141,Adjusted!$C$1:$AI$128,Q$2,FALSE)</f>
        <v>0.54641694788870609</v>
      </c>
      <c r="R141">
        <f>Playoffs!DE139-VLOOKUP($B141,Adjusted!$C$1:$AI$128,R$2,FALSE)</f>
        <v>0.58162538988057677</v>
      </c>
      <c r="S141">
        <f>Playoffs!DF139-VLOOKUP($B141,Adjusted!$C$1:$AI$128,S$2,FALSE)</f>
        <v>35.752784556767779</v>
      </c>
      <c r="T141">
        <f>Playoffs!DG139-VLOOKUP($B141,Adjusted!$C$1:$AI$128,T$2,FALSE)</f>
        <v>21.72089292543394</v>
      </c>
      <c r="U141">
        <f>Playoffs!DH139-VLOOKUP($B141,Adjusted!$C$1:$AI$128,U$2,FALSE)</f>
        <v>2.3305041743259807</v>
      </c>
      <c r="V141">
        <f>Playoffs!DI139-VLOOKUP($B141,Adjusted!$C$1:$AI$128,V$2,FALSE)</f>
        <v>4.7265625</v>
      </c>
      <c r="W141">
        <f>Playoffs!DJ139-VLOOKUP($B141,Adjusted!$C$1:$AI$128,W$2,FALSE)</f>
        <v>0.71641751545093568</v>
      </c>
      <c r="X141">
        <f>Playoffs!DK139-VLOOKUP($B141,Adjusted!$C$1:$AI$128,X$2,FALSE)</f>
        <v>0.22177579365079364</v>
      </c>
      <c r="Y141">
        <f>Playoffs!DL139-VLOOKUP($B141,Adjusted!$C$1:$AI$128,Y$2,FALSE)</f>
        <v>6.3926347750933772</v>
      </c>
      <c r="Z141">
        <f>Playoffs!DM139-VLOOKUP($B141,Adjusted!$C$1:$AI$128,Z$2,FALSE)</f>
        <v>6.3509781017593516</v>
      </c>
      <c r="AA141">
        <f>Playoffs!DN139-VLOOKUP($B141,Adjusted!$C$1:$AI$128,AA$2,FALSE)</f>
        <v>0.82962020032710126</v>
      </c>
      <c r="AB141">
        <f>Playoffs!DO139-VLOOKUP($B141,Adjusted!$C$1:$AI$128,AB$2,FALSE)</f>
        <v>0.57794808170324408</v>
      </c>
      <c r="AC141">
        <f>Playoffs!DP139-VLOOKUP($B141,Adjusted!$C$1:$AI$128,AC$2,FALSE)</f>
        <v>0.33311339997808009</v>
      </c>
      <c r="AD141">
        <f>Playoffs!DQ139-VLOOKUP($B141,Adjusted!$C$1:$AI$128,AD$2,FALSE)</f>
        <v>0.54650824653774577</v>
      </c>
      <c r="AE141">
        <f>Playoffs!DR139-VLOOKUP($B141,Adjusted!$C$1:$AI$128,AE$2,FALSE)</f>
        <v>2.2703716937088441</v>
      </c>
      <c r="AF141">
        <f>Playoffs!DS139-VLOOKUP($B141,Adjusted!$C$1:$AI$128,AF$2,FALSE)</f>
        <v>4.1984154387080554</v>
      </c>
      <c r="AG141">
        <f>Playoffs!DT139-VLOOKUP($B141,Adjusted!$C$1:$AI$128,AG$2,FALSE)</f>
        <v>34.13568312672939</v>
      </c>
      <c r="AH141">
        <f>Playoffs!DU139-VLOOKUP($B141,Adjusted!$C$1:$AI$128,AH$2,FALSE)</f>
        <v>38.655275946358437</v>
      </c>
      <c r="AJ141">
        <f t="shared" ca="1" si="171"/>
        <v>74</v>
      </c>
      <c r="AK141">
        <f t="shared" ca="1" si="140"/>
        <v>63</v>
      </c>
      <c r="AL141">
        <f t="shared" ca="1" si="141"/>
        <v>26</v>
      </c>
      <c r="AM141">
        <f t="shared" ca="1" si="142"/>
        <v>76</v>
      </c>
      <c r="AN141">
        <f t="shared" ca="1" si="143"/>
        <v>48</v>
      </c>
      <c r="AO141">
        <f t="shared" ca="1" si="144"/>
        <v>89</v>
      </c>
      <c r="AP141">
        <f t="shared" ca="1" si="145"/>
        <v>41</v>
      </c>
      <c r="AQ141">
        <f t="shared" ca="1" si="146"/>
        <v>110</v>
      </c>
      <c r="AR141">
        <f t="shared" ca="1" si="147"/>
        <v>34</v>
      </c>
      <c r="AS141">
        <f t="shared" ca="1" si="148"/>
        <v>129</v>
      </c>
      <c r="AT141">
        <f t="shared" ca="1" si="149"/>
        <v>60</v>
      </c>
      <c r="AU141">
        <f t="shared" ca="1" si="150"/>
        <v>57</v>
      </c>
      <c r="AV141">
        <f t="shared" ca="1" si="151"/>
        <v>74</v>
      </c>
      <c r="AW141">
        <f t="shared" ca="1" si="152"/>
        <v>108</v>
      </c>
      <c r="AX141">
        <f t="shared" ca="1" si="153"/>
        <v>29</v>
      </c>
      <c r="AY141">
        <f t="shared" ca="1" si="154"/>
        <v>180</v>
      </c>
      <c r="AZ141">
        <f t="shared" ca="1" si="155"/>
        <v>56</v>
      </c>
      <c r="BA141">
        <f t="shared" ca="1" si="156"/>
        <v>13</v>
      </c>
      <c r="BB141">
        <f t="shared" ca="1" si="157"/>
        <v>54</v>
      </c>
      <c r="BC141">
        <f t="shared" ca="1" si="158"/>
        <v>78</v>
      </c>
      <c r="BD141">
        <f t="shared" ca="1" si="159"/>
        <v>109</v>
      </c>
      <c r="BE141">
        <f t="shared" ca="1" si="160"/>
        <v>14</v>
      </c>
      <c r="BF141">
        <f t="shared" ca="1" si="161"/>
        <v>41</v>
      </c>
      <c r="BG141">
        <f t="shared" ca="1" si="162"/>
        <v>165</v>
      </c>
      <c r="BH141">
        <f t="shared" ca="1" si="163"/>
        <v>140</v>
      </c>
      <c r="BI141">
        <f t="shared" ca="1" si="164"/>
        <v>123</v>
      </c>
      <c r="BJ141">
        <f t="shared" ca="1" si="165"/>
        <v>170</v>
      </c>
      <c r="BK141">
        <f t="shared" ca="1" si="166"/>
        <v>168</v>
      </c>
      <c r="BL141">
        <f t="shared" ca="1" si="167"/>
        <v>186</v>
      </c>
      <c r="BM141">
        <f t="shared" ca="1" si="168"/>
        <v>116</v>
      </c>
      <c r="BN141">
        <f t="shared" ca="1" si="169"/>
        <v>141</v>
      </c>
      <c r="BO141">
        <f t="shared" ca="1" si="170"/>
        <v>118</v>
      </c>
      <c r="BQ141">
        <f>NORMDIST(C141,Playoffs!CP$199,Playoffs!CP$200,1)</f>
        <v>0.70655262299122557</v>
      </c>
      <c r="BR141">
        <f>1-NORMDIST(D141,Playoffs!CQ$199,Playoffs!CQ$200,1)</f>
        <v>0.73113348154766955</v>
      </c>
      <c r="BS141">
        <f>NORMDIST(E141,Playoffs!CR$199,Playoffs!CR$200,1)</f>
        <v>0.92539490207068087</v>
      </c>
      <c r="BT141">
        <f>1-NORMDIST(F141,Playoffs!CS$199,Playoffs!CS$200,1)</f>
        <v>0.71410933779828289</v>
      </c>
      <c r="BU141">
        <f>1-NORMDIST(G141,Playoffs!CT$199,Playoffs!CT$200,1)</f>
        <v>0.81737390786841513</v>
      </c>
      <c r="BV141">
        <f>NORMDIST(H141,Playoffs!CU$199,Playoffs!CU$200,1)</f>
        <v>0.50160079548185332</v>
      </c>
      <c r="BW141">
        <f>NORMDIST(I141,Playoffs!CV$199,Playoffs!CV$200,1)</f>
        <v>0.84434926741394145</v>
      </c>
      <c r="BX141">
        <f>1-NORMDIST(J141,Playoffs!CW$199,Playoffs!CW$200,1)</f>
        <v>0.51948260315660455</v>
      </c>
      <c r="BY141">
        <f>NORMDIST(K141,Playoffs!CX$199,Playoffs!CX$200,1)</f>
        <v>0.87445155568746991</v>
      </c>
      <c r="BZ141">
        <f>1-NORMDIST(L141,Playoffs!CY$199,Playoffs!CY$200,1)</f>
        <v>0.39282757282322667</v>
      </c>
      <c r="CA141">
        <f>NORMDIST(M141,Playoffs!CZ$199,Playoffs!CZ$200,1)</f>
        <v>0.75086003920971822</v>
      </c>
      <c r="CB141">
        <f>1-NORMDIST(N141,Playoffs!DA$199,Playoffs!DA$200,1)</f>
        <v>0.74662682512217271</v>
      </c>
      <c r="CC141">
        <f>NORMDIST(O141,Playoffs!DB$199,Playoffs!DB$200,1)</f>
        <v>0.65727946028962125</v>
      </c>
      <c r="CD141">
        <f>1-NORMDIST(P141,Playoffs!DC$199,Playoffs!DC$200,1)</f>
        <v>0.5256434303672195</v>
      </c>
      <c r="CE141">
        <f>NORMDIST(Q141,Playoffs!DD$199,Playoffs!DD$200,1)</f>
        <v>0.87591743133701239</v>
      </c>
      <c r="CF141">
        <f>1-NORMDIST(R141,Playoffs!DE$199,Playoffs!DE$200,1)</f>
        <v>7.8263638349057807E-2</v>
      </c>
      <c r="CG141">
        <f>NORMDIST(S141,Playoffs!DF$199,Playoffs!DF$200,1)</f>
        <v>0.79683198770111852</v>
      </c>
      <c r="CH141">
        <f>1-NORMDIST(T141,Playoffs!DG$199,Playoffs!DG$200,1)</f>
        <v>0.95028593187498833</v>
      </c>
      <c r="CI141">
        <f>1-NORMDIST(U141,Playoffs!DH$199,Playoffs!DH$200,1)</f>
        <v>0.78339660842628789</v>
      </c>
      <c r="CJ141">
        <f>NORMDIST(V141,Playoffs!DI$199,Playoffs!DI$200,1)</f>
        <v>0.65610204032074193</v>
      </c>
      <c r="CK141">
        <f>NORMDIST(W141,Playoffs!DJ$199,Playoffs!DJ$200,1)</f>
        <v>0.58754696319315103</v>
      </c>
      <c r="CL141">
        <f>1-NORMDIST(X141,Playoffs!DK$199,Playoffs!DK$200,1)</f>
        <v>0.94357639498852786</v>
      </c>
      <c r="CM141">
        <f>NORMDIST(Y141,Playoffs!DL$199,Playoffs!DL$200,1)</f>
        <v>0.8121827561584114</v>
      </c>
      <c r="CN141">
        <f>1-NORMDIST(Z141,Playoffs!DM$199,Playoffs!DM$200,1)</f>
        <v>0.1992731061529901</v>
      </c>
      <c r="CO141">
        <f>1-NORMDIST(AA141,Playoffs!DN$199,Playoffs!DN$200,1)</f>
        <v>0.48789800447340281</v>
      </c>
      <c r="CP141">
        <f>NORMDIST(AB141,Playoffs!DO$199,Playoffs!DO$200,1)</f>
        <v>0.29130009297303094</v>
      </c>
      <c r="CQ141">
        <f>NORMDIST(AC141,Playoffs!DP$199,Playoffs!DP$200,1)</f>
        <v>0.14438607345169419</v>
      </c>
      <c r="CR141">
        <f>1-NORMDIST(AD141,Playoffs!DQ$199,Playoffs!DQ$200,1)</f>
        <v>0.22241544876079877</v>
      </c>
      <c r="CS141">
        <f>NORMDIST(AE141,Playoffs!DR$199,Playoffs!DR$200,1)</f>
        <v>6.9266838432799571E-2</v>
      </c>
      <c r="CT141">
        <f>1-NORMDIST(AF141,Playoffs!DS$199,Playoffs!DS$200,1)</f>
        <v>0.48084996525470736</v>
      </c>
      <c r="CU141">
        <f>NORMDIST(AG141,Playoffs!DT$199,Playoffs!DT$200,1)</f>
        <v>0.27103830990024114</v>
      </c>
      <c r="CV141">
        <f>1-NORMDIST(AH141,Playoffs!DU$199,Playoffs!DU$200,1)</f>
        <v>0.46706236659932698</v>
      </c>
      <c r="CW141">
        <f t="shared" si="172"/>
        <v>27.334353800422619</v>
      </c>
      <c r="CX141">
        <f t="shared" si="173"/>
        <v>20.536346177869948</v>
      </c>
      <c r="CY141">
        <f t="shared" si="174"/>
        <v>47.870699978292578</v>
      </c>
      <c r="DA141">
        <f t="shared" ca="1" si="175"/>
        <v>29</v>
      </c>
      <c r="DB141">
        <f t="shared" ca="1" si="176"/>
        <v>95</v>
      </c>
      <c r="DC141">
        <f t="shared" ca="1" si="177"/>
        <v>37</v>
      </c>
      <c r="DE141" t="str">
        <f t="shared" si="178"/>
        <v>Chargers</v>
      </c>
    </row>
    <row r="142" spans="1:109">
      <c r="A142" t="str">
        <f>Playoffs!G140</f>
        <v>Titans-WC-2007</v>
      </c>
      <c r="B142" t="str">
        <f>Playoffs!B140&amp;"-"&amp;Playoffs!F140</f>
        <v>Chargers-2007</v>
      </c>
      <c r="C142">
        <f>Playoffs!CP140-VLOOKUP($B142,Adjusted!$C$1:$AI$128,C$2,FALSE)</f>
        <v>0.61739730826809136</v>
      </c>
      <c r="D142">
        <f>Playoffs!CQ140-VLOOKUP($B142,Adjusted!$C$1:$AI$128,D$2,FALSE)</f>
        <v>0.70209587226120418</v>
      </c>
      <c r="E142">
        <f>Playoffs!CR140-VLOOKUP($B142,Adjusted!$C$1:$AI$128,E$2,FALSE)</f>
        <v>3.7362561550814126</v>
      </c>
      <c r="F142">
        <f>Playoffs!CS140-VLOOKUP($B142,Adjusted!$C$1:$AI$128,F$2,FALSE)</f>
        <v>7.645343083390495</v>
      </c>
      <c r="G142">
        <f>Playoffs!CT140-VLOOKUP($B142,Adjusted!$C$1:$AI$128,G$2,FALSE)</f>
        <v>0.77127278645833308</v>
      </c>
      <c r="H142">
        <f>Playoffs!CU140-VLOOKUP($B142,Adjusted!$C$1:$AI$128,H$2,FALSE)</f>
        <v>1.30859375</v>
      </c>
      <c r="I142">
        <f>Playoffs!CV140-VLOOKUP($B142,Adjusted!$C$1:$AI$128,I$2,FALSE)</f>
        <v>24.92673828418738</v>
      </c>
      <c r="J142">
        <f>Playoffs!CW140-VLOOKUP($B142,Adjusted!$C$1:$AI$128,J$2,FALSE)</f>
        <v>36.265110071518045</v>
      </c>
      <c r="K142">
        <f>Playoffs!CX140-VLOOKUP($B142,Adjusted!$C$1:$AI$128,K$2,FALSE)</f>
        <v>2.7347916989191563</v>
      </c>
      <c r="L142">
        <f>Playoffs!CY140-VLOOKUP($B142,Adjusted!$C$1:$AI$128,L$2,FALSE)</f>
        <v>3.2893007669807135</v>
      </c>
      <c r="M142">
        <f>Playoffs!CZ140-VLOOKUP($B142,Adjusted!$C$1:$AI$128,M$2,FALSE)</f>
        <v>4.092016992181267</v>
      </c>
      <c r="N142">
        <f>Playoffs!DA140-VLOOKUP($B142,Adjusted!$C$1:$AI$128,N$2,FALSE)</f>
        <v>5.6153821315310468</v>
      </c>
      <c r="O142">
        <f>Playoffs!DB140-VLOOKUP($B142,Adjusted!$C$1:$AI$128,O$2,FALSE)</f>
        <v>1.4740524731705813</v>
      </c>
      <c r="P142">
        <f>Playoffs!DC140-VLOOKUP($B142,Adjusted!$C$1:$AI$128,P$2,FALSE)</f>
        <v>1.8416195971486642</v>
      </c>
      <c r="Q142">
        <f>Playoffs!DD140-VLOOKUP($B142,Adjusted!$C$1:$AI$128,Q$2,FALSE)</f>
        <v>0.56645829054229735</v>
      </c>
      <c r="R142">
        <f>Playoffs!DE140-VLOOKUP($B142,Adjusted!$C$1:$AI$128,R$2,FALSE)</f>
        <v>0.55625215472861078</v>
      </c>
      <c r="S142">
        <f>Playoffs!DF140-VLOOKUP($B142,Adjusted!$C$1:$AI$128,S$2,FALSE)</f>
        <v>24.172575097344914</v>
      </c>
      <c r="T142">
        <f>Playoffs!DG140-VLOOKUP($B142,Adjusted!$C$1:$AI$128,T$2,FALSE)</f>
        <v>31.731206768109345</v>
      </c>
      <c r="U142">
        <f>Playoffs!DH140-VLOOKUP($B142,Adjusted!$C$1:$AI$128,U$2,FALSE)</f>
        <v>5.3634631587009807</v>
      </c>
      <c r="V142">
        <f>Playoffs!DI140-VLOOKUP($B142,Adjusted!$C$1:$AI$128,V$2,FALSE)</f>
        <v>2.67578125</v>
      </c>
      <c r="W142">
        <f>Playoffs!DJ140-VLOOKUP($B142,Adjusted!$C$1:$AI$128,W$2,FALSE)</f>
        <v>0.19367147041833935</v>
      </c>
      <c r="X142">
        <f>Playoffs!DK140-VLOOKUP($B142,Adjusted!$C$1:$AI$128,X$2,FALSE)</f>
        <v>0.65232027706916096</v>
      </c>
      <c r="Y142">
        <f>Playoffs!DL140-VLOOKUP($B142,Adjusted!$C$1:$AI$128,Y$2,FALSE)</f>
        <v>6.0907907797516012</v>
      </c>
      <c r="Z142">
        <f>Playoffs!DM140-VLOOKUP($B142,Adjusted!$C$1:$AI$128,Z$2,FALSE)</f>
        <v>6.511940325235936</v>
      </c>
      <c r="AA142">
        <f>Playoffs!DN140-VLOOKUP($B142,Adjusted!$C$1:$AI$128,AA$2,FALSE)</f>
        <v>0.78251888035815476</v>
      </c>
      <c r="AB142">
        <f>Playoffs!DO140-VLOOKUP($B142,Adjusted!$C$1:$AI$128,AB$2,FALSE)</f>
        <v>0.76790669883432161</v>
      </c>
      <c r="AC142">
        <f>Playoffs!DP140-VLOOKUP($B142,Adjusted!$C$1:$AI$128,AC$2,FALSE)</f>
        <v>0.52922330178450738</v>
      </c>
      <c r="AD142">
        <f>Playoffs!DQ140-VLOOKUP($B142,Adjusted!$C$1:$AI$128,AD$2,FALSE)</f>
        <v>0.31065306236625301</v>
      </c>
      <c r="AE142">
        <f>Playoffs!DR140-VLOOKUP($B142,Adjusted!$C$1:$AI$128,AE$2,FALSE)</f>
        <v>4.1416503392773736</v>
      </c>
      <c r="AF142">
        <f>Playoffs!DS140-VLOOKUP($B142,Adjusted!$C$1:$AI$128,AF$2,FALSE)</f>
        <v>2.1514215364322178</v>
      </c>
      <c r="AG142">
        <f>Playoffs!DT140-VLOOKUP($B142,Adjusted!$C$1:$AI$128,AG$2,FALSE)</f>
        <v>38.010320059946579</v>
      </c>
      <c r="AH142">
        <f>Playoffs!DU140-VLOOKUP($B142,Adjusted!$C$1:$AI$128,AH$2,FALSE)</f>
        <v>34.717457696641517</v>
      </c>
      <c r="AJ142">
        <f t="shared" ca="1" si="171"/>
        <v>173</v>
      </c>
      <c r="AK142">
        <f t="shared" ca="1" si="140"/>
        <v>126</v>
      </c>
      <c r="AL142">
        <f t="shared" ca="1" si="141"/>
        <v>155</v>
      </c>
      <c r="AM142">
        <f t="shared" ca="1" si="142"/>
        <v>164</v>
      </c>
      <c r="AN142">
        <f t="shared" ca="1" si="143"/>
        <v>60</v>
      </c>
      <c r="AO142">
        <f t="shared" ca="1" si="144"/>
        <v>115</v>
      </c>
      <c r="AP142">
        <f t="shared" ca="1" si="145"/>
        <v>151</v>
      </c>
      <c r="AQ142">
        <f t="shared" ca="1" si="146"/>
        <v>171</v>
      </c>
      <c r="AR142">
        <f t="shared" ca="1" si="147"/>
        <v>102</v>
      </c>
      <c r="AS142">
        <f t="shared" ca="1" si="148"/>
        <v>171</v>
      </c>
      <c r="AT142">
        <f t="shared" ca="1" si="149"/>
        <v>181</v>
      </c>
      <c r="AU142">
        <f t="shared" ca="1" si="150"/>
        <v>152</v>
      </c>
      <c r="AV142">
        <f t="shared" ca="1" si="151"/>
        <v>135</v>
      </c>
      <c r="AW142">
        <f t="shared" ca="1" si="152"/>
        <v>136</v>
      </c>
      <c r="AX142">
        <f t="shared" ca="1" si="153"/>
        <v>23</v>
      </c>
      <c r="AY142">
        <f t="shared" ca="1" si="154"/>
        <v>177</v>
      </c>
      <c r="AZ142">
        <f t="shared" ca="1" si="155"/>
        <v>180</v>
      </c>
      <c r="BA142">
        <f t="shared" ca="1" si="156"/>
        <v>123</v>
      </c>
      <c r="BB142">
        <f t="shared" ca="1" si="157"/>
        <v>160</v>
      </c>
      <c r="BC142">
        <f t="shared" ca="1" si="158"/>
        <v>149</v>
      </c>
      <c r="BD142">
        <f t="shared" ca="1" si="159"/>
        <v>188</v>
      </c>
      <c r="BE142">
        <f t="shared" ca="1" si="160"/>
        <v>102</v>
      </c>
      <c r="BF142">
        <f t="shared" ca="1" si="161"/>
        <v>70</v>
      </c>
      <c r="BG142">
        <f t="shared" ca="1" si="162"/>
        <v>175</v>
      </c>
      <c r="BH142">
        <f t="shared" ca="1" si="163"/>
        <v>130</v>
      </c>
      <c r="BI142">
        <f t="shared" ca="1" si="164"/>
        <v>84</v>
      </c>
      <c r="BJ142">
        <f t="shared" ca="1" si="165"/>
        <v>57</v>
      </c>
      <c r="BK142">
        <f t="shared" ca="1" si="166"/>
        <v>26</v>
      </c>
      <c r="BL142">
        <f t="shared" ca="1" si="167"/>
        <v>88</v>
      </c>
      <c r="BM142">
        <f t="shared" ca="1" si="168"/>
        <v>15</v>
      </c>
      <c r="BN142">
        <f t="shared" ca="1" si="169"/>
        <v>89</v>
      </c>
      <c r="BO142">
        <f t="shared" ca="1" si="170"/>
        <v>62</v>
      </c>
      <c r="BQ142">
        <f>NORMDIST(C142,Playoffs!CP$199,Playoffs!CP$200,1)</f>
        <v>0.2366801286238247</v>
      </c>
      <c r="BR142">
        <f>1-NORMDIST(D142,Playoffs!CQ$199,Playoffs!CQ$200,1)</f>
        <v>0.45916698917809484</v>
      </c>
      <c r="BS142">
        <f>NORMDIST(E142,Playoffs!CR$199,Playoffs!CR$200,1)</f>
        <v>0.27337681580526896</v>
      </c>
      <c r="BT142">
        <f>1-NORMDIST(F142,Playoffs!CS$199,Playoffs!CS$200,1)</f>
        <v>0.21795959622564887</v>
      </c>
      <c r="BU142">
        <f>1-NORMDIST(G142,Playoffs!CT$199,Playoffs!CT$200,1)</f>
        <v>0.75757223074204671</v>
      </c>
      <c r="BV142">
        <f>NORMDIST(H142,Playoffs!CU$199,Playoffs!CU$200,1)</f>
        <v>0.37604619876961065</v>
      </c>
      <c r="BW142">
        <f>NORMDIST(I142,Playoffs!CV$199,Playoffs!CV$200,1)</f>
        <v>0.34502709591921898</v>
      </c>
      <c r="BX142">
        <f>1-NORMDIST(J142,Playoffs!CW$199,Playoffs!CW$200,1)</f>
        <v>0.19259120451921441</v>
      </c>
      <c r="BY142">
        <f>NORMDIST(K142,Playoffs!CX$199,Playoffs!CX$200,1)</f>
        <v>0.55299039276446038</v>
      </c>
      <c r="BZ142">
        <f>1-NORMDIST(L142,Playoffs!CY$199,Playoffs!CY$200,1)</f>
        <v>0.14393893425025905</v>
      </c>
      <c r="CA142">
        <f>NORMDIST(M142,Playoffs!CZ$199,Playoffs!CZ$200,1)</f>
        <v>0.17081315610407533</v>
      </c>
      <c r="CB142">
        <f>1-NORMDIST(N142,Playoffs!DA$199,Playoffs!DA$200,1)</f>
        <v>0.348486915179263</v>
      </c>
      <c r="CC142">
        <f>NORMDIST(O142,Playoffs!DB$199,Playoffs!DB$200,1)</f>
        <v>0.3905463185218957</v>
      </c>
      <c r="CD142">
        <f>1-NORMDIST(P142,Playoffs!DC$199,Playoffs!DC$200,1)</f>
        <v>0.34880079403850694</v>
      </c>
      <c r="CE142">
        <f>NORMDIST(Q142,Playoffs!DD$199,Playoffs!DD$200,1)</f>
        <v>0.90387820880503078</v>
      </c>
      <c r="CF142">
        <f>1-NORMDIST(R142,Playoffs!DE$199,Playoffs!DE$200,1)</f>
        <v>0.10972088486072762</v>
      </c>
      <c r="CG142">
        <f>NORMDIST(S142,Playoffs!DF$199,Playoffs!DF$200,1)</f>
        <v>0.11224552103764285</v>
      </c>
      <c r="CH142">
        <f>1-NORMDIST(T142,Playoffs!DG$199,Playoffs!DG$200,1)</f>
        <v>0.45217828312084529</v>
      </c>
      <c r="CI142">
        <f>1-NORMDIST(U142,Playoffs!DH$199,Playoffs!DH$200,1)</f>
        <v>0.23669170909427073</v>
      </c>
      <c r="CJ142">
        <f>NORMDIST(V142,Playoffs!DI$199,Playoffs!DI$200,1)</f>
        <v>0.26997992481912292</v>
      </c>
      <c r="CK142">
        <f>NORMDIST(W142,Playoffs!DJ$199,Playoffs!DJ$200,1)</f>
        <v>4.5688303137351172E-2</v>
      </c>
      <c r="CL142">
        <f>1-NORMDIST(X142,Playoffs!DK$199,Playoffs!DK$200,1)</f>
        <v>0.50514095824017513</v>
      </c>
      <c r="CM142">
        <f>NORMDIST(Y142,Playoffs!DL$199,Playoffs!DL$200,1)</f>
        <v>0.7202089842638616</v>
      </c>
      <c r="CN142">
        <f>1-NORMDIST(Z142,Playoffs!DM$199,Playoffs!DM$200,1)</f>
        <v>0.15731946736392899</v>
      </c>
      <c r="CO142">
        <f>1-NORMDIST(AA142,Playoffs!DN$199,Playoffs!DN$200,1)</f>
        <v>0.53116399475012566</v>
      </c>
      <c r="CP142">
        <f>NORMDIST(AB142,Playoffs!DO$199,Playoffs!DO$200,1)</f>
        <v>0.45546436846257288</v>
      </c>
      <c r="CQ142">
        <f>NORMDIST(AC142,Playoffs!DP$199,Playoffs!DP$200,1)</f>
        <v>0.73113392402598543</v>
      </c>
      <c r="CR142">
        <f>1-NORMDIST(AD142,Playoffs!DQ$199,Playoffs!DQ$200,1)</f>
        <v>0.89487752907536677</v>
      </c>
      <c r="CS142">
        <f>NORMDIST(AE142,Playoffs!DR$199,Playoffs!DR$200,1)</f>
        <v>0.50119494226241279</v>
      </c>
      <c r="CT142">
        <f>1-NORMDIST(AF142,Playoffs!DS$199,Playoffs!DS$200,1)</f>
        <v>0.94244364546102566</v>
      </c>
      <c r="CU142">
        <f>NORMDIST(AG142,Playoffs!DT$199,Playoffs!DT$200,1)</f>
        <v>0.49356098963152528</v>
      </c>
      <c r="CV142">
        <f>1-NORMDIST(AH142,Playoffs!DU$199,Playoffs!DU$200,1)</f>
        <v>0.69866223445092168</v>
      </c>
      <c r="CW142">
        <f t="shared" si="172"/>
        <v>14.735611057033394</v>
      </c>
      <c r="CX142">
        <f t="shared" si="173"/>
        <v>11.952774605925734</v>
      </c>
      <c r="CY142">
        <f t="shared" si="174"/>
        <v>26.688385662959131</v>
      </c>
      <c r="DA142">
        <f t="shared" ca="1" si="175"/>
        <v>157</v>
      </c>
      <c r="DB142">
        <f t="shared" ca="1" si="176"/>
        <v>164</v>
      </c>
      <c r="DC142">
        <f t="shared" ca="1" si="177"/>
        <v>180</v>
      </c>
      <c r="DE142" t="str">
        <f t="shared" si="178"/>
        <v>Titans</v>
      </c>
    </row>
    <row r="143" spans="1:109">
      <c r="A143" t="str">
        <f>Playoffs!G141</f>
        <v>Packers-DIV-2007</v>
      </c>
      <c r="B143" t="str">
        <f>Playoffs!B141&amp;"-"&amp;Playoffs!F141</f>
        <v>Seahawks-2007</v>
      </c>
      <c r="C143">
        <f>Playoffs!CP141-VLOOKUP($B143,Adjusted!$C$1:$AI$128,C$2,FALSE)</f>
        <v>0.91132576327347381</v>
      </c>
      <c r="D143">
        <f>Playoffs!CQ141-VLOOKUP($B143,Adjusted!$C$1:$AI$128,D$2,FALSE)</f>
        <v>0.64894616188335252</v>
      </c>
      <c r="E143">
        <f>Playoffs!CR141-VLOOKUP($B143,Adjusted!$C$1:$AI$128,E$2,FALSE)</f>
        <v>9.4691973583967552</v>
      </c>
      <c r="F143">
        <f>Playoffs!CS141-VLOOKUP($B143,Adjusted!$C$1:$AI$128,F$2,FALSE)</f>
        <v>5.0713053691916379</v>
      </c>
      <c r="G143">
        <f>Playoffs!CT141-VLOOKUP($B143,Adjusted!$C$1:$AI$128,G$2,FALSE)</f>
        <v>1.8022786458333333</v>
      </c>
      <c r="H143">
        <f>Playoffs!CU141-VLOOKUP($B143,Adjusted!$C$1:$AI$128,H$2,FALSE)</f>
        <v>1.1953125</v>
      </c>
      <c r="I143">
        <f>Playoffs!CV141-VLOOKUP($B143,Adjusted!$C$1:$AI$128,I$2,FALSE)</f>
        <v>37.523318152766834</v>
      </c>
      <c r="J143">
        <f>Playoffs!CW141-VLOOKUP($B143,Adjusted!$C$1:$AI$128,J$2,FALSE)</f>
        <v>18.766028348119917</v>
      </c>
      <c r="K143">
        <f>Playoffs!CX141-VLOOKUP($B143,Adjusted!$C$1:$AI$128,K$2,FALSE)</f>
        <v>3.2042798652047266</v>
      </c>
      <c r="L143">
        <f>Playoffs!CY141-VLOOKUP($B143,Adjusted!$C$1:$AI$128,L$2,FALSE)</f>
        <v>2.6054502792703622</v>
      </c>
      <c r="M143">
        <f>Playoffs!CZ141-VLOOKUP($B143,Adjusted!$C$1:$AI$128,M$2,FALSE)</f>
        <v>6.9170505826922026</v>
      </c>
      <c r="N143">
        <f>Playoffs!DA141-VLOOKUP($B143,Adjusted!$C$1:$AI$128,N$2,FALSE)</f>
        <v>3.7469844799100041</v>
      </c>
      <c r="O143">
        <f>Playoffs!DB141-VLOOKUP($B143,Adjusted!$C$1:$AI$128,O$2,FALSE)</f>
        <v>2.3795398252577371</v>
      </c>
      <c r="P143">
        <f>Playoffs!DC141-VLOOKUP($B143,Adjusted!$C$1:$AI$128,P$2,FALSE)</f>
        <v>1.3469357165761118</v>
      </c>
      <c r="Q143">
        <f>Playoffs!DD141-VLOOKUP($B143,Adjusted!$C$1:$AI$128,Q$2,FALSE)</f>
        <v>0.70296758450170294</v>
      </c>
      <c r="R143">
        <f>Playoffs!DE141-VLOOKUP($B143,Adjusted!$C$1:$AI$128,R$2,FALSE)</f>
        <v>0.29204321034317526</v>
      </c>
      <c r="S143">
        <f>Playoffs!DF141-VLOOKUP($B143,Adjusted!$C$1:$AI$128,S$2,FALSE)</f>
        <v>37.307656752686292</v>
      </c>
      <c r="T143">
        <f>Playoffs!DG141-VLOOKUP($B143,Adjusted!$C$1:$AI$128,T$2,FALSE)</f>
        <v>31.545558636433523</v>
      </c>
      <c r="U143">
        <f>Playoffs!DH141-VLOOKUP($B143,Adjusted!$C$1:$AI$128,U$2,FALSE)</f>
        <v>2.2706897212009807</v>
      </c>
      <c r="V143">
        <f>Playoffs!DI141-VLOOKUP($B143,Adjusted!$C$1:$AI$128,V$2,FALSE)</f>
        <v>6.31640625</v>
      </c>
      <c r="W143">
        <f>Playoffs!DJ141-VLOOKUP($B143,Adjusted!$C$1:$AI$128,W$2,FALSE)</f>
        <v>1.161088412781222</v>
      </c>
      <c r="X143">
        <f>Playoffs!DK141-VLOOKUP($B143,Adjusted!$C$1:$AI$128,X$2,FALSE)</f>
        <v>0.67781808035714286</v>
      </c>
      <c r="Y143">
        <f>Playoffs!DL141-VLOOKUP($B143,Adjusted!$C$1:$AI$128,Y$2,FALSE)</f>
        <v>5.561579102302403</v>
      </c>
      <c r="Z143">
        <f>Playoffs!DM141-VLOOKUP($B143,Adjusted!$C$1:$AI$128,Z$2,FALSE)</f>
        <v>4.9677768064630428</v>
      </c>
      <c r="AA143">
        <f>Playoffs!DN141-VLOOKUP($B143,Adjusted!$C$1:$AI$128,AA$2,FALSE)</f>
        <v>0.93438938397312654</v>
      </c>
      <c r="AB143">
        <f>Playoffs!DO141-VLOOKUP($B143,Adjusted!$C$1:$AI$128,AB$2,FALSE)</f>
        <v>0.84602979846216197</v>
      </c>
      <c r="AC143">
        <f>Playoffs!DP141-VLOOKUP($B143,Adjusted!$C$1:$AI$128,AC$2,FALSE)</f>
        <v>0.61384887441317681</v>
      </c>
      <c r="AD143">
        <f>Playoffs!DQ141-VLOOKUP($B143,Adjusted!$C$1:$AI$128,AD$2,FALSE)</f>
        <v>0.48441823320415556</v>
      </c>
      <c r="AE143">
        <f>Playoffs!DR141-VLOOKUP($B143,Adjusted!$C$1:$AI$128,AE$2,FALSE)</f>
        <v>6.8959900958380302</v>
      </c>
      <c r="AF143">
        <f>Playoffs!DS141-VLOOKUP($B143,Adjusted!$C$1:$AI$128,AF$2,FALSE)</f>
        <v>1.6480870177043689</v>
      </c>
      <c r="AG143">
        <f>Playoffs!DT141-VLOOKUP($B143,Adjusted!$C$1:$AI$128,AG$2,FALSE)</f>
        <v>34.595928899984948</v>
      </c>
      <c r="AH143">
        <f>Playoffs!DU141-VLOOKUP($B143,Adjusted!$C$1:$AI$128,AH$2,FALSE)</f>
        <v>42.312438235721551</v>
      </c>
      <c r="AJ143">
        <f t="shared" ca="1" si="171"/>
        <v>3</v>
      </c>
      <c r="AK143">
        <f t="shared" ca="1" si="140"/>
        <v>83</v>
      </c>
      <c r="AL143">
        <f t="shared" ca="1" si="141"/>
        <v>28</v>
      </c>
      <c r="AM143">
        <f t="shared" ca="1" si="142"/>
        <v>105</v>
      </c>
      <c r="AN143">
        <f t="shared" ca="1" si="143"/>
        <v>121</v>
      </c>
      <c r="AO143">
        <f t="shared" ca="1" si="144"/>
        <v>121</v>
      </c>
      <c r="AP143">
        <f t="shared" ca="1" si="145"/>
        <v>42</v>
      </c>
      <c r="AQ143">
        <f t="shared" ca="1" si="146"/>
        <v>29</v>
      </c>
      <c r="AR143">
        <f t="shared" ca="1" si="147"/>
        <v>44</v>
      </c>
      <c r="AS143">
        <f t="shared" ca="1" si="148"/>
        <v>104</v>
      </c>
      <c r="AT143">
        <f t="shared" ca="1" si="149"/>
        <v>15</v>
      </c>
      <c r="AU143">
        <f t="shared" ca="1" si="150"/>
        <v>21</v>
      </c>
      <c r="AV143">
        <f t="shared" ca="1" si="151"/>
        <v>26</v>
      </c>
      <c r="AW143">
        <f t="shared" ca="1" si="152"/>
        <v>68</v>
      </c>
      <c r="AX143">
        <f t="shared" ca="1" si="153"/>
        <v>3</v>
      </c>
      <c r="AY143">
        <f t="shared" ca="1" si="154"/>
        <v>58</v>
      </c>
      <c r="AZ143">
        <f t="shared" ca="1" si="155"/>
        <v>40</v>
      </c>
      <c r="BA143">
        <f t="shared" ca="1" si="156"/>
        <v>120</v>
      </c>
      <c r="BB143">
        <f t="shared" ca="1" si="157"/>
        <v>49</v>
      </c>
      <c r="BC143">
        <f t="shared" ca="1" si="158"/>
        <v>25</v>
      </c>
      <c r="BD143">
        <f t="shared" ca="1" si="159"/>
        <v>1</v>
      </c>
      <c r="BE143">
        <f t="shared" ca="1" si="160"/>
        <v>109</v>
      </c>
      <c r="BF143">
        <f t="shared" ca="1" si="161"/>
        <v>101</v>
      </c>
      <c r="BG143">
        <f t="shared" ca="1" si="162"/>
        <v>65</v>
      </c>
      <c r="BH143">
        <f t="shared" ca="1" si="163"/>
        <v>154</v>
      </c>
      <c r="BI143">
        <f t="shared" ca="1" si="164"/>
        <v>70</v>
      </c>
      <c r="BJ143">
        <f t="shared" ca="1" si="165"/>
        <v>20</v>
      </c>
      <c r="BK143">
        <f t="shared" ca="1" si="166"/>
        <v>128</v>
      </c>
      <c r="BL143">
        <f t="shared" ca="1" si="167"/>
        <v>4</v>
      </c>
      <c r="BM143">
        <f t="shared" ca="1" si="168"/>
        <v>3</v>
      </c>
      <c r="BN143">
        <f t="shared" ca="1" si="169"/>
        <v>137</v>
      </c>
      <c r="BO143">
        <f t="shared" ca="1" si="170"/>
        <v>156</v>
      </c>
      <c r="BQ143">
        <f>NORMDIST(C143,Playoffs!CP$199,Playoffs!CP$200,1)</f>
        <v>0.98329285842595171</v>
      </c>
      <c r="BR143">
        <f>1-NORMDIST(D143,Playoffs!CQ$199,Playoffs!CQ$200,1)</f>
        <v>0.65973916700680957</v>
      </c>
      <c r="BS143">
        <f>NORMDIST(E143,Playoffs!CR$199,Playoffs!CR$200,1)</f>
        <v>0.92274429107431399</v>
      </c>
      <c r="BT143">
        <f>1-NORMDIST(F143,Playoffs!CS$199,Playoffs!CS$200,1)</f>
        <v>0.55200774094431926</v>
      </c>
      <c r="BU143">
        <f>1-NORMDIST(G143,Playoffs!CT$199,Playoffs!CT$200,1)</f>
        <v>0.48576975650492937</v>
      </c>
      <c r="BV143">
        <f>NORMDIST(H143,Playoffs!CU$199,Playoffs!CU$200,1)</f>
        <v>0.34584946458109633</v>
      </c>
      <c r="BW143">
        <f>NORMDIST(I143,Playoffs!CV$199,Playoffs!CV$200,1)</f>
        <v>0.84351356078283546</v>
      </c>
      <c r="BX143">
        <f>1-NORMDIST(J143,Playoffs!CW$199,Playoffs!CW$200,1)</f>
        <v>0.86154749350549176</v>
      </c>
      <c r="BY143">
        <f>NORMDIST(K143,Playoffs!CX$199,Playoffs!CX$200,1)</f>
        <v>0.82128183900750851</v>
      </c>
      <c r="BZ143">
        <f>1-NORMDIST(L143,Playoffs!CY$199,Playoffs!CY$200,1)</f>
        <v>0.53331484571068088</v>
      </c>
      <c r="CA143">
        <f>NORMDIST(M143,Playoffs!CZ$199,Playoffs!CZ$200,1)</f>
        <v>0.93757241409589753</v>
      </c>
      <c r="CB143">
        <f>1-NORMDIST(N143,Playoffs!DA$199,Playoffs!DA$200,1)</f>
        <v>0.89517729177899585</v>
      </c>
      <c r="CC143">
        <f>NORMDIST(O143,Playoffs!DB$199,Playoffs!DB$200,1)</f>
        <v>0.91369920548708095</v>
      </c>
      <c r="CD143">
        <f>1-NORMDIST(P143,Playoffs!DC$199,Playoffs!DC$200,1)</f>
        <v>0.69440571465059375</v>
      </c>
      <c r="CE143">
        <f>NORMDIST(Q143,Playoffs!DD$199,Playoffs!DD$200,1)</f>
        <v>0.9898271203847866</v>
      </c>
      <c r="CF143">
        <f>1-NORMDIST(R143,Playoffs!DE$199,Playoffs!DE$200,1)</f>
        <v>0.76983409568437489</v>
      </c>
      <c r="CG143">
        <f>NORMDIST(S143,Playoffs!DF$199,Playoffs!DF$200,1)</f>
        <v>0.86540819268060643</v>
      </c>
      <c r="CH143">
        <f>1-NORMDIST(T143,Playoffs!DG$199,Playoffs!DG$200,1)</f>
        <v>0.46518676896688205</v>
      </c>
      <c r="CI143">
        <f>1-NORMDIST(U143,Playoffs!DH$199,Playoffs!DH$200,1)</f>
        <v>0.79198040921840906</v>
      </c>
      <c r="CJ143">
        <f>NORMDIST(V143,Playoffs!DI$199,Playoffs!DI$200,1)</f>
        <v>0.88268153615383427</v>
      </c>
      <c r="CK143">
        <f>NORMDIST(W143,Playoffs!DJ$199,Playoffs!DJ$200,1)</f>
        <v>0.96751585085444947</v>
      </c>
      <c r="CL143">
        <f>1-NORMDIST(X143,Playoffs!DK$199,Playoffs!DK$200,1)</f>
        <v>0.46801989638985064</v>
      </c>
      <c r="CM143">
        <f>NORMDIST(Y143,Playoffs!DL$199,Playoffs!DL$200,1)</f>
        <v>0.52116988350599036</v>
      </c>
      <c r="CN143">
        <f>1-NORMDIST(Z143,Playoffs!DM$199,Playoffs!DM$200,1)</f>
        <v>0.70609585379073914</v>
      </c>
      <c r="CO143">
        <f>1-NORMDIST(AA143,Playoffs!DN$199,Playoffs!DN$200,1)</f>
        <v>0.39290309009391722</v>
      </c>
      <c r="CP143">
        <f>NORMDIST(AB143,Playoffs!DO$199,Playoffs!DO$200,1)</f>
        <v>0.5271679418058246</v>
      </c>
      <c r="CQ143">
        <f>NORMDIST(AC143,Playoffs!DP$199,Playoffs!DP$200,1)</f>
        <v>0.90986677723762432</v>
      </c>
      <c r="CR143">
        <f>1-NORMDIST(AD143,Playoffs!DQ$199,Playoffs!DQ$200,1)</f>
        <v>0.40784640119735804</v>
      </c>
      <c r="CS143">
        <f>NORMDIST(AE143,Playoffs!DR$199,Playoffs!DR$200,1)</f>
        <v>0.98565406516731779</v>
      </c>
      <c r="CT143">
        <f>1-NORMDIST(AF143,Playoffs!DS$199,Playoffs!DS$200,1)</f>
        <v>0.97585798483715824</v>
      </c>
      <c r="CU143">
        <f>NORMDIST(AG143,Playoffs!DT$199,Playoffs!DT$200,1)</f>
        <v>0.29488368516170438</v>
      </c>
      <c r="CV143">
        <f>1-NORMDIST(AH143,Playoffs!DU$199,Playoffs!DU$200,1)</f>
        <v>0.26015179560628554</v>
      </c>
      <c r="CW143">
        <f t="shared" si="172"/>
        <v>30.182831524535175</v>
      </c>
      <c r="CX143">
        <f t="shared" si="173"/>
        <v>23.165996546538981</v>
      </c>
      <c r="CY143">
        <f t="shared" si="174"/>
        <v>53.348828071074152</v>
      </c>
      <c r="DA143">
        <f t="shared" ca="1" si="175"/>
        <v>14</v>
      </c>
      <c r="DB143">
        <f t="shared" ca="1" si="176"/>
        <v>69</v>
      </c>
      <c r="DC143">
        <f t="shared" ca="1" si="177"/>
        <v>13</v>
      </c>
      <c r="DE143" t="str">
        <f t="shared" si="178"/>
        <v>Packers</v>
      </c>
    </row>
    <row r="144" spans="1:109">
      <c r="A144" t="str">
        <f>Playoffs!G142</f>
        <v>Seahawks-DIV-2007</v>
      </c>
      <c r="B144" t="str">
        <f>Playoffs!B142&amp;"-"&amp;Playoffs!F142</f>
        <v>Packers-2007</v>
      </c>
      <c r="C144">
        <f>Playoffs!CP142-VLOOKUP($B144,Adjusted!$C$1:$AI$128,C$2,FALSE)</f>
        <v>0.65349467870545486</v>
      </c>
      <c r="D144">
        <f>Playoffs!CQ142-VLOOKUP($B144,Adjusted!$C$1:$AI$128,D$2,FALSE)</f>
        <v>0.83789837087009456</v>
      </c>
      <c r="E144">
        <f>Playoffs!CR142-VLOOKUP($B144,Adjusted!$C$1:$AI$128,E$2,FALSE)</f>
        <v>5.0894540023725314</v>
      </c>
      <c r="F144">
        <f>Playoffs!CS142-VLOOKUP($B144,Adjusted!$C$1:$AI$128,F$2,FALSE)</f>
        <v>8.1193465991544524</v>
      </c>
      <c r="G144">
        <f>Playoffs!CT142-VLOOKUP($B144,Adjusted!$C$1:$AI$128,G$2,FALSE)</f>
        <v>1.1557942708333333</v>
      </c>
      <c r="H144">
        <f>Playoffs!CU142-VLOOKUP($B144,Adjusted!$C$1:$AI$128,H$2,FALSE)</f>
        <v>2.3671875</v>
      </c>
      <c r="I144">
        <f>Playoffs!CV142-VLOOKUP($B144,Adjusted!$C$1:$AI$128,I$2,FALSE)</f>
        <v>15.999922683944332</v>
      </c>
      <c r="J144">
        <f>Playoffs!CW142-VLOOKUP($B144,Adjusted!$C$1:$AI$128,J$2,FALSE)</f>
        <v>32.872098858938244</v>
      </c>
      <c r="K144">
        <f>Playoffs!CX142-VLOOKUP($B144,Adjusted!$C$1:$AI$128,K$2,FALSE)</f>
        <v>2.1652998776836951</v>
      </c>
      <c r="L144">
        <f>Playoffs!CY142-VLOOKUP($B144,Adjusted!$C$1:$AI$128,L$2,FALSE)</f>
        <v>3.0407441237212032</v>
      </c>
      <c r="M144">
        <f>Playoffs!CZ142-VLOOKUP($B144,Adjusted!$C$1:$AI$128,M$2,FALSE)</f>
        <v>3.7767066384036809</v>
      </c>
      <c r="N144">
        <f>Playoffs!DA142-VLOOKUP($B144,Adjusted!$C$1:$AI$128,N$2,FALSE)</f>
        <v>6.1266953109128632</v>
      </c>
      <c r="O144">
        <f>Playoffs!DB142-VLOOKUP($B144,Adjusted!$C$1:$AI$128,O$2,FALSE)</f>
        <v>1.1605925558053114</v>
      </c>
      <c r="P144">
        <f>Playoffs!DC142-VLOOKUP($B144,Adjusted!$C$1:$AI$128,P$2,FALSE)</f>
        <v>2.221413032178198</v>
      </c>
      <c r="Q144">
        <f>Playoffs!DD142-VLOOKUP($B144,Adjusted!$C$1:$AI$128,Q$2,FALSE)</f>
        <v>0.29542218920972946</v>
      </c>
      <c r="R144">
        <f>Playoffs!DE142-VLOOKUP($B144,Adjusted!$C$1:$AI$128,R$2,FALSE)</f>
        <v>0.67532961502291988</v>
      </c>
      <c r="S144">
        <f>Playoffs!DF142-VLOOKUP($B144,Adjusted!$C$1:$AI$128,S$2,FALSE)</f>
        <v>33.868809576075947</v>
      </c>
      <c r="T144">
        <f>Playoffs!DG142-VLOOKUP($B144,Adjusted!$C$1:$AI$128,T$2,FALSE)</f>
        <v>36.970424645947389</v>
      </c>
      <c r="U144">
        <f>Playoffs!DH142-VLOOKUP($B144,Adjusted!$C$1:$AI$128,U$2,FALSE)</f>
        <v>6.7658069087009807</v>
      </c>
      <c r="V144">
        <f>Playoffs!DI142-VLOOKUP($B144,Adjusted!$C$1:$AI$128,V$2,FALSE)</f>
        <v>3.4921875</v>
      </c>
      <c r="W144">
        <f>Playoffs!DJ142-VLOOKUP($B144,Adjusted!$C$1:$AI$128,W$2,FALSE)</f>
        <v>0.74435597761965744</v>
      </c>
      <c r="X144">
        <f>Playoffs!DK142-VLOOKUP($B144,Adjusted!$C$1:$AI$128,X$2,FALSE)</f>
        <v>0.9447704081632653</v>
      </c>
      <c r="Y144">
        <f>Playoffs!DL142-VLOOKUP($B144,Adjusted!$C$1:$AI$128,Y$2,FALSE)</f>
        <v>4.4257123693366358</v>
      </c>
      <c r="Z144">
        <f>Playoffs!DM142-VLOOKUP($B144,Adjusted!$C$1:$AI$128,Z$2,FALSE)</f>
        <v>5.4038634497906095</v>
      </c>
      <c r="AA144">
        <f>Playoffs!DN142-VLOOKUP($B144,Adjusted!$C$1:$AI$128,AA$2,FALSE)</f>
        <v>0.42595751353328853</v>
      </c>
      <c r="AB144">
        <f>Playoffs!DO142-VLOOKUP($B144,Adjusted!$C$1:$AI$128,AB$2,FALSE)</f>
        <v>0.50076665857408775</v>
      </c>
      <c r="AC144">
        <f>Playoffs!DP142-VLOOKUP($B144,Adjusted!$C$1:$AI$128,AC$2,FALSE)</f>
        <v>0.4693011931296267</v>
      </c>
      <c r="AD144">
        <f>Playoffs!DQ142-VLOOKUP($B144,Adjusted!$C$1:$AI$128,AD$2,FALSE)</f>
        <v>0.55295742213662291</v>
      </c>
      <c r="AE144">
        <f>Playoffs!DR142-VLOOKUP($B144,Adjusted!$C$1:$AI$128,AE$2,FALSE)</f>
        <v>1.6479617950784398</v>
      </c>
      <c r="AF144">
        <f>Playoffs!DS142-VLOOKUP($B144,Adjusted!$C$1:$AI$128,AF$2,FALSE)</f>
        <v>6.6163280185877102</v>
      </c>
      <c r="AG144">
        <f>Playoffs!DT142-VLOOKUP($B144,Adjusted!$C$1:$AI$128,AG$2,FALSE)</f>
        <v>42.774897064069528</v>
      </c>
      <c r="AH144">
        <f>Playoffs!DU142-VLOOKUP($B144,Adjusted!$C$1:$AI$128,AH$2,FALSE)</f>
        <v>32.003669084821425</v>
      </c>
      <c r="AJ144">
        <f t="shared" ca="1" si="171"/>
        <v>147</v>
      </c>
      <c r="AK144">
        <f t="shared" ca="1" si="140"/>
        <v>194</v>
      </c>
      <c r="AL144">
        <f t="shared" ca="1" si="141"/>
        <v>125</v>
      </c>
      <c r="AM144">
        <f t="shared" ca="1" si="142"/>
        <v>173</v>
      </c>
      <c r="AN144">
        <f t="shared" ca="1" si="143"/>
        <v>86</v>
      </c>
      <c r="AO144">
        <f t="shared" ca="1" si="144"/>
        <v>66</v>
      </c>
      <c r="AP144">
        <f t="shared" ca="1" si="145"/>
        <v>190</v>
      </c>
      <c r="AQ144">
        <f t="shared" ca="1" si="146"/>
        <v>151</v>
      </c>
      <c r="AR144">
        <f t="shared" ca="1" si="147"/>
        <v>165</v>
      </c>
      <c r="AS144">
        <f t="shared" ca="1" si="148"/>
        <v>155</v>
      </c>
      <c r="AT144">
        <f t="shared" ca="1" si="149"/>
        <v>190</v>
      </c>
      <c r="AU144">
        <f t="shared" ca="1" si="150"/>
        <v>176</v>
      </c>
      <c r="AV144">
        <f t="shared" ca="1" si="151"/>
        <v>172</v>
      </c>
      <c r="AW144">
        <f t="shared" ca="1" si="152"/>
        <v>174</v>
      </c>
      <c r="AX144">
        <f t="shared" ca="1" si="153"/>
        <v>162</v>
      </c>
      <c r="AY144">
        <f t="shared" ca="1" si="154"/>
        <v>197</v>
      </c>
      <c r="AZ144">
        <f t="shared" ca="1" si="155"/>
        <v>71</v>
      </c>
      <c r="BA144">
        <f t="shared" ca="1" si="156"/>
        <v>169</v>
      </c>
      <c r="BB144">
        <f t="shared" ca="1" si="157"/>
        <v>190</v>
      </c>
      <c r="BC144">
        <f t="shared" ca="1" si="158"/>
        <v>119</v>
      </c>
      <c r="BD144">
        <f t="shared" ca="1" si="159"/>
        <v>92</v>
      </c>
      <c r="BE144">
        <f t="shared" ca="1" si="160"/>
        <v>171</v>
      </c>
      <c r="BF144">
        <f t="shared" ca="1" si="161"/>
        <v>175</v>
      </c>
      <c r="BG144">
        <f t="shared" ca="1" si="162"/>
        <v>96</v>
      </c>
      <c r="BH144">
        <f t="shared" ca="1" si="163"/>
        <v>55</v>
      </c>
      <c r="BI144">
        <f t="shared" ca="1" si="164"/>
        <v>144</v>
      </c>
      <c r="BJ144">
        <f t="shared" ca="1" si="165"/>
        <v>88</v>
      </c>
      <c r="BK144">
        <f t="shared" ca="1" si="166"/>
        <v>174</v>
      </c>
      <c r="BL144">
        <f t="shared" ca="1" si="167"/>
        <v>195</v>
      </c>
      <c r="BM144">
        <f t="shared" ca="1" si="168"/>
        <v>193</v>
      </c>
      <c r="BN144">
        <f t="shared" ca="1" si="169"/>
        <v>30</v>
      </c>
      <c r="BO144">
        <f t="shared" ca="1" si="170"/>
        <v>35</v>
      </c>
      <c r="BQ144">
        <f>NORMDIST(C144,Playoffs!CP$199,Playoffs!CP$200,1)</f>
        <v>0.35653381761105885</v>
      </c>
      <c r="BR144">
        <f>1-NORMDIST(D144,Playoffs!CQ$199,Playoffs!CQ$200,1)</f>
        <v>7.8303429287957638E-2</v>
      </c>
      <c r="BS144">
        <f>NORMDIST(E144,Playoffs!CR$199,Playoffs!CR$200,1)</f>
        <v>0.45053072302627195</v>
      </c>
      <c r="BT144">
        <f>1-NORMDIST(F144,Playoffs!CS$199,Playoffs!CS$200,1)</f>
        <v>0.17190921238721546</v>
      </c>
      <c r="BU144">
        <f>1-NORMDIST(G144,Playoffs!CT$199,Playoffs!CT$200,1)</f>
        <v>0.66446937692562202</v>
      </c>
      <c r="BV144">
        <f>NORMDIST(H144,Playoffs!CU$199,Playoffs!CU$200,1)</f>
        <v>0.669290919623168</v>
      </c>
      <c r="BW144">
        <f>NORMDIST(I144,Playoffs!CV$199,Playoffs!CV$200,1)</f>
        <v>8.1291566948515137E-2</v>
      </c>
      <c r="BX144">
        <f>1-NORMDIST(J144,Playoffs!CW$199,Playoffs!CW$200,1)</f>
        <v>0.31235481146742083</v>
      </c>
      <c r="BY144">
        <f>NORMDIST(K144,Playoffs!CX$199,Playoffs!CX$200,1)</f>
        <v>0.20569076608553227</v>
      </c>
      <c r="BZ144">
        <f>1-NORMDIST(L144,Playoffs!CY$199,Playoffs!CY$200,1)</f>
        <v>0.25910310095931643</v>
      </c>
      <c r="CA144">
        <f>NORMDIST(M144,Playoffs!CZ$199,Playoffs!CZ$200,1)</f>
        <v>0.10965041875281989</v>
      </c>
      <c r="CB144">
        <f>1-NORMDIST(N144,Playoffs!DA$199,Playoffs!DA$200,1)</f>
        <v>0.20065089020588212</v>
      </c>
      <c r="CC144">
        <f>NORMDIST(O144,Playoffs!DB$199,Playoffs!DB$200,1)</f>
        <v>0.19870768202035505</v>
      </c>
      <c r="CD144">
        <f>1-NORMDIST(P144,Playoffs!DC$199,Playoffs!DC$200,1)</f>
        <v>0.14069908120584329</v>
      </c>
      <c r="CE144">
        <f>NORMDIST(Q144,Playoffs!DD$199,Playoffs!DD$200,1)</f>
        <v>0.2378754458597514</v>
      </c>
      <c r="CF144">
        <f>1-NORMDIST(R144,Playoffs!DE$199,Playoffs!DE$200,1)</f>
        <v>1.7248218546356942E-2</v>
      </c>
      <c r="CG144">
        <f>NORMDIST(S144,Playoffs!DF$199,Playoffs!DF$200,1)</f>
        <v>0.69063610254100305</v>
      </c>
      <c r="CH144">
        <f>1-NORMDIST(T144,Playoffs!DG$199,Playoffs!DG$200,1)</f>
        <v>0.14792129716963687</v>
      </c>
      <c r="CI144">
        <f>1-NORMDIST(U144,Playoffs!DH$199,Playoffs!DH$200,1)</f>
        <v>7.9142766904905848E-2</v>
      </c>
      <c r="CJ144">
        <f>NORMDIST(V144,Playoffs!DI$199,Playoffs!DI$200,1)</f>
        <v>0.41725618807022413</v>
      </c>
      <c r="CK144">
        <f>NORMDIST(W144,Playoffs!DJ$199,Playoffs!DJ$200,1)</f>
        <v>0.62676195200460616</v>
      </c>
      <c r="CL144">
        <f>1-NORMDIST(X144,Playoffs!DK$199,Playoffs!DK$200,1)</f>
        <v>0.14563549375262552</v>
      </c>
      <c r="CM144">
        <f>NORMDIST(Y144,Playoffs!DL$199,Playoffs!DL$200,1)</f>
        <v>0.13890142848526832</v>
      </c>
      <c r="CN144">
        <f>1-NORMDIST(Z144,Playoffs!DM$199,Playoffs!DM$200,1)</f>
        <v>0.54180084368484083</v>
      </c>
      <c r="CO144">
        <f>1-NORMDIST(AA144,Playoffs!DN$199,Playoffs!DN$200,1)</f>
        <v>0.81589303021090664</v>
      </c>
      <c r="CP144">
        <f>NORMDIST(AB144,Playoffs!DO$199,Playoffs!DO$200,1)</f>
        <v>0.23347806712616603</v>
      </c>
      <c r="CQ144">
        <f>NORMDIST(AC144,Playoffs!DP$199,Playoffs!DP$200,1)</f>
        <v>0.54134095510379354</v>
      </c>
      <c r="CR144">
        <f>1-NORMDIST(AD144,Playoffs!DQ$199,Playoffs!DQ$200,1)</f>
        <v>0.20633269388481001</v>
      </c>
      <c r="CS144">
        <f>NORMDIST(AE144,Playoffs!DR$199,Playoffs!DR$200,1)</f>
        <v>2.4136378338931563E-2</v>
      </c>
      <c r="CT144">
        <f>1-NORMDIST(AF144,Playoffs!DS$199,Playoffs!DS$200,1)</f>
        <v>2.4656766596361179E-2</v>
      </c>
      <c r="CU144">
        <f>NORMDIST(AG144,Playoffs!DT$199,Playoffs!DT$200,1)</f>
        <v>0.76229954881614748</v>
      </c>
      <c r="CV144">
        <f>1-NORMDIST(AH144,Playoffs!DU$199,Playoffs!DU$200,1)</f>
        <v>0.82543227345475834</v>
      </c>
      <c r="CW144">
        <f t="shared" si="172"/>
        <v>12.505388489534644</v>
      </c>
      <c r="CX144">
        <f t="shared" si="173"/>
        <v>8.9451922711469649</v>
      </c>
      <c r="CY144">
        <f t="shared" si="174"/>
        <v>21.450580760681618</v>
      </c>
      <c r="DA144">
        <f t="shared" ca="1" si="175"/>
        <v>164</v>
      </c>
      <c r="DB144">
        <f t="shared" ca="1" si="176"/>
        <v>186</v>
      </c>
      <c r="DC144">
        <f t="shared" ca="1" si="177"/>
        <v>193</v>
      </c>
      <c r="DE144" t="str">
        <f t="shared" si="178"/>
        <v>Seahawks</v>
      </c>
    </row>
    <row r="145" spans="1:109">
      <c r="A145" t="str">
        <f>Playoffs!G143</f>
        <v>Patriots-DIV-2007</v>
      </c>
      <c r="B145" t="str">
        <f>Playoffs!B143&amp;"-"&amp;Playoffs!F143</f>
        <v>Jaguars-2007</v>
      </c>
      <c r="C145">
        <f>Playoffs!CP143-VLOOKUP($B145,Adjusted!$C$1:$AI$128,C$2,FALSE)</f>
        <v>0.90058019034548964</v>
      </c>
      <c r="D145">
        <f>Playoffs!CQ143-VLOOKUP($B145,Adjusted!$C$1:$AI$128,D$2,FALSE)</f>
        <v>0.7284977252444691</v>
      </c>
      <c r="E145">
        <f>Playoffs!CR143-VLOOKUP($B145,Adjusted!$C$1:$AI$128,E$2,FALSE)</f>
        <v>11.521405801587328</v>
      </c>
      <c r="F145">
        <f>Playoffs!CS143-VLOOKUP($B145,Adjusted!$C$1:$AI$128,F$2,FALSE)</f>
        <v>6.1646873369664821</v>
      </c>
      <c r="G145">
        <f>Playoffs!CT143-VLOOKUP($B145,Adjusted!$C$1:$AI$128,G$2,FALSE)</f>
        <v>-0.21359049479166667</v>
      </c>
      <c r="H145">
        <f>Playoffs!CU143-VLOOKUP($B145,Adjusted!$C$1:$AI$128,H$2,FALSE)</f>
        <v>2.59765625</v>
      </c>
      <c r="I145">
        <f>Playoffs!CV143-VLOOKUP($B145,Adjusted!$C$1:$AI$128,I$2,FALSE)</f>
        <v>54.697671686913637</v>
      </c>
      <c r="J145">
        <f>Playoffs!CW143-VLOOKUP($B145,Adjusted!$C$1:$AI$128,J$2,FALSE)</f>
        <v>36.797140197042538</v>
      </c>
      <c r="K145">
        <f>Playoffs!CX143-VLOOKUP($B145,Adjusted!$C$1:$AI$128,K$2,FALSE)</f>
        <v>4.562436716186923</v>
      </c>
      <c r="L145">
        <f>Playoffs!CY143-VLOOKUP($B145,Adjusted!$C$1:$AI$128,L$2,FALSE)</f>
        <v>2.9580067977089461</v>
      </c>
      <c r="M145">
        <f>Playoffs!CZ143-VLOOKUP($B145,Adjusted!$C$1:$AI$128,M$2,FALSE)</f>
        <v>6.8833373854547215</v>
      </c>
      <c r="N145">
        <f>Playoffs!DA143-VLOOKUP($B145,Adjusted!$C$1:$AI$128,N$2,FALSE)</f>
        <v>5.7541970527697073</v>
      </c>
      <c r="O145">
        <f>Playoffs!DB143-VLOOKUP($B145,Adjusted!$C$1:$AI$128,O$2,FALSE)</f>
        <v>3.2826631607024184</v>
      </c>
      <c r="P145">
        <f>Playoffs!DC143-VLOOKUP($B145,Adjusted!$C$1:$AI$128,P$2,FALSE)</f>
        <v>2.3553951257076258</v>
      </c>
      <c r="Q145">
        <f>Playoffs!DD143-VLOOKUP($B145,Adjusted!$C$1:$AI$128,Q$2,FALSE)</f>
        <v>0.61934794152070838</v>
      </c>
      <c r="R145">
        <f>Playoffs!DE143-VLOOKUP($B145,Adjusted!$C$1:$AI$128,R$2,FALSE)</f>
        <v>0.39304939629735725</v>
      </c>
      <c r="S145">
        <f>Playoffs!DF143-VLOOKUP($B145,Adjusted!$C$1:$AI$128,S$2,FALSE)</f>
        <v>31.113855748081889</v>
      </c>
      <c r="T145">
        <f>Playoffs!DG143-VLOOKUP($B145,Adjusted!$C$1:$AI$128,T$2,FALSE)</f>
        <v>17.930825158998985</v>
      </c>
      <c r="U145">
        <f>Playoffs!DH143-VLOOKUP($B145,Adjusted!$C$1:$AI$128,U$2,FALSE)</f>
        <v>0.80853151807598067</v>
      </c>
      <c r="V145">
        <f>Playoffs!DI143-VLOOKUP($B145,Adjusted!$C$1:$AI$128,V$2,FALSE)</f>
        <v>3.25</v>
      </c>
      <c r="W145">
        <f>Playoffs!DJ143-VLOOKUP($B145,Adjusted!$C$1:$AI$128,W$2,FALSE)</f>
        <v>0.72996687725294818</v>
      </c>
      <c r="X145">
        <f>Playoffs!DK143-VLOOKUP($B145,Adjusted!$C$1:$AI$128,X$2,FALSE)</f>
        <v>0.76148977820294783</v>
      </c>
      <c r="Y145">
        <f>Playoffs!DL143-VLOOKUP($B145,Adjusted!$C$1:$AI$128,Y$2,FALSE)</f>
        <v>7.8768681117437076</v>
      </c>
      <c r="Z145">
        <f>Playoffs!DM143-VLOOKUP($B145,Adjusted!$C$1:$AI$128,Z$2,FALSE)</f>
        <v>6.226930090308997</v>
      </c>
      <c r="AA145">
        <f>Playoffs!DN143-VLOOKUP($B145,Adjusted!$C$1:$AI$128,AA$2,FALSE)</f>
        <v>1.4037550992489289</v>
      </c>
      <c r="AB145">
        <f>Playoffs!DO143-VLOOKUP($B145,Adjusted!$C$1:$AI$128,AB$2,FALSE)</f>
        <v>0.86701505863324935</v>
      </c>
      <c r="AC145">
        <f>Playoffs!DP143-VLOOKUP($B145,Adjusted!$C$1:$AI$128,AC$2,FALSE)</f>
        <v>0.53205322266997868</v>
      </c>
      <c r="AD145">
        <f>Playoffs!DQ143-VLOOKUP($B145,Adjusted!$C$1:$AI$128,AD$2,FALSE)</f>
        <v>0.39315262876190932</v>
      </c>
      <c r="AE145">
        <f>Playoffs!DR143-VLOOKUP($B145,Adjusted!$C$1:$AI$128,AE$2,FALSE)</f>
        <v>5.1062665784278485</v>
      </c>
      <c r="AF145">
        <f>Playoffs!DS143-VLOOKUP($B145,Adjusted!$C$1:$AI$128,AF$2,FALSE)</f>
        <v>2.9821943216638975</v>
      </c>
      <c r="AG145">
        <f>Playoffs!DT143-VLOOKUP($B145,Adjusted!$C$1:$AI$128,AG$2,FALSE)</f>
        <v>28.591840130829791</v>
      </c>
      <c r="AH145">
        <f>Playoffs!DU143-VLOOKUP($B145,Adjusted!$C$1:$AI$128,AH$2,FALSE)</f>
        <v>37.668571227673525</v>
      </c>
      <c r="AJ145">
        <f t="shared" ca="1" si="171"/>
        <v>6</v>
      </c>
      <c r="AK145">
        <f t="shared" ca="1" si="140"/>
        <v>146</v>
      </c>
      <c r="AL145">
        <f t="shared" ca="1" si="141"/>
        <v>12</v>
      </c>
      <c r="AM145">
        <f t="shared" ca="1" si="142"/>
        <v>134</v>
      </c>
      <c r="AN145">
        <f t="shared" ca="1" si="143"/>
        <v>16</v>
      </c>
      <c r="AO145">
        <f t="shared" ca="1" si="144"/>
        <v>58</v>
      </c>
      <c r="AP145">
        <f t="shared" ca="1" si="145"/>
        <v>7</v>
      </c>
      <c r="AQ145">
        <f t="shared" ca="1" si="146"/>
        <v>174</v>
      </c>
      <c r="AR145">
        <f t="shared" ca="1" si="147"/>
        <v>5</v>
      </c>
      <c r="AS145">
        <f t="shared" ca="1" si="148"/>
        <v>149</v>
      </c>
      <c r="AT145">
        <f t="shared" ca="1" si="149"/>
        <v>16</v>
      </c>
      <c r="AU145">
        <f t="shared" ca="1" si="150"/>
        <v>157</v>
      </c>
      <c r="AV145">
        <f t="shared" ca="1" si="151"/>
        <v>2</v>
      </c>
      <c r="AW145">
        <f t="shared" ca="1" si="152"/>
        <v>183</v>
      </c>
      <c r="AX145">
        <f t="shared" ca="1" si="153"/>
        <v>12</v>
      </c>
      <c r="AY145">
        <f t="shared" ca="1" si="154"/>
        <v>116</v>
      </c>
      <c r="AZ145">
        <f t="shared" ca="1" si="155"/>
        <v>110</v>
      </c>
      <c r="BA145">
        <f t="shared" ca="1" si="156"/>
        <v>3</v>
      </c>
      <c r="BB145">
        <f t="shared" ca="1" si="157"/>
        <v>13</v>
      </c>
      <c r="BC145">
        <f t="shared" ca="1" si="158"/>
        <v>131</v>
      </c>
      <c r="BD145">
        <f t="shared" ca="1" si="159"/>
        <v>103</v>
      </c>
      <c r="BE145">
        <f t="shared" ca="1" si="160"/>
        <v>135</v>
      </c>
      <c r="BF145">
        <f t="shared" ca="1" si="161"/>
        <v>8</v>
      </c>
      <c r="BG145">
        <f t="shared" ca="1" si="162"/>
        <v>153</v>
      </c>
      <c r="BH145">
        <f t="shared" ca="1" si="163"/>
        <v>185</v>
      </c>
      <c r="BI145">
        <f t="shared" ca="1" si="164"/>
        <v>67</v>
      </c>
      <c r="BJ145">
        <f t="shared" ca="1" si="165"/>
        <v>53</v>
      </c>
      <c r="BK145">
        <f t="shared" ca="1" si="166"/>
        <v>73</v>
      </c>
      <c r="BL145">
        <f t="shared" ca="1" si="167"/>
        <v>32</v>
      </c>
      <c r="BM145">
        <f t="shared" ca="1" si="168"/>
        <v>49</v>
      </c>
      <c r="BN145">
        <f t="shared" ca="1" si="169"/>
        <v>179</v>
      </c>
      <c r="BO145">
        <f t="shared" ca="1" si="170"/>
        <v>102</v>
      </c>
      <c r="BQ145">
        <f>NORMDIST(C145,Playoffs!CP$199,Playoffs!CP$200,1)</f>
        <v>0.97846828007039721</v>
      </c>
      <c r="BR145">
        <f>1-NORMDIST(D145,Playoffs!CQ$199,Playoffs!CQ$200,1)</f>
        <v>0.36017146311532278</v>
      </c>
      <c r="BS145">
        <f>NORMDIST(E145,Playoffs!CR$199,Playoffs!CR$200,1)</f>
        <v>0.98418931316583835</v>
      </c>
      <c r="BT145">
        <f>1-NORMDIST(F145,Playoffs!CS$199,Playoffs!CS$200,1)</f>
        <v>0.39907607878220774</v>
      </c>
      <c r="BU145">
        <f>1-NORMDIST(G145,Playoffs!CT$199,Playoffs!CT$200,1)</f>
        <v>0.91922052832866297</v>
      </c>
      <c r="BV145">
        <f>NORMDIST(H145,Playoffs!CU$199,Playoffs!CU$200,1)</f>
        <v>0.72643810931417874</v>
      </c>
      <c r="BW145">
        <f>NORMDIST(I145,Playoffs!CV$199,Playoffs!CV$200,1)</f>
        <v>0.99829643041032723</v>
      </c>
      <c r="BX145">
        <f>1-NORMDIST(J145,Playoffs!CW$199,Playoffs!CW$200,1)</f>
        <v>0.17674359780944537</v>
      </c>
      <c r="BY145">
        <f>NORMDIST(K145,Playoffs!CX$199,Playoffs!CX$200,1)</f>
        <v>0.99930579336616077</v>
      </c>
      <c r="BZ145">
        <f>1-NORMDIST(L145,Playoffs!CY$199,Playoffs!CY$200,1)</f>
        <v>0.30593228526338989</v>
      </c>
      <c r="CA145">
        <f>NORMDIST(M145,Playoffs!CZ$199,Playoffs!CZ$200,1)</f>
        <v>0.93384391835035452</v>
      </c>
      <c r="CB145">
        <f>1-NORMDIST(N145,Playoffs!DA$199,Playoffs!DA$200,1)</f>
        <v>0.30448369478210813</v>
      </c>
      <c r="CC145">
        <f>NORMDIST(O145,Playoffs!DB$199,Playoffs!DB$200,1)</f>
        <v>0.99865626224623527</v>
      </c>
      <c r="CD145">
        <f>1-NORMDIST(P145,Playoffs!DC$199,Playoffs!DC$200,1)</f>
        <v>9.3398502224768309E-2</v>
      </c>
      <c r="CE145">
        <f>NORMDIST(Q145,Playoffs!DD$199,Playoffs!DD$200,1)</f>
        <v>0.95520739170189928</v>
      </c>
      <c r="CF145">
        <f>1-NORMDIST(R145,Playoffs!DE$199,Playoffs!DE$200,1)</f>
        <v>0.4946484413530019</v>
      </c>
      <c r="CG145">
        <f>NORMDIST(S145,Playoffs!DF$199,Playoffs!DF$200,1)</f>
        <v>0.50444309176634905</v>
      </c>
      <c r="CH145">
        <f>1-NORMDIST(T145,Playoffs!DG$199,Playoffs!DG$200,1)</f>
        <v>0.98974669707466867</v>
      </c>
      <c r="CI145">
        <f>1-NORMDIST(U145,Playoffs!DH$199,Playoffs!DH$200,1)</f>
        <v>0.93782694534976629</v>
      </c>
      <c r="CJ145">
        <f>NORMDIST(V145,Playoffs!DI$199,Playoffs!DI$200,1)</f>
        <v>0.37117170978311709</v>
      </c>
      <c r="CK145">
        <f>NORMDIST(W145,Playoffs!DJ$199,Playoffs!DJ$200,1)</f>
        <v>0.60670092574976642</v>
      </c>
      <c r="CL145">
        <f>1-NORMDIST(X145,Playoffs!DK$199,Playoffs!DK$200,1)</f>
        <v>0.3497951675029296</v>
      </c>
      <c r="CM145">
        <f>NORMDIST(Y145,Playoffs!DL$199,Playoffs!DL$200,1)</f>
        <v>0.99118878913653996</v>
      </c>
      <c r="CN145">
        <f>1-NORMDIST(Z145,Playoffs!DM$199,Playoffs!DM$200,1)</f>
        <v>0.23579316919078019</v>
      </c>
      <c r="CO145">
        <f>1-NORMDIST(AA145,Playoffs!DN$199,Playoffs!DN$200,1)</f>
        <v>8.7976002011713961E-2</v>
      </c>
      <c r="CP145">
        <f>NORMDIST(AB145,Playoffs!DO$199,Playoffs!DO$200,1)</f>
        <v>0.54637549874471003</v>
      </c>
      <c r="CQ145">
        <f>NORMDIST(AC145,Playoffs!DP$199,Playoffs!DP$200,1)</f>
        <v>0.73905883639601211</v>
      </c>
      <c r="CR145">
        <f>1-NORMDIST(AD145,Playoffs!DQ$199,Playoffs!DQ$200,1)</f>
        <v>0.70794253086336223</v>
      </c>
      <c r="CS145">
        <f>NORMDIST(AE145,Playoffs!DR$199,Playoffs!DR$200,1)</f>
        <v>0.77879019967451701</v>
      </c>
      <c r="CT145">
        <f>1-NORMDIST(AF145,Playoffs!DS$199,Playoffs!DS$200,1)</f>
        <v>0.82034143421037609</v>
      </c>
      <c r="CU145">
        <f>NORMDIST(AG145,Playoffs!DT$199,Playoffs!DT$200,1)</f>
        <v>7.229530890666791E-2</v>
      </c>
      <c r="CV145">
        <f>1-NORMDIST(AH145,Playoffs!DU$199,Playoffs!DU$200,1)</f>
        <v>0.52730283738066841</v>
      </c>
      <c r="CW145">
        <f t="shared" si="172"/>
        <v>31.842113751444192</v>
      </c>
      <c r="CX145">
        <f t="shared" si="173"/>
        <v>15.150022530564565</v>
      </c>
      <c r="CY145">
        <f t="shared" si="174"/>
        <v>46.992136282008737</v>
      </c>
      <c r="DA145">
        <f t="shared" ca="1" si="175"/>
        <v>6</v>
      </c>
      <c r="DB145">
        <f t="shared" ca="1" si="176"/>
        <v>142</v>
      </c>
      <c r="DC145">
        <f t="shared" ca="1" si="177"/>
        <v>45</v>
      </c>
      <c r="DE145" t="str">
        <f t="shared" si="178"/>
        <v>Patriots</v>
      </c>
    </row>
    <row r="146" spans="1:109">
      <c r="A146" t="str">
        <f>Playoffs!G144</f>
        <v>Jaguars-DIV-2007</v>
      </c>
      <c r="B146" t="str">
        <f>Playoffs!B144&amp;"-"&amp;Playoffs!F144</f>
        <v>Patriots-2007</v>
      </c>
      <c r="C146">
        <f>Playoffs!CP144-VLOOKUP($B146,Adjusted!$C$1:$AI$128,C$2,FALSE)</f>
        <v>0.82031100514130095</v>
      </c>
      <c r="D146">
        <f>Playoffs!CQ144-VLOOKUP($B146,Adjusted!$C$1:$AI$128,D$2,FALSE)</f>
        <v>0.76634506940353653</v>
      </c>
      <c r="E146">
        <f>Playoffs!CR144-VLOOKUP($B146,Adjusted!$C$1:$AI$128,E$2,FALSE)</f>
        <v>8.3466782177755725</v>
      </c>
      <c r="F146">
        <f>Playoffs!CS144-VLOOKUP($B146,Adjusted!$C$1:$AI$128,F$2,FALSE)</f>
        <v>7.7080773410349153</v>
      </c>
      <c r="G146">
        <f>Playoffs!CT144-VLOOKUP($B146,Adjusted!$C$1:$AI$128,G$2,FALSE)</f>
        <v>1.7888509114583331</v>
      </c>
      <c r="H146">
        <f>Playoffs!CU144-VLOOKUP($B146,Adjusted!$C$1:$AI$128,H$2,FALSE)</f>
        <v>0.77343749999999978</v>
      </c>
      <c r="I146">
        <f>Playoffs!CV144-VLOOKUP($B146,Adjusted!$C$1:$AI$128,I$2,FALSE)</f>
        <v>45.206586914640617</v>
      </c>
      <c r="J146">
        <f>Playoffs!CW144-VLOOKUP($B146,Adjusted!$C$1:$AI$128,J$2,FALSE)</f>
        <v>45.335801589903149</v>
      </c>
      <c r="K146">
        <f>Playoffs!CX144-VLOOKUP($B146,Adjusted!$C$1:$AI$128,K$2,FALSE)</f>
        <v>3.6257568402441533</v>
      </c>
      <c r="L146">
        <f>Playoffs!CY144-VLOOKUP($B146,Adjusted!$C$1:$AI$128,L$2,FALSE)</f>
        <v>4.0772835492415576</v>
      </c>
      <c r="M146">
        <f>Playoffs!CZ144-VLOOKUP($B146,Adjusted!$C$1:$AI$128,M$2,FALSE)</f>
        <v>6.3735187379958429</v>
      </c>
      <c r="N146">
        <f>Playoffs!DA144-VLOOKUP($B146,Adjusted!$C$1:$AI$128,N$2,FALSE)</f>
        <v>5.8278059557078565</v>
      </c>
      <c r="O146">
        <f>Playoffs!DB144-VLOOKUP($B146,Adjusted!$C$1:$AI$128,O$2,FALSE)</f>
        <v>2.7760087482442808</v>
      </c>
      <c r="P146">
        <f>Playoffs!DC144-VLOOKUP($B146,Adjusted!$C$1:$AI$128,P$2,FALSE)</f>
        <v>2.6420570315101566</v>
      </c>
      <c r="Q146">
        <f>Playoffs!DD144-VLOOKUP($B146,Adjusted!$C$1:$AI$128,Q$2,FALSE)</f>
        <v>0.50298641972151548</v>
      </c>
      <c r="R146">
        <f>Playoffs!DE144-VLOOKUP($B146,Adjusted!$C$1:$AI$128,R$2,FALSE)</f>
        <v>0.55268949614992802</v>
      </c>
      <c r="S146">
        <f>Playoffs!DF144-VLOOKUP($B146,Adjusted!$C$1:$AI$128,S$2,FALSE)</f>
        <v>22.122387855893781</v>
      </c>
      <c r="T146">
        <f>Playoffs!DG144-VLOOKUP($B146,Adjusted!$C$1:$AI$128,T$2,FALSE)</f>
        <v>28.712692582769559</v>
      </c>
      <c r="U146">
        <f>Playoffs!DH144-VLOOKUP($B146,Adjusted!$C$1:$AI$128,U$2,FALSE)</f>
        <v>1.5160510493259804</v>
      </c>
      <c r="V146">
        <f>Playoffs!DI144-VLOOKUP($B146,Adjusted!$C$1:$AI$128,V$2,FALSE)</f>
        <v>1.0390625</v>
      </c>
      <c r="W146">
        <f>Playoffs!DJ144-VLOOKUP($B146,Adjusted!$C$1:$AI$128,W$2,FALSE)</f>
        <v>0.81458740189509671</v>
      </c>
      <c r="X146">
        <f>Playoffs!DK144-VLOOKUP($B146,Adjusted!$C$1:$AI$128,X$2,FALSE)</f>
        <v>0.56173336522108852</v>
      </c>
      <c r="Y146">
        <f>Playoffs!DL144-VLOOKUP($B146,Adjusted!$C$1:$AI$128,Y$2,FALSE)</f>
        <v>7.2039470951071571</v>
      </c>
      <c r="Z146">
        <f>Playoffs!DM144-VLOOKUP($B146,Adjusted!$C$1:$AI$128,Z$2,FALSE)</f>
        <v>7.3047804083936905</v>
      </c>
      <c r="AA146">
        <f>Playoffs!DN144-VLOOKUP($B146,Adjusted!$C$1:$AI$128,AA$2,FALSE)</f>
        <v>0.6990976226970802</v>
      </c>
      <c r="AB146">
        <f>Playoffs!DO144-VLOOKUP($B146,Adjusted!$C$1:$AI$128,AB$2,FALSE)</f>
        <v>1.2959442539194397</v>
      </c>
      <c r="AC146">
        <f>Playoffs!DP144-VLOOKUP($B146,Adjusted!$C$1:$AI$128,AC$2,FALSE)</f>
        <v>0.39464052102757374</v>
      </c>
      <c r="AD146">
        <f>Playoffs!DQ144-VLOOKUP($B146,Adjusted!$C$1:$AI$128,AD$2,FALSE)</f>
        <v>0.46289168752318927</v>
      </c>
      <c r="AE146">
        <f>Playoffs!DR144-VLOOKUP($B146,Adjusted!$C$1:$AI$128,AE$2,FALSE)</f>
        <v>3.5007097211642266</v>
      </c>
      <c r="AF146">
        <f>Playoffs!DS144-VLOOKUP($B146,Adjusted!$C$1:$AI$128,AF$2,FALSE)</f>
        <v>4.965433836520325</v>
      </c>
      <c r="AG146">
        <f>Playoffs!DT144-VLOOKUP($B146,Adjusted!$C$1:$AI$128,AG$2,FALSE)</f>
        <v>34.135307165778265</v>
      </c>
      <c r="AH146">
        <f>Playoffs!DU144-VLOOKUP($B146,Adjusted!$C$1:$AI$128,AH$2,FALSE)</f>
        <v>28.909522738804217</v>
      </c>
      <c r="AJ146">
        <f t="shared" ca="1" si="171"/>
        <v>26</v>
      </c>
      <c r="AK146">
        <f t="shared" ca="1" si="140"/>
        <v>171</v>
      </c>
      <c r="AL146">
        <f t="shared" ca="1" si="141"/>
        <v>46</v>
      </c>
      <c r="AM146">
        <f t="shared" ca="1" si="142"/>
        <v>165</v>
      </c>
      <c r="AN146">
        <f t="shared" ca="1" si="143"/>
        <v>119</v>
      </c>
      <c r="AO146">
        <f t="shared" ca="1" si="144"/>
        <v>149</v>
      </c>
      <c r="AP146">
        <f t="shared" ca="1" si="145"/>
        <v>13</v>
      </c>
      <c r="AQ146">
        <f t="shared" ca="1" si="146"/>
        <v>191</v>
      </c>
      <c r="AR146">
        <f t="shared" ca="1" si="147"/>
        <v>18</v>
      </c>
      <c r="AS146">
        <f t="shared" ca="1" si="148"/>
        <v>195</v>
      </c>
      <c r="AT146">
        <f t="shared" ca="1" si="149"/>
        <v>34</v>
      </c>
      <c r="AU146">
        <f t="shared" ca="1" si="150"/>
        <v>165</v>
      </c>
      <c r="AV146">
        <f t="shared" ca="1" si="151"/>
        <v>12</v>
      </c>
      <c r="AW146">
        <f t="shared" ca="1" si="152"/>
        <v>193</v>
      </c>
      <c r="AX146">
        <f t="shared" ca="1" si="153"/>
        <v>58</v>
      </c>
      <c r="AY146">
        <f t="shared" ca="1" si="154"/>
        <v>176</v>
      </c>
      <c r="AZ146">
        <f t="shared" ca="1" si="155"/>
        <v>190</v>
      </c>
      <c r="BA146">
        <f t="shared" ca="1" si="156"/>
        <v>75</v>
      </c>
      <c r="BB146">
        <f t="shared" ca="1" si="157"/>
        <v>25</v>
      </c>
      <c r="BC146">
        <f t="shared" ca="1" si="158"/>
        <v>187</v>
      </c>
      <c r="BD146">
        <f t="shared" ca="1" si="159"/>
        <v>61</v>
      </c>
      <c r="BE146">
        <f t="shared" ca="1" si="160"/>
        <v>74</v>
      </c>
      <c r="BF146">
        <f t="shared" ca="1" si="161"/>
        <v>12</v>
      </c>
      <c r="BG146">
        <f t="shared" ca="1" si="162"/>
        <v>192</v>
      </c>
      <c r="BH146">
        <f t="shared" ca="1" si="163"/>
        <v>116</v>
      </c>
      <c r="BI146">
        <f t="shared" ca="1" si="164"/>
        <v>20</v>
      </c>
      <c r="BJ146">
        <f t="shared" ca="1" si="165"/>
        <v>148</v>
      </c>
      <c r="BK146">
        <f t="shared" ca="1" si="166"/>
        <v>115</v>
      </c>
      <c r="BL146">
        <f t="shared" ca="1" si="167"/>
        <v>136</v>
      </c>
      <c r="BM146">
        <f t="shared" ca="1" si="168"/>
        <v>168</v>
      </c>
      <c r="BN146">
        <f t="shared" ca="1" si="169"/>
        <v>142</v>
      </c>
      <c r="BO146">
        <f t="shared" ca="1" si="170"/>
        <v>18</v>
      </c>
      <c r="BQ146">
        <f>NORMDIST(C146,Playoffs!CP$199,Playoffs!CP$200,1)</f>
        <v>0.8936909282467953</v>
      </c>
      <c r="BR146">
        <f>1-NORMDIST(D146,Playoffs!CQ$199,Playoffs!CQ$200,1)</f>
        <v>0.23446637346096999</v>
      </c>
      <c r="BS146">
        <f>NORMDIST(E146,Playoffs!CR$199,Playoffs!CR$200,1)</f>
        <v>0.84779019562385949</v>
      </c>
      <c r="BT146">
        <f>1-NORMDIST(F146,Playoffs!CS$199,Playoffs!CS$200,1)</f>
        <v>0.2114855767837891</v>
      </c>
      <c r="BU146">
        <f>1-NORMDIST(G146,Playoffs!CT$199,Playoffs!CT$200,1)</f>
        <v>0.48958262948606079</v>
      </c>
      <c r="BV146">
        <f>NORMDIST(H146,Playoffs!CU$199,Playoffs!CU$200,1)</f>
        <v>0.2429098742554312</v>
      </c>
      <c r="BW146">
        <f>NORMDIST(I146,Playoffs!CV$199,Playoffs!CV$200,1)</f>
        <v>0.969096693926083</v>
      </c>
      <c r="BX146">
        <f>1-NORMDIST(J146,Playoffs!CW$199,Playoffs!CW$200,1)</f>
        <v>2.9909761225915266E-2</v>
      </c>
      <c r="BY146">
        <f>NORMDIST(K146,Playoffs!CX$199,Playoffs!CX$200,1)</f>
        <v>0.94811201260435218</v>
      </c>
      <c r="BZ146">
        <f>1-NORMDIST(L146,Playoffs!CY$199,Playoffs!CY$200,1)</f>
        <v>8.5686751725789767E-3</v>
      </c>
      <c r="CA146">
        <f>NORMDIST(M146,Playoffs!CZ$199,Playoffs!CZ$200,1)</f>
        <v>0.85462356484228708</v>
      </c>
      <c r="CB146">
        <f>1-NORMDIST(N146,Playoffs!DA$199,Playoffs!DA$200,1)</f>
        <v>0.28220135647010181</v>
      </c>
      <c r="CC146">
        <f>NORMDIST(O146,Playoffs!DB$199,Playoffs!DB$200,1)</f>
        <v>0.98136302865323044</v>
      </c>
      <c r="CD146">
        <f>1-NORMDIST(P146,Playoffs!DC$199,Playoffs!DC$200,1)</f>
        <v>3.2893234740080213E-2</v>
      </c>
      <c r="CE146">
        <f>NORMDIST(Q146,Playoffs!DD$199,Playoffs!DD$200,1)</f>
        <v>0.79718144408313985</v>
      </c>
      <c r="CF146">
        <f>1-NORMDIST(R146,Playoffs!DE$199,Playoffs!DE$200,1)</f>
        <v>0.11477873489634005</v>
      </c>
      <c r="CG146">
        <f>NORMDIST(S146,Playoffs!DF$199,Playoffs!DF$200,1)</f>
        <v>5.7428886628633768E-2</v>
      </c>
      <c r="CH146">
        <f>1-NORMDIST(T146,Playoffs!DG$199,Playoffs!DG$200,1)</f>
        <v>0.66016041986488228</v>
      </c>
      <c r="CI146">
        <f>1-NORMDIST(U146,Playoffs!DH$199,Playoffs!DH$200,1)</f>
        <v>0.88232808682231745</v>
      </c>
      <c r="CJ146">
        <f>NORMDIST(V146,Playoffs!DI$199,Playoffs!DI$200,1)</f>
        <v>7.7408925082887214E-2</v>
      </c>
      <c r="CK146">
        <f>NORMDIST(W146,Playoffs!DJ$199,Playoffs!DJ$200,1)</f>
        <v>0.71898257660105891</v>
      </c>
      <c r="CL146">
        <f>1-NORMDIST(X146,Playoffs!DK$199,Playoffs!DK$200,1)</f>
        <v>0.63449077692231182</v>
      </c>
      <c r="CM146">
        <f>NORMDIST(Y146,Playoffs!DL$199,Playoffs!DL$200,1)</f>
        <v>0.95534610146055632</v>
      </c>
      <c r="CN146">
        <f>1-NORMDIST(Z146,Playoffs!DM$199,Playoffs!DM$200,1)</f>
        <v>3.5921246820204922E-2</v>
      </c>
      <c r="CO146">
        <f>1-NORMDIST(AA146,Playoffs!DN$199,Playoffs!DN$200,1)</f>
        <v>0.60658318238349818</v>
      </c>
      <c r="CP146">
        <f>NORMDIST(AB146,Playoffs!DO$199,Playoffs!DO$200,1)</f>
        <v>0.86539742756154014</v>
      </c>
      <c r="CQ146">
        <f>NORMDIST(AC146,Playoffs!DP$199,Playoffs!DP$200,1)</f>
        <v>0.29644247140945357</v>
      </c>
      <c r="CR146">
        <f>1-NORMDIST(AD146,Playoffs!DQ$199,Playoffs!DQ$200,1)</f>
        <v>0.48045938379257302</v>
      </c>
      <c r="CS146">
        <f>NORMDIST(AE146,Playoffs!DR$199,Playoffs!DR$200,1)</f>
        <v>0.30664290149435569</v>
      </c>
      <c r="CT146">
        <f>1-NORMDIST(AF146,Playoffs!DS$199,Playoffs!DS$200,1)</f>
        <v>0.25578100239201251</v>
      </c>
      <c r="CU146">
        <f>NORMDIST(AG146,Playoffs!DT$199,Playoffs!DT$200,1)</f>
        <v>0.27101923133214123</v>
      </c>
      <c r="CV146">
        <f>1-NORMDIST(AH146,Playoffs!DU$199,Playoffs!DU$200,1)</f>
        <v>0.9207660620164031</v>
      </c>
      <c r="CW146">
        <f t="shared" si="172"/>
        <v>27.650699604828162</v>
      </c>
      <c r="CX146">
        <f t="shared" si="173"/>
        <v>8.612321279142142</v>
      </c>
      <c r="CY146">
        <f t="shared" si="174"/>
        <v>36.263020883970299</v>
      </c>
      <c r="DA146">
        <f t="shared" ca="1" si="175"/>
        <v>28</v>
      </c>
      <c r="DB146">
        <f t="shared" ca="1" si="176"/>
        <v>188</v>
      </c>
      <c r="DC146">
        <f t="shared" ca="1" si="177"/>
        <v>126</v>
      </c>
      <c r="DE146" t="str">
        <f t="shared" si="178"/>
        <v>Jaguars</v>
      </c>
    </row>
    <row r="147" spans="1:109">
      <c r="A147" t="str">
        <f>Playoffs!G145</f>
        <v>Colts-DIV-2007</v>
      </c>
      <c r="B147" t="str">
        <f>Playoffs!B145&amp;"-"&amp;Playoffs!F145</f>
        <v>Chargers-2007</v>
      </c>
      <c r="C147">
        <f>Playoffs!CP145-VLOOKUP($B147,Adjusted!$C$1:$AI$128,C$2,FALSE)</f>
        <v>0.83791012878091187</v>
      </c>
      <c r="D147">
        <f>Playoffs!CQ145-VLOOKUP($B147,Adjusted!$C$1:$AI$128,D$2,FALSE)</f>
        <v>0.82597837545405217</v>
      </c>
      <c r="E147">
        <f>Playoffs!CR145-VLOOKUP($B147,Adjusted!$C$1:$AI$128,E$2,FALSE)</f>
        <v>8.8612561550814117</v>
      </c>
      <c r="F147">
        <f>Playoffs!CS145-VLOOKUP($B147,Adjusted!$C$1:$AI$128,F$2,FALSE)</f>
        <v>13.572411807093159</v>
      </c>
      <c r="G147">
        <f>Playoffs!CT145-VLOOKUP($B147,Adjusted!$C$1:$AI$128,G$2,FALSE)</f>
        <v>1.7712727864583331</v>
      </c>
      <c r="H147">
        <f>Playoffs!CU145-VLOOKUP($B147,Adjusted!$C$1:$AI$128,H$2,FALSE)</f>
        <v>1.30859375</v>
      </c>
      <c r="I147">
        <f>Playoffs!CV145-VLOOKUP($B147,Adjusted!$C$1:$AI$128,I$2,FALSE)</f>
        <v>44.726738284187377</v>
      </c>
      <c r="J147">
        <f>Playoffs!CW145-VLOOKUP($B147,Adjusted!$C$1:$AI$128,J$2,FALSE)</f>
        <v>46.931776738184709</v>
      </c>
      <c r="K147">
        <f>Playoffs!CX145-VLOOKUP($B147,Adjusted!$C$1:$AI$128,K$2,FALSE)</f>
        <v>3.0014583655858229</v>
      </c>
      <c r="L147">
        <f>Playoffs!CY145-VLOOKUP($B147,Adjusted!$C$1:$AI$128,L$2,FALSE)</f>
        <v>3.3520785447584904</v>
      </c>
      <c r="M147">
        <f>Playoffs!CZ145-VLOOKUP($B147,Adjusted!$C$1:$AI$128,M$2,FALSE)</f>
        <v>6.8495927497570248</v>
      </c>
      <c r="N147">
        <f>Playoffs!DA145-VLOOKUP($B147,Adjusted!$C$1:$AI$128,N$2,FALSE)</f>
        <v>7.8145435571075668</v>
      </c>
      <c r="O147">
        <f>Playoffs!DB145-VLOOKUP($B147,Adjusted!$C$1:$AI$128,O$2,FALSE)</f>
        <v>2.8740524731705812</v>
      </c>
      <c r="P147">
        <f>Playoffs!DC145-VLOOKUP($B147,Adjusted!$C$1:$AI$128,P$2,FALSE)</f>
        <v>2.3638418193708866</v>
      </c>
      <c r="Q147">
        <f>Playoffs!DD145-VLOOKUP($B147,Adjusted!$C$1:$AI$128,Q$2,FALSE)</f>
        <v>0.33729162387563061</v>
      </c>
      <c r="R147">
        <f>Playoffs!DE145-VLOOKUP($B147,Adjusted!$C$1:$AI$128,R$2,FALSE)</f>
        <v>0.59375215472861076</v>
      </c>
      <c r="S147">
        <f>Playoffs!DF145-VLOOKUP($B147,Adjusted!$C$1:$AI$128,S$2,FALSE)</f>
        <v>32.372575097344921</v>
      </c>
      <c r="T147">
        <f>Playoffs!DG145-VLOOKUP($B147,Adjusted!$C$1:$AI$128,T$2,FALSE)</f>
        <v>21.994843131745704</v>
      </c>
      <c r="U147">
        <f>Playoffs!DH145-VLOOKUP($B147,Adjusted!$C$1:$AI$128,U$2,FALSE)</f>
        <v>2.3634631587009807</v>
      </c>
      <c r="V147">
        <f>Playoffs!DI145-VLOOKUP($B147,Adjusted!$C$1:$AI$128,V$2,FALSE)</f>
        <v>2.67578125</v>
      </c>
      <c r="W147">
        <f>Playoffs!DJ145-VLOOKUP($B147,Adjusted!$C$1:$AI$128,W$2,FALSE)</f>
        <v>0.38414766089452979</v>
      </c>
      <c r="X147">
        <f>Playoffs!DK145-VLOOKUP($B147,Adjusted!$C$1:$AI$128,X$2,FALSE)</f>
        <v>0.93803456278344677</v>
      </c>
      <c r="Y147">
        <f>Playoffs!DL145-VLOOKUP($B147,Adjusted!$C$1:$AI$128,Y$2,FALSE)</f>
        <v>6.4907907797516007</v>
      </c>
      <c r="Z147">
        <f>Playoffs!DM145-VLOOKUP($B147,Adjusted!$C$1:$AI$128,Z$2,FALSE)</f>
        <v>6.1008292141248255</v>
      </c>
      <c r="AA147">
        <f>Playoffs!DN145-VLOOKUP($B147,Adjusted!$C$1:$AI$128,AA$2,FALSE)</f>
        <v>0.98779747273352136</v>
      </c>
      <c r="AB147">
        <f>Playoffs!DO145-VLOOKUP($B147,Adjusted!$C$1:$AI$128,AB$2,FALSE)</f>
        <v>1.4172028953003293</v>
      </c>
      <c r="AC147">
        <f>Playoffs!DP145-VLOOKUP($B147,Adjusted!$C$1:$AI$128,AC$2,FALSE)</f>
        <v>0.4379534605146661</v>
      </c>
      <c r="AD147">
        <f>Playoffs!DQ145-VLOOKUP($B147,Adjusted!$C$1:$AI$128,AD$2,FALSE)</f>
        <v>0.44319616581452881</v>
      </c>
      <c r="AE147">
        <f>Playoffs!DR145-VLOOKUP($B147,Adjusted!$C$1:$AI$128,AE$2,FALSE)</f>
        <v>2.619428117055151</v>
      </c>
      <c r="AF147">
        <f>Playoffs!DS145-VLOOKUP($B147,Adjusted!$C$1:$AI$128,AF$2,FALSE)</f>
        <v>3.3264215364322176</v>
      </c>
      <c r="AG147">
        <f>Playoffs!DT145-VLOOKUP($B147,Adjusted!$C$1:$AI$128,AG$2,FALSE)</f>
        <v>49.810320059946577</v>
      </c>
      <c r="AH147">
        <f>Playoffs!DU145-VLOOKUP($B147,Adjusted!$C$1:$AI$128,AH$2,FALSE)</f>
        <v>41.384124363308182</v>
      </c>
      <c r="AJ147">
        <f t="shared" ca="1" si="171"/>
        <v>18</v>
      </c>
      <c r="AK147">
        <f t="shared" ca="1" si="140"/>
        <v>191</v>
      </c>
      <c r="AL147">
        <f t="shared" ca="1" si="141"/>
        <v>35</v>
      </c>
      <c r="AM147">
        <f t="shared" ca="1" si="142"/>
        <v>196</v>
      </c>
      <c r="AN147">
        <f t="shared" ca="1" si="143"/>
        <v>116</v>
      </c>
      <c r="AO147">
        <f t="shared" ca="1" si="144"/>
        <v>115</v>
      </c>
      <c r="AP147">
        <f t="shared" ca="1" si="145"/>
        <v>15</v>
      </c>
      <c r="AQ147">
        <f t="shared" ca="1" si="146"/>
        <v>192</v>
      </c>
      <c r="AR147">
        <f t="shared" ca="1" si="147"/>
        <v>64</v>
      </c>
      <c r="AS147">
        <f t="shared" ca="1" si="148"/>
        <v>178</v>
      </c>
      <c r="AT147">
        <f t="shared" ca="1" si="149"/>
        <v>18</v>
      </c>
      <c r="AU147">
        <f t="shared" ca="1" si="150"/>
        <v>195</v>
      </c>
      <c r="AV147">
        <f t="shared" ca="1" si="151"/>
        <v>8</v>
      </c>
      <c r="AW147">
        <f t="shared" ca="1" si="152"/>
        <v>185</v>
      </c>
      <c r="AX147">
        <f t="shared" ca="1" si="153"/>
        <v>141</v>
      </c>
      <c r="AY147">
        <f t="shared" ca="1" si="154"/>
        <v>183</v>
      </c>
      <c r="AZ147">
        <f t="shared" ca="1" si="155"/>
        <v>90</v>
      </c>
      <c r="BA147">
        <f t="shared" ca="1" si="156"/>
        <v>14</v>
      </c>
      <c r="BB147">
        <f t="shared" ca="1" si="157"/>
        <v>56</v>
      </c>
      <c r="BC147">
        <f t="shared" ca="1" si="158"/>
        <v>149</v>
      </c>
      <c r="BD147">
        <f t="shared" ca="1" si="159"/>
        <v>181</v>
      </c>
      <c r="BE147">
        <f t="shared" ca="1" si="160"/>
        <v>170</v>
      </c>
      <c r="BF147">
        <f t="shared" ca="1" si="161"/>
        <v>37</v>
      </c>
      <c r="BG147">
        <f t="shared" ca="1" si="162"/>
        <v>146</v>
      </c>
      <c r="BH147">
        <f t="shared" ca="1" si="163"/>
        <v>159</v>
      </c>
      <c r="BI147">
        <f t="shared" ca="1" si="164"/>
        <v>13</v>
      </c>
      <c r="BJ147">
        <f t="shared" ca="1" si="165"/>
        <v>117</v>
      </c>
      <c r="BK147">
        <f t="shared" ca="1" si="166"/>
        <v>101</v>
      </c>
      <c r="BL147">
        <f t="shared" ca="1" si="167"/>
        <v>176</v>
      </c>
      <c r="BM147">
        <f t="shared" ca="1" si="168"/>
        <v>65</v>
      </c>
      <c r="BN147">
        <f t="shared" ca="1" si="169"/>
        <v>2</v>
      </c>
      <c r="BO147">
        <f t="shared" ca="1" si="170"/>
        <v>147</v>
      </c>
      <c r="BQ147">
        <f>NORMDIST(C147,Playoffs!CP$199,Playoffs!CP$200,1)</f>
        <v>0.92171321098549952</v>
      </c>
      <c r="BR147">
        <f>1-NORMDIST(D147,Playoffs!CQ$199,Playoffs!CQ$200,1)</f>
        <v>9.658871926894963E-2</v>
      </c>
      <c r="BS147">
        <f>NORMDIST(E147,Playoffs!CR$199,Playoffs!CR$200,1)</f>
        <v>0.8866471220933515</v>
      </c>
      <c r="BT147">
        <f>1-NORMDIST(F147,Playoffs!CS$199,Playoffs!CS$200,1)</f>
        <v>2.0257235851002253E-3</v>
      </c>
      <c r="BU147">
        <f>1-NORMDIST(G147,Playoffs!CT$199,Playoffs!CT$200,1)</f>
        <v>0.49457541181205555</v>
      </c>
      <c r="BV147">
        <f>NORMDIST(H147,Playoffs!CU$199,Playoffs!CU$200,1)</f>
        <v>0.37604619876961065</v>
      </c>
      <c r="BW147">
        <f>NORMDIST(I147,Playoffs!CV$199,Playoffs!CV$200,1)</f>
        <v>0.96516521581173653</v>
      </c>
      <c r="BX147">
        <f>1-NORMDIST(J147,Playoffs!CW$199,Playoffs!CW$200,1)</f>
        <v>1.967602358796694E-2</v>
      </c>
      <c r="BY147">
        <f>NORMDIST(K147,Playoffs!CX$199,Playoffs!CX$200,1)</f>
        <v>0.71912869104048793</v>
      </c>
      <c r="BZ147">
        <f>1-NORMDIST(L147,Playoffs!CY$199,Playoffs!CY$200,1)</f>
        <v>0.12139774140974202</v>
      </c>
      <c r="CA147">
        <f>NORMDIST(M147,Playoffs!CZ$199,Playoffs!CZ$200,1)</f>
        <v>0.92994149009316129</v>
      </c>
      <c r="CB147">
        <f>1-NORMDIST(N147,Playoffs!DA$199,Playoffs!DA$200,1)</f>
        <v>1.0052352284472432E-2</v>
      </c>
      <c r="CC147">
        <f>NORMDIST(O147,Playoffs!DB$199,Playoffs!DB$200,1)</f>
        <v>0.98810547429726769</v>
      </c>
      <c r="CD147">
        <f>1-NORMDIST(P147,Playoffs!DC$199,Playoffs!DC$200,1)</f>
        <v>9.0867986918774402E-2</v>
      </c>
      <c r="CE147">
        <f>NORMDIST(Q147,Playoffs!DD$199,Playoffs!DD$200,1)</f>
        <v>0.34400774373979992</v>
      </c>
      <c r="CF147">
        <f>1-NORMDIST(R147,Playoffs!DE$199,Playoffs!DE$200,1)</f>
        <v>6.5892642574885363E-2</v>
      </c>
      <c r="CG147">
        <f>NORMDIST(S147,Playoffs!DF$199,Playoffs!DF$200,1)</f>
        <v>0.59228374224720493</v>
      </c>
      <c r="CH147">
        <f>1-NORMDIST(T147,Playoffs!DG$199,Playoffs!DG$200,1)</f>
        <v>0.94511786225722472</v>
      </c>
      <c r="CI147">
        <f>1-NORMDIST(U147,Playoffs!DH$199,Playoffs!DH$200,1)</f>
        <v>0.77858049961434594</v>
      </c>
      <c r="CJ147">
        <f>NORMDIST(V147,Playoffs!DI$199,Playoffs!DI$200,1)</f>
        <v>0.26997992481912292</v>
      </c>
      <c r="CK147">
        <f>NORMDIST(W147,Playoffs!DJ$199,Playoffs!DJ$200,1)</f>
        <v>0.16049308104793902</v>
      </c>
      <c r="CL147">
        <f>1-NORMDIST(X147,Playoffs!DK$199,Playoffs!DK$200,1)</f>
        <v>0.15133286151486192</v>
      </c>
      <c r="CM147">
        <f>NORMDIST(Y147,Playoffs!DL$199,Playoffs!DL$200,1)</f>
        <v>0.83752577476498447</v>
      </c>
      <c r="CN147">
        <f>1-NORMDIST(Z147,Playoffs!DM$199,Playoffs!DM$200,1)</f>
        <v>0.2764156316233326</v>
      </c>
      <c r="CO147">
        <f>1-NORMDIST(AA147,Playoffs!DN$199,Playoffs!DN$200,1)</f>
        <v>0.34648444511572329</v>
      </c>
      <c r="CP147">
        <f>NORMDIST(AB147,Playoffs!DO$199,Playoffs!DO$200,1)</f>
        <v>0.91686857962175816</v>
      </c>
      <c r="CQ147">
        <f>NORMDIST(AC147,Playoffs!DP$199,Playoffs!DP$200,1)</f>
        <v>0.43476222748626414</v>
      </c>
      <c r="CR147">
        <f>1-NORMDIST(AD147,Playoffs!DQ$199,Playoffs!DQ$200,1)</f>
        <v>0.54753214919605608</v>
      </c>
      <c r="CS147">
        <f>NORMDIST(AE147,Playoffs!DR$199,Playoffs!DR$200,1)</f>
        <v>0.11421605168995275</v>
      </c>
      <c r="CT147">
        <f>1-NORMDIST(AF147,Playoffs!DS$199,Playoffs!DS$200,1)</f>
        <v>0.74009276764748022</v>
      </c>
      <c r="CU147">
        <f>NORMDIST(AG147,Playoffs!DT$199,Playoffs!DT$200,1)</f>
        <v>0.96338846560040037</v>
      </c>
      <c r="CV147">
        <f>1-NORMDIST(AH147,Playoffs!DU$199,Playoffs!DU$200,1)</f>
        <v>0.30830025988080278</v>
      </c>
      <c r="CW147">
        <f t="shared" si="172"/>
        <v>25.944092769153141</v>
      </c>
      <c r="CX147">
        <f t="shared" si="173"/>
        <v>7.9246345511724057</v>
      </c>
      <c r="CY147">
        <f t="shared" si="174"/>
        <v>33.86872732032554</v>
      </c>
      <c r="DA147">
        <f t="shared" ca="1" si="175"/>
        <v>43</v>
      </c>
      <c r="DB147">
        <f t="shared" ca="1" si="176"/>
        <v>192</v>
      </c>
      <c r="DC147">
        <f t="shared" ca="1" si="177"/>
        <v>146</v>
      </c>
      <c r="DE147" t="str">
        <f t="shared" si="178"/>
        <v>Colts</v>
      </c>
    </row>
    <row r="148" spans="1:109">
      <c r="A148" t="str">
        <f>Playoffs!G146</f>
        <v>Chargers-DIV-2007</v>
      </c>
      <c r="B148" t="str">
        <f>Playoffs!B146&amp;"-"&amp;Playoffs!F146</f>
        <v>Colts-2007</v>
      </c>
      <c r="C148">
        <f>Playoffs!CP146-VLOOKUP($B148,Adjusted!$C$1:$AI$128,C$2,FALSE)</f>
        <v>0.82434986047977943</v>
      </c>
      <c r="D148">
        <f>Playoffs!CQ146-VLOOKUP($B148,Adjusted!$C$1:$AI$128,D$2,FALSE)</f>
        <v>0.72089179289552985</v>
      </c>
      <c r="E148">
        <f>Playoffs!CR146-VLOOKUP($B148,Adjusted!$C$1:$AI$128,E$2,FALSE)</f>
        <v>15.760685090033986</v>
      </c>
      <c r="F148">
        <f>Playoffs!CS146-VLOOKUP($B148,Adjusted!$C$1:$AI$128,F$2,FALSE)</f>
        <v>5.7304722465590885</v>
      </c>
      <c r="G148">
        <f>Playoffs!CT146-VLOOKUP($B148,Adjusted!$C$1:$AI$128,G$2,FALSE)</f>
        <v>0.39138997395833308</v>
      </c>
      <c r="H148">
        <f>Playoffs!CU146-VLOOKUP($B148,Adjusted!$C$1:$AI$128,H$2,FALSE)</f>
        <v>3.6640625</v>
      </c>
      <c r="I148">
        <f>Playoffs!CV146-VLOOKUP($B148,Adjusted!$C$1:$AI$128,I$2,FALSE)</f>
        <v>45.109455062771715</v>
      </c>
      <c r="J148">
        <f>Playoffs!CW146-VLOOKUP($B148,Adjusted!$C$1:$AI$128,J$2,FALSE)</f>
        <v>37.199289870285966</v>
      </c>
      <c r="K148">
        <f>Playoffs!CX146-VLOOKUP($B148,Adjusted!$C$1:$AI$128,K$2,FALSE)</f>
        <v>2.8774795295476063</v>
      </c>
      <c r="L148">
        <f>Playoffs!CY146-VLOOKUP($B148,Adjusted!$C$1:$AI$128,L$2,FALSE)</f>
        <v>2.6875979960794414</v>
      </c>
      <c r="M148">
        <f>Playoffs!CZ146-VLOOKUP($B148,Adjusted!$C$1:$AI$128,M$2,FALSE)</f>
        <v>8.3264672994740145</v>
      </c>
      <c r="N148">
        <f>Playoffs!DA146-VLOOKUP($B148,Adjusted!$C$1:$AI$128,N$2,FALSE)</f>
        <v>6.3125146043683742</v>
      </c>
      <c r="O148">
        <f>Playoffs!DB146-VLOOKUP($B148,Adjusted!$C$1:$AI$128,O$2,FALSE)</f>
        <v>1.96905910525266</v>
      </c>
      <c r="P148">
        <f>Playoffs!DC146-VLOOKUP($B148,Adjusted!$C$1:$AI$128,P$2,FALSE)</f>
        <v>2.2648570179820178</v>
      </c>
      <c r="Q148">
        <f>Playoffs!DD146-VLOOKUP($B148,Adjusted!$C$1:$AI$128,Q$2,FALSE)</f>
        <v>0.52708408137484875</v>
      </c>
      <c r="R148">
        <f>Playoffs!DE146-VLOOKUP($B148,Adjusted!$C$1:$AI$128,R$2,FALSE)</f>
        <v>0.24219853304227695</v>
      </c>
      <c r="S148">
        <f>Playoffs!DF146-VLOOKUP($B148,Adjusted!$C$1:$AI$128,S$2,FALSE)</f>
        <v>25.169497539423141</v>
      </c>
      <c r="T148">
        <f>Playoffs!DG146-VLOOKUP($B148,Adjusted!$C$1:$AI$128,T$2,FALSE)</f>
        <v>30.331799884143635</v>
      </c>
      <c r="U148">
        <f>Playoffs!DH146-VLOOKUP($B148,Adjusted!$C$1:$AI$128,U$2,FALSE)</f>
        <v>3.8319690180759807</v>
      </c>
      <c r="V148">
        <f>Playoffs!DI146-VLOOKUP($B148,Adjusted!$C$1:$AI$128,V$2,FALSE)</f>
        <v>3.30078125</v>
      </c>
      <c r="W148">
        <f>Playoffs!DJ146-VLOOKUP($B148,Adjusted!$C$1:$AI$128,W$2,FALSE)</f>
        <v>1.0009501826844958</v>
      </c>
      <c r="X148">
        <f>Playoffs!DK146-VLOOKUP($B148,Adjusted!$C$1:$AI$128,X$2,FALSE)</f>
        <v>0.30376364087301583</v>
      </c>
      <c r="Y148">
        <f>Playoffs!DL146-VLOOKUP($B148,Adjusted!$C$1:$AI$128,Y$2,FALSE)</f>
        <v>5.1334402180228444</v>
      </c>
      <c r="Z148">
        <f>Playoffs!DM146-VLOOKUP($B148,Adjusted!$C$1:$AI$128,Z$2,FALSE)</f>
        <v>5.6858473666090852</v>
      </c>
      <c r="AA148">
        <f>Playoffs!DN146-VLOOKUP($B148,Adjusted!$C$1:$AI$128,AA$2,FALSE)</f>
        <v>1.557624646615021</v>
      </c>
      <c r="AB148">
        <f>Playoffs!DO146-VLOOKUP($B148,Adjusted!$C$1:$AI$128,AB$2,FALSE)</f>
        <v>1.0173658879250276</v>
      </c>
      <c r="AC148">
        <f>Playoffs!DP146-VLOOKUP($B148,Adjusted!$C$1:$AI$128,AC$2,FALSE)</f>
        <v>0.40631545671560637</v>
      </c>
      <c r="AD148">
        <f>Playoffs!DQ146-VLOOKUP($B148,Adjusted!$C$1:$AI$128,AD$2,FALSE)</f>
        <v>0.37189746518347311</v>
      </c>
      <c r="AE148">
        <f>Playoffs!DR146-VLOOKUP($B148,Adjusted!$C$1:$AI$128,AE$2,FALSE)</f>
        <v>3.7725805985225391</v>
      </c>
      <c r="AF148">
        <f>Playoffs!DS146-VLOOKUP($B148,Adjusted!$C$1:$AI$128,AF$2,FALSE)</f>
        <v>2.7146235473052513</v>
      </c>
      <c r="AG148">
        <f>Playoffs!DT146-VLOOKUP($B148,Adjusted!$C$1:$AI$128,AG$2,FALSE)</f>
        <v>42.382130489365686</v>
      </c>
      <c r="AH148">
        <f>Playoffs!DU146-VLOOKUP($B148,Adjusted!$C$1:$AI$128,AH$2,FALSE)</f>
        <v>53.707321597931198</v>
      </c>
      <c r="AJ148">
        <f t="shared" ca="1" si="171"/>
        <v>22</v>
      </c>
      <c r="AK148">
        <f t="shared" ca="1" si="140"/>
        <v>136</v>
      </c>
      <c r="AL148">
        <f t="shared" ca="1" si="141"/>
        <v>2</v>
      </c>
      <c r="AM148">
        <f t="shared" ca="1" si="142"/>
        <v>125</v>
      </c>
      <c r="AN148">
        <f t="shared" ca="1" si="143"/>
        <v>44</v>
      </c>
      <c r="AO148">
        <f t="shared" ca="1" si="144"/>
        <v>36</v>
      </c>
      <c r="AP148">
        <f t="shared" ca="1" si="145"/>
        <v>14</v>
      </c>
      <c r="AQ148">
        <f t="shared" ca="1" si="146"/>
        <v>177</v>
      </c>
      <c r="AR148">
        <f t="shared" ca="1" si="147"/>
        <v>82</v>
      </c>
      <c r="AS148">
        <f t="shared" ca="1" si="148"/>
        <v>118</v>
      </c>
      <c r="AT148">
        <f t="shared" ca="1" si="149"/>
        <v>6</v>
      </c>
      <c r="AU148">
        <f t="shared" ca="1" si="150"/>
        <v>180</v>
      </c>
      <c r="AV148">
        <f t="shared" ca="1" si="151"/>
        <v>63</v>
      </c>
      <c r="AW148">
        <f t="shared" ca="1" si="152"/>
        <v>175</v>
      </c>
      <c r="AX148">
        <f t="shared" ca="1" si="153"/>
        <v>38</v>
      </c>
      <c r="AY148">
        <f t="shared" ca="1" si="154"/>
        <v>33</v>
      </c>
      <c r="AZ148">
        <f t="shared" ca="1" si="155"/>
        <v>174</v>
      </c>
      <c r="BA148">
        <f t="shared" ca="1" si="156"/>
        <v>101</v>
      </c>
      <c r="BB148">
        <f t="shared" ca="1" si="157"/>
        <v>104</v>
      </c>
      <c r="BC148">
        <f t="shared" ca="1" si="158"/>
        <v>125</v>
      </c>
      <c r="BD148">
        <f t="shared" ca="1" si="159"/>
        <v>28</v>
      </c>
      <c r="BE148">
        <f t="shared" ca="1" si="160"/>
        <v>21</v>
      </c>
      <c r="BF148">
        <f t="shared" ca="1" si="161"/>
        <v>133</v>
      </c>
      <c r="BG148">
        <f t="shared" ca="1" si="162"/>
        <v>122</v>
      </c>
      <c r="BH148">
        <f t="shared" ca="1" si="163"/>
        <v>193</v>
      </c>
      <c r="BI148">
        <f t="shared" ca="1" si="164"/>
        <v>36</v>
      </c>
      <c r="BJ148">
        <f t="shared" ca="1" si="165"/>
        <v>134</v>
      </c>
      <c r="BK148">
        <f t="shared" ca="1" si="166"/>
        <v>58</v>
      </c>
      <c r="BL148">
        <f t="shared" ca="1" si="167"/>
        <v>112</v>
      </c>
      <c r="BM148">
        <f t="shared" ca="1" si="168"/>
        <v>30</v>
      </c>
      <c r="BN148">
        <f t="shared" ca="1" si="169"/>
        <v>35</v>
      </c>
      <c r="BO148">
        <f t="shared" ca="1" si="170"/>
        <v>198</v>
      </c>
      <c r="BQ148">
        <f>NORMDIST(C148,Playoffs!CP$199,Playoffs!CP$200,1)</f>
        <v>0.90068752276437491</v>
      </c>
      <c r="BR148">
        <f>1-NORMDIST(D148,Playoffs!CQ$199,Playoffs!CQ$200,1)</f>
        <v>0.38805021771989479</v>
      </c>
      <c r="BS148">
        <f>NORMDIST(E148,Playoffs!CR$199,Playoffs!CR$200,1)</f>
        <v>0.99986765509806808</v>
      </c>
      <c r="BT148">
        <f>1-NORMDIST(F148,Playoffs!CS$199,Playoffs!CS$200,1)</f>
        <v>0.45927577525301377</v>
      </c>
      <c r="BU148">
        <f>1-NORMDIST(G148,Playoffs!CT$199,Playoffs!CT$200,1)</f>
        <v>0.83373579745758319</v>
      </c>
      <c r="BV148">
        <f>NORMDIST(H148,Playoffs!CU$199,Playoffs!CU$200,1)</f>
        <v>0.91331844288744546</v>
      </c>
      <c r="BW148">
        <f>NORMDIST(I148,Playoffs!CV$199,Playoffs!CV$200,1)</f>
        <v>0.96833198312829649</v>
      </c>
      <c r="BX148">
        <f>1-NORMDIST(J148,Playoffs!CW$199,Playoffs!CW$200,1)</f>
        <v>0.16532872235155827</v>
      </c>
      <c r="BY148">
        <f>NORMDIST(K148,Playoffs!CX$199,Playoffs!CX$200,1)</f>
        <v>0.64520967533367202</v>
      </c>
      <c r="BZ148">
        <f>1-NORMDIST(L148,Playoffs!CY$199,Playoffs!CY$200,1)</f>
        <v>0.4784255091573606</v>
      </c>
      <c r="CA148">
        <f>NORMDIST(M148,Playoffs!CZ$199,Playoffs!CZ$200,1)</f>
        <v>0.99723834546102086</v>
      </c>
      <c r="CB148">
        <f>1-NORMDIST(N148,Playoffs!DA$199,Playoffs!DA$200,1)</f>
        <v>0.15797972907374425</v>
      </c>
      <c r="CC148">
        <f>NORMDIST(O148,Playoffs!DB$199,Playoffs!DB$200,1)</f>
        <v>0.73224845697540086</v>
      </c>
      <c r="CD148">
        <f>1-NORMDIST(P148,Playoffs!DC$199,Playoffs!DC$200,1)</f>
        <v>0.12384990451043798</v>
      </c>
      <c r="CE148">
        <f>NORMDIST(Q148,Playoffs!DD$199,Playoffs!DD$200,1)</f>
        <v>0.84397674532259936</v>
      </c>
      <c r="CF148">
        <f>1-NORMDIST(R148,Playoffs!DE$199,Playoffs!DE$200,1)</f>
        <v>0.86634058573570361</v>
      </c>
      <c r="CG148">
        <f>NORMDIST(S148,Playoffs!DF$199,Playoffs!DF$200,1)</f>
        <v>0.14949101372677909</v>
      </c>
      <c r="CH148">
        <f>1-NORMDIST(T148,Playoffs!DG$199,Playoffs!DG$200,1)</f>
        <v>0.55051847032308243</v>
      </c>
      <c r="CI148">
        <f>1-NORMDIST(U148,Playoffs!DH$199,Playoffs!DH$200,1)</f>
        <v>0.5162702401169158</v>
      </c>
      <c r="CJ148">
        <f>NORMDIST(V148,Playoffs!DI$199,Playoffs!DI$200,1)</f>
        <v>0.38070672627002611</v>
      </c>
      <c r="CK148">
        <f>NORMDIST(W148,Playoffs!DJ$199,Playoffs!DJ$200,1)</f>
        <v>0.89626337061853889</v>
      </c>
      <c r="CL148">
        <f>1-NORMDIST(X148,Playoffs!DK$199,Playoffs!DK$200,1)</f>
        <v>0.90078716312103724</v>
      </c>
      <c r="CM148">
        <f>NORMDIST(Y148,Playoffs!DL$199,Playoffs!DL$200,1)</f>
        <v>0.35346289495563887</v>
      </c>
      <c r="CN148">
        <f>1-NORMDIST(Z148,Playoffs!DM$199,Playoffs!DM$200,1)</f>
        <v>0.4295064669675106</v>
      </c>
      <c r="CO148">
        <f>1-NORMDIST(AA148,Playoffs!DN$199,Playoffs!DN$200,1)</f>
        <v>4.3828607296707678E-2</v>
      </c>
      <c r="CP148">
        <f>NORMDIST(AB148,Playoffs!DO$199,Playoffs!DO$200,1)</f>
        <v>0.67830493442788509</v>
      </c>
      <c r="CQ148">
        <f>NORMDIST(AC148,Playoffs!DP$199,Playoffs!DP$200,1)</f>
        <v>0.33184654711127637</v>
      </c>
      <c r="CR148">
        <f>1-NORMDIST(AD148,Playoffs!DQ$199,Playoffs!DQ$200,1)</f>
        <v>0.76704532767242328</v>
      </c>
      <c r="CS148">
        <f>NORMDIST(AE148,Playoffs!DR$199,Playoffs!DR$200,1)</f>
        <v>0.38600564312031338</v>
      </c>
      <c r="CT148">
        <f>1-NORMDIST(AF148,Playoffs!DS$199,Playoffs!DS$200,1)</f>
        <v>0.87052999083366633</v>
      </c>
      <c r="CU148">
        <f>NORMDIST(AG148,Playoffs!DT$199,Playoffs!DT$200,1)</f>
        <v>0.74330017401747661</v>
      </c>
      <c r="CV148">
        <f>1-NORMDIST(AH148,Playoffs!DU$199,Playoffs!DU$200,1)</f>
        <v>8.4609897312608595E-3</v>
      </c>
      <c r="CW148">
        <f t="shared" si="172"/>
        <v>26.724882984402658</v>
      </c>
      <c r="CX148">
        <f t="shared" si="173"/>
        <v>17.70703274838376</v>
      </c>
      <c r="CY148">
        <f t="shared" si="174"/>
        <v>44.431915732786415</v>
      </c>
      <c r="DA148">
        <f t="shared" ca="1" si="175"/>
        <v>36</v>
      </c>
      <c r="DB148">
        <f t="shared" ca="1" si="176"/>
        <v>114</v>
      </c>
      <c r="DC148">
        <f t="shared" ca="1" si="177"/>
        <v>65</v>
      </c>
      <c r="DE148" t="str">
        <f t="shared" si="178"/>
        <v>Chargers</v>
      </c>
    </row>
    <row r="149" spans="1:109">
      <c r="A149" t="str">
        <f>Playoffs!G147</f>
        <v>Cowboys-DIV-2007</v>
      </c>
      <c r="B149" t="str">
        <f>Playoffs!B147&amp;"-"&amp;Playoffs!F147</f>
        <v>Giants-2007</v>
      </c>
      <c r="C149">
        <f>Playoffs!CP147-VLOOKUP($B149,Adjusted!$C$1:$AI$128,C$2,FALSE)</f>
        <v>0.82074801713841528</v>
      </c>
      <c r="D149">
        <f>Playoffs!CQ147-VLOOKUP($B149,Adjusted!$C$1:$AI$128,D$2,FALSE)</f>
        <v>0.76512134349781802</v>
      </c>
      <c r="E149">
        <f>Playoffs!CR147-VLOOKUP($B149,Adjusted!$C$1:$AI$128,E$2,FALSE)</f>
        <v>3.8113829146449696</v>
      </c>
      <c r="F149">
        <f>Playoffs!CS147-VLOOKUP($B149,Adjusted!$C$1:$AI$128,F$2,FALSE)</f>
        <v>9.514739848970752</v>
      </c>
      <c r="G149">
        <f>Playoffs!CT147-VLOOKUP($B149,Adjusted!$C$1:$AI$128,G$2,FALSE)</f>
        <v>1.1411458333333333</v>
      </c>
      <c r="H149">
        <f>Playoffs!CU147-VLOOKUP($B149,Adjusted!$C$1:$AI$128,H$2,FALSE)</f>
        <v>-0.46484375</v>
      </c>
      <c r="I149">
        <f>Playoffs!CV147-VLOOKUP($B149,Adjusted!$C$1:$AI$128,I$2,FALSE)</f>
        <v>43.868404686951408</v>
      </c>
      <c r="J149">
        <f>Playoffs!CW147-VLOOKUP($B149,Adjusted!$C$1:$AI$128,J$2,FALSE)</f>
        <v>29.563184371350157</v>
      </c>
      <c r="K149">
        <f>Playoffs!CX147-VLOOKUP($B149,Adjusted!$C$1:$AI$128,K$2,FALSE)</f>
        <v>4.6742525111289019</v>
      </c>
      <c r="L149">
        <f>Playoffs!CY147-VLOOKUP($B149,Adjusted!$C$1:$AI$128,L$2,FALSE)</f>
        <v>2.9420805872580917</v>
      </c>
      <c r="M149">
        <f>Playoffs!CZ147-VLOOKUP($B149,Adjusted!$C$1:$AI$128,M$2,FALSE)</f>
        <v>4.9457256779490084</v>
      </c>
      <c r="N149">
        <f>Playoffs!DA147-VLOOKUP($B149,Adjusted!$C$1:$AI$128,N$2,FALSE)</f>
        <v>5.2623033235811194</v>
      </c>
      <c r="O149">
        <f>Playoffs!DB147-VLOOKUP($B149,Adjusted!$C$1:$AI$128,O$2,FALSE)</f>
        <v>2.8862829594747694</v>
      </c>
      <c r="P149">
        <f>Playoffs!DC147-VLOOKUP($B149,Adjusted!$C$1:$AI$128,P$2,FALSE)</f>
        <v>1.9639933713779072</v>
      </c>
      <c r="Q149">
        <f>Playoffs!DD147-VLOOKUP($B149,Adjusted!$C$1:$AI$128,Q$2,FALSE)</f>
        <v>0.61364262967731387</v>
      </c>
      <c r="R149">
        <f>Playoffs!DE147-VLOOKUP($B149,Adjusted!$C$1:$AI$128,R$2,FALSE)</f>
        <v>0.41955848143970964</v>
      </c>
      <c r="S149">
        <f>Playoffs!DF147-VLOOKUP($B149,Adjusted!$C$1:$AI$128,S$2,FALSE)</f>
        <v>24.410183116555682</v>
      </c>
      <c r="T149">
        <f>Playoffs!DG147-VLOOKUP($B149,Adjusted!$C$1:$AI$128,T$2,FALSE)</f>
        <v>25.466138972980655</v>
      </c>
      <c r="U149">
        <f>Playoffs!DH147-VLOOKUP($B149,Adjusted!$C$1:$AI$128,U$2,FALSE)</f>
        <v>0.84149050245098023</v>
      </c>
      <c r="V149">
        <f>Playoffs!DI147-VLOOKUP($B149,Adjusted!$C$1:$AI$128,V$2,FALSE)</f>
        <v>2.16796875</v>
      </c>
      <c r="W149">
        <f>Playoffs!DJ147-VLOOKUP($B149,Adjusted!$C$1:$AI$128,W$2,FALSE)</f>
        <v>0.84839733537369655</v>
      </c>
      <c r="X149">
        <f>Playoffs!DK147-VLOOKUP($B149,Adjusted!$C$1:$AI$128,X$2,FALSE)</f>
        <v>0.96559178358843534</v>
      </c>
      <c r="Y149">
        <f>Playoffs!DL147-VLOOKUP($B149,Adjusted!$C$1:$AI$128,Y$2,FALSE)</f>
        <v>8.9815345361770849</v>
      </c>
      <c r="Z149">
        <f>Playoffs!DM147-VLOOKUP($B149,Adjusted!$C$1:$AI$128,Z$2,FALSE)</f>
        <v>5.5370892594180736</v>
      </c>
      <c r="AA149">
        <f>Playoffs!DN147-VLOOKUP($B149,Adjusted!$C$1:$AI$128,AA$2,FALSE)</f>
        <v>1.1293988405942581</v>
      </c>
      <c r="AB149">
        <f>Playoffs!DO147-VLOOKUP($B149,Adjusted!$C$1:$AI$128,AB$2,FALSE)</f>
        <v>0.64402029236054836</v>
      </c>
      <c r="AC149">
        <f>Playoffs!DP147-VLOOKUP($B149,Adjusted!$C$1:$AI$128,AC$2,FALSE)</f>
        <v>0.50609784789553258</v>
      </c>
      <c r="AD149">
        <f>Playoffs!DQ147-VLOOKUP($B149,Adjusted!$C$1:$AI$128,AD$2,FALSE)</f>
        <v>0.52894094170034722</v>
      </c>
      <c r="AE149">
        <f>Playoffs!DR147-VLOOKUP($B149,Adjusted!$C$1:$AI$128,AE$2,FALSE)</f>
        <v>5.0093611795935553</v>
      </c>
      <c r="AF149">
        <f>Playoffs!DS147-VLOOKUP($B149,Adjusted!$C$1:$AI$128,AF$2,FALSE)</f>
        <v>3.352231393842199</v>
      </c>
      <c r="AG149">
        <f>Playoffs!DT147-VLOOKUP($B149,Adjusted!$C$1:$AI$128,AG$2,FALSE)</f>
        <v>40.761747036156699</v>
      </c>
      <c r="AH149">
        <f>Playoffs!DU147-VLOOKUP($B149,Adjusted!$C$1:$AI$128,AH$2,FALSE)</f>
        <v>42.52377387152778</v>
      </c>
      <c r="AJ149">
        <f t="shared" ca="1" si="171"/>
        <v>23</v>
      </c>
      <c r="AK149">
        <f t="shared" ca="1" si="140"/>
        <v>170</v>
      </c>
      <c r="AL149">
        <f t="shared" ca="1" si="141"/>
        <v>154</v>
      </c>
      <c r="AM149">
        <f t="shared" ca="1" si="142"/>
        <v>186</v>
      </c>
      <c r="AN149">
        <f t="shared" ca="1" si="143"/>
        <v>84</v>
      </c>
      <c r="AO149">
        <f t="shared" ca="1" si="144"/>
        <v>196</v>
      </c>
      <c r="AP149">
        <f t="shared" ca="1" si="145"/>
        <v>17</v>
      </c>
      <c r="AQ149">
        <f t="shared" ca="1" si="146"/>
        <v>123</v>
      </c>
      <c r="AR149">
        <f t="shared" ca="1" si="147"/>
        <v>3</v>
      </c>
      <c r="AS149">
        <f t="shared" ca="1" si="148"/>
        <v>146</v>
      </c>
      <c r="AT149">
        <f t="shared" ca="1" si="149"/>
        <v>131</v>
      </c>
      <c r="AU149">
        <f t="shared" ca="1" si="150"/>
        <v>130</v>
      </c>
      <c r="AV149">
        <f t="shared" ca="1" si="151"/>
        <v>7</v>
      </c>
      <c r="AW149">
        <f t="shared" ca="1" si="152"/>
        <v>153</v>
      </c>
      <c r="AX149">
        <f t="shared" ca="1" si="153"/>
        <v>14</v>
      </c>
      <c r="AY149">
        <f t="shared" ca="1" si="154"/>
        <v>125</v>
      </c>
      <c r="AZ149">
        <f t="shared" ca="1" si="155"/>
        <v>179</v>
      </c>
      <c r="BA149">
        <f t="shared" ca="1" si="156"/>
        <v>35</v>
      </c>
      <c r="BB149">
        <f t="shared" ca="1" si="157"/>
        <v>14</v>
      </c>
      <c r="BC149">
        <f t="shared" ca="1" si="158"/>
        <v>173</v>
      </c>
      <c r="BD149">
        <f t="shared" ca="1" si="159"/>
        <v>56</v>
      </c>
      <c r="BE149">
        <f t="shared" ca="1" si="160"/>
        <v>178</v>
      </c>
      <c r="BF149">
        <f t="shared" ca="1" si="161"/>
        <v>2</v>
      </c>
      <c r="BG149">
        <f t="shared" ca="1" si="162"/>
        <v>107</v>
      </c>
      <c r="BH149">
        <f t="shared" ca="1" si="163"/>
        <v>169</v>
      </c>
      <c r="BI149">
        <f t="shared" ca="1" si="164"/>
        <v>105</v>
      </c>
      <c r="BJ149">
        <f t="shared" ca="1" si="165"/>
        <v>65</v>
      </c>
      <c r="BK149">
        <f t="shared" ca="1" si="166"/>
        <v>155</v>
      </c>
      <c r="BL149">
        <f t="shared" ca="1" si="167"/>
        <v>37</v>
      </c>
      <c r="BM149">
        <f t="shared" ca="1" si="168"/>
        <v>68</v>
      </c>
      <c r="BN149">
        <f t="shared" ca="1" si="169"/>
        <v>54</v>
      </c>
      <c r="BO149">
        <f t="shared" ca="1" si="170"/>
        <v>160</v>
      </c>
      <c r="BQ149">
        <f>NORMDIST(C149,Playoffs!CP$199,Playoffs!CP$200,1)</f>
        <v>0.89446471266800465</v>
      </c>
      <c r="BR149">
        <f>1-NORMDIST(D149,Playoffs!CQ$199,Playoffs!CQ$200,1)</f>
        <v>0.23811608089881986</v>
      </c>
      <c r="BS149">
        <f>NORMDIST(E149,Playoffs!CR$199,Playoffs!CR$200,1)</f>
        <v>0.28228157278549282</v>
      </c>
      <c r="BT149">
        <f>1-NORMDIST(F149,Playoffs!CS$199,Playoffs!CS$200,1)</f>
        <v>7.4951600995862844E-2</v>
      </c>
      <c r="BU149">
        <f>1-NORMDIST(G149,Playoffs!CT$199,Playoffs!CT$200,1)</f>
        <v>0.66826353095268065</v>
      </c>
      <c r="BV149">
        <f>NORMDIST(H149,Playoffs!CU$199,Playoffs!CU$200,1)</f>
        <v>5.7194619507078936E-2</v>
      </c>
      <c r="BW149">
        <f>NORMDIST(I149,Playoffs!CV$199,Playoffs!CV$200,1)</f>
        <v>0.95711320143478873</v>
      </c>
      <c r="BX149">
        <f>1-NORMDIST(J149,Playoffs!CW$199,Playoffs!CW$200,1)</f>
        <v>0.45248535761087005</v>
      </c>
      <c r="BY149">
        <f>NORMDIST(K149,Playoffs!CX$199,Playoffs!CX$200,1)</f>
        <v>0.99964345323481418</v>
      </c>
      <c r="BZ149">
        <f>1-NORMDIST(L149,Playoffs!CY$199,Playoffs!CY$200,1)</f>
        <v>0.31535942247131876</v>
      </c>
      <c r="CA149">
        <f>NORMDIST(M149,Playoffs!CZ$199,Playoffs!CZ$200,1)</f>
        <v>0.42081737169423483</v>
      </c>
      <c r="CB149">
        <f>1-NORMDIST(N149,Playoffs!DA$199,Playoffs!DA$200,1)</f>
        <v>0.46861782695644993</v>
      </c>
      <c r="CC149">
        <f>NORMDIST(O149,Playoffs!DB$199,Playoffs!DB$200,1)</f>
        <v>0.98877582565818245</v>
      </c>
      <c r="CD149">
        <f>1-NORMDIST(P149,Playoffs!DC$199,Playoffs!DC$200,1)</f>
        <v>0.27078435956388869</v>
      </c>
      <c r="CE149">
        <f>NORMDIST(Q149,Playoffs!DD$199,Playoffs!DD$200,1)</f>
        <v>0.95105086239769587</v>
      </c>
      <c r="CF149">
        <f>1-NORMDIST(R149,Playoffs!DE$199,Playoffs!DE$200,1)</f>
        <v>0.41655969104683166</v>
      </c>
      <c r="CG149">
        <f>NORMDIST(S149,Playoffs!DF$199,Playoffs!DF$200,1)</f>
        <v>0.12045574422644978</v>
      </c>
      <c r="CH149">
        <f>1-NORMDIST(T149,Playoffs!DG$199,Playoffs!DG$200,1)</f>
        <v>0.83799057052460824</v>
      </c>
      <c r="CI149">
        <f>1-NORMDIST(U149,Playoffs!DH$199,Playoffs!DH$200,1)</f>
        <v>0.9358043566030706</v>
      </c>
      <c r="CJ149">
        <f>NORMDIST(V149,Playoffs!DI$199,Playoffs!DI$200,1)</f>
        <v>0.19375600976930984</v>
      </c>
      <c r="CK149">
        <f>NORMDIST(W149,Playoffs!DJ$199,Playoffs!DJ$200,1)</f>
        <v>0.7590712999172804</v>
      </c>
      <c r="CL149">
        <f>1-NORMDIST(X149,Playoffs!DK$199,Playoffs!DK$200,1)</f>
        <v>0.12894524318812439</v>
      </c>
      <c r="CM149">
        <f>NORMDIST(Y149,Playoffs!DL$199,Playoffs!DL$200,1)</f>
        <v>0.9997498044531703</v>
      </c>
      <c r="CN149">
        <f>1-NORMDIST(Z149,Playoffs!DM$199,Playoffs!DM$200,1)</f>
        <v>0.48861318189954106</v>
      </c>
      <c r="CO149">
        <f>1-NORMDIST(AA149,Playoffs!DN$199,Playoffs!DN$200,1)</f>
        <v>0.23541702221963112</v>
      </c>
      <c r="CP149">
        <f>NORMDIST(AB149,Playoffs!DO$199,Playoffs!DO$200,1)</f>
        <v>0.34555845107620931</v>
      </c>
      <c r="CQ149">
        <f>NORMDIST(AC149,Playoffs!DP$199,Playoffs!DP$200,1)</f>
        <v>0.66220373448224024</v>
      </c>
      <c r="CR149">
        <f>1-NORMDIST(AD149,Playoffs!DQ$199,Playoffs!DQ$200,1)</f>
        <v>0.26966337795090967</v>
      </c>
      <c r="CS149">
        <f>NORMDIST(AE149,Playoffs!DR$199,Playoffs!DR$200,1)</f>
        <v>0.7552957511844236</v>
      </c>
      <c r="CT149">
        <f>1-NORMDIST(AF149,Playoffs!DS$199,Playoffs!DS$200,1)</f>
        <v>0.73341012867631061</v>
      </c>
      <c r="CU149">
        <f>NORMDIST(AG149,Playoffs!DT$199,Playoffs!DT$200,1)</f>
        <v>0.65738451745318949</v>
      </c>
      <c r="CV149">
        <f>1-NORMDIST(AH149,Playoffs!DU$199,Playoffs!DU$200,1)</f>
        <v>0.24975819583091852</v>
      </c>
      <c r="CW149">
        <f t="shared" si="172"/>
        <v>25.844721742853068</v>
      </c>
      <c r="CX149">
        <f t="shared" si="173"/>
        <v>11.401657088771609</v>
      </c>
      <c r="CY149">
        <f t="shared" si="174"/>
        <v>37.246378831624661</v>
      </c>
      <c r="DA149">
        <f t="shared" ca="1" si="175"/>
        <v>44</v>
      </c>
      <c r="DB149">
        <f t="shared" ca="1" si="176"/>
        <v>170</v>
      </c>
      <c r="DC149">
        <f t="shared" ca="1" si="177"/>
        <v>113</v>
      </c>
      <c r="DE149" t="str">
        <f t="shared" si="178"/>
        <v>Cowboys</v>
      </c>
    </row>
    <row r="150" spans="1:109">
      <c r="A150" t="str">
        <f>Playoffs!G148</f>
        <v>Giants-DIV-2007</v>
      </c>
      <c r="B150" t="str">
        <f>Playoffs!B148&amp;"-"&amp;Playoffs!F148</f>
        <v>Cowboys-2007</v>
      </c>
      <c r="C150">
        <f>Playoffs!CP148-VLOOKUP($B150,Adjusted!$C$1:$AI$128,C$2,FALSE)</f>
        <v>0.80846015831134477</v>
      </c>
      <c r="D150">
        <f>Playoffs!CQ148-VLOOKUP($B150,Adjusted!$C$1:$AI$128,D$2,FALSE)</f>
        <v>0.75978621199908081</v>
      </c>
      <c r="E150">
        <f>Playoffs!CR148-VLOOKUP($B150,Adjusted!$C$1:$AI$128,E$2,FALSE)</f>
        <v>9.3159230454048103</v>
      </c>
      <c r="F150">
        <f>Playoffs!CS148-VLOOKUP($B150,Adjusted!$C$1:$AI$128,F$2,FALSE)</f>
        <v>2.2757786716892539</v>
      </c>
      <c r="G150">
        <f>Playoffs!CT148-VLOOKUP($B150,Adjusted!$C$1:$AI$128,G$2,FALSE)</f>
        <v>2.9622395833333454E-3</v>
      </c>
      <c r="H150">
        <f>Playoffs!CU148-VLOOKUP($B150,Adjusted!$C$1:$AI$128,H$2,FALSE)</f>
        <v>1.15625</v>
      </c>
      <c r="I150">
        <f>Playoffs!CV148-VLOOKUP($B150,Adjusted!$C$1:$AI$128,I$2,FALSE)</f>
        <v>29.318679715742061</v>
      </c>
      <c r="J150">
        <f>Playoffs!CW148-VLOOKUP($B150,Adjusted!$C$1:$AI$128,J$2,FALSE)</f>
        <v>37.964585585153714</v>
      </c>
      <c r="K150">
        <f>Playoffs!CX148-VLOOKUP($B150,Adjusted!$C$1:$AI$128,K$2,FALSE)</f>
        <v>2.9061860111819087</v>
      </c>
      <c r="L150">
        <f>Playoffs!CY148-VLOOKUP($B150,Adjusted!$C$1:$AI$128,L$2,FALSE)</f>
        <v>4.4976718642897984</v>
      </c>
      <c r="M150">
        <f>Playoffs!CZ148-VLOOKUP($B150,Adjusted!$C$1:$AI$128,M$2,FALSE)</f>
        <v>5.5523669696814801</v>
      </c>
      <c r="N150">
        <f>Playoffs!DA148-VLOOKUP($B150,Adjusted!$C$1:$AI$128,N$2,FALSE)</f>
        <v>3.8964168635396668</v>
      </c>
      <c r="O150">
        <f>Playoffs!DB148-VLOOKUP($B150,Adjusted!$C$1:$AI$128,O$2,FALSE)</f>
        <v>1.9098716090521886</v>
      </c>
      <c r="P150">
        <f>Playoffs!DC148-VLOOKUP($B150,Adjusted!$C$1:$AI$128,P$2,FALSE)</f>
        <v>2.7467640457989724</v>
      </c>
      <c r="Q150">
        <f>Playoffs!DD148-VLOOKUP($B150,Adjusted!$C$1:$AI$128,Q$2,FALSE)</f>
        <v>0.43757524746798782</v>
      </c>
      <c r="R150">
        <f>Playoffs!DE148-VLOOKUP($B150,Adjusted!$C$1:$AI$128,R$2,FALSE)</f>
        <v>0.54151207378846211</v>
      </c>
      <c r="S150">
        <f>Playoffs!DF148-VLOOKUP($B150,Adjusted!$C$1:$AI$128,S$2,FALSE)</f>
        <v>27.896660719763023</v>
      </c>
      <c r="T150">
        <f>Playoffs!DG148-VLOOKUP($B150,Adjusted!$C$1:$AI$128,T$2,FALSE)</f>
        <v>23.833730387642383</v>
      </c>
      <c r="U150">
        <f>Playoffs!DH148-VLOOKUP($B150,Adjusted!$C$1:$AI$128,U$2,FALSE)</f>
        <v>2.3263537837009802</v>
      </c>
      <c r="V150">
        <f>Playoffs!DI148-VLOOKUP($B150,Adjusted!$C$1:$AI$128,V$2,FALSE)</f>
        <v>1.1796875</v>
      </c>
      <c r="W150">
        <f>Playoffs!DJ148-VLOOKUP($B150,Adjusted!$C$1:$AI$128,W$2,FALSE)</f>
        <v>1.0888326696636625</v>
      </c>
      <c r="X150">
        <f>Playoffs!DK148-VLOOKUP($B150,Adjusted!$C$1:$AI$128,X$2,FALSE)</f>
        <v>0.74314944727891152</v>
      </c>
      <c r="Y150">
        <f>Playoffs!DL148-VLOOKUP($B150,Adjusted!$C$1:$AI$128,Y$2,FALSE)</f>
        <v>5.3227266746592621</v>
      </c>
      <c r="Z150">
        <f>Playoffs!DM148-VLOOKUP($B150,Adjusted!$C$1:$AI$128,Z$2,FALSE)</f>
        <v>8.997553930380791</v>
      </c>
      <c r="AA150">
        <f>Playoffs!DN148-VLOOKUP($B150,Adjusted!$C$1:$AI$128,AA$2,FALSE)</f>
        <v>0.58968080307158954</v>
      </c>
      <c r="AB150">
        <f>Playoffs!DO148-VLOOKUP($B150,Adjusted!$C$1:$AI$128,AB$2,FALSE)</f>
        <v>1.0474264386445933</v>
      </c>
      <c r="AC150">
        <f>Playoffs!DP148-VLOOKUP($B150,Adjusted!$C$1:$AI$128,AC$2,FALSE)</f>
        <v>0.64381416859054197</v>
      </c>
      <c r="AD150">
        <f>Playoffs!DQ148-VLOOKUP($B150,Adjusted!$C$1:$AI$128,AD$2,FALSE)</f>
        <v>0.47273774513954286</v>
      </c>
      <c r="AE150">
        <f>Playoffs!DR148-VLOOKUP($B150,Adjusted!$C$1:$AI$128,AE$2,FALSE)</f>
        <v>4.1201208622451109</v>
      </c>
      <c r="AF150">
        <f>Playoffs!DS148-VLOOKUP($B150,Adjusted!$C$1:$AI$128,AF$2,FALSE)</f>
        <v>4.5064161430463843</v>
      </c>
      <c r="AG150">
        <f>Playoffs!DT148-VLOOKUP($B150,Adjusted!$C$1:$AI$128,AG$2,FALSE)</f>
        <v>37.564933265075354</v>
      </c>
      <c r="AH150">
        <f>Playoffs!DU148-VLOOKUP($B150,Adjusted!$C$1:$AI$128,AH$2,FALSE)</f>
        <v>38.888316902281744</v>
      </c>
      <c r="AJ150">
        <f t="shared" ca="1" si="171"/>
        <v>30</v>
      </c>
      <c r="AK150">
        <f t="shared" ca="1" si="140"/>
        <v>165</v>
      </c>
      <c r="AL150">
        <f t="shared" ca="1" si="141"/>
        <v>31</v>
      </c>
      <c r="AM150">
        <f t="shared" ca="1" si="142"/>
        <v>42</v>
      </c>
      <c r="AN150">
        <f t="shared" ca="1" si="143"/>
        <v>23</v>
      </c>
      <c r="AO150">
        <f t="shared" ca="1" si="144"/>
        <v>126</v>
      </c>
      <c r="AP150">
        <f t="shared" ca="1" si="145"/>
        <v>109</v>
      </c>
      <c r="AQ150">
        <f t="shared" ca="1" si="146"/>
        <v>180</v>
      </c>
      <c r="AR150">
        <f t="shared" ca="1" si="147"/>
        <v>79</v>
      </c>
      <c r="AS150">
        <f t="shared" ca="1" si="148"/>
        <v>196</v>
      </c>
      <c r="AT150">
        <f t="shared" ca="1" si="149"/>
        <v>84</v>
      </c>
      <c r="AU150">
        <f t="shared" ca="1" si="150"/>
        <v>28</v>
      </c>
      <c r="AV150">
        <f t="shared" ca="1" si="151"/>
        <v>68</v>
      </c>
      <c r="AW150">
        <f t="shared" ca="1" si="152"/>
        <v>194</v>
      </c>
      <c r="AX150">
        <f t="shared" ca="1" si="153"/>
        <v>88</v>
      </c>
      <c r="AY150">
        <f t="shared" ca="1" si="154"/>
        <v>172</v>
      </c>
      <c r="AZ150">
        <f t="shared" ca="1" si="155"/>
        <v>151</v>
      </c>
      <c r="BA150">
        <f t="shared" ca="1" si="156"/>
        <v>26</v>
      </c>
      <c r="BB150">
        <f t="shared" ca="1" si="157"/>
        <v>53</v>
      </c>
      <c r="BC150">
        <f t="shared" ca="1" si="158"/>
        <v>185</v>
      </c>
      <c r="BD150">
        <f t="shared" ca="1" si="159"/>
        <v>8</v>
      </c>
      <c r="BE150">
        <f t="shared" ca="1" si="160"/>
        <v>133</v>
      </c>
      <c r="BF150">
        <f t="shared" ca="1" si="161"/>
        <v>115</v>
      </c>
      <c r="BG150">
        <f t="shared" ca="1" si="162"/>
        <v>198</v>
      </c>
      <c r="BH150">
        <f t="shared" ca="1" si="163"/>
        <v>93</v>
      </c>
      <c r="BI150">
        <f t="shared" ca="1" si="164"/>
        <v>35</v>
      </c>
      <c r="BJ150">
        <f t="shared" ca="1" si="165"/>
        <v>13</v>
      </c>
      <c r="BK150">
        <f t="shared" ca="1" si="166"/>
        <v>123</v>
      </c>
      <c r="BL150">
        <f t="shared" ca="1" si="167"/>
        <v>89</v>
      </c>
      <c r="BM150">
        <f t="shared" ca="1" si="168"/>
        <v>140</v>
      </c>
      <c r="BN150">
        <f t="shared" ca="1" si="169"/>
        <v>96</v>
      </c>
      <c r="BO150">
        <f t="shared" ca="1" si="170"/>
        <v>124</v>
      </c>
      <c r="BQ150">
        <f>NORMDIST(C150,Playoffs!CP$199,Playoffs!CP$200,1)</f>
        <v>0.871125605518969</v>
      </c>
      <c r="BR150">
        <f>1-NORMDIST(D150,Playoffs!CQ$199,Playoffs!CQ$200,1)</f>
        <v>0.25438561197588283</v>
      </c>
      <c r="BS150">
        <f>NORMDIST(E150,Playoffs!CR$199,Playoffs!CR$200,1)</f>
        <v>0.91459382148651036</v>
      </c>
      <c r="BT150">
        <f>1-NORMDIST(F150,Playoffs!CS$199,Playoffs!CS$200,1)</f>
        <v>0.86840069366828976</v>
      </c>
      <c r="BU150">
        <f>1-NORMDIST(G150,Playoffs!CT$199,Playoffs!CT$200,1)</f>
        <v>0.89355130023189688</v>
      </c>
      <c r="BV150">
        <f>NORMDIST(H150,Playoffs!CU$199,Playoffs!CU$200,1)</f>
        <v>0.33564893537442619</v>
      </c>
      <c r="BW150">
        <f>NORMDIST(I150,Playoffs!CV$199,Playoffs!CV$200,1)</f>
        <v>0.53667436207411912</v>
      </c>
      <c r="BX150">
        <f>1-NORMDIST(J150,Playoffs!CW$199,Playoffs!CW$200,1)</f>
        <v>0.14495492369330276</v>
      </c>
      <c r="BY150">
        <f>NORMDIST(K150,Playoffs!CX$199,Playoffs!CX$200,1)</f>
        <v>0.66295534751912388</v>
      </c>
      <c r="BZ150">
        <f>1-NORMDIST(L150,Playoffs!CY$199,Playoffs!CY$200,1)</f>
        <v>1.0059213224850039E-3</v>
      </c>
      <c r="CA150">
        <f>NORMDIST(M150,Playoffs!CZ$199,Playoffs!CZ$200,1)</f>
        <v>0.63079643685365205</v>
      </c>
      <c r="CB150">
        <f>1-NORMDIST(N150,Playoffs!DA$199,Playoffs!DA$200,1)</f>
        <v>0.86929394202930443</v>
      </c>
      <c r="CC150">
        <f>NORMDIST(O150,Playoffs!DB$199,Playoffs!DB$200,1)</f>
        <v>0.69578347548695496</v>
      </c>
      <c r="CD150">
        <f>1-NORMDIST(P150,Playoffs!DC$199,Playoffs!DC$200,1)</f>
        <v>2.1192214984708135E-2</v>
      </c>
      <c r="CE150">
        <f>NORMDIST(Q150,Playoffs!DD$199,Playoffs!DD$200,1)</f>
        <v>0.63487319756928973</v>
      </c>
      <c r="CF150">
        <f>1-NORMDIST(R150,Playoffs!DE$199,Playoffs!DE$200,1)</f>
        <v>0.13171641687208813</v>
      </c>
      <c r="CG150">
        <f>NORMDIST(S150,Playoffs!DF$199,Playoffs!DF$200,1)</f>
        <v>0.28876035836609348</v>
      </c>
      <c r="CH150">
        <f>1-NORMDIST(T150,Playoffs!DG$199,Playoffs!DG$200,1)</f>
        <v>0.8987588895906915</v>
      </c>
      <c r="CI150">
        <f>1-NORMDIST(U150,Playoffs!DH$199,Playoffs!DH$200,1)</f>
        <v>0.78399875570229427</v>
      </c>
      <c r="CJ150">
        <f>NORMDIST(V150,Playoffs!DI$199,Playoffs!DI$200,1)</f>
        <v>8.8005881277558262E-2</v>
      </c>
      <c r="CK150">
        <f>NORMDIST(W150,Playoffs!DJ$199,Playoffs!DJ$200,1)</f>
        <v>0.94312379534090884</v>
      </c>
      <c r="CL150">
        <f>1-NORMDIST(X150,Playoffs!DK$199,Playoffs!DK$200,1)</f>
        <v>0.37490787550404758</v>
      </c>
      <c r="CM150">
        <f>NORMDIST(Y150,Playoffs!DL$199,Playoffs!DL$200,1)</f>
        <v>0.42611009154171864</v>
      </c>
      <c r="CN150">
        <f>1-NORMDIST(Z150,Playoffs!DM$199,Playoffs!DM$200,1)</f>
        <v>2.3561259991655703E-4</v>
      </c>
      <c r="CO150">
        <f>1-NORMDIST(AA150,Playoffs!DN$199,Playoffs!DN$200,1)</f>
        <v>0.69935795201209217</v>
      </c>
      <c r="CP150">
        <f>NORMDIST(AB150,Playoffs!DO$199,Playoffs!DO$200,1)</f>
        <v>0.70271764126327008</v>
      </c>
      <c r="CQ150">
        <f>NORMDIST(AC150,Playoffs!DP$199,Playoffs!DP$200,1)</f>
        <v>0.94477659680256687</v>
      </c>
      <c r="CR150">
        <f>1-NORMDIST(AD150,Playoffs!DQ$199,Playoffs!DQ$200,1)</f>
        <v>0.44701729163937909</v>
      </c>
      <c r="CS150">
        <f>NORMDIST(AE150,Playoffs!DR$199,Playoffs!DR$200,1)</f>
        <v>0.49438245470823206</v>
      </c>
      <c r="CT150">
        <f>1-NORMDIST(AF150,Playoffs!DS$199,Playoffs!DS$200,1)</f>
        <v>0.38502029646107427</v>
      </c>
      <c r="CU150">
        <f>NORMDIST(AG150,Playoffs!DT$199,Playoffs!DT$200,1)</f>
        <v>0.46638219469723852</v>
      </c>
      <c r="CV150">
        <f>1-NORMDIST(AH150,Playoffs!DU$199,Playoffs!DU$200,1)</f>
        <v>0.45289330087821689</v>
      </c>
      <c r="CW150">
        <f t="shared" si="172"/>
        <v>25.814708319844122</v>
      </c>
      <c r="CX150">
        <f t="shared" si="173"/>
        <v>13.454346887089622</v>
      </c>
      <c r="CY150">
        <f t="shared" si="174"/>
        <v>39.269055206933743</v>
      </c>
      <c r="DA150">
        <f t="shared" ca="1" si="175"/>
        <v>45</v>
      </c>
      <c r="DB150">
        <f t="shared" ca="1" si="176"/>
        <v>157</v>
      </c>
      <c r="DC150">
        <f t="shared" ca="1" si="177"/>
        <v>104</v>
      </c>
      <c r="DE150" t="str">
        <f t="shared" si="178"/>
        <v>Giants</v>
      </c>
    </row>
    <row r="151" spans="1:109">
      <c r="A151" t="str">
        <f>Playoffs!G149</f>
        <v>Patriots-CC-2007</v>
      </c>
      <c r="B151" t="str">
        <f>Playoffs!B149&amp;"-"&amp;Playoffs!F149</f>
        <v>Chargers-2007</v>
      </c>
      <c r="C151">
        <f>Playoffs!CP149-VLOOKUP($B151,Adjusted!$C$1:$AI$128,C$2,FALSE)</f>
        <v>0.79517508604586917</v>
      </c>
      <c r="D151">
        <f>Playoffs!CQ149-VLOOKUP($B151,Adjusted!$C$1:$AI$128,D$2,FALSE)</f>
        <v>0.60553502570035755</v>
      </c>
      <c r="E151">
        <f>Playoffs!CR149-VLOOKUP($B151,Adjusted!$C$1:$AI$128,E$2,FALSE)</f>
        <v>4.0541132979385557</v>
      </c>
      <c r="F151">
        <f>Playoffs!CS149-VLOOKUP($B151,Adjusted!$C$1:$AI$128,F$2,FALSE)</f>
        <v>2.4339678711663852</v>
      </c>
      <c r="G151">
        <f>Playoffs!CT149-VLOOKUP($B151,Adjusted!$C$1:$AI$128,G$2,FALSE)</f>
        <v>1.7712727864583331</v>
      </c>
      <c r="H151">
        <f>Playoffs!CU149-VLOOKUP($B151,Adjusted!$C$1:$AI$128,H$2,FALSE)</f>
        <v>2.30859375</v>
      </c>
      <c r="I151">
        <f>Playoffs!CV149-VLOOKUP($B151,Adjusted!$C$1:$AI$128,I$2,FALSE)</f>
        <v>31.672192829641926</v>
      </c>
      <c r="J151">
        <f>Playoffs!CW149-VLOOKUP($B151,Adjusted!$C$1:$AI$128,J$2,FALSE)</f>
        <v>29.537837344245318</v>
      </c>
      <c r="K151">
        <f>Playoffs!CX149-VLOOKUP($B151,Adjusted!$C$1:$AI$128,K$2,FALSE)</f>
        <v>2.9967613958888535</v>
      </c>
      <c r="L151">
        <f>Playoffs!CY149-VLOOKUP($B151,Adjusted!$C$1:$AI$128,L$2,FALSE)</f>
        <v>2.4818765245564709</v>
      </c>
      <c r="M151">
        <f>Playoffs!CZ149-VLOOKUP($B151,Adjusted!$C$1:$AI$128,M$2,FALSE)</f>
        <v>5.3495927497570248</v>
      </c>
      <c r="N151">
        <f>Playoffs!DA149-VLOOKUP($B151,Adjusted!$C$1:$AI$128,N$2,FALSE)</f>
        <v>5.243159909308825</v>
      </c>
      <c r="O151">
        <f>Playoffs!DB149-VLOOKUP($B151,Adjusted!$C$1:$AI$128,O$2,FALSE)</f>
        <v>2.2467797458978542</v>
      </c>
      <c r="P151">
        <f>Playoffs!DC149-VLOOKUP($B151,Adjusted!$C$1:$AI$128,P$2,FALSE)</f>
        <v>1.6870741426032096</v>
      </c>
      <c r="Q151">
        <f>Playoffs!DD149-VLOOKUP($B151,Adjusted!$C$1:$AI$128,Q$2,FALSE)</f>
        <v>0.54241982900383579</v>
      </c>
      <c r="R151">
        <f>Playoffs!DE149-VLOOKUP($B151,Adjusted!$C$1:$AI$128,R$2,FALSE)</f>
        <v>0.24375215472861075</v>
      </c>
      <c r="S151">
        <f>Playoffs!DF149-VLOOKUP($B151,Adjusted!$C$1:$AI$128,S$2,FALSE)</f>
        <v>32.499847824617646</v>
      </c>
      <c r="T151">
        <f>Playoffs!DG149-VLOOKUP($B151,Adjusted!$C$1:$AI$128,T$2,FALSE)</f>
        <v>27.267570404472977</v>
      </c>
      <c r="U151">
        <f>Playoffs!DH149-VLOOKUP($B151,Adjusted!$C$1:$AI$128,U$2,FALSE)</f>
        <v>3.3634631587009807</v>
      </c>
      <c r="V151">
        <f>Playoffs!DI149-VLOOKUP($B151,Adjusted!$C$1:$AI$128,V$2,FALSE)</f>
        <v>0.67578124999999978</v>
      </c>
      <c r="W151">
        <f>Playoffs!DJ149-VLOOKUP($B151,Adjusted!$C$1:$AI$128,W$2,FALSE)</f>
        <v>0.80081432756119653</v>
      </c>
      <c r="X151">
        <f>Playoffs!DK149-VLOOKUP($B151,Adjusted!$C$1:$AI$128,X$2,FALSE)</f>
        <v>0.36660599135487526</v>
      </c>
      <c r="Y151">
        <f>Playoffs!DL149-VLOOKUP($B151,Adjusted!$C$1:$AI$128,Y$2,FALSE)</f>
        <v>5.890790779751601</v>
      </c>
      <c r="Z151">
        <f>Playoffs!DM149-VLOOKUP($B151,Adjusted!$C$1:$AI$128,Z$2,FALSE)</f>
        <v>5.6664857797813903</v>
      </c>
      <c r="AA151">
        <f>Playoffs!DN149-VLOOKUP($B151,Adjusted!$C$1:$AI$128,AA$2,FALSE)</f>
        <v>0.45749444243049109</v>
      </c>
      <c r="AB151">
        <f>Playoffs!DO149-VLOOKUP($B151,Adjusted!$C$1:$AI$128,AB$2,FALSE)</f>
        <v>9.9701908978136189E-3</v>
      </c>
      <c r="AC151">
        <f>Playoffs!DP149-VLOOKUP($B151,Adjusted!$C$1:$AI$128,AC$2,FALSE)</f>
        <v>0.60641224187667331</v>
      </c>
      <c r="AD151">
        <f>Playoffs!DQ149-VLOOKUP($B151,Adjusted!$C$1:$AI$128,AD$2,FALSE)</f>
        <v>0.57485760782079842</v>
      </c>
      <c r="AE151">
        <f>Playoffs!DR149-VLOOKUP($B151,Adjusted!$C$1:$AI$128,AE$2,FALSE)</f>
        <v>4.9814352855139328</v>
      </c>
      <c r="AF151">
        <f>Playoffs!DS149-VLOOKUP($B151,Adjusted!$C$1:$AI$128,AF$2,FALSE)</f>
        <v>4.7536942637049453</v>
      </c>
      <c r="AG151">
        <f>Playoffs!DT149-VLOOKUP($B151,Adjusted!$C$1:$AI$128,AG$2,FALSE)</f>
        <v>36.810320059946577</v>
      </c>
      <c r="AH151">
        <f>Playoffs!DU149-VLOOKUP($B151,Adjusted!$C$1:$AI$128,AH$2,FALSE)</f>
        <v>35.717457696641517</v>
      </c>
      <c r="AJ151">
        <f t="shared" ca="1" si="171"/>
        <v>39</v>
      </c>
      <c r="AK151">
        <f t="shared" ca="1" si="140"/>
        <v>52</v>
      </c>
      <c r="AL151">
        <f t="shared" ca="1" si="141"/>
        <v>150</v>
      </c>
      <c r="AM151">
        <f t="shared" ca="1" si="142"/>
        <v>45</v>
      </c>
      <c r="AN151">
        <f t="shared" ca="1" si="143"/>
        <v>116</v>
      </c>
      <c r="AO151">
        <f t="shared" ca="1" si="144"/>
        <v>71</v>
      </c>
      <c r="AP151">
        <f t="shared" ca="1" si="145"/>
        <v>83</v>
      </c>
      <c r="AQ151">
        <f t="shared" ca="1" si="146"/>
        <v>122</v>
      </c>
      <c r="AR151">
        <f t="shared" ca="1" si="147"/>
        <v>65</v>
      </c>
      <c r="AS151">
        <f t="shared" ca="1" si="148"/>
        <v>89</v>
      </c>
      <c r="AT151">
        <f t="shared" ca="1" si="149"/>
        <v>97</v>
      </c>
      <c r="AU151">
        <f t="shared" ca="1" si="150"/>
        <v>126</v>
      </c>
      <c r="AV151">
        <f t="shared" ca="1" si="151"/>
        <v>38</v>
      </c>
      <c r="AW151">
        <f t="shared" ca="1" si="152"/>
        <v>119</v>
      </c>
      <c r="AX151">
        <f t="shared" ca="1" si="153"/>
        <v>32</v>
      </c>
      <c r="AY151">
        <f t="shared" ca="1" si="154"/>
        <v>34</v>
      </c>
      <c r="AZ151">
        <f t="shared" ca="1" si="155"/>
        <v>84</v>
      </c>
      <c r="BA151">
        <f t="shared" ca="1" si="156"/>
        <v>59</v>
      </c>
      <c r="BB151">
        <f t="shared" ca="1" si="157"/>
        <v>87</v>
      </c>
      <c r="BC151">
        <f t="shared" ca="1" si="158"/>
        <v>193</v>
      </c>
      <c r="BD151">
        <f t="shared" ca="1" si="159"/>
        <v>68</v>
      </c>
      <c r="BE151">
        <f t="shared" ca="1" si="160"/>
        <v>30</v>
      </c>
      <c r="BF151">
        <f t="shared" ca="1" si="161"/>
        <v>83</v>
      </c>
      <c r="BG151">
        <f t="shared" ca="1" si="162"/>
        <v>119</v>
      </c>
      <c r="BH151">
        <f t="shared" ca="1" si="163"/>
        <v>69</v>
      </c>
      <c r="BI151">
        <f t="shared" ca="1" si="164"/>
        <v>195</v>
      </c>
      <c r="BJ151">
        <f t="shared" ca="1" si="165"/>
        <v>21</v>
      </c>
      <c r="BK151">
        <f t="shared" ca="1" si="166"/>
        <v>182</v>
      </c>
      <c r="BL151">
        <f t="shared" ca="1" si="167"/>
        <v>40</v>
      </c>
      <c r="BM151">
        <f t="shared" ca="1" si="168"/>
        <v>155</v>
      </c>
      <c r="BN151">
        <f t="shared" ca="1" si="169"/>
        <v>106</v>
      </c>
      <c r="BO151">
        <f t="shared" ca="1" si="170"/>
        <v>79</v>
      </c>
      <c r="BQ151">
        <f>NORMDIST(C151,Playoffs!CP$199,Playoffs!CP$200,1)</f>
        <v>0.84211295341290016</v>
      </c>
      <c r="BR151">
        <f>1-NORMDIST(D151,Playoffs!CQ$199,Playoffs!CQ$200,1)</f>
        <v>0.79724006888057453</v>
      </c>
      <c r="BS151">
        <f>NORMDIST(E151,Playoffs!CR$199,Playoffs!CR$200,1)</f>
        <v>0.3119679870231955</v>
      </c>
      <c r="BT151">
        <f>1-NORMDIST(F151,Playoffs!CS$199,Playoffs!CS$200,1)</f>
        <v>0.85609728528116968</v>
      </c>
      <c r="BU151">
        <f>1-NORMDIST(G151,Playoffs!CT$199,Playoffs!CT$200,1)</f>
        <v>0.49457541181205555</v>
      </c>
      <c r="BV151">
        <f>NORMDIST(H151,Playoffs!CU$199,Playoffs!CU$200,1)</f>
        <v>0.65403257637644352</v>
      </c>
      <c r="BW151">
        <f>NORMDIST(I151,Playoffs!CV$199,Playoffs!CV$200,1)</f>
        <v>0.63873737306396439</v>
      </c>
      <c r="BX151">
        <f>1-NORMDIST(J151,Playoffs!CW$199,Playoffs!CW$200,1)</f>
        <v>0.45360763127503634</v>
      </c>
      <c r="BY151">
        <f>NORMDIST(K151,Playoffs!CX$199,Playoffs!CX$200,1)</f>
        <v>0.71646811376090613</v>
      </c>
      <c r="BZ151">
        <f>1-NORMDIST(L151,Playoffs!CY$199,Playoffs!CY$200,1)</f>
        <v>0.61438328110514528</v>
      </c>
      <c r="CA151">
        <f>NORMDIST(M151,Playoffs!CZ$199,Playoffs!CZ$200,1)</f>
        <v>0.56180542878810025</v>
      </c>
      <c r="CB151">
        <f>1-NORMDIST(N151,Playoffs!DA$199,Playoffs!DA$200,1)</f>
        <v>0.47532083472110953</v>
      </c>
      <c r="CC151">
        <f>NORMDIST(O151,Playoffs!DB$199,Playoffs!DB$200,1)</f>
        <v>0.8693189494880722</v>
      </c>
      <c r="CD151">
        <f>1-NORMDIST(P151,Playoffs!DC$199,Playoffs!DC$200,1)</f>
        <v>0.45686081282878177</v>
      </c>
      <c r="CE151">
        <f>NORMDIST(Q151,Playoffs!DD$199,Playoffs!DD$200,1)</f>
        <v>0.86972030045496851</v>
      </c>
      <c r="CF151">
        <f>1-NORMDIST(R151,Playoffs!DE$199,Playoffs!DE$200,1)</f>
        <v>0.86383130344141679</v>
      </c>
      <c r="CG151">
        <f>NORMDIST(S151,Playoffs!DF$199,Playoffs!DF$200,1)</f>
        <v>0.60098580183367567</v>
      </c>
      <c r="CH151">
        <f>1-NORMDIST(T151,Playoffs!DG$199,Playoffs!DG$200,1)</f>
        <v>0.74796682158281125</v>
      </c>
      <c r="CI151">
        <f>1-NORMDIST(U151,Playoffs!DH$199,Playoffs!DH$200,1)</f>
        <v>0.60742361803707667</v>
      </c>
      <c r="CJ151">
        <f>NORMDIST(V151,Playoffs!DI$199,Playoffs!DI$200,1)</f>
        <v>5.4525975429061679E-2</v>
      </c>
      <c r="CK151">
        <f>NORMDIST(W151,Playoffs!DJ$199,Playoffs!DJ$200,1)</f>
        <v>0.70177525599015422</v>
      </c>
      <c r="CL151">
        <f>1-NORMDIST(X151,Playoffs!DK$199,Playoffs!DK$200,1)</f>
        <v>0.85463175596704677</v>
      </c>
      <c r="CM151">
        <f>NORMDIST(Y151,Playoffs!DL$199,Playoffs!DL$200,1)</f>
        <v>0.64914892306000727</v>
      </c>
      <c r="CN151">
        <f>1-NORMDIST(Z151,Playoffs!DM$199,Playoffs!DM$200,1)</f>
        <v>0.43713906504469424</v>
      </c>
      <c r="CO151">
        <f>1-NORMDIST(AA151,Playoffs!DN$199,Playoffs!DN$200,1)</f>
        <v>0.79592485873427765</v>
      </c>
      <c r="CP151">
        <f>NORMDIST(AB151,Playoffs!DO$199,Playoffs!DO$200,1)</f>
        <v>3.1556998627317201E-2</v>
      </c>
      <c r="CQ151">
        <f>NORMDIST(AC151,Playoffs!DP$199,Playoffs!DP$200,1)</f>
        <v>0.89908224278358662</v>
      </c>
      <c r="CR151">
        <f>1-NORMDIST(AD151,Playoffs!DQ$199,Playoffs!DQ$200,1)</f>
        <v>0.1570887407793401</v>
      </c>
      <c r="CS151">
        <f>NORMDIST(AE151,Playoffs!DR$199,Playoffs!DR$200,1)</f>
        <v>0.74828400779273563</v>
      </c>
      <c r="CT151">
        <f>1-NORMDIST(AF151,Playoffs!DS$199,Playoffs!DS$200,1)</f>
        <v>0.31261240504637511</v>
      </c>
      <c r="CU151">
        <f>NORMDIST(AG151,Playoffs!DT$199,Playoffs!DT$200,1)</f>
        <v>0.4207549668831807</v>
      </c>
      <c r="CV151">
        <f>1-NORMDIST(AH151,Playoffs!DU$199,Playoffs!DU$200,1)</f>
        <v>0.64332929426657259</v>
      </c>
      <c r="CW151">
        <f t="shared" si="172"/>
        <v>23.780957442157266</v>
      </c>
      <c r="CX151">
        <f t="shared" si="173"/>
        <v>21.48046239465743</v>
      </c>
      <c r="CY151">
        <f t="shared" si="174"/>
        <v>45.26141983681471</v>
      </c>
      <c r="DA151">
        <f t="shared" ca="1" si="175"/>
        <v>61</v>
      </c>
      <c r="DB151">
        <f t="shared" ca="1" si="176"/>
        <v>84</v>
      </c>
      <c r="DC151">
        <f t="shared" ca="1" si="177"/>
        <v>59</v>
      </c>
      <c r="DE151" t="str">
        <f t="shared" si="178"/>
        <v>Patriots</v>
      </c>
    </row>
    <row r="152" spans="1:109">
      <c r="A152" t="str">
        <f>Playoffs!G150</f>
        <v>Chargers-CC-2007</v>
      </c>
      <c r="B152" t="str">
        <f>Playoffs!B150&amp;"-"&amp;Playoffs!F150</f>
        <v>Patriots-2007</v>
      </c>
      <c r="C152">
        <f>Playoffs!CP150-VLOOKUP($B152,Adjusted!$C$1:$AI$128,C$2,FALSE)</f>
        <v>0.627453862284158</v>
      </c>
      <c r="D152">
        <f>Playoffs!CQ150-VLOOKUP($B152,Adjusted!$C$1:$AI$128,D$2,FALSE)</f>
        <v>0.64089704072970144</v>
      </c>
      <c r="E152">
        <f>Playoffs!CR150-VLOOKUP($B152,Adjusted!$C$1:$AI$128,E$2,FALSE)</f>
        <v>3.6315079391378013</v>
      </c>
      <c r="F152">
        <f>Playoffs!CS150-VLOOKUP($B152,Adjusted!$C$1:$AI$128,F$2,FALSE)</f>
        <v>-0.31458275748725129</v>
      </c>
      <c r="G152">
        <f>Playoffs!CT150-VLOOKUP($B152,Adjusted!$C$1:$AI$128,G$2,FALSE)</f>
        <v>1.7888509114583331</v>
      </c>
      <c r="H152">
        <f>Playoffs!CU150-VLOOKUP($B152,Adjusted!$C$1:$AI$128,H$2,FALSE)</f>
        <v>3.7734375</v>
      </c>
      <c r="I152">
        <f>Playoffs!CV150-VLOOKUP($B152,Adjusted!$C$1:$AI$128,I$2,FALSE)</f>
        <v>29.729314187367887</v>
      </c>
      <c r="J152">
        <f>Playoffs!CW150-VLOOKUP($B152,Adjusted!$C$1:$AI$128,J$2,FALSE)</f>
        <v>19.309827563929126</v>
      </c>
      <c r="K152">
        <f>Playoffs!CX150-VLOOKUP($B152,Adjusted!$C$1:$AI$128,K$2,FALSE)</f>
        <v>2.5916659311532442</v>
      </c>
      <c r="L152">
        <f>Playoffs!CY150-VLOOKUP($B152,Adjusted!$C$1:$AI$128,L$2,FALSE)</f>
        <v>2.4885389604969688</v>
      </c>
      <c r="M152">
        <f>Playoffs!CZ150-VLOOKUP($B152,Adjusted!$C$1:$AI$128,M$2,FALSE)</f>
        <v>5.3068520713291765</v>
      </c>
      <c r="N152">
        <f>Playoffs!DA150-VLOOKUP($B152,Adjusted!$C$1:$AI$128,N$2,FALSE)</f>
        <v>4.137105851214649</v>
      </c>
      <c r="O152">
        <f>Playoffs!DB150-VLOOKUP($B152,Adjusted!$C$1:$AI$128,O$2,FALSE)</f>
        <v>1.5714632936988264</v>
      </c>
      <c r="P152">
        <f>Playoffs!DC150-VLOOKUP($B152,Adjusted!$C$1:$AI$128,P$2,FALSE)</f>
        <v>1.4862128756660011</v>
      </c>
      <c r="Q152">
        <f>Playoffs!DD150-VLOOKUP($B152,Adjusted!$C$1:$AI$128,Q$2,FALSE)</f>
        <v>0.29144795818305386</v>
      </c>
      <c r="R152">
        <f>Playoffs!DE150-VLOOKUP($B152,Adjusted!$C$1:$AI$128,R$2,FALSE)</f>
        <v>0.45478739824783015</v>
      </c>
      <c r="S152">
        <f>Playoffs!DF150-VLOOKUP($B152,Adjusted!$C$1:$AI$128,S$2,FALSE)</f>
        <v>32.758751492257417</v>
      </c>
      <c r="T152">
        <f>Playoffs!DG150-VLOOKUP($B152,Adjusted!$C$1:$AI$128,T$2,FALSE)</f>
        <v>30.439965310042286</v>
      </c>
      <c r="U152">
        <f>Playoffs!DH150-VLOOKUP($B152,Adjusted!$C$1:$AI$128,U$2,FALSE)</f>
        <v>0.51605104932598045</v>
      </c>
      <c r="V152">
        <f>Playoffs!DI150-VLOOKUP($B152,Adjusted!$C$1:$AI$128,V$2,FALSE)</f>
        <v>4.0390625</v>
      </c>
      <c r="W152">
        <f>Playoffs!DJ150-VLOOKUP($B152,Adjusted!$C$1:$AI$128,W$2,FALSE)</f>
        <v>0.43363502094271578</v>
      </c>
      <c r="X152">
        <f>Playoffs!DK150-VLOOKUP($B152,Adjusted!$C$1:$AI$128,X$2,FALSE)</f>
        <v>0.57363812712585038</v>
      </c>
      <c r="Y152">
        <f>Playoffs!DL150-VLOOKUP($B152,Adjusted!$C$1:$AI$128,Y$2,FALSE)</f>
        <v>5.6584925496526113</v>
      </c>
      <c r="Z152">
        <f>Playoffs!DM150-VLOOKUP($B152,Adjusted!$C$1:$AI$128,Z$2,FALSE)</f>
        <v>5.019066122679404</v>
      </c>
      <c r="AA152">
        <f>Playoffs!DN150-VLOOKUP($B152,Adjusted!$C$1:$AI$128,AA$2,FALSE)</f>
        <v>3.2430956030413516E-2</v>
      </c>
      <c r="AB152">
        <f>Playoffs!DO150-VLOOKUP($B152,Adjusted!$C$1:$AI$128,AB$2,FALSE)</f>
        <v>0.30796097283271018</v>
      </c>
      <c r="AC152">
        <f>Playoffs!DP150-VLOOKUP($B152,Adjusted!$C$1:$AI$128,AC$2,FALSE)</f>
        <v>0.54009506648211913</v>
      </c>
      <c r="AD152">
        <f>Playoffs!DQ150-VLOOKUP($B152,Adjusted!$C$1:$AI$128,AD$2,FALSE)</f>
        <v>0.54008062761535514</v>
      </c>
      <c r="AE152">
        <f>Playoffs!DR150-VLOOKUP($B152,Adjusted!$C$1:$AI$128,AE$2,FALSE)</f>
        <v>4.5916188120733175</v>
      </c>
      <c r="AF152">
        <f>Playoffs!DS150-VLOOKUP($B152,Adjusted!$C$1:$AI$128,AF$2,FALSE)</f>
        <v>4.771885449423551</v>
      </c>
      <c r="AG152">
        <f>Playoffs!DT150-VLOOKUP($B152,Adjusted!$C$1:$AI$128,AG$2,FALSE)</f>
        <v>36.135307165778265</v>
      </c>
      <c r="AH152">
        <f>Playoffs!DU150-VLOOKUP($B152,Adjusted!$C$1:$AI$128,AH$2,FALSE)</f>
        <v>34.909522738804213</v>
      </c>
      <c r="AJ152">
        <f t="shared" ca="1" si="171"/>
        <v>165</v>
      </c>
      <c r="AK152">
        <f t="shared" ca="1" si="140"/>
        <v>74</v>
      </c>
      <c r="AL152">
        <f t="shared" ca="1" si="141"/>
        <v>159</v>
      </c>
      <c r="AM152">
        <f t="shared" ca="1" si="142"/>
        <v>15</v>
      </c>
      <c r="AN152">
        <f t="shared" ca="1" si="143"/>
        <v>119</v>
      </c>
      <c r="AO152">
        <f t="shared" ca="1" si="144"/>
        <v>32</v>
      </c>
      <c r="AP152">
        <f t="shared" ca="1" si="145"/>
        <v>104</v>
      </c>
      <c r="AQ152">
        <f t="shared" ca="1" si="146"/>
        <v>33</v>
      </c>
      <c r="AR152">
        <f t="shared" ca="1" si="147"/>
        <v>114</v>
      </c>
      <c r="AS152">
        <f t="shared" ca="1" si="148"/>
        <v>90</v>
      </c>
      <c r="AT152">
        <f t="shared" ca="1" si="149"/>
        <v>102</v>
      </c>
      <c r="AU152">
        <f t="shared" ca="1" si="150"/>
        <v>42</v>
      </c>
      <c r="AV152">
        <f t="shared" ca="1" si="151"/>
        <v>119</v>
      </c>
      <c r="AW152">
        <f t="shared" ca="1" si="152"/>
        <v>95</v>
      </c>
      <c r="AX152">
        <f t="shared" ca="1" si="153"/>
        <v>166</v>
      </c>
      <c r="AY152">
        <f t="shared" ca="1" si="154"/>
        <v>145</v>
      </c>
      <c r="AZ152">
        <f t="shared" ca="1" si="155"/>
        <v>82</v>
      </c>
      <c r="BA152">
        <f t="shared" ca="1" si="156"/>
        <v>106</v>
      </c>
      <c r="BB152">
        <f t="shared" ca="1" si="157"/>
        <v>10</v>
      </c>
      <c r="BC152">
        <f t="shared" ca="1" si="158"/>
        <v>101</v>
      </c>
      <c r="BD152">
        <f t="shared" ca="1" si="159"/>
        <v>174</v>
      </c>
      <c r="BE152">
        <f t="shared" ca="1" si="160"/>
        <v>80</v>
      </c>
      <c r="BF152">
        <f t="shared" ca="1" si="161"/>
        <v>95</v>
      </c>
      <c r="BG152">
        <f t="shared" ca="1" si="162"/>
        <v>73</v>
      </c>
      <c r="BH152">
        <f t="shared" ca="1" si="163"/>
        <v>5</v>
      </c>
      <c r="BI152">
        <f t="shared" ca="1" si="164"/>
        <v>173</v>
      </c>
      <c r="BJ152">
        <f t="shared" ca="1" si="165"/>
        <v>47</v>
      </c>
      <c r="BK152">
        <f t="shared" ca="1" si="166"/>
        <v>165</v>
      </c>
      <c r="BL152">
        <f t="shared" ca="1" si="167"/>
        <v>60</v>
      </c>
      <c r="BM152">
        <f t="shared" ca="1" si="168"/>
        <v>156</v>
      </c>
      <c r="BN152">
        <f t="shared" ca="1" si="169"/>
        <v>116</v>
      </c>
      <c r="BO152">
        <f t="shared" ca="1" si="170"/>
        <v>65</v>
      </c>
      <c r="BQ152">
        <f>NORMDIST(C152,Playoffs!CP$199,Playoffs!CP$200,1)</f>
        <v>0.26772310553885847</v>
      </c>
      <c r="BR152">
        <f>1-NORMDIST(D152,Playoffs!CQ$199,Playoffs!CQ$200,1)</f>
        <v>0.68780417323634968</v>
      </c>
      <c r="BS152">
        <f>NORMDIST(E152,Playoffs!CR$199,Playoffs!CR$200,1)</f>
        <v>0.26119783505506222</v>
      </c>
      <c r="BT152">
        <f>1-NORMDIST(F152,Playoffs!CS$199,Playoffs!CS$200,1)</f>
        <v>0.97904794180236121</v>
      </c>
      <c r="BU152">
        <f>1-NORMDIST(G152,Playoffs!CT$199,Playoffs!CT$200,1)</f>
        <v>0.48958262948606079</v>
      </c>
      <c r="BV152">
        <f>NORMDIST(H152,Playoffs!CU$199,Playoffs!CU$200,1)</f>
        <v>0.92497627785197145</v>
      </c>
      <c r="BW152">
        <f>NORMDIST(I152,Playoffs!CV$199,Playoffs!CV$200,1)</f>
        <v>0.55486046270072997</v>
      </c>
      <c r="BX152">
        <f>1-NORMDIST(J152,Playoffs!CW$199,Playoffs!CW$200,1)</f>
        <v>0.84767758674242333</v>
      </c>
      <c r="BY152">
        <f>NORMDIST(K152,Playoffs!CX$199,Playoffs!CX$200,1)</f>
        <v>0.45750831670261438</v>
      </c>
      <c r="BZ152">
        <f>1-NORMDIST(L152,Playoffs!CY$199,Playoffs!CY$200,1)</f>
        <v>0.61010515162268641</v>
      </c>
      <c r="CA152">
        <f>NORMDIST(M152,Playoffs!CZ$199,Playoffs!CZ$200,1)</f>
        <v>0.54694316006701527</v>
      </c>
      <c r="CB152">
        <f>1-NORMDIST(N152,Playoffs!DA$199,Playoffs!DA$200,1)</f>
        <v>0.81892722498572157</v>
      </c>
      <c r="CC152">
        <f>NORMDIST(O152,Playoffs!DB$199,Playoffs!DB$200,1)</f>
        <v>0.45966620822705839</v>
      </c>
      <c r="CD152">
        <f>1-NORMDIST(P152,Playoffs!DC$199,Playoffs!DC$200,1)</f>
        <v>0.60096541332058095</v>
      </c>
      <c r="CE152">
        <f>NORMDIST(Q152,Playoffs!DD$199,Playoffs!DD$200,1)</f>
        <v>0.22882239479853916</v>
      </c>
      <c r="CF152">
        <f>1-NORMDIST(R152,Playoffs!DE$199,Playoffs!DE$200,1)</f>
        <v>0.31814737020196404</v>
      </c>
      <c r="CG152">
        <f>NORMDIST(S152,Playoffs!DF$199,Playoffs!DF$200,1)</f>
        <v>0.61852957296994482</v>
      </c>
      <c r="CH152">
        <f>1-NORMDIST(T152,Playoffs!DG$199,Playoffs!DG$200,1)</f>
        <v>0.54295046215307718</v>
      </c>
      <c r="CI152">
        <f>1-NORMDIST(U152,Playoffs!DH$199,Playoffs!DH$200,1)</f>
        <v>0.95366737882492192</v>
      </c>
      <c r="CJ152">
        <f>NORMDIST(V152,Playoffs!DI$199,Playoffs!DI$200,1)</f>
        <v>0.52458901805901015</v>
      </c>
      <c r="CK152">
        <f>NORMDIST(W152,Playoffs!DJ$199,Playoffs!DJ$200,1)</f>
        <v>0.2084898474854413</v>
      </c>
      <c r="CL152">
        <f>1-NORMDIST(X152,Playoffs!DK$199,Playoffs!DK$200,1)</f>
        <v>0.61802083699273658</v>
      </c>
      <c r="CM152">
        <f>NORMDIST(Y152,Playoffs!DL$199,Playoffs!DL$200,1)</f>
        <v>0.55970289123620576</v>
      </c>
      <c r="CN152">
        <f>1-NORMDIST(Z152,Playoffs!DM$199,Playoffs!DM$200,1)</f>
        <v>0.68814990789246289</v>
      </c>
      <c r="CO152">
        <f>1-NORMDIST(AA152,Playoffs!DN$199,Playoffs!DN$200,1)</f>
        <v>0.96459008403173385</v>
      </c>
      <c r="CP152">
        <f>NORMDIST(AB152,Playoffs!DO$199,Playoffs!DO$200,1)</f>
        <v>0.12065383563615562</v>
      </c>
      <c r="CQ152">
        <f>NORMDIST(AC152,Playoffs!DP$199,Playoffs!DP$200,1)</f>
        <v>0.76090529186281664</v>
      </c>
      <c r="CR152">
        <f>1-NORMDIST(AD152,Playoffs!DQ$199,Playoffs!DQ$200,1)</f>
        <v>0.23913301616187388</v>
      </c>
      <c r="CS152">
        <f>NORMDIST(AE152,Playoffs!DR$199,Playoffs!DR$200,1)</f>
        <v>0.64054024591073255</v>
      </c>
      <c r="CT152">
        <f>1-NORMDIST(AF152,Playoffs!DS$199,Playoffs!DS$200,1)</f>
        <v>0.30752154699246104</v>
      </c>
      <c r="CU152">
        <f>NORMDIST(AG152,Playoffs!DT$199,Playoffs!DT$200,1)</f>
        <v>0.38080621096764888</v>
      </c>
      <c r="CV152">
        <f>1-NORMDIST(AH152,Playoffs!DU$199,Playoffs!DU$200,1)</f>
        <v>0.68833466217666328</v>
      </c>
      <c r="CW152">
        <f t="shared" si="172"/>
        <v>17.122341494677634</v>
      </c>
      <c r="CX152">
        <f t="shared" si="173"/>
        <v>24.269198740773273</v>
      </c>
      <c r="CY152">
        <f t="shared" si="174"/>
        <v>41.391540235450911</v>
      </c>
      <c r="DA152">
        <f t="shared" ca="1" si="175"/>
        <v>137</v>
      </c>
      <c r="DB152">
        <f t="shared" ca="1" si="176"/>
        <v>57</v>
      </c>
      <c r="DC152">
        <f t="shared" ca="1" si="177"/>
        <v>88</v>
      </c>
      <c r="DE152" t="str">
        <f t="shared" si="178"/>
        <v>Chargers</v>
      </c>
    </row>
    <row r="153" spans="1:109">
      <c r="A153" t="str">
        <f>Playoffs!G151</f>
        <v>Packers-CC-2007</v>
      </c>
      <c r="B153" t="str">
        <f>Playoffs!B151&amp;"-"&amp;Playoffs!F151</f>
        <v>Giants-2007</v>
      </c>
      <c r="C153">
        <f>Playoffs!CP151-VLOOKUP($B153,Adjusted!$C$1:$AI$128,C$2,FALSE)</f>
        <v>0.6142964042351895</v>
      </c>
      <c r="D153">
        <f>Playoffs!CQ151-VLOOKUP($B153,Adjusted!$C$1:$AI$128,D$2,FALSE)</f>
        <v>0.6956768990533736</v>
      </c>
      <c r="E153">
        <f>Playoffs!CR151-VLOOKUP($B153,Adjusted!$C$1:$AI$128,E$2,FALSE)</f>
        <v>4.9940896815622624</v>
      </c>
      <c r="F153">
        <f>Playoffs!CS151-VLOOKUP($B153,Adjusted!$C$1:$AI$128,F$2,FALSE)</f>
        <v>6.8004541346850367</v>
      </c>
      <c r="G153">
        <f>Playoffs!CT151-VLOOKUP($B153,Adjusted!$C$1:$AI$128,G$2,FALSE)</f>
        <v>2.1411458333333333</v>
      </c>
      <c r="H153">
        <f>Playoffs!CU151-VLOOKUP($B153,Adjusted!$C$1:$AI$128,H$2,FALSE)</f>
        <v>0.53515625</v>
      </c>
      <c r="I153">
        <f>Playoffs!CV151-VLOOKUP($B153,Adjusted!$C$1:$AI$128,I$2,FALSE)</f>
        <v>23.868404686951408</v>
      </c>
      <c r="J153">
        <f>Playoffs!CW151-VLOOKUP($B153,Adjusted!$C$1:$AI$128,J$2,FALSE)</f>
        <v>32.479851038016825</v>
      </c>
      <c r="K153">
        <f>Playoffs!CX151-VLOOKUP($B153,Adjusted!$C$1:$AI$128,K$2,FALSE)</f>
        <v>1.9923080666844575</v>
      </c>
      <c r="L153">
        <f>Playoffs!CY151-VLOOKUP($B153,Adjusted!$C$1:$AI$128,L$2,FALSE)</f>
        <v>3.3393028094803139</v>
      </c>
      <c r="M153">
        <f>Playoffs!CZ151-VLOOKUP($B153,Adjusted!$C$1:$AI$128,M$2,FALSE)</f>
        <v>5.6010864137926415</v>
      </c>
      <c r="N153">
        <f>Playoffs!DA151-VLOOKUP($B153,Adjusted!$C$1:$AI$128,N$2,FALSE)</f>
        <v>4.7263886209997503</v>
      </c>
      <c r="O153">
        <f>Playoffs!DB151-VLOOKUP($B153,Adjusted!$C$1:$AI$128,O$2,FALSE)</f>
        <v>1.0946162928081027</v>
      </c>
      <c r="P153">
        <f>Playoffs!DC151-VLOOKUP($B153,Adjusted!$C$1:$AI$128,P$2,FALSE)</f>
        <v>1.9639933713779072</v>
      </c>
      <c r="Q153">
        <f>Playoffs!DD151-VLOOKUP($B153,Adjusted!$C$1:$AI$128,Q$2,FALSE)</f>
        <v>0.12540733555966685</v>
      </c>
      <c r="R153">
        <f>Playoffs!DE151-VLOOKUP($B153,Adjusted!$C$1:$AI$128,R$2,FALSE)</f>
        <v>0.32805521346585348</v>
      </c>
      <c r="S153">
        <f>Playoffs!DF151-VLOOKUP($B153,Adjusted!$C$1:$AI$128,S$2,FALSE)</f>
        <v>33.90590961228218</v>
      </c>
      <c r="T153">
        <f>Playoffs!DG151-VLOOKUP($B153,Adjusted!$C$1:$AI$128,T$2,FALSE)</f>
        <v>34.410583417425102</v>
      </c>
      <c r="U153">
        <f>Playoffs!DH151-VLOOKUP($B153,Adjusted!$C$1:$AI$128,U$2,FALSE)</f>
        <v>5.8414905024509807</v>
      </c>
      <c r="V153">
        <f>Playoffs!DI151-VLOOKUP($B153,Adjusted!$C$1:$AI$128,V$2,FALSE)</f>
        <v>3.16796875</v>
      </c>
      <c r="W153">
        <f>Playoffs!DJ151-VLOOKUP($B153,Adjusted!$C$1:$AI$128,W$2,FALSE)</f>
        <v>0.65792114489750608</v>
      </c>
      <c r="X153">
        <f>Playoffs!DK151-VLOOKUP($B153,Adjusted!$C$1:$AI$128,X$2,FALSE)</f>
        <v>0.53702035501700673</v>
      </c>
      <c r="Y153">
        <f>Playoffs!DL151-VLOOKUP($B153,Adjusted!$C$1:$AI$128,Y$2,FALSE)</f>
        <v>4.189867869510417</v>
      </c>
      <c r="Z153">
        <f>Playoffs!DM151-VLOOKUP($B153,Adjusted!$C$1:$AI$128,Z$2,FALSE)</f>
        <v>6.7870892594180736</v>
      </c>
      <c r="AA153">
        <f>Playoffs!DN151-VLOOKUP($B153,Adjusted!$C$1:$AI$128,AA$2,FALSE)</f>
        <v>0.70140228986128883</v>
      </c>
      <c r="AB153">
        <f>Playoffs!DO151-VLOOKUP($B153,Adjusted!$C$1:$AI$128,AB$2,FALSE)</f>
        <v>0.69312242479601405</v>
      </c>
      <c r="AC153">
        <f>Playoffs!DP151-VLOOKUP($B153,Adjusted!$C$1:$AI$128,AC$2,FALSE)</f>
        <v>0.26877065895544039</v>
      </c>
      <c r="AD153">
        <f>Playoffs!DQ151-VLOOKUP($B153,Adjusted!$C$1:$AI$128,AD$2,FALSE)</f>
        <v>0.43803185079125628</v>
      </c>
      <c r="AE153">
        <f>Playoffs!DR151-VLOOKUP($B153,Adjusted!$C$1:$AI$128,AE$2,FALSE)</f>
        <v>2.3426945129268879</v>
      </c>
      <c r="AF153">
        <f>Playoffs!DS151-VLOOKUP($B153,Adjusted!$C$1:$AI$128,AF$2,FALSE)</f>
        <v>2.8750853514787651</v>
      </c>
      <c r="AG153">
        <f>Playoffs!DT151-VLOOKUP($B153,Adjusted!$C$1:$AI$128,AG$2,FALSE)</f>
        <v>27.928413702823367</v>
      </c>
      <c r="AH153">
        <f>Playoffs!DU151-VLOOKUP($B153,Adjusted!$C$1:$AI$128,AH$2,FALSE)</f>
        <v>33.573773871527777</v>
      </c>
      <c r="AJ153">
        <f t="shared" ca="1" si="171"/>
        <v>175</v>
      </c>
      <c r="AK153">
        <f t="shared" ca="1" si="140"/>
        <v>120</v>
      </c>
      <c r="AL153">
        <f t="shared" ca="1" si="141"/>
        <v>131</v>
      </c>
      <c r="AM153">
        <f t="shared" ca="1" si="142"/>
        <v>148</v>
      </c>
      <c r="AN153">
        <f t="shared" ca="1" si="143"/>
        <v>135</v>
      </c>
      <c r="AO153">
        <f t="shared" ca="1" si="144"/>
        <v>164</v>
      </c>
      <c r="AP153">
        <f t="shared" ca="1" si="145"/>
        <v>159</v>
      </c>
      <c r="AQ153">
        <f t="shared" ca="1" si="146"/>
        <v>147</v>
      </c>
      <c r="AR153">
        <f t="shared" ca="1" si="147"/>
        <v>184</v>
      </c>
      <c r="AS153">
        <f t="shared" ca="1" si="148"/>
        <v>177</v>
      </c>
      <c r="AT153">
        <f t="shared" ca="1" si="149"/>
        <v>81</v>
      </c>
      <c r="AU153">
        <f t="shared" ca="1" si="150"/>
        <v>84</v>
      </c>
      <c r="AV153">
        <f t="shared" ca="1" si="151"/>
        <v>180</v>
      </c>
      <c r="AW153">
        <f t="shared" ca="1" si="152"/>
        <v>153</v>
      </c>
      <c r="AX153">
        <f t="shared" ca="1" si="153"/>
        <v>192</v>
      </c>
      <c r="AY153">
        <f t="shared" ca="1" si="154"/>
        <v>77</v>
      </c>
      <c r="AZ153">
        <f t="shared" ca="1" si="155"/>
        <v>70</v>
      </c>
      <c r="BA153">
        <f t="shared" ca="1" si="156"/>
        <v>146</v>
      </c>
      <c r="BB153">
        <f t="shared" ca="1" si="157"/>
        <v>172</v>
      </c>
      <c r="BC153">
        <f t="shared" ca="1" si="158"/>
        <v>136</v>
      </c>
      <c r="BD153">
        <f t="shared" ca="1" si="159"/>
        <v>124</v>
      </c>
      <c r="BE153">
        <f t="shared" ca="1" si="160"/>
        <v>68</v>
      </c>
      <c r="BF153">
        <f t="shared" ca="1" si="161"/>
        <v>185</v>
      </c>
      <c r="BG153">
        <f t="shared" ca="1" si="162"/>
        <v>180</v>
      </c>
      <c r="BH153">
        <f t="shared" ca="1" si="163"/>
        <v>117</v>
      </c>
      <c r="BI153">
        <f t="shared" ca="1" si="164"/>
        <v>99</v>
      </c>
      <c r="BJ153">
        <f t="shared" ca="1" si="165"/>
        <v>190</v>
      </c>
      <c r="BK153">
        <f t="shared" ca="1" si="166"/>
        <v>97</v>
      </c>
      <c r="BL153">
        <f t="shared" ca="1" si="167"/>
        <v>181</v>
      </c>
      <c r="BM153">
        <f t="shared" ca="1" si="168"/>
        <v>39</v>
      </c>
      <c r="BN153">
        <f t="shared" ca="1" si="169"/>
        <v>182</v>
      </c>
      <c r="BO153">
        <f t="shared" ca="1" si="170"/>
        <v>44</v>
      </c>
      <c r="BQ153">
        <f>NORMDIST(C153,Playoffs!CP$199,Playoffs!CP$200,1)</f>
        <v>0.22752356993881406</v>
      </c>
      <c r="BR153">
        <f>1-NORMDIST(D153,Playoffs!CQ$199,Playoffs!CQ$200,1)</f>
        <v>0.48387847315902777</v>
      </c>
      <c r="BS153">
        <f>NORMDIST(E153,Playoffs!CR$199,Playoffs!CR$200,1)</f>
        <v>0.43721706708914065</v>
      </c>
      <c r="BT153">
        <f>1-NORMDIST(F153,Playoffs!CS$199,Playoffs!CS$200,1)</f>
        <v>0.31544942661695397</v>
      </c>
      <c r="BU153">
        <f>1-NORMDIST(G153,Playoffs!CT$199,Playoffs!CT$200,1)</f>
        <v>0.39089428353848343</v>
      </c>
      <c r="BV153">
        <f>NORMDIST(H153,Playoffs!CU$199,Playoffs!CU$200,1)</f>
        <v>0.19306528470985662</v>
      </c>
      <c r="BW153">
        <f>NORMDIST(I153,Playoffs!CV$199,Playoffs!CV$200,1)</f>
        <v>0.3025570796870467</v>
      </c>
      <c r="BX153">
        <f>1-NORMDIST(J153,Playoffs!CW$199,Playoffs!CW$200,1)</f>
        <v>0.3280337045389411</v>
      </c>
      <c r="BY153">
        <f>NORMDIST(K153,Playoffs!CX$199,Playoffs!CX$200,1)</f>
        <v>0.13318412585632955</v>
      </c>
      <c r="BZ153">
        <f>1-NORMDIST(L153,Playoffs!CY$199,Playoffs!CY$200,1)</f>
        <v>0.12577121941929659</v>
      </c>
      <c r="CA153">
        <f>NORMDIST(M153,Playoffs!CZ$199,Playoffs!CZ$200,1)</f>
        <v>0.64685014488782178</v>
      </c>
      <c r="CB153">
        <f>1-NORMDIST(N153,Playoffs!DA$199,Playoffs!DA$200,1)</f>
        <v>0.65276318521328691</v>
      </c>
      <c r="CC153">
        <f>NORMDIST(O153,Playoffs!DB$199,Playoffs!DB$200,1)</f>
        <v>0.1670542764746219</v>
      </c>
      <c r="CD153">
        <f>1-NORMDIST(P153,Playoffs!DC$199,Playoffs!DC$200,1)</f>
        <v>0.27078435956388869</v>
      </c>
      <c r="CE153">
        <f>NORMDIST(Q153,Playoffs!DD$199,Playoffs!DD$200,1)</f>
        <v>2.3938990580791519E-2</v>
      </c>
      <c r="CF153">
        <f>1-NORMDIST(R153,Playoffs!DE$199,Playoffs!DE$200,1)</f>
        <v>0.68092590805670439</v>
      </c>
      <c r="CG153">
        <f>NORMDIST(S153,Playoffs!DF$199,Playoffs!DF$200,1)</f>
        <v>0.69294167281078234</v>
      </c>
      <c r="CH153">
        <f>1-NORMDIST(T153,Playoffs!DG$199,Playoffs!DG$200,1)</f>
        <v>0.27648020426121711</v>
      </c>
      <c r="CI153">
        <f>1-NORMDIST(U153,Playoffs!DH$199,Playoffs!DH$200,1)</f>
        <v>0.17016543981639365</v>
      </c>
      <c r="CJ153">
        <f>NORMDIST(V153,Playoffs!DI$199,Playoffs!DI$200,1)</f>
        <v>0.35593696862830937</v>
      </c>
      <c r="CK153">
        <f>NORMDIST(W153,Playoffs!DJ$199,Playoffs!DJ$200,1)</f>
        <v>0.50302048443169722</v>
      </c>
      <c r="CL153">
        <f>1-NORMDIST(X153,Playoffs!DK$199,Playoffs!DK$200,1)</f>
        <v>0.66787015822774765</v>
      </c>
      <c r="CM153">
        <f>NORMDIST(Y153,Playoffs!DL$199,Playoffs!DL$200,1)</f>
        <v>9.3145680431410804E-2</v>
      </c>
      <c r="CN153">
        <f>1-NORMDIST(Z153,Playoffs!DM$199,Playoffs!DM$200,1)</f>
        <v>0.10004622196133606</v>
      </c>
      <c r="CO153">
        <f>1-NORMDIST(AA153,Playoffs!DN$199,Playoffs!DN$200,1)</f>
        <v>0.60453914371874251</v>
      </c>
      <c r="CP153">
        <f>NORMDIST(AB153,Playoffs!DO$199,Playoffs!DO$200,1)</f>
        <v>0.38813113167947277</v>
      </c>
      <c r="CQ153">
        <f>NORMDIST(AC153,Playoffs!DP$199,Playoffs!DP$200,1)</f>
        <v>5.3583732115594973E-2</v>
      </c>
      <c r="CR153">
        <f>1-NORMDIST(AD153,Playoffs!DQ$199,Playoffs!DQ$200,1)</f>
        <v>0.56497390408796178</v>
      </c>
      <c r="CS153">
        <f>NORMDIST(AE153,Playoffs!DR$199,Playoffs!DR$200,1)</f>
        <v>7.7236511326436275E-2</v>
      </c>
      <c r="CT153">
        <f>1-NORMDIST(AF153,Playoffs!DS$199,Playoffs!DS$200,1)</f>
        <v>0.84173744000538964</v>
      </c>
      <c r="CU153">
        <f>NORMDIST(AG153,Playoffs!DT$199,Playoffs!DT$200,1)</f>
        <v>5.9316864173345696E-2</v>
      </c>
      <c r="CV153">
        <f>1-NORMDIST(AH153,Playoffs!DU$199,Playoffs!DU$200,1)</f>
        <v>0.75670780300379259</v>
      </c>
      <c r="CW153">
        <f t="shared" si="172"/>
        <v>11.538822482415654</v>
      </c>
      <c r="CX153">
        <f t="shared" si="173"/>
        <v>13.958381194322376</v>
      </c>
      <c r="CY153">
        <f t="shared" si="174"/>
        <v>25.497203676738032</v>
      </c>
      <c r="DA153">
        <f t="shared" ca="1" si="175"/>
        <v>173</v>
      </c>
      <c r="DB153">
        <f t="shared" ca="1" si="176"/>
        <v>155</v>
      </c>
      <c r="DC153">
        <f t="shared" ca="1" si="177"/>
        <v>185</v>
      </c>
      <c r="DE153" t="str">
        <f t="shared" si="178"/>
        <v>Packers</v>
      </c>
    </row>
    <row r="154" spans="1:109">
      <c r="A154" t="str">
        <f>Playoffs!G152</f>
        <v>Giants-CC-2007</v>
      </c>
      <c r="B154" t="str">
        <f>Playoffs!B152&amp;"-"&amp;Playoffs!F152</f>
        <v>Packers-2007</v>
      </c>
      <c r="C154">
        <f>Playoffs!CP152-VLOOKUP($B154,Adjusted!$C$1:$AI$128,C$2,FALSE)</f>
        <v>0.72187074708152321</v>
      </c>
      <c r="D154">
        <f>Playoffs!CQ152-VLOOKUP($B154,Adjusted!$C$1:$AI$128,D$2,FALSE)</f>
        <v>0.57678725975898337</v>
      </c>
      <c r="E154">
        <f>Playoffs!CR152-VLOOKUP($B154,Adjusted!$C$1:$AI$128,E$2,FALSE)</f>
        <v>5.4608825738011024</v>
      </c>
      <c r="F154">
        <f>Playoffs!CS152-VLOOKUP($B154,Adjusted!$C$1:$AI$128,F$2,FALSE)</f>
        <v>3.7252989801068326</v>
      </c>
      <c r="G154">
        <f>Playoffs!CT152-VLOOKUP($B154,Adjusted!$C$1:$AI$128,G$2,FALSE)</f>
        <v>1.1557942708333333</v>
      </c>
      <c r="H154">
        <f>Playoffs!CU152-VLOOKUP($B154,Adjusted!$C$1:$AI$128,H$2,FALSE)</f>
        <v>2.3671875</v>
      </c>
      <c r="I154">
        <f>Playoffs!CV152-VLOOKUP($B154,Adjusted!$C$1:$AI$128,I$2,FALSE)</f>
        <v>29.484771168792818</v>
      </c>
      <c r="J154">
        <f>Playoffs!CW152-VLOOKUP($B154,Adjusted!$C$1:$AI$128,J$2,FALSE)</f>
        <v>17.781189768029151</v>
      </c>
      <c r="K154">
        <f>Playoffs!CX152-VLOOKUP($B154,Adjusted!$C$1:$AI$128,K$2,FALSE)</f>
        <v>3.1363857362695535</v>
      </c>
      <c r="L154">
        <f>Playoffs!CY152-VLOOKUP($B154,Adjusted!$C$1:$AI$128,L$2,FALSE)</f>
        <v>1.8303905883676679</v>
      </c>
      <c r="M154">
        <f>Playoffs!CZ152-VLOOKUP($B154,Adjusted!$C$1:$AI$128,M$2,FALSE)</f>
        <v>4.6944797574346619</v>
      </c>
      <c r="N154">
        <f>Playoffs!DA152-VLOOKUP($B154,Adjusted!$C$1:$AI$128,N$2,FALSE)</f>
        <v>4.5991961756655435</v>
      </c>
      <c r="O154">
        <f>Playoffs!DB152-VLOOKUP($B154,Adjusted!$C$1:$AI$128,O$2,FALSE)</f>
        <v>1.7969561921689479</v>
      </c>
      <c r="P154">
        <f>Playoffs!DC152-VLOOKUP($B154,Adjusted!$C$1:$AI$128,P$2,FALSE)</f>
        <v>1.0320190927842581</v>
      </c>
      <c r="Q154">
        <f>Playoffs!DD152-VLOOKUP($B154,Adjusted!$C$1:$AI$128,Q$2,FALSE)</f>
        <v>0.39836336568031772</v>
      </c>
      <c r="R154">
        <f>Playoffs!DE152-VLOOKUP($B154,Adjusted!$C$1:$AI$128,R$2,FALSE)</f>
        <v>7.5329615022919988E-2</v>
      </c>
      <c r="S154">
        <f>Playoffs!DF152-VLOOKUP($B154,Adjusted!$C$1:$AI$128,S$2,FALSE)</f>
        <v>37.952142909409282</v>
      </c>
      <c r="T154">
        <f>Playoffs!DG152-VLOOKUP($B154,Adjusted!$C$1:$AI$128,T$2,FALSE)</f>
        <v>34.173221848744596</v>
      </c>
      <c r="U154">
        <f>Playoffs!DH152-VLOOKUP($B154,Adjusted!$C$1:$AI$128,U$2,FALSE)</f>
        <v>3.7658069087009807</v>
      </c>
      <c r="V154">
        <f>Playoffs!DI152-VLOOKUP($B154,Adjusted!$C$1:$AI$128,V$2,FALSE)</f>
        <v>6.4921875</v>
      </c>
      <c r="W154">
        <f>Playoffs!DJ152-VLOOKUP($B154,Adjusted!$C$1:$AI$128,W$2,FALSE)</f>
        <v>0.60149883476251453</v>
      </c>
      <c r="X154">
        <f>Playoffs!DK152-VLOOKUP($B154,Adjusted!$C$1:$AI$128,X$2,FALSE)</f>
        <v>0.56381802721088436</v>
      </c>
      <c r="Y154">
        <f>Playoffs!DL152-VLOOKUP($B154,Adjusted!$C$1:$AI$128,Y$2,FALSE)</f>
        <v>6.3575305511548175</v>
      </c>
      <c r="Z154">
        <f>Playoffs!DM152-VLOOKUP($B154,Adjusted!$C$1:$AI$128,Z$2,FALSE)</f>
        <v>4.1235604194875792</v>
      </c>
      <c r="AA154">
        <f>Playoffs!DN152-VLOOKUP($B154,Adjusted!$C$1:$AI$128,AA$2,FALSE)</f>
        <v>0.51493957735811957</v>
      </c>
      <c r="AB154">
        <f>Playoffs!DO152-VLOOKUP($B154,Adjusted!$C$1:$AI$128,AB$2,FALSE)</f>
        <v>0.45925852989888882</v>
      </c>
      <c r="AC154">
        <f>Playoffs!DP152-VLOOKUP($B154,Adjusted!$C$1:$AI$128,AC$2,FALSE)</f>
        <v>0.49871295783550906</v>
      </c>
      <c r="AD154">
        <f>Playoffs!DQ152-VLOOKUP($B154,Adjusted!$C$1:$AI$128,AD$2,FALSE)</f>
        <v>0.22438599356519434</v>
      </c>
      <c r="AE154">
        <f>Playoffs!DR152-VLOOKUP($B154,Adjusted!$C$1:$AI$128,AE$2,FALSE)</f>
        <v>3.5283036754203199</v>
      </c>
      <c r="AF154">
        <f>Playoffs!DS152-VLOOKUP($B154,Adjusted!$C$1:$AI$128,AF$2,FALSE)</f>
        <v>1.9020423043019958</v>
      </c>
      <c r="AG154">
        <f>Playoffs!DT152-VLOOKUP($B154,Adjusted!$C$1:$AI$128,AG$2,FALSE)</f>
        <v>35.274897064069528</v>
      </c>
      <c r="AH154">
        <f>Playoffs!DU152-VLOOKUP($B154,Adjusted!$C$1:$AI$128,AH$2,FALSE)</f>
        <v>25.170335751488096</v>
      </c>
      <c r="AJ154">
        <f t="shared" ca="1" si="171"/>
        <v>101</v>
      </c>
      <c r="AK154">
        <f t="shared" ca="1" si="140"/>
        <v>36</v>
      </c>
      <c r="AL154">
        <f t="shared" ca="1" si="141"/>
        <v>117</v>
      </c>
      <c r="AM154">
        <f t="shared" ca="1" si="142"/>
        <v>73</v>
      </c>
      <c r="AN154">
        <f t="shared" ca="1" si="143"/>
        <v>86</v>
      </c>
      <c r="AO154">
        <f t="shared" ca="1" si="144"/>
        <v>66</v>
      </c>
      <c r="AP154">
        <f t="shared" ca="1" si="145"/>
        <v>107</v>
      </c>
      <c r="AQ154">
        <f t="shared" ca="1" si="146"/>
        <v>24</v>
      </c>
      <c r="AR154">
        <f t="shared" ca="1" si="147"/>
        <v>49</v>
      </c>
      <c r="AS154">
        <f t="shared" ca="1" si="148"/>
        <v>23</v>
      </c>
      <c r="AT154">
        <f t="shared" ca="1" si="149"/>
        <v>148</v>
      </c>
      <c r="AU154">
        <f t="shared" ca="1" si="150"/>
        <v>71</v>
      </c>
      <c r="AV154">
        <f t="shared" ca="1" si="151"/>
        <v>79</v>
      </c>
      <c r="AW154">
        <f t="shared" ca="1" si="152"/>
        <v>31</v>
      </c>
      <c r="AX154">
        <f t="shared" ca="1" si="153"/>
        <v>114</v>
      </c>
      <c r="AY154">
        <f t="shared" ca="1" si="154"/>
        <v>2</v>
      </c>
      <c r="AZ154">
        <f t="shared" ca="1" si="155"/>
        <v>36</v>
      </c>
      <c r="BA154">
        <f t="shared" ca="1" si="156"/>
        <v>144</v>
      </c>
      <c r="BB154">
        <f t="shared" ca="1" si="157"/>
        <v>98</v>
      </c>
      <c r="BC154">
        <f t="shared" ca="1" si="158"/>
        <v>22</v>
      </c>
      <c r="BD154">
        <f t="shared" ca="1" si="159"/>
        <v>139</v>
      </c>
      <c r="BE154">
        <f t="shared" ca="1" si="160"/>
        <v>76</v>
      </c>
      <c r="BF154">
        <f t="shared" ca="1" si="161"/>
        <v>45</v>
      </c>
      <c r="BG154">
        <f t="shared" ca="1" si="162"/>
        <v>17</v>
      </c>
      <c r="BH154">
        <f t="shared" ca="1" si="163"/>
        <v>80</v>
      </c>
      <c r="BI154">
        <f t="shared" ca="1" si="164"/>
        <v>153</v>
      </c>
      <c r="BJ154">
        <f t="shared" ca="1" si="165"/>
        <v>71</v>
      </c>
      <c r="BK154">
        <f t="shared" ca="1" si="166"/>
        <v>10</v>
      </c>
      <c r="BL154">
        <f t="shared" ca="1" si="167"/>
        <v>131</v>
      </c>
      <c r="BM154">
        <f t="shared" ca="1" si="168"/>
        <v>9</v>
      </c>
      <c r="BN154">
        <f t="shared" ca="1" si="169"/>
        <v>129</v>
      </c>
      <c r="BO154">
        <f t="shared" ca="1" si="170"/>
        <v>7</v>
      </c>
      <c r="BQ154">
        <f>NORMDIST(C154,Playoffs!CP$199,Playoffs!CP$200,1)</f>
        <v>0.61557403915054676</v>
      </c>
      <c r="BR154">
        <f>1-NORMDIST(D154,Playoffs!CQ$199,Playoffs!CQ$200,1)</f>
        <v>0.86649420724749149</v>
      </c>
      <c r="BS154">
        <f>NORMDIST(E154,Playoffs!CR$199,Playoffs!CR$200,1)</f>
        <v>0.50277952131556936</v>
      </c>
      <c r="BT154">
        <f>1-NORMDIST(F154,Playoffs!CS$199,Playoffs!CS$200,1)</f>
        <v>0.72791021768879371</v>
      </c>
      <c r="BU154">
        <f>1-NORMDIST(G154,Playoffs!CT$199,Playoffs!CT$200,1)</f>
        <v>0.66446937692562202</v>
      </c>
      <c r="BV154">
        <f>NORMDIST(H154,Playoffs!CU$199,Playoffs!CU$200,1)</f>
        <v>0.669290919623168</v>
      </c>
      <c r="BW154">
        <f>NORMDIST(I154,Playoffs!CV$199,Playoffs!CV$200,1)</f>
        <v>0.54404160292215231</v>
      </c>
      <c r="BX154">
        <f>1-NORMDIST(J154,Playoffs!CW$199,Playoffs!CW$200,1)</f>
        <v>0.88441748160475009</v>
      </c>
      <c r="BY154">
        <f>NORMDIST(K154,Playoffs!CX$199,Playoffs!CX$200,1)</f>
        <v>0.79000676283564641</v>
      </c>
      <c r="BZ154">
        <f>1-NORMDIST(L154,Playoffs!CY$199,Playoffs!CY$200,1)</f>
        <v>0.91665228425575684</v>
      </c>
      <c r="CA154">
        <f>NORMDIST(M154,Playoffs!CZ$199,Playoffs!CZ$200,1)</f>
        <v>0.33692610183398786</v>
      </c>
      <c r="CB154">
        <f>1-NORMDIST(N154,Playoffs!DA$199,Playoffs!DA$200,1)</f>
        <v>0.69311673096586435</v>
      </c>
      <c r="CC154">
        <f>NORMDIST(O154,Playoffs!DB$199,Playoffs!DB$200,1)</f>
        <v>0.62079845950460832</v>
      </c>
      <c r="CD154">
        <f>1-NORMDIST(P154,Playoffs!DC$199,Playoffs!DC$200,1)</f>
        <v>0.85978851928765265</v>
      </c>
      <c r="CE154">
        <f>NORMDIST(Q154,Playoffs!DD$199,Playoffs!DD$200,1)</f>
        <v>0.5211192136395284</v>
      </c>
      <c r="CF154">
        <f>1-NORMDIST(R154,Playoffs!DE$199,Playoffs!DE$200,1)</f>
        <v>0.99064204976876868</v>
      </c>
      <c r="CG154">
        <f>NORMDIST(S154,Playoffs!DF$199,Playoffs!DF$200,1)</f>
        <v>0.88853214730836649</v>
      </c>
      <c r="CH154">
        <f>1-NORMDIST(T154,Playoffs!DG$199,Playoffs!DG$200,1)</f>
        <v>0.29067546109849163</v>
      </c>
      <c r="CI154">
        <f>1-NORMDIST(U154,Playoffs!DH$199,Playoffs!DH$200,1)</f>
        <v>0.52930845459413323</v>
      </c>
      <c r="CJ154">
        <f>NORMDIST(V154,Playoffs!DI$199,Playoffs!DI$200,1)</f>
        <v>0.89892941736599674</v>
      </c>
      <c r="CK154">
        <f>NORMDIST(W154,Playoffs!DJ$199,Playoffs!DJ$200,1)</f>
        <v>0.42131877609217294</v>
      </c>
      <c r="CL154">
        <f>1-NORMDIST(X154,Playoffs!DK$199,Playoffs!DK$200,1)</f>
        <v>0.63162357312936956</v>
      </c>
      <c r="CM154">
        <f>NORMDIST(Y154,Playoffs!DL$199,Playoffs!DL$200,1)</f>
        <v>0.80255624170060047</v>
      </c>
      <c r="CN154">
        <f>1-NORMDIST(Z154,Playoffs!DM$199,Playoffs!DM$200,1)</f>
        <v>0.91744411014276883</v>
      </c>
      <c r="CO154">
        <f>1-NORMDIST(AA154,Playoffs!DN$199,Playoffs!DN$200,1)</f>
        <v>0.75640395205412647</v>
      </c>
      <c r="CP154">
        <f>NORMDIST(AB154,Playoffs!DO$199,Playoffs!DO$200,1)</f>
        <v>0.2052289447973743</v>
      </c>
      <c r="CQ154">
        <f>NORMDIST(AC154,Playoffs!DP$199,Playoffs!DP$200,1)</f>
        <v>0.63882954389578317</v>
      </c>
      <c r="CR154">
        <f>1-NORMDIST(AD154,Playoffs!DQ$199,Playoffs!DQ$200,1)</f>
        <v>0.97673859310119915</v>
      </c>
      <c r="CS154">
        <f>NORMDIST(AE154,Playoffs!DR$199,Playoffs!DR$200,1)</f>
        <v>0.31436978339140886</v>
      </c>
      <c r="CT154">
        <f>1-NORMDIST(AF154,Playoffs!DS$199,Playoffs!DS$200,1)</f>
        <v>0.96192098705875972</v>
      </c>
      <c r="CU154">
        <f>NORMDIST(AG154,Playoffs!DT$199,Playoffs!DT$200,1)</f>
        <v>0.33172108567862979</v>
      </c>
      <c r="CV154">
        <f>1-NORMDIST(AH154,Playoffs!DU$199,Playoffs!DU$200,1)</f>
        <v>0.97631791726049255</v>
      </c>
      <c r="CW154">
        <f t="shared" si="172"/>
        <v>21.601109346412791</v>
      </c>
      <c r="CX154">
        <f t="shared" si="173"/>
        <v>27.960894244549081</v>
      </c>
      <c r="CY154">
        <f t="shared" si="174"/>
        <v>49.562003590961879</v>
      </c>
      <c r="DA154">
        <f t="shared" ca="1" si="175"/>
        <v>83</v>
      </c>
      <c r="DB154">
        <f t="shared" ca="1" si="176"/>
        <v>23</v>
      </c>
      <c r="DC154">
        <f t="shared" ca="1" si="177"/>
        <v>27</v>
      </c>
      <c r="DE154" t="str">
        <f t="shared" si="178"/>
        <v>Giants</v>
      </c>
    </row>
    <row r="155" spans="1:109">
      <c r="A155" t="str">
        <f>Playoffs!G153</f>
        <v>Patriots-SB-2007</v>
      </c>
      <c r="B155" t="str">
        <f>Playoffs!B153&amp;"-"&amp;Playoffs!F153</f>
        <v>Giants-2007</v>
      </c>
      <c r="C155">
        <f>Playoffs!CP153-VLOOKUP($B155,Adjusted!$C$1:$AI$128,C$2,FALSE)</f>
        <v>0.78848995262228627</v>
      </c>
      <c r="D155">
        <f>Playoffs!CQ153-VLOOKUP($B155,Adjusted!$C$1:$AI$128,D$2,FALSE)</f>
        <v>0.70422390760038212</v>
      </c>
      <c r="E155">
        <f>Playoffs!CR153-VLOOKUP($B155,Adjusted!$C$1:$AI$128,E$2,FALSE)</f>
        <v>4.3779171748237182</v>
      </c>
      <c r="F155">
        <f>Playoffs!CS153-VLOOKUP($B155,Adjusted!$C$1:$AI$128,F$2,FALSE)</f>
        <v>7.4838518180827203</v>
      </c>
      <c r="G155">
        <f>Playoffs!CT153-VLOOKUP($B155,Adjusted!$C$1:$AI$128,G$2,FALSE)</f>
        <v>1.1411458333333333</v>
      </c>
      <c r="H155">
        <f>Playoffs!CU153-VLOOKUP($B155,Adjusted!$C$1:$AI$128,H$2,FALSE)</f>
        <v>0.53515625</v>
      </c>
      <c r="I155">
        <f>Playoffs!CV153-VLOOKUP($B155,Adjusted!$C$1:$AI$128,I$2,FALSE)</f>
        <v>32.312849131395851</v>
      </c>
      <c r="J155">
        <f>Playoffs!CW153-VLOOKUP($B155,Adjusted!$C$1:$AI$128,J$2,FALSE)</f>
        <v>38.368739926905711</v>
      </c>
      <c r="K155">
        <f>Playoffs!CX153-VLOOKUP($B155,Adjusted!$C$1:$AI$128,K$2,FALSE)</f>
        <v>3.3950858444622352</v>
      </c>
      <c r="L155">
        <f>Playoffs!CY153-VLOOKUP($B155,Adjusted!$C$1:$AI$128,L$2,FALSE)</f>
        <v>3.387913920591425</v>
      </c>
      <c r="M155">
        <f>Playoffs!CZ153-VLOOKUP($B155,Adjusted!$C$1:$AI$128,M$2,FALSE)</f>
        <v>4.1843458045054485</v>
      </c>
      <c r="N155">
        <f>Playoffs!DA153-VLOOKUP($B155,Adjusted!$C$1:$AI$128,N$2,FALSE)</f>
        <v>5.4001099613877566</v>
      </c>
      <c r="O155">
        <f>Playoffs!DB153-VLOOKUP($B155,Adjusted!$C$1:$AI$128,O$2,FALSE)</f>
        <v>2.4557274039192141</v>
      </c>
      <c r="P155">
        <f>Playoffs!DC153-VLOOKUP($B155,Adjusted!$C$1:$AI$128,P$2,FALSE)</f>
        <v>1.852882260266796</v>
      </c>
      <c r="Q155">
        <f>Playoffs!DD153-VLOOKUP($B155,Adjusted!$C$1:$AI$128,Q$2,FALSE)</f>
        <v>0.46290733555966684</v>
      </c>
      <c r="R155">
        <f>Playoffs!DE153-VLOOKUP($B155,Adjusted!$C$1:$AI$128,R$2,FALSE)</f>
        <v>0.50452580170114758</v>
      </c>
      <c r="S155">
        <f>Playoffs!DF153-VLOOKUP($B155,Adjusted!$C$1:$AI$128,S$2,FALSE)</f>
        <v>22.410183116555682</v>
      </c>
      <c r="T155">
        <f>Playoffs!DG153-VLOOKUP($B155,Adjusted!$C$1:$AI$128,T$2,FALSE)</f>
        <v>35.977250084091764</v>
      </c>
      <c r="U155">
        <f>Playoffs!DH153-VLOOKUP($B155,Adjusted!$C$1:$AI$128,U$2,FALSE)</f>
        <v>2.8414905024509802</v>
      </c>
      <c r="V155">
        <f>Playoffs!DI153-VLOOKUP($B155,Adjusted!$C$1:$AI$128,V$2,FALSE)</f>
        <v>3.16796875</v>
      </c>
      <c r="W155">
        <f>Playoffs!DJ153-VLOOKUP($B155,Adjusted!$C$1:$AI$128,W$2,FALSE)</f>
        <v>1.0388735258498869</v>
      </c>
      <c r="X155">
        <f>Playoffs!DK153-VLOOKUP($B155,Adjusted!$C$1:$AI$128,X$2,FALSE)</f>
        <v>0.4513060693027211</v>
      </c>
      <c r="Y155">
        <f>Playoffs!DL153-VLOOKUP($B155,Adjusted!$C$1:$AI$128,Y$2,FALSE)</f>
        <v>7.7732012028437509</v>
      </c>
      <c r="Z155">
        <f>Playoffs!DM153-VLOOKUP($B155,Adjusted!$C$1:$AI$128,Z$2,FALSE)</f>
        <v>7.0370892594180736</v>
      </c>
      <c r="AA155">
        <f>Playoffs!DN153-VLOOKUP($B155,Adjusted!$C$1:$AI$128,AA$2,FALSE)</f>
        <v>0.45354662585655653</v>
      </c>
      <c r="AB155">
        <f>Playoffs!DO153-VLOOKUP($B155,Adjusted!$C$1:$AI$128,AB$2,FALSE)</f>
        <v>0.64726704560730153</v>
      </c>
      <c r="AC155">
        <f>Playoffs!DP153-VLOOKUP($B155,Adjusted!$C$1:$AI$128,AC$2,FALSE)</f>
        <v>0.55448494466972609</v>
      </c>
      <c r="AD155">
        <f>Playoffs!DQ153-VLOOKUP($B155,Adjusted!$C$1:$AI$128,AD$2,FALSE)</f>
        <v>0.3963651841245896</v>
      </c>
      <c r="AE155">
        <f>Playoffs!DR153-VLOOKUP($B155,Adjusted!$C$1:$AI$128,AE$2,FALSE)</f>
        <v>3.1551945129268879</v>
      </c>
      <c r="AF155">
        <f>Playoffs!DS153-VLOOKUP($B155,Adjusted!$C$1:$AI$128,AF$2,FALSE)</f>
        <v>2.9391879155813294</v>
      </c>
      <c r="AG155">
        <f>Playoffs!DT153-VLOOKUP($B155,Adjusted!$C$1:$AI$128,AG$2,FALSE)</f>
        <v>37.261747036156699</v>
      </c>
      <c r="AH155">
        <f>Playoffs!DU153-VLOOKUP($B155,Adjusted!$C$1:$AI$128,AH$2,FALSE)</f>
        <v>36.573773871527777</v>
      </c>
      <c r="AJ155">
        <f t="shared" ca="1" si="171"/>
        <v>45</v>
      </c>
      <c r="AK155">
        <f t="shared" ca="1" si="140"/>
        <v>130</v>
      </c>
      <c r="AL155">
        <f t="shared" ca="1" si="141"/>
        <v>142</v>
      </c>
      <c r="AM155">
        <f t="shared" ca="1" si="142"/>
        <v>163</v>
      </c>
      <c r="AN155">
        <f t="shared" ca="1" si="143"/>
        <v>84</v>
      </c>
      <c r="AO155">
        <f t="shared" ca="1" si="144"/>
        <v>164</v>
      </c>
      <c r="AP155">
        <f t="shared" ca="1" si="145"/>
        <v>78</v>
      </c>
      <c r="AQ155">
        <f t="shared" ca="1" si="146"/>
        <v>182</v>
      </c>
      <c r="AR155">
        <f t="shared" ca="1" si="147"/>
        <v>28</v>
      </c>
      <c r="AS155">
        <f t="shared" ca="1" si="148"/>
        <v>180</v>
      </c>
      <c r="AT155">
        <f t="shared" ca="1" si="149"/>
        <v>178</v>
      </c>
      <c r="AU155">
        <f t="shared" ca="1" si="150"/>
        <v>144</v>
      </c>
      <c r="AV155">
        <f t="shared" ca="1" si="151"/>
        <v>23</v>
      </c>
      <c r="AW155">
        <f t="shared" ca="1" si="152"/>
        <v>139</v>
      </c>
      <c r="AX155">
        <f t="shared" ca="1" si="153"/>
        <v>75</v>
      </c>
      <c r="AY155">
        <f t="shared" ca="1" si="154"/>
        <v>164</v>
      </c>
      <c r="AZ155">
        <f t="shared" ca="1" si="155"/>
        <v>188</v>
      </c>
      <c r="BA155">
        <f t="shared" ca="1" si="156"/>
        <v>161</v>
      </c>
      <c r="BB155">
        <f t="shared" ca="1" si="157"/>
        <v>69</v>
      </c>
      <c r="BC155">
        <f t="shared" ca="1" si="158"/>
        <v>136</v>
      </c>
      <c r="BD155">
        <f t="shared" ca="1" si="159"/>
        <v>17</v>
      </c>
      <c r="BE155">
        <f t="shared" ca="1" si="160"/>
        <v>55</v>
      </c>
      <c r="BF155">
        <f t="shared" ca="1" si="161"/>
        <v>9</v>
      </c>
      <c r="BG155">
        <f t="shared" ca="1" si="162"/>
        <v>188</v>
      </c>
      <c r="BH155">
        <f t="shared" ca="1" si="163"/>
        <v>67</v>
      </c>
      <c r="BI155">
        <f t="shared" ca="1" si="164"/>
        <v>104</v>
      </c>
      <c r="BJ155">
        <f t="shared" ca="1" si="165"/>
        <v>39</v>
      </c>
      <c r="BK155">
        <f t="shared" ca="1" si="166"/>
        <v>75</v>
      </c>
      <c r="BL155">
        <f t="shared" ca="1" si="167"/>
        <v>153</v>
      </c>
      <c r="BM155">
        <f t="shared" ca="1" si="168"/>
        <v>45</v>
      </c>
      <c r="BN155">
        <f t="shared" ca="1" si="169"/>
        <v>99</v>
      </c>
      <c r="BO155">
        <f t="shared" ca="1" si="170"/>
        <v>85</v>
      </c>
      <c r="BQ155">
        <f>NORMDIST(C155,Playoffs!CP$199,Playoffs!CP$200,1)</f>
        <v>0.82600459211381172</v>
      </c>
      <c r="BR155">
        <f>1-NORMDIST(D155,Playoffs!CQ$199,Playoffs!CQ$200,1)</f>
        <v>0.45100456711645165</v>
      </c>
      <c r="BS155">
        <f>NORMDIST(E155,Playoffs!CR$199,Playoffs!CR$200,1)</f>
        <v>0.35352326819016033</v>
      </c>
      <c r="BT155">
        <f>1-NORMDIST(F155,Playoffs!CS$199,Playoffs!CS$200,1)</f>
        <v>0.23514082717516005</v>
      </c>
      <c r="BU155">
        <f>1-NORMDIST(G155,Playoffs!CT$199,Playoffs!CT$200,1)</f>
        <v>0.66826353095268065</v>
      </c>
      <c r="BV155">
        <f>NORMDIST(H155,Playoffs!CU$199,Playoffs!CU$200,1)</f>
        <v>0.19306528470985662</v>
      </c>
      <c r="BW155">
        <f>NORMDIST(I155,Playoffs!CV$199,Playoffs!CV$200,1)</f>
        <v>0.6651956814321911</v>
      </c>
      <c r="BX155">
        <f>1-NORMDIST(J155,Playoffs!CW$199,Playoffs!CW$200,1)</f>
        <v>0.13490777527582165</v>
      </c>
      <c r="BY155">
        <f>NORMDIST(K155,Playoffs!CX$199,Playoffs!CX$200,1)</f>
        <v>0.89253533996902679</v>
      </c>
      <c r="BZ155">
        <f>1-NORMDIST(L155,Playoffs!CY$199,Playoffs!CY$200,1)</f>
        <v>0.10970439614031524</v>
      </c>
      <c r="CA155">
        <f>NORMDIST(M155,Playoffs!CZ$199,Playoffs!CZ$200,1)</f>
        <v>0.19222691065683217</v>
      </c>
      <c r="CB155">
        <f>1-NORMDIST(N155,Playoffs!DA$199,Playoffs!DA$200,1)</f>
        <v>0.42074151359133161</v>
      </c>
      <c r="CC155">
        <f>NORMDIST(O155,Playoffs!DB$199,Playoffs!DB$200,1)</f>
        <v>0.93345553372624446</v>
      </c>
      <c r="CD155">
        <f>1-NORMDIST(P155,Playoffs!DC$199,Playoffs!DC$200,1)</f>
        <v>0.34127679013226264</v>
      </c>
      <c r="CE155">
        <f>NORMDIST(Q155,Playoffs!DD$199,Playoffs!DD$200,1)</f>
        <v>0.70309272958278635</v>
      </c>
      <c r="CF155">
        <f>1-NORMDIST(R155,Playoffs!DE$199,Playoffs!DE$200,1)</f>
        <v>0.199599587239079</v>
      </c>
      <c r="CG155">
        <f>NORMDIST(S155,Playoffs!DF$199,Playoffs!DF$200,1)</f>
        <v>6.3516672280096276E-2</v>
      </c>
      <c r="CH155">
        <f>1-NORMDIST(T155,Playoffs!DG$199,Playoffs!DG$200,1)</f>
        <v>0.19215057704000493</v>
      </c>
      <c r="CI155">
        <f>1-NORMDIST(U155,Playoffs!DH$199,Playoffs!DH$200,1)</f>
        <v>0.70224943444704668</v>
      </c>
      <c r="CJ155">
        <f>NORMDIST(V155,Playoffs!DI$199,Playoffs!DI$200,1)</f>
        <v>0.35593696862830937</v>
      </c>
      <c r="CK155">
        <f>NORMDIST(W155,Playoffs!DJ$199,Playoffs!DJ$200,1)</f>
        <v>0.91910330242683735</v>
      </c>
      <c r="CL155">
        <f>1-NORMDIST(X155,Playoffs!DK$199,Playoffs!DK$200,1)</f>
        <v>0.77250617284765077</v>
      </c>
      <c r="CM155">
        <f>NORMDIST(Y155,Playoffs!DL$199,Playoffs!DL$200,1)</f>
        <v>0.98838295026787937</v>
      </c>
      <c r="CN155">
        <f>1-NORMDIST(Z155,Playoffs!DM$199,Playoffs!DM$200,1)</f>
        <v>6.2781380664896247E-2</v>
      </c>
      <c r="CO155">
        <f>1-NORMDIST(AA155,Playoffs!DN$199,Playoffs!DN$200,1)</f>
        <v>0.79849289217338293</v>
      </c>
      <c r="CP155">
        <f>NORMDIST(AB155,Playoffs!DO$199,Playoffs!DO$200,1)</f>
        <v>0.34832067470599504</v>
      </c>
      <c r="CQ155">
        <f>NORMDIST(AC155,Playoffs!DP$199,Playoffs!DP$200,1)</f>
        <v>0.79737312955764428</v>
      </c>
      <c r="CR155">
        <f>1-NORMDIST(AD155,Playoffs!DQ$199,Playoffs!DQ$200,1)</f>
        <v>0.69843731126614517</v>
      </c>
      <c r="CS155">
        <f>NORMDIST(AE155,Playoffs!DR$199,Playoffs!DR$200,1)</f>
        <v>0.21785851169390491</v>
      </c>
      <c r="CT155">
        <f>1-NORMDIST(AF155,Playoffs!DS$199,Playoffs!DS$200,1)</f>
        <v>0.82914172982319956</v>
      </c>
      <c r="CU155">
        <f>NORMDIST(AG155,Playoffs!DT$199,Playoffs!DT$200,1)</f>
        <v>0.44796249275671307</v>
      </c>
      <c r="CV155">
        <f>1-NORMDIST(AH155,Playoffs!DU$199,Playoffs!DU$200,1)</f>
        <v>0.59336037200515823</v>
      </c>
      <c r="CW155">
        <f t="shared" si="172"/>
        <v>23.308935860885875</v>
      </c>
      <c r="CX155">
        <f t="shared" si="173"/>
        <v>11.092667619690037</v>
      </c>
      <c r="CY155">
        <f t="shared" si="174"/>
        <v>34.401603480575922</v>
      </c>
      <c r="DA155">
        <f t="shared" ca="1" si="175"/>
        <v>65</v>
      </c>
      <c r="DB155">
        <f t="shared" ca="1" si="176"/>
        <v>171</v>
      </c>
      <c r="DC155">
        <f t="shared" ca="1" si="177"/>
        <v>140</v>
      </c>
      <c r="DE155" t="str">
        <f t="shared" si="178"/>
        <v>Patriots</v>
      </c>
    </row>
    <row r="156" spans="1:109">
      <c r="A156" t="str">
        <f>Playoffs!G154</f>
        <v>Giants-SB-2007</v>
      </c>
      <c r="B156" t="str">
        <f>Playoffs!B154&amp;"-"&amp;Playoffs!F154</f>
        <v>Patriots-2007</v>
      </c>
      <c r="C156">
        <f>Playoffs!CP154-VLOOKUP($B156,Adjusted!$C$1:$AI$128,C$2,FALSE)</f>
        <v>0.75108023591053164</v>
      </c>
      <c r="D156">
        <f>Playoffs!CQ154-VLOOKUP($B156,Adjusted!$C$1:$AI$128,D$2,FALSE)</f>
        <v>0.6373128113390204</v>
      </c>
      <c r="E156">
        <f>Playoffs!CR154-VLOOKUP($B156,Adjusted!$C$1:$AI$128,E$2,FALSE)</f>
        <v>7.0931011112572895</v>
      </c>
      <c r="F156">
        <f>Playoffs!CS154-VLOOKUP($B156,Adjusted!$C$1:$AI$128,F$2,FALSE)</f>
        <v>1.4406733072027755</v>
      </c>
      <c r="G156">
        <f>Playoffs!CT154-VLOOKUP($B156,Adjusted!$C$1:$AI$128,G$2,FALSE)</f>
        <v>0.78885091145833308</v>
      </c>
      <c r="H156">
        <f>Playoffs!CU154-VLOOKUP($B156,Adjusted!$C$1:$AI$128,H$2,FALSE)</f>
        <v>1.7734374999999998</v>
      </c>
      <c r="I156">
        <f>Playoffs!CV154-VLOOKUP($B156,Adjusted!$C$1:$AI$128,I$2,FALSE)</f>
        <v>39.012142470196174</v>
      </c>
      <c r="J156">
        <f>Playoffs!CW154-VLOOKUP($B156,Adjusted!$C$1:$AI$128,J$2,FALSE)</f>
        <v>18.208817462919022</v>
      </c>
      <c r="K156">
        <f>Playoffs!CX154-VLOOKUP($B156,Adjusted!$C$1:$AI$128,K$2,FALSE)</f>
        <v>3.5507568402441532</v>
      </c>
      <c r="L156">
        <f>Playoffs!CY154-VLOOKUP($B156,Adjusted!$C$1:$AI$128,L$2,FALSE)</f>
        <v>2.7415692635272713</v>
      </c>
      <c r="M156">
        <f>Playoffs!CZ154-VLOOKUP($B156,Adjusted!$C$1:$AI$128,M$2,FALSE)</f>
        <v>5.4885981030752076</v>
      </c>
      <c r="N156">
        <f>Playoffs!DA154-VLOOKUP($B156,Adjusted!$C$1:$AI$128,N$2,FALSE)</f>
        <v>2.8505445863925143</v>
      </c>
      <c r="O156">
        <f>Playoffs!DB154-VLOOKUP($B156,Adjusted!$C$1:$AI$128,O$2,FALSE)</f>
        <v>1.9148976371331698</v>
      </c>
      <c r="P156">
        <f>Playoffs!DC154-VLOOKUP($B156,Adjusted!$C$1:$AI$128,P$2,FALSE)</f>
        <v>1.6579300473831728</v>
      </c>
      <c r="Q156">
        <f>Playoffs!DD154-VLOOKUP($B156,Adjusted!$C$1:$AI$128,Q$2,FALSE)</f>
        <v>0.57085972288893627</v>
      </c>
      <c r="R156">
        <f>Playoffs!DE154-VLOOKUP($B156,Adjusted!$C$1:$AI$128,R$2,FALSE)</f>
        <v>0.35382585978629172</v>
      </c>
      <c r="S156">
        <f>Playoffs!DF154-VLOOKUP($B156,Adjusted!$C$1:$AI$128,S$2,FALSE)</f>
        <v>41.522387855893783</v>
      </c>
      <c r="T156">
        <f>Playoffs!DG154-VLOOKUP($B156,Adjusted!$C$1:$AI$128,T$2,FALSE)</f>
        <v>21.601581471658449</v>
      </c>
      <c r="U156">
        <f>Playoffs!DH154-VLOOKUP($B156,Adjusted!$C$1:$AI$128,U$2,FALSE)</f>
        <v>2.5160510493259802</v>
      </c>
      <c r="V156">
        <f>Playoffs!DI154-VLOOKUP($B156,Adjusted!$C$1:$AI$128,V$2,FALSE)</f>
        <v>4.0390625</v>
      </c>
      <c r="W156">
        <f>Playoffs!DJ154-VLOOKUP($B156,Adjusted!$C$1:$AI$128,W$2,FALSE)</f>
        <v>0.49077787808557294</v>
      </c>
      <c r="X156">
        <f>Playoffs!DK154-VLOOKUP($B156,Adjusted!$C$1:$AI$128,X$2,FALSE)</f>
        <v>0.82363812712585038</v>
      </c>
      <c r="Y156">
        <f>Playoffs!DL154-VLOOKUP($B156,Adjusted!$C$1:$AI$128,Y$2,FALSE)</f>
        <v>7.2039470951071571</v>
      </c>
      <c r="Z156">
        <f>Playoffs!DM154-VLOOKUP($B156,Adjusted!$C$1:$AI$128,Z$2,FALSE)</f>
        <v>6.685732789346071</v>
      </c>
      <c r="AA156">
        <f>Playoffs!DN154-VLOOKUP($B156,Adjusted!$C$1:$AI$128,AA$2,FALSE)</f>
        <v>0.5205261941256516</v>
      </c>
      <c r="AB156">
        <f>Playoffs!DO154-VLOOKUP($B156,Adjusted!$C$1:$AI$128,AB$2,FALSE)</f>
        <v>0.52732856176551646</v>
      </c>
      <c r="AC156">
        <f>Playoffs!DP154-VLOOKUP($B156,Adjusted!$C$1:$AI$128,AC$2,FALSE)</f>
        <v>0.45297385436090704</v>
      </c>
      <c r="AD156">
        <f>Playoffs!DQ154-VLOOKUP($B156,Adjusted!$C$1:$AI$128,AD$2,FALSE)</f>
        <v>0.42717740180890357</v>
      </c>
      <c r="AE156">
        <f>Playoffs!DR154-VLOOKUP($B156,Adjusted!$C$1:$AI$128,AE$2,FALSE)</f>
        <v>3.3643460848005904</v>
      </c>
      <c r="AF156">
        <f>Playoffs!DS154-VLOOKUP($B156,Adjusted!$C$1:$AI$128,AF$2,FALSE)</f>
        <v>2.777933836520325</v>
      </c>
      <c r="AG156">
        <f>Playoffs!DT154-VLOOKUP($B156,Adjusted!$C$1:$AI$128,AG$2,FALSE)</f>
        <v>33.385307165778265</v>
      </c>
      <c r="AH156">
        <f>Playoffs!DU154-VLOOKUP($B156,Adjusted!$C$1:$AI$128,AH$2,FALSE)</f>
        <v>36.409522738804213</v>
      </c>
      <c r="AJ156">
        <f t="shared" ca="1" si="171"/>
        <v>70</v>
      </c>
      <c r="AK156">
        <f t="shared" ca="1" si="140"/>
        <v>71</v>
      </c>
      <c r="AL156">
        <f t="shared" ca="1" si="141"/>
        <v>72</v>
      </c>
      <c r="AM156">
        <f t="shared" ca="1" si="142"/>
        <v>30</v>
      </c>
      <c r="AN156">
        <f t="shared" ca="1" si="143"/>
        <v>63</v>
      </c>
      <c r="AO156">
        <f t="shared" ca="1" si="144"/>
        <v>88</v>
      </c>
      <c r="AP156">
        <f t="shared" ca="1" si="145"/>
        <v>29</v>
      </c>
      <c r="AQ156">
        <f t="shared" ca="1" si="146"/>
        <v>27</v>
      </c>
      <c r="AR156">
        <f t="shared" ca="1" si="147"/>
        <v>21</v>
      </c>
      <c r="AS156">
        <f t="shared" ca="1" si="148"/>
        <v>122</v>
      </c>
      <c r="AT156">
        <f t="shared" ca="1" si="149"/>
        <v>90</v>
      </c>
      <c r="AU156">
        <f t="shared" ca="1" si="150"/>
        <v>5</v>
      </c>
      <c r="AV156">
        <f t="shared" ca="1" si="151"/>
        <v>67</v>
      </c>
      <c r="AW156">
        <f t="shared" ca="1" si="152"/>
        <v>116</v>
      </c>
      <c r="AX156">
        <f t="shared" ca="1" si="153"/>
        <v>22</v>
      </c>
      <c r="AY156">
        <f t="shared" ca="1" si="154"/>
        <v>89</v>
      </c>
      <c r="AZ156">
        <f t="shared" ca="1" si="155"/>
        <v>15</v>
      </c>
      <c r="BA156">
        <f t="shared" ca="1" si="156"/>
        <v>12</v>
      </c>
      <c r="BB156">
        <f t="shared" ca="1" si="157"/>
        <v>60</v>
      </c>
      <c r="BC156">
        <f t="shared" ca="1" si="158"/>
        <v>101</v>
      </c>
      <c r="BD156">
        <f t="shared" ca="1" si="159"/>
        <v>160</v>
      </c>
      <c r="BE156">
        <f t="shared" ca="1" si="160"/>
        <v>151</v>
      </c>
      <c r="BF156">
        <f t="shared" ca="1" si="161"/>
        <v>12</v>
      </c>
      <c r="BG156">
        <f t="shared" ca="1" si="162"/>
        <v>178</v>
      </c>
      <c r="BH156">
        <f t="shared" ca="1" si="163"/>
        <v>82</v>
      </c>
      <c r="BI156">
        <f t="shared" ca="1" si="164"/>
        <v>130</v>
      </c>
      <c r="BJ156">
        <f t="shared" ca="1" si="165"/>
        <v>107</v>
      </c>
      <c r="BK156">
        <f t="shared" ca="1" si="166"/>
        <v>89</v>
      </c>
      <c r="BL156">
        <f t="shared" ca="1" si="167"/>
        <v>143</v>
      </c>
      <c r="BM156">
        <f t="shared" ca="1" si="168"/>
        <v>33</v>
      </c>
      <c r="BN156">
        <f t="shared" ca="1" si="169"/>
        <v>156</v>
      </c>
      <c r="BO156">
        <f t="shared" ca="1" si="170"/>
        <v>84</v>
      </c>
      <c r="BQ156">
        <f>NORMDIST(C156,Playoffs!CP$199,Playoffs!CP$200,1)</f>
        <v>0.71786542046967283</v>
      </c>
      <c r="BR156">
        <f>1-NORMDIST(D156,Playoffs!CQ$199,Playoffs!CQ$200,1)</f>
        <v>0.69997105882363797</v>
      </c>
      <c r="BS156">
        <f>NORMDIST(E156,Playoffs!CR$199,Playoffs!CR$200,1)</f>
        <v>0.72035729373207658</v>
      </c>
      <c r="BT156">
        <f>1-NORMDIST(F156,Playoffs!CS$199,Playoffs!CS$200,1)</f>
        <v>0.92132571726621626</v>
      </c>
      <c r="BU156">
        <f>1-NORMDIST(G156,Playoffs!CT$199,Playoffs!CT$200,1)</f>
        <v>0.75364244590021467</v>
      </c>
      <c r="BV156">
        <f>NORMDIST(H156,Playoffs!CU$199,Playoffs!CU$200,1)</f>
        <v>0.50603950178402657</v>
      </c>
      <c r="BW156">
        <f>NORMDIST(I156,Playoffs!CV$199,Playoffs!CV$200,1)</f>
        <v>0.88008136910209911</v>
      </c>
      <c r="BX156">
        <f>1-NORMDIST(J156,Playoffs!CW$199,Playoffs!CW$200,1)</f>
        <v>0.87483985637082728</v>
      </c>
      <c r="BY156">
        <f>NORMDIST(K156,Playoffs!CX$199,Playoffs!CX$200,1)</f>
        <v>0.93333365404752477</v>
      </c>
      <c r="BZ156">
        <f>1-NORMDIST(L156,Playoffs!CY$199,Playoffs!CY$200,1)</f>
        <v>0.44252045272214391</v>
      </c>
      <c r="CA156">
        <f>NORMDIST(M156,Playoffs!CZ$199,Playoffs!CZ$200,1)</f>
        <v>0.60943818938746563</v>
      </c>
      <c r="CB156">
        <f>1-NORMDIST(N156,Playoffs!DA$199,Playoffs!DA$200,1)</f>
        <v>0.97948827481381917</v>
      </c>
      <c r="CC156">
        <f>NORMDIST(O156,Playoffs!DB$199,Playoffs!DB$200,1)</f>
        <v>0.69896442639040157</v>
      </c>
      <c r="CD156">
        <f>1-NORMDIST(P156,Playoffs!DC$199,Playoffs!DC$200,1)</f>
        <v>0.47786895113416228</v>
      </c>
      <c r="CE156">
        <f>NORMDIST(Q156,Playoffs!DD$199,Playoffs!DD$200,1)</f>
        <v>0.9093441698486262</v>
      </c>
      <c r="CF156">
        <f>1-NORMDIST(R156,Playoffs!DE$199,Playoffs!DE$200,1)</f>
        <v>0.60968471919895795</v>
      </c>
      <c r="CG156">
        <f>NORMDIST(S156,Playoffs!DF$199,Playoffs!DF$200,1)</f>
        <v>0.96778940916514078</v>
      </c>
      <c r="CH156">
        <f>1-NORMDIST(T156,Playoffs!DG$199,Playoffs!DG$200,1)</f>
        <v>0.95241181450920909</v>
      </c>
      <c r="CI156">
        <f>1-NORMDIST(U156,Playoffs!DH$199,Playoffs!DH$200,1)</f>
        <v>0.75550239335109559</v>
      </c>
      <c r="CJ156">
        <f>NORMDIST(V156,Playoffs!DI$199,Playoffs!DI$200,1)</f>
        <v>0.52458901805901015</v>
      </c>
      <c r="CK156">
        <f>NORMDIST(W156,Playoffs!DJ$199,Playoffs!DJ$200,1)</f>
        <v>0.27327157699127813</v>
      </c>
      <c r="CL156">
        <f>1-NORMDIST(X156,Playoffs!DK$199,Playoffs!DK$200,1)</f>
        <v>0.26997749643153335</v>
      </c>
      <c r="CM156">
        <f>NORMDIST(Y156,Playoffs!DL$199,Playoffs!DL$200,1)</f>
        <v>0.95534610146055632</v>
      </c>
      <c r="CN156">
        <f>1-NORMDIST(Z156,Playoffs!DM$199,Playoffs!DM$200,1)</f>
        <v>0.11905789862827176</v>
      </c>
      <c r="CO156">
        <f>1-NORMDIST(AA156,Playoffs!DN$199,Playoffs!DN$200,1)</f>
        <v>0.75235157613778947</v>
      </c>
      <c r="CP156">
        <f>NORMDIST(AB156,Playoffs!DO$199,Playoffs!DO$200,1)</f>
        <v>0.25263087439671628</v>
      </c>
      <c r="CQ156">
        <f>NORMDIST(AC156,Playoffs!DP$199,Playoffs!DP$200,1)</f>
        <v>0.48571562692612247</v>
      </c>
      <c r="CR156">
        <f>1-NORMDIST(AD156,Playoffs!DQ$199,Playoffs!DQ$200,1)</f>
        <v>0.60118508310921459</v>
      </c>
      <c r="CS156">
        <f>NORMDIST(AE156,Playoffs!DR$199,Playoffs!DR$200,1)</f>
        <v>0.2697562764850312</v>
      </c>
      <c r="CT156">
        <f>1-NORMDIST(AF156,Playoffs!DS$199,Playoffs!DS$200,1)</f>
        <v>0.85963552838084789</v>
      </c>
      <c r="CU156">
        <f>NORMDIST(AG156,Playoffs!DT$199,Playoffs!DT$200,1)</f>
        <v>0.23434203427768163</v>
      </c>
      <c r="CV156">
        <f>1-NORMDIST(AH156,Playoffs!DU$199,Playoffs!DU$200,1)</f>
        <v>0.60309195612301303</v>
      </c>
      <c r="CW156">
        <f t="shared" si="172"/>
        <v>27.093097454219247</v>
      </c>
      <c r="CX156">
        <f t="shared" si="173"/>
        <v>23.282822974433607</v>
      </c>
      <c r="CY156">
        <f t="shared" si="174"/>
        <v>50.375920428652833</v>
      </c>
      <c r="DA156">
        <f t="shared" ca="1" si="175"/>
        <v>32</v>
      </c>
      <c r="DB156">
        <f t="shared" ca="1" si="176"/>
        <v>66</v>
      </c>
      <c r="DC156">
        <f t="shared" ca="1" si="177"/>
        <v>23</v>
      </c>
      <c r="DE156" t="str">
        <f t="shared" si="178"/>
        <v>Giants</v>
      </c>
    </row>
    <row r="157" spans="1:109">
      <c r="A157" t="str">
        <f>Playoffs!G155</f>
        <v>Cardinals-WC-2008</v>
      </c>
      <c r="B157" t="str">
        <f>Playoffs!B155&amp;"-"&amp;Playoffs!F155</f>
        <v>Falcons-2008</v>
      </c>
      <c r="C157">
        <f>Playoffs!CP155-VLOOKUP($B157,Adjusted!$C$1:$AI$128,C$2,FALSE)</f>
        <v>0.6276048879574001</v>
      </c>
      <c r="D157">
        <f>Playoffs!CQ155-VLOOKUP($B157,Adjusted!$C$1:$AI$128,D$2,FALSE)</f>
        <v>0.65926787551818467</v>
      </c>
      <c r="E157">
        <f>Playoffs!CR155-VLOOKUP($B157,Adjusted!$C$1:$AI$128,E$2,FALSE)</f>
        <v>8.4562323652479012</v>
      </c>
      <c r="F157">
        <f>Playoffs!CS155-VLOOKUP($B157,Adjusted!$C$1:$AI$128,F$2,FALSE)</f>
        <v>1.266806488539804</v>
      </c>
      <c r="G157">
        <f>Playoffs!CT155-VLOOKUP($B157,Adjusted!$C$1:$AI$128,G$2,FALSE)</f>
        <v>1.5618576674824802</v>
      </c>
      <c r="H157">
        <f>Playoffs!CU155-VLOOKUP($B157,Adjusted!$C$1:$AI$128,H$2,FALSE)</f>
        <v>3.306844626143711</v>
      </c>
      <c r="I157">
        <f>Playoffs!CV155-VLOOKUP($B157,Adjusted!$C$1:$AI$128,I$2,FALSE)</f>
        <v>24.906873623947249</v>
      </c>
      <c r="J157">
        <f>Playoffs!CW155-VLOOKUP($B157,Adjusted!$C$1:$AI$128,J$2,FALSE)</f>
        <v>14.345414637972681</v>
      </c>
      <c r="K157">
        <f>Playoffs!CX155-VLOOKUP($B157,Adjusted!$C$1:$AI$128,K$2,FALSE)</f>
        <v>2.2159501831971435</v>
      </c>
      <c r="L157">
        <f>Playoffs!CY155-VLOOKUP($B157,Adjusted!$C$1:$AI$128,L$2,FALSE)</f>
        <v>2.0511657988725256</v>
      </c>
      <c r="M157">
        <f>Playoffs!CZ155-VLOOKUP($B157,Adjusted!$C$1:$AI$128,M$2,FALSE)</f>
        <v>5.8558548972700848</v>
      </c>
      <c r="N157">
        <f>Playoffs!DA155-VLOOKUP($B157,Adjusted!$C$1:$AI$128,N$2,FALSE)</f>
        <v>3.210103809245425</v>
      </c>
      <c r="O157">
        <f>Playoffs!DB155-VLOOKUP($B157,Adjusted!$C$1:$AI$128,O$2,FALSE)</f>
        <v>0.95932727117043004</v>
      </c>
      <c r="P157">
        <f>Playoffs!DC155-VLOOKUP($B157,Adjusted!$C$1:$AI$128,P$2,FALSE)</f>
        <v>1.3542062560826371</v>
      </c>
      <c r="Q157">
        <f>Playoffs!DD155-VLOOKUP($B157,Adjusted!$C$1:$AI$128,Q$2,FALSE)</f>
        <v>0.41642073630053622</v>
      </c>
      <c r="R157">
        <f>Playoffs!DE155-VLOOKUP($B157,Adjusted!$C$1:$AI$128,R$2,FALSE)</f>
        <v>0.44120189868960996</v>
      </c>
      <c r="S157">
        <f>Playoffs!DF155-VLOOKUP($B157,Adjusted!$C$1:$AI$128,S$2,FALSE)</f>
        <v>32.072035523291845</v>
      </c>
      <c r="T157">
        <f>Playoffs!DG155-VLOOKUP($B157,Adjusted!$C$1:$AI$128,T$2,FALSE)</f>
        <v>27.066422755453516</v>
      </c>
      <c r="U157">
        <f>Playoffs!DH155-VLOOKUP($B157,Adjusted!$C$1:$AI$128,U$2,FALSE)</f>
        <v>6.3384248126497589</v>
      </c>
      <c r="V157">
        <f>Playoffs!DI155-VLOOKUP($B157,Adjusted!$C$1:$AI$128,V$2,FALSE)</f>
        <v>8.8819288903302347</v>
      </c>
      <c r="W157">
        <f>Playoffs!DJ155-VLOOKUP($B157,Adjusted!$C$1:$AI$128,W$2,FALSE)</f>
        <v>1.0087452431960258</v>
      </c>
      <c r="X157">
        <f>Playoffs!DK155-VLOOKUP($B157,Adjusted!$C$1:$AI$128,X$2,FALSE)</f>
        <v>0.84582323845836782</v>
      </c>
      <c r="Y157">
        <f>Playoffs!DL155-VLOOKUP($B157,Adjusted!$C$1:$AI$128,Y$2,FALSE)</f>
        <v>4.3065557523549227</v>
      </c>
      <c r="Z157">
        <f>Playoffs!DM155-VLOOKUP($B157,Adjusted!$C$1:$AI$128,Z$2,FALSE)</f>
        <v>4.6992468233262858</v>
      </c>
      <c r="AA157">
        <f>Playoffs!DN155-VLOOKUP($B157,Adjusted!$C$1:$AI$128,AA$2,FALSE)</f>
        <v>0.66009529995115535</v>
      </c>
      <c r="AB157">
        <f>Playoffs!DO155-VLOOKUP($B157,Adjusted!$C$1:$AI$128,AB$2,FALSE)</f>
        <v>0.90615660083241223</v>
      </c>
      <c r="AC157">
        <f>Playoffs!DP155-VLOOKUP($B157,Adjusted!$C$1:$AI$128,AC$2,FALSE)</f>
        <v>0.45548585694010757</v>
      </c>
      <c r="AD157">
        <f>Playoffs!DQ155-VLOOKUP($B157,Adjusted!$C$1:$AI$128,AD$2,FALSE)</f>
        <v>0.31281032680852555</v>
      </c>
      <c r="AE157">
        <f>Playoffs!DR155-VLOOKUP($B157,Adjusted!$C$1:$AI$128,AE$2,FALSE)</f>
        <v>2.2364668137893009</v>
      </c>
      <c r="AF157">
        <f>Playoffs!DS155-VLOOKUP($B157,Adjusted!$C$1:$AI$128,AF$2,FALSE)</f>
        <v>2.4801042590655116</v>
      </c>
      <c r="AG157">
        <f>Playoffs!DT155-VLOOKUP($B157,Adjusted!$C$1:$AI$128,AG$2,FALSE)</f>
        <v>33.369354299700795</v>
      </c>
      <c r="AH157">
        <f>Playoffs!DU155-VLOOKUP($B157,Adjusted!$C$1:$AI$128,AH$2,FALSE)</f>
        <v>42.972170952896114</v>
      </c>
      <c r="AJ157">
        <f t="shared" ca="1" si="171"/>
        <v>164</v>
      </c>
      <c r="AK157">
        <f t="shared" ca="1" si="140"/>
        <v>89</v>
      </c>
      <c r="AL157">
        <f t="shared" ca="1" si="141"/>
        <v>42</v>
      </c>
      <c r="AM157">
        <f t="shared" ca="1" si="142"/>
        <v>29</v>
      </c>
      <c r="AN157">
        <f t="shared" ca="1" si="143"/>
        <v>107</v>
      </c>
      <c r="AO157">
        <f t="shared" ca="1" si="144"/>
        <v>46</v>
      </c>
      <c r="AP157">
        <f t="shared" ca="1" si="145"/>
        <v>152</v>
      </c>
      <c r="AQ157">
        <f t="shared" ca="1" si="146"/>
        <v>13</v>
      </c>
      <c r="AR157">
        <f t="shared" ca="1" si="147"/>
        <v>155</v>
      </c>
      <c r="AS157">
        <f t="shared" ca="1" si="148"/>
        <v>39</v>
      </c>
      <c r="AT157">
        <f t="shared" ca="1" si="149"/>
        <v>67</v>
      </c>
      <c r="AU157">
        <f t="shared" ca="1" si="150"/>
        <v>8</v>
      </c>
      <c r="AV157">
        <f t="shared" ca="1" si="151"/>
        <v>187</v>
      </c>
      <c r="AW157">
        <f t="shared" ca="1" si="152"/>
        <v>71</v>
      </c>
      <c r="AX157">
        <f t="shared" ca="1" si="153"/>
        <v>96</v>
      </c>
      <c r="AY157">
        <f t="shared" ca="1" si="154"/>
        <v>140</v>
      </c>
      <c r="AZ157">
        <f t="shared" ca="1" si="155"/>
        <v>96</v>
      </c>
      <c r="BA157">
        <f t="shared" ca="1" si="156"/>
        <v>56</v>
      </c>
      <c r="BB157">
        <f t="shared" ca="1" si="157"/>
        <v>181</v>
      </c>
      <c r="BC157">
        <f t="shared" ca="1" si="158"/>
        <v>2</v>
      </c>
      <c r="BD157">
        <f t="shared" ca="1" si="159"/>
        <v>23</v>
      </c>
      <c r="BE157">
        <f t="shared" ca="1" si="160"/>
        <v>155</v>
      </c>
      <c r="BF157">
        <f t="shared" ca="1" si="161"/>
        <v>182</v>
      </c>
      <c r="BG157">
        <f t="shared" ca="1" si="162"/>
        <v>52</v>
      </c>
      <c r="BH157">
        <f t="shared" ca="1" si="163"/>
        <v>108</v>
      </c>
      <c r="BI157">
        <f t="shared" ca="1" si="164"/>
        <v>58</v>
      </c>
      <c r="BJ157">
        <f t="shared" ca="1" si="165"/>
        <v>104</v>
      </c>
      <c r="BK157">
        <f t="shared" ca="1" si="166"/>
        <v>28</v>
      </c>
      <c r="BL157">
        <f t="shared" ca="1" si="167"/>
        <v>189</v>
      </c>
      <c r="BM157">
        <f t="shared" ca="1" si="168"/>
        <v>22</v>
      </c>
      <c r="BN157">
        <f t="shared" ca="1" si="169"/>
        <v>157</v>
      </c>
      <c r="BO157">
        <f t="shared" ca="1" si="170"/>
        <v>166</v>
      </c>
      <c r="BQ157">
        <f>NORMDIST(C157,Playoffs!CP$199,Playoffs!CP$200,1)</f>
        <v>0.2682044600459822</v>
      </c>
      <c r="BR157">
        <f>1-NORMDIST(D157,Playoffs!CQ$199,Playoffs!CQ$200,1)</f>
        <v>0.62243301760250314</v>
      </c>
      <c r="BS157">
        <f>NORMDIST(E157,Playoffs!CR$199,Playoffs!CR$200,1)</f>
        <v>0.85672615602306534</v>
      </c>
      <c r="BT157">
        <f>1-NORMDIST(F157,Playoffs!CS$199,Playoffs!CS$200,1)</f>
        <v>0.92996113997059071</v>
      </c>
      <c r="BU157">
        <f>1-NORMDIST(G157,Playoffs!CT$199,Playoffs!CT$200,1)</f>
        <v>0.55390327280294738</v>
      </c>
      <c r="BV157">
        <f>NORMDIST(H157,Playoffs!CU$199,Playoffs!CU$200,1)</f>
        <v>0.86587408966577906</v>
      </c>
      <c r="BW157">
        <f>NORMDIST(I157,Playoffs!CV$199,Playoffs!CV$200,1)</f>
        <v>0.34420947846133054</v>
      </c>
      <c r="BX157">
        <f>1-NORMDIST(J157,Playoffs!CW$199,Playoffs!CW$200,1)</f>
        <v>0.94310018895867043</v>
      </c>
      <c r="BY157">
        <f>NORMDIST(K157,Playoffs!CX$199,Playoffs!CX$200,1)</f>
        <v>0.23069630190492596</v>
      </c>
      <c r="BZ157">
        <f>1-NORMDIST(L157,Playoffs!CY$199,Playoffs!CY$200,1)</f>
        <v>0.84442143889511323</v>
      </c>
      <c r="CA157">
        <f>NORMDIST(M157,Playoffs!CZ$199,Playoffs!CZ$200,1)</f>
        <v>0.72607795240945872</v>
      </c>
      <c r="CB157">
        <f>1-NORMDIST(N157,Playoffs!DA$199,Playoffs!DA$200,1)</f>
        <v>0.95790961455877721</v>
      </c>
      <c r="CC157">
        <f>NORMDIST(O157,Playoffs!DB$199,Playoffs!DB$200,1)</f>
        <v>0.11291491962441103</v>
      </c>
      <c r="CD157">
        <f>1-NORMDIST(P157,Playoffs!DC$199,Playoffs!DC$200,1)</f>
        <v>0.68976875332982868</v>
      </c>
      <c r="CE157">
        <f>NORMDIST(Q157,Playoffs!DD$199,Playoffs!DD$200,1)</f>
        <v>0.57430712591885857</v>
      </c>
      <c r="CF157">
        <f>1-NORMDIST(R157,Playoffs!DE$199,Playoffs!DE$200,1)</f>
        <v>0.35502880465493514</v>
      </c>
      <c r="CG157">
        <f>NORMDIST(S157,Playoffs!DF$199,Playoffs!DF$200,1)</f>
        <v>0.57156076634368091</v>
      </c>
      <c r="CH157">
        <f>1-NORMDIST(T157,Playoffs!DG$199,Playoffs!DG$200,1)</f>
        <v>0.75916758502395076</v>
      </c>
      <c r="CI157">
        <f>1-NORMDIST(U157,Playoffs!DH$199,Playoffs!DH$200,1)</f>
        <v>0.11518746849843797</v>
      </c>
      <c r="CJ157">
        <f>NORMDIST(V157,Playoffs!DI$199,Playoffs!DI$200,1)</f>
        <v>0.99301265558724228</v>
      </c>
      <c r="CK157">
        <f>NORMDIST(W157,Playoffs!DJ$199,Playoffs!DJ$200,1)</f>
        <v>0.90130384131844499</v>
      </c>
      <c r="CL157">
        <f>1-NORMDIST(X157,Playoffs!DK$199,Playoffs!DK$200,1)</f>
        <v>0.24386744996686027</v>
      </c>
      <c r="CM157">
        <f>NORMDIST(Y157,Playoffs!DL$199,Playoffs!DL$200,1)</f>
        <v>0.11416222328956804</v>
      </c>
      <c r="CN157">
        <f>1-NORMDIST(Z157,Playoffs!DM$199,Playoffs!DM$200,1)</f>
        <v>0.79135558756781932</v>
      </c>
      <c r="CO157">
        <f>1-NORMDIST(AA157,Playoffs!DN$199,Playoffs!DN$200,1)</f>
        <v>0.64068785426058583</v>
      </c>
      <c r="CP157">
        <f>NORMDIST(AB157,Playoffs!DO$199,Playoffs!DO$200,1)</f>
        <v>0.5818792583725878</v>
      </c>
      <c r="CQ157">
        <f>NORMDIST(AC157,Playoffs!DP$199,Playoffs!DP$200,1)</f>
        <v>0.49428276348872302</v>
      </c>
      <c r="CR157">
        <f>1-NORMDIST(AD157,Playoffs!DQ$199,Playoffs!DQ$200,1)</f>
        <v>0.89148125034556092</v>
      </c>
      <c r="CS157">
        <f>NORMDIST(AE157,Playoffs!DR$199,Playoffs!DR$200,1)</f>
        <v>6.5755967992347064E-2</v>
      </c>
      <c r="CT157">
        <f>1-NORMDIST(AF157,Playoffs!DS$199,Playoffs!DS$200,1)</f>
        <v>0.90573110565168125</v>
      </c>
      <c r="CU157">
        <f>NORMDIST(AG157,Playoffs!DT$199,Playoffs!DT$200,1)</f>
        <v>0.23359289921902615</v>
      </c>
      <c r="CV157">
        <f>1-NORMDIST(AH157,Playoffs!DU$199,Playoffs!DU$200,1)</f>
        <v>0.22845686708699386</v>
      </c>
      <c r="CW157">
        <f t="shared" si="172"/>
        <v>16.742026046324469</v>
      </c>
      <c r="CX157">
        <f t="shared" si="173"/>
        <v>27.57704066358313</v>
      </c>
      <c r="CY157">
        <f t="shared" si="174"/>
        <v>44.319066709907595</v>
      </c>
      <c r="DA157">
        <f t="shared" ca="1" si="175"/>
        <v>140</v>
      </c>
      <c r="DB157">
        <f t="shared" ca="1" si="176"/>
        <v>30</v>
      </c>
      <c r="DC157">
        <f t="shared" ca="1" si="177"/>
        <v>67</v>
      </c>
      <c r="DE157" t="str">
        <f t="shared" si="178"/>
        <v>Cardinals</v>
      </c>
    </row>
    <row r="158" spans="1:109">
      <c r="A158" t="str">
        <f>Playoffs!G156</f>
        <v>Falcons-WC-2008</v>
      </c>
      <c r="B158" t="str">
        <f>Playoffs!B156&amp;"-"&amp;Playoffs!F156</f>
        <v>Cardinals-2008</v>
      </c>
      <c r="C158">
        <f>Playoffs!CP156-VLOOKUP($B158,Adjusted!$C$1:$AI$128,C$2,FALSE)</f>
        <v>0.64963229827469715</v>
      </c>
      <c r="D158">
        <f>Playoffs!CQ156-VLOOKUP($B158,Adjusted!$C$1:$AI$128,D$2,FALSE)</f>
        <v>0.59861686141572734</v>
      </c>
      <c r="E158">
        <f>Playoffs!CR156-VLOOKUP($B158,Adjusted!$C$1:$AI$128,E$2,FALSE)</f>
        <v>1.6323222151808623</v>
      </c>
      <c r="F158">
        <f>Playoffs!CS156-VLOOKUP($B158,Adjusted!$C$1:$AI$128,F$2,FALSE)</f>
        <v>7.1263730249220352</v>
      </c>
      <c r="G158">
        <f>Playoffs!CT156-VLOOKUP($B158,Adjusted!$C$1:$AI$128,G$2,FALSE)</f>
        <v>2.894951041321093</v>
      </c>
      <c r="H158">
        <f>Playoffs!CU156-VLOOKUP($B158,Adjusted!$C$1:$AI$128,H$2,FALSE)</f>
        <v>0.54273857823782257</v>
      </c>
      <c r="I158">
        <f>Playoffs!CV156-VLOOKUP($B158,Adjusted!$C$1:$AI$128,I$2,FALSE)</f>
        <v>18.092886651633393</v>
      </c>
      <c r="J158">
        <f>Playoffs!CW156-VLOOKUP($B158,Adjusted!$C$1:$AI$128,J$2,FALSE)</f>
        <v>22.613028925019393</v>
      </c>
      <c r="K158">
        <f>Playoffs!CX156-VLOOKUP($B158,Adjusted!$C$1:$AI$128,K$2,FALSE)</f>
        <v>2.3322566993611011</v>
      </c>
      <c r="L158">
        <f>Playoffs!CY156-VLOOKUP($B158,Adjusted!$C$1:$AI$128,L$2,FALSE)</f>
        <v>2.1803449248289137</v>
      </c>
      <c r="M158">
        <f>Playoffs!CZ156-VLOOKUP($B158,Adjusted!$C$1:$AI$128,M$2,FALSE)</f>
        <v>3.5258010720011472</v>
      </c>
      <c r="N158">
        <f>Playoffs!DA156-VLOOKUP($B158,Adjusted!$C$1:$AI$128,N$2,FALSE)</f>
        <v>5.3461278929716922</v>
      </c>
      <c r="O158">
        <f>Playoffs!DB156-VLOOKUP($B158,Adjusted!$C$1:$AI$128,O$2,FALSE)</f>
        <v>1.4347150885087687</v>
      </c>
      <c r="P158">
        <f>Playoffs!DC156-VLOOKUP($B158,Adjusted!$C$1:$AI$128,P$2,FALSE)</f>
        <v>0.8626668969037985</v>
      </c>
      <c r="Q158">
        <f>Playoffs!DD156-VLOOKUP($B158,Adjusted!$C$1:$AI$128,Q$2,FALSE)</f>
        <v>0.38314584875662788</v>
      </c>
      <c r="R158">
        <f>Playoffs!DE156-VLOOKUP($B158,Adjusted!$C$1:$AI$128,R$2,FALSE)</f>
        <v>0.36415983534868734</v>
      </c>
      <c r="S158">
        <f>Playoffs!DF156-VLOOKUP($B158,Adjusted!$C$1:$AI$128,S$2,FALSE)</f>
        <v>25.153573612106545</v>
      </c>
      <c r="T158">
        <f>Playoffs!DG156-VLOOKUP($B158,Adjusted!$C$1:$AI$128,T$2,FALSE)</f>
        <v>29.038456496903361</v>
      </c>
      <c r="U158">
        <f>Playoffs!DH156-VLOOKUP($B158,Adjusted!$C$1:$AI$128,U$2,FALSE)</f>
        <v>8.5876519988299265</v>
      </c>
      <c r="V158">
        <f>Playoffs!DI156-VLOOKUP($B158,Adjusted!$C$1:$AI$128,V$2,FALSE)</f>
        <v>6.1852069864595318</v>
      </c>
      <c r="W158">
        <f>Playoffs!DJ156-VLOOKUP($B158,Adjusted!$C$1:$AI$128,W$2,FALSE)</f>
        <v>0.75465219899586033</v>
      </c>
      <c r="X158">
        <f>Playoffs!DK156-VLOOKUP($B158,Adjusted!$C$1:$AI$128,X$2,FALSE)</f>
        <v>1.0116850325047464</v>
      </c>
      <c r="Y158">
        <f>Playoffs!DL156-VLOOKUP($B158,Adjusted!$C$1:$AI$128,Y$2,FALSE)</f>
        <v>5.0874062818394084</v>
      </c>
      <c r="Z158">
        <f>Playoffs!DM156-VLOOKUP($B158,Adjusted!$C$1:$AI$128,Z$2,FALSE)</f>
        <v>4.3653504770377385</v>
      </c>
      <c r="AA158">
        <f>Playoffs!DN156-VLOOKUP($B158,Adjusted!$C$1:$AI$128,AA$2,FALSE)</f>
        <v>0.68880090320711629</v>
      </c>
      <c r="AB158">
        <f>Playoffs!DO156-VLOOKUP($B158,Adjusted!$C$1:$AI$128,AB$2,FALSE)</f>
        <v>0.757856271812275</v>
      </c>
      <c r="AC158">
        <f>Playoffs!DP156-VLOOKUP($B158,Adjusted!$C$1:$AI$128,AC$2,FALSE)</f>
        <v>0.28788877382192557</v>
      </c>
      <c r="AD158">
        <f>Playoffs!DQ156-VLOOKUP($B158,Adjusted!$C$1:$AI$128,AD$2,FALSE)</f>
        <v>0.53700385484750157</v>
      </c>
      <c r="AE158">
        <f>Playoffs!DR156-VLOOKUP($B158,Adjusted!$C$1:$AI$128,AE$2,FALSE)</f>
        <v>2.9482363355594403</v>
      </c>
      <c r="AF158">
        <f>Playoffs!DS156-VLOOKUP($B158,Adjusted!$C$1:$AI$128,AF$2,FALSE)</f>
        <v>3.6492264448074674</v>
      </c>
      <c r="AG158">
        <f>Playoffs!DT156-VLOOKUP($B158,Adjusted!$C$1:$AI$128,AG$2,FALSE)</f>
        <v>40.03698696219378</v>
      </c>
      <c r="AH158">
        <f>Playoffs!DU156-VLOOKUP($B158,Adjusted!$C$1:$AI$128,AH$2,FALSE)</f>
        <v>37.823128671446597</v>
      </c>
      <c r="AJ158">
        <f t="shared" ca="1" si="171"/>
        <v>151</v>
      </c>
      <c r="AK158">
        <f t="shared" ca="1" si="140"/>
        <v>48</v>
      </c>
      <c r="AL158">
        <f t="shared" ca="1" si="141"/>
        <v>184</v>
      </c>
      <c r="AM158">
        <f t="shared" ca="1" si="142"/>
        <v>156</v>
      </c>
      <c r="AN158">
        <f t="shared" ca="1" si="143"/>
        <v>154</v>
      </c>
      <c r="AO158">
        <f t="shared" ca="1" si="144"/>
        <v>161</v>
      </c>
      <c r="AP158">
        <f t="shared" ca="1" si="145"/>
        <v>185</v>
      </c>
      <c r="AQ158">
        <f t="shared" ca="1" si="146"/>
        <v>63</v>
      </c>
      <c r="AR158">
        <f t="shared" ca="1" si="147"/>
        <v>144</v>
      </c>
      <c r="AS158">
        <f t="shared" ca="1" si="148"/>
        <v>54</v>
      </c>
      <c r="AT158">
        <f t="shared" ca="1" si="149"/>
        <v>194</v>
      </c>
      <c r="AU158">
        <f t="shared" ca="1" si="150"/>
        <v>139</v>
      </c>
      <c r="AV158">
        <f t="shared" ca="1" si="151"/>
        <v>141</v>
      </c>
      <c r="AW158">
        <f t="shared" ca="1" si="152"/>
        <v>20</v>
      </c>
      <c r="AX158">
        <f t="shared" ca="1" si="153"/>
        <v>121</v>
      </c>
      <c r="AY158">
        <f t="shared" ca="1" si="154"/>
        <v>95</v>
      </c>
      <c r="AZ158">
        <f t="shared" ca="1" si="155"/>
        <v>175</v>
      </c>
      <c r="BA158">
        <f t="shared" ca="1" si="156"/>
        <v>82</v>
      </c>
      <c r="BB158">
        <f t="shared" ca="1" si="157"/>
        <v>196</v>
      </c>
      <c r="BC158">
        <f t="shared" ca="1" si="158"/>
        <v>32</v>
      </c>
      <c r="BD158">
        <f t="shared" ca="1" si="159"/>
        <v>89</v>
      </c>
      <c r="BE158">
        <f t="shared" ca="1" si="160"/>
        <v>187</v>
      </c>
      <c r="BF158">
        <f t="shared" ca="1" si="161"/>
        <v>137</v>
      </c>
      <c r="BG158">
        <f t="shared" ca="1" si="162"/>
        <v>32</v>
      </c>
      <c r="BH158">
        <f t="shared" ca="1" si="163"/>
        <v>111</v>
      </c>
      <c r="BI158">
        <f t="shared" ca="1" si="164"/>
        <v>87</v>
      </c>
      <c r="BJ158">
        <f t="shared" ca="1" si="165"/>
        <v>183</v>
      </c>
      <c r="BK158">
        <f t="shared" ca="1" si="166"/>
        <v>162</v>
      </c>
      <c r="BL158">
        <f t="shared" ca="1" si="167"/>
        <v>166</v>
      </c>
      <c r="BM158">
        <f t="shared" ca="1" si="168"/>
        <v>78</v>
      </c>
      <c r="BN158">
        <f t="shared" ca="1" si="169"/>
        <v>62</v>
      </c>
      <c r="BO158">
        <f t="shared" ca="1" si="170"/>
        <v>106</v>
      </c>
      <c r="BQ158">
        <f>NORMDIST(C158,Playoffs!CP$199,Playoffs!CP$200,1)</f>
        <v>0.34269751104174107</v>
      </c>
      <c r="BR158">
        <f>1-NORMDIST(D158,Playoffs!CQ$199,Playoffs!CQ$200,1)</f>
        <v>0.81560564821582948</v>
      </c>
      <c r="BS158">
        <f>NORMDIST(E158,Playoffs!CR$199,Playoffs!CR$200,1)</f>
        <v>8.9102281414262796E-2</v>
      </c>
      <c r="BT158">
        <f>1-NORMDIST(F158,Playoffs!CS$199,Playoffs!CS$200,1)</f>
        <v>0.27569993100358958</v>
      </c>
      <c r="BU158">
        <f>1-NORMDIST(G158,Playoffs!CT$199,Playoffs!CT$200,1)</f>
        <v>0.2078846605244864</v>
      </c>
      <c r="BV158">
        <f>NORMDIST(H158,Playoffs!CU$199,Playoffs!CU$200,1)</f>
        <v>0.19454841013596313</v>
      </c>
      <c r="BW158">
        <f>NORMDIST(I158,Playoffs!CV$199,Playoffs!CV$200,1)</f>
        <v>0.12251050312389289</v>
      </c>
      <c r="BX158">
        <f>1-NORMDIST(J158,Playoffs!CW$199,Playoffs!CW$200,1)</f>
        <v>0.74452530153867136</v>
      </c>
      <c r="BY158">
        <f>NORMDIST(K158,Playoffs!CX$199,Playoffs!CX$200,1)</f>
        <v>0.29405336118159597</v>
      </c>
      <c r="BZ158">
        <f>1-NORMDIST(L158,Playoffs!CY$199,Playoffs!CY$200,1)</f>
        <v>0.7870547796401437</v>
      </c>
      <c r="CA158">
        <f>NORMDIST(M158,Playoffs!CZ$199,Playoffs!CZ$200,1)</f>
        <v>7.3647288548617795E-2</v>
      </c>
      <c r="CB158">
        <f>1-NORMDIST(N158,Playoffs!DA$199,Playoffs!DA$200,1)</f>
        <v>0.43939645632020974</v>
      </c>
      <c r="CC158">
        <f>NORMDIST(O158,Playoffs!DB$199,Playoffs!DB$200,1)</f>
        <v>0.36346202737785438</v>
      </c>
      <c r="CD158">
        <f>1-NORMDIST(P158,Playoffs!DC$199,Playoffs!DC$200,1)</f>
        <v>0.91719235695419732</v>
      </c>
      <c r="CE158">
        <f>NORMDIST(Q158,Playoffs!DD$199,Playoffs!DD$200,1)</f>
        <v>0.47596228962325737</v>
      </c>
      <c r="CF158">
        <f>1-NORMDIST(R158,Playoffs!DE$199,Playoffs!DE$200,1)</f>
        <v>0.57988103870570673</v>
      </c>
      <c r="CG158">
        <f>NORMDIST(S158,Playoffs!DF$199,Playoffs!DF$200,1)</f>
        <v>0.14883778382344648</v>
      </c>
      <c r="CH158">
        <f>1-NORMDIST(T158,Playoffs!DG$199,Playoffs!DG$200,1)</f>
        <v>0.63884454969885018</v>
      </c>
      <c r="CI158">
        <f>1-NORMDIST(U158,Playoffs!DH$199,Playoffs!DH$200,1)</f>
        <v>1.0380417440697842E-2</v>
      </c>
      <c r="CJ158">
        <f>NORMDIST(V158,Playoffs!DI$199,Playoffs!DI$200,1)</f>
        <v>0.86940475537022066</v>
      </c>
      <c r="CK158">
        <f>NORMDIST(W158,Playoffs!DJ$199,Playoffs!DJ$200,1)</f>
        <v>0.64091218710796882</v>
      </c>
      <c r="CL158">
        <f>1-NORMDIST(X158,Playoffs!DK$199,Playoffs!DK$200,1)</f>
        <v>9.6842531353174E-2</v>
      </c>
      <c r="CM158">
        <f>NORMDIST(Y158,Playoffs!DL$199,Playoffs!DL$200,1)</f>
        <v>0.3364676397466666</v>
      </c>
      <c r="CN158">
        <f>1-NORMDIST(Z158,Playoffs!DM$199,Playoffs!DM$200,1)</f>
        <v>0.87405329464710135</v>
      </c>
      <c r="CO158">
        <f>1-NORMDIST(AA158,Playoffs!DN$199,Playoffs!DN$200,1)</f>
        <v>0.61567889444320534</v>
      </c>
      <c r="CP158">
        <f>NORMDIST(AB158,Playoffs!DO$199,Playoffs!DO$200,1)</f>
        <v>0.44629547918482626</v>
      </c>
      <c r="CQ158">
        <f>NORMDIST(AC158,Playoffs!DP$199,Playoffs!DP$200,1)</f>
        <v>7.3869423409313462E-2</v>
      </c>
      <c r="CR158">
        <f>1-NORMDIST(AD158,Playoffs!DQ$199,Playoffs!DQ$200,1)</f>
        <v>0.24737209073540023</v>
      </c>
      <c r="CS158">
        <f>NORMDIST(AE158,Playoffs!DR$199,Playoffs!DR$200,1)</f>
        <v>0.17268653403243506</v>
      </c>
      <c r="CT158">
        <f>1-NORMDIST(AF158,Playoffs!DS$199,Playoffs!DS$200,1)</f>
        <v>0.65083938959822907</v>
      </c>
      <c r="CU158">
        <f>NORMDIST(AG158,Playoffs!DT$199,Playoffs!DT$200,1)</f>
        <v>0.61574075405053186</v>
      </c>
      <c r="CV158">
        <f>1-NORMDIST(AH158,Playoffs!DU$199,Playoffs!DU$200,1)</f>
        <v>0.51787291484849285</v>
      </c>
      <c r="CW158">
        <f t="shared" si="172"/>
        <v>9.1990250405531402</v>
      </c>
      <c r="CX158">
        <f t="shared" si="173"/>
        <v>20.916034559367436</v>
      </c>
      <c r="CY158">
        <f t="shared" si="174"/>
        <v>30.115059599920581</v>
      </c>
      <c r="DA158">
        <f t="shared" ca="1" si="175"/>
        <v>186</v>
      </c>
      <c r="DB158">
        <f t="shared" ca="1" si="176"/>
        <v>92</v>
      </c>
      <c r="DC158">
        <f t="shared" ca="1" si="177"/>
        <v>170</v>
      </c>
      <c r="DE158" t="str">
        <f t="shared" si="178"/>
        <v>Falcons</v>
      </c>
    </row>
    <row r="159" spans="1:109">
      <c r="A159" t="str">
        <f>Playoffs!G157</f>
        <v>Chargers-WC-2008</v>
      </c>
      <c r="B159" t="str">
        <f>Playoffs!B157&amp;"-"&amp;Playoffs!F157</f>
        <v>Colts-2008</v>
      </c>
      <c r="C159">
        <f>Playoffs!CP157-VLOOKUP($B159,Adjusted!$C$1:$AI$128,C$2,FALSE)</f>
        <v>0.74226665336641784</v>
      </c>
      <c r="D159">
        <f>Playoffs!CQ157-VLOOKUP($B159,Adjusted!$C$1:$AI$128,D$2,FALSE)</f>
        <v>0.56316409500508535</v>
      </c>
      <c r="E159">
        <f>Playoffs!CR157-VLOOKUP($B159,Adjusted!$C$1:$AI$128,E$2,FALSE)</f>
        <v>4.4190249011596947</v>
      </c>
      <c r="F159">
        <f>Playoffs!CS157-VLOOKUP($B159,Adjusted!$C$1:$AI$128,F$2,FALSE)</f>
        <v>6.173565386456076</v>
      </c>
      <c r="G159">
        <f>Playoffs!CT157-VLOOKUP($B159,Adjusted!$C$1:$AI$128,G$2,FALSE)</f>
        <v>1.8735215029473078</v>
      </c>
      <c r="H159">
        <f>Playoffs!CU157-VLOOKUP($B159,Adjusted!$C$1:$AI$128,H$2,FALSE)</f>
        <v>0.67450825382480095</v>
      </c>
      <c r="I159">
        <f>Playoffs!CV157-VLOOKUP($B159,Adjusted!$C$1:$AI$128,I$2,FALSE)</f>
        <v>25.336382627523818</v>
      </c>
      <c r="J159">
        <f>Playoffs!CW157-VLOOKUP($B159,Adjusted!$C$1:$AI$128,J$2,FALSE)</f>
        <v>21.393056149186396</v>
      </c>
      <c r="K159">
        <f>Playoffs!CX157-VLOOKUP($B159,Adjusted!$C$1:$AI$128,K$2,FALSE)</f>
        <v>2.4498236432165044</v>
      </c>
      <c r="L159">
        <f>Playoffs!CY157-VLOOKUP($B159,Adjusted!$C$1:$AI$128,L$2,FALSE)</f>
        <v>1.8832052942354318</v>
      </c>
      <c r="M159">
        <f>Playoffs!CZ157-VLOOKUP($B159,Adjusted!$C$1:$AI$128,M$2,FALSE)</f>
        <v>4.9445398620349295</v>
      </c>
      <c r="N159">
        <f>Playoffs!DA157-VLOOKUP($B159,Adjusted!$C$1:$AI$128,N$2,FALSE)</f>
        <v>5.2961003845018482</v>
      </c>
      <c r="O159">
        <f>Playoffs!DB157-VLOOKUP($B159,Adjusted!$C$1:$AI$128,O$2,FALSE)</f>
        <v>1.7612278089684286</v>
      </c>
      <c r="P159">
        <f>Playoffs!DC157-VLOOKUP($B159,Adjusted!$C$1:$AI$128,P$2,FALSE)</f>
        <v>0.78211050360739076</v>
      </c>
      <c r="Q159">
        <f>Playoffs!DD157-VLOOKUP($B159,Adjusted!$C$1:$AI$128,Q$2,FALSE)</f>
        <v>0.40669640459300871</v>
      </c>
      <c r="R159">
        <f>Playoffs!DE157-VLOOKUP($B159,Adjusted!$C$1:$AI$128,R$2,FALSE)</f>
        <v>0.24065509478458669</v>
      </c>
      <c r="S159">
        <f>Playoffs!DF157-VLOOKUP($B159,Adjusted!$C$1:$AI$128,S$2,FALSE)</f>
        <v>38.34364890323014</v>
      </c>
      <c r="T159">
        <f>Playoffs!DG157-VLOOKUP($B159,Adjusted!$C$1:$AI$128,T$2,FALSE)</f>
        <v>18.28742080814617</v>
      </c>
      <c r="U159">
        <f>Playoffs!DH157-VLOOKUP($B159,Adjusted!$C$1:$AI$128,U$2,FALSE)</f>
        <v>2.9819401652594477</v>
      </c>
      <c r="V159">
        <f>Playoffs!DI157-VLOOKUP($B159,Adjusted!$C$1:$AI$128,V$2,FALSE)</f>
        <v>6.2619801412741989</v>
      </c>
      <c r="W159">
        <f>Playoffs!DJ157-VLOOKUP($B159,Adjusted!$C$1:$AI$128,W$2,FALSE)</f>
        <v>0.73422314289697155</v>
      </c>
      <c r="X159">
        <f>Playoffs!DK157-VLOOKUP($B159,Adjusted!$C$1:$AI$128,X$2,FALSE)</f>
        <v>0.88370646675261888</v>
      </c>
      <c r="Y159">
        <f>Playoffs!DL157-VLOOKUP($B159,Adjusted!$C$1:$AI$128,Y$2,FALSE)</f>
        <v>5.1086097876268921</v>
      </c>
      <c r="Z159">
        <f>Playoffs!DM157-VLOOKUP($B159,Adjusted!$C$1:$AI$128,Z$2,FALSE)</f>
        <v>4.100399737661788</v>
      </c>
      <c r="AA159">
        <f>Playoffs!DN157-VLOOKUP($B159,Adjusted!$C$1:$AI$128,AA$2,FALSE)</f>
        <v>0.75993935894517584</v>
      </c>
      <c r="AB159">
        <f>Playoffs!DO157-VLOOKUP($B159,Adjusted!$C$1:$AI$128,AB$2,FALSE)</f>
        <v>1.2958892549415493</v>
      </c>
      <c r="AC159">
        <f>Playoffs!DP157-VLOOKUP($B159,Adjusted!$C$1:$AI$128,AC$2,FALSE)</f>
        <v>0.44173380008401814</v>
      </c>
      <c r="AD159">
        <f>Playoffs!DQ157-VLOOKUP($B159,Adjusted!$C$1:$AI$128,AD$2,FALSE)</f>
        <v>0.42031997091627255</v>
      </c>
      <c r="AE159">
        <f>Playoffs!DR157-VLOOKUP($B159,Adjusted!$C$1:$AI$128,AE$2,FALSE)</f>
        <v>4.9916605808638819</v>
      </c>
      <c r="AF159">
        <f>Playoffs!DS157-VLOOKUP($B159,Adjusted!$C$1:$AI$128,AF$2,FALSE)</f>
        <v>3.5685973603727223</v>
      </c>
      <c r="AG159">
        <f>Playoffs!DT157-VLOOKUP($B159,Adjusted!$C$1:$AI$128,AG$2,FALSE)</f>
        <v>45.485526165514251</v>
      </c>
      <c r="AH159">
        <f>Playoffs!DU157-VLOOKUP($B159,Adjusted!$C$1:$AI$128,AH$2,FALSE)</f>
        <v>35.018178862716752</v>
      </c>
      <c r="AJ159">
        <f t="shared" ca="1" si="171"/>
        <v>82</v>
      </c>
      <c r="AK159">
        <f t="shared" ca="1" si="140"/>
        <v>32</v>
      </c>
      <c r="AL159">
        <f t="shared" ca="1" si="141"/>
        <v>141</v>
      </c>
      <c r="AM159">
        <f t="shared" ca="1" si="142"/>
        <v>136</v>
      </c>
      <c r="AN159">
        <f t="shared" ca="1" si="143"/>
        <v>125</v>
      </c>
      <c r="AO159">
        <f t="shared" ca="1" si="144"/>
        <v>155</v>
      </c>
      <c r="AP159">
        <f t="shared" ca="1" si="145"/>
        <v>147</v>
      </c>
      <c r="AQ159">
        <f t="shared" ca="1" si="146"/>
        <v>54</v>
      </c>
      <c r="AR159">
        <f t="shared" ca="1" si="147"/>
        <v>130</v>
      </c>
      <c r="AS159">
        <f t="shared" ca="1" si="148"/>
        <v>26</v>
      </c>
      <c r="AT159">
        <f t="shared" ca="1" si="149"/>
        <v>132</v>
      </c>
      <c r="AU159">
        <f t="shared" ca="1" si="150"/>
        <v>134</v>
      </c>
      <c r="AV159">
        <f t="shared" ca="1" si="151"/>
        <v>84</v>
      </c>
      <c r="AW159">
        <f t="shared" ca="1" si="152"/>
        <v>15</v>
      </c>
      <c r="AX159">
        <f t="shared" ca="1" si="153"/>
        <v>104</v>
      </c>
      <c r="AY159">
        <f t="shared" ca="1" si="154"/>
        <v>31</v>
      </c>
      <c r="AZ159">
        <f t="shared" ca="1" si="155"/>
        <v>35</v>
      </c>
      <c r="BA159">
        <f t="shared" ca="1" si="156"/>
        <v>4</v>
      </c>
      <c r="BB159">
        <f t="shared" ca="1" si="157"/>
        <v>74</v>
      </c>
      <c r="BC159">
        <f t="shared" ca="1" si="158"/>
        <v>28</v>
      </c>
      <c r="BD159">
        <f t="shared" ca="1" si="159"/>
        <v>99</v>
      </c>
      <c r="BE159">
        <f t="shared" ca="1" si="160"/>
        <v>164</v>
      </c>
      <c r="BF159">
        <f t="shared" ca="1" si="161"/>
        <v>136</v>
      </c>
      <c r="BG159">
        <f t="shared" ca="1" si="162"/>
        <v>16</v>
      </c>
      <c r="BH159">
        <f t="shared" ca="1" si="163"/>
        <v>126</v>
      </c>
      <c r="BI159">
        <f t="shared" ca="1" si="164"/>
        <v>21</v>
      </c>
      <c r="BJ159">
        <f t="shared" ca="1" si="165"/>
        <v>116</v>
      </c>
      <c r="BK159">
        <f t="shared" ca="1" si="166"/>
        <v>86</v>
      </c>
      <c r="BL159">
        <f t="shared" ca="1" si="167"/>
        <v>39</v>
      </c>
      <c r="BM159">
        <f t="shared" ca="1" si="168"/>
        <v>76</v>
      </c>
      <c r="BN159">
        <f t="shared" ca="1" si="169"/>
        <v>13</v>
      </c>
      <c r="BO159">
        <f t="shared" ca="1" si="170"/>
        <v>68</v>
      </c>
      <c r="BQ159">
        <f>NORMDIST(C159,Playoffs!CP$199,Playoffs!CP$200,1)</f>
        <v>0.6883683079046613</v>
      </c>
      <c r="BR159">
        <f>1-NORMDIST(D159,Playoffs!CQ$199,Playoffs!CQ$200,1)</f>
        <v>0.89284306107170541</v>
      </c>
      <c r="BS159">
        <f>NORMDIST(E159,Playoffs!CR$199,Playoffs!CR$200,1)</f>
        <v>0.3589393214477572</v>
      </c>
      <c r="BT159">
        <f>1-NORMDIST(F159,Playoffs!CS$199,Playoffs!CS$200,1)</f>
        <v>0.3978649231049427</v>
      </c>
      <c r="BU159">
        <f>1-NORMDIST(G159,Playoffs!CT$199,Playoffs!CT$200,1)</f>
        <v>0.46557008554778245</v>
      </c>
      <c r="BV159">
        <f>NORMDIST(H159,Playoffs!CU$199,Playoffs!CU$200,1)</f>
        <v>0.22141543361944238</v>
      </c>
      <c r="BW159">
        <f>NORMDIST(I159,Playoffs!CV$199,Playoffs!CV$200,1)</f>
        <v>0.36204423848481671</v>
      </c>
      <c r="BX159">
        <f>1-NORMDIST(J159,Playoffs!CW$199,Playoffs!CW$200,1)</f>
        <v>0.78631594920394432</v>
      </c>
      <c r="BY159">
        <f>NORMDIST(K159,Playoffs!CX$199,Playoffs!CX$200,1)</f>
        <v>0.36523713454843565</v>
      </c>
      <c r="BZ159">
        <f>1-NORMDIST(L159,Playoffs!CY$199,Playoffs!CY$200,1)</f>
        <v>0.90222992790099887</v>
      </c>
      <c r="CA159">
        <f>NORMDIST(M159,Playoffs!CZ$199,Playoffs!CZ$200,1)</f>
        <v>0.42040939773409269</v>
      </c>
      <c r="CB159">
        <f>1-NORMDIST(N159,Playoffs!DA$199,Playoffs!DA$200,1)</f>
        <v>0.45680675248274261</v>
      </c>
      <c r="CC159">
        <f>NORMDIST(O159,Playoffs!DB$199,Playoffs!DB$200,1)</f>
        <v>0.59591885129061939</v>
      </c>
      <c r="CD159">
        <f>1-NORMDIST(P159,Playoffs!DC$199,Playoffs!DC$200,1)</f>
        <v>0.93729949560043169</v>
      </c>
      <c r="CE159">
        <f>NORMDIST(Q159,Playoffs!DD$199,Playoffs!DD$200,1)</f>
        <v>0.54576931376474447</v>
      </c>
      <c r="CF159">
        <f>1-NORMDIST(R159,Playoffs!DE$199,Playoffs!DE$200,1)</f>
        <v>0.868801756529055</v>
      </c>
      <c r="CG159">
        <f>NORMDIST(S159,Playoffs!DF$199,Playoffs!DF$200,1)</f>
        <v>0.90110921874894068</v>
      </c>
      <c r="CH159">
        <f>1-NORMDIST(T159,Playoffs!DG$199,Playoffs!DG$200,1)</f>
        <v>0.98790108222415429</v>
      </c>
      <c r="CI159">
        <f>1-NORMDIST(U159,Playoffs!DH$199,Playoffs!DH$200,1)</f>
        <v>0.67773951379642527</v>
      </c>
      <c r="CJ159">
        <f>NORMDIST(V159,Playoffs!DI$199,Playoffs!DI$200,1)</f>
        <v>0.87729470042859914</v>
      </c>
      <c r="CK159">
        <f>NORMDIST(W159,Playoffs!DJ$199,Playoffs!DJ$200,1)</f>
        <v>0.61266719001075631</v>
      </c>
      <c r="CL159">
        <f>1-NORMDIST(X159,Playoffs!DK$199,Playoffs!DK$200,1)</f>
        <v>0.20262235972850329</v>
      </c>
      <c r="CM159">
        <f>NORMDIST(Y159,Playoffs!DL$199,Playoffs!DL$200,1)</f>
        <v>0.34425683978674337</v>
      </c>
      <c r="CN159">
        <f>1-NORMDIST(Z159,Playoffs!DM$199,Playoffs!DM$200,1)</f>
        <v>0.92092109640826703</v>
      </c>
      <c r="CO159">
        <f>1-NORMDIST(AA159,Playoffs!DN$199,Playoffs!DN$200,1)</f>
        <v>0.55180633658687406</v>
      </c>
      <c r="CP159">
        <f>NORMDIST(AB159,Playoffs!DO$199,Playoffs!DO$200,1)</f>
        <v>0.86536996480252648</v>
      </c>
      <c r="CQ159">
        <f>NORMDIST(AC159,Playoffs!DP$199,Playoffs!DP$200,1)</f>
        <v>0.44751809643388873</v>
      </c>
      <c r="CR159">
        <f>1-NORMDIST(AD159,Playoffs!DQ$199,Playoffs!DQ$200,1)</f>
        <v>0.62364125035478346</v>
      </c>
      <c r="CS159">
        <f>NORMDIST(AE159,Playoffs!DR$199,Playoffs!DR$200,1)</f>
        <v>0.75086366419864992</v>
      </c>
      <c r="CT159">
        <f>1-NORMDIST(AF159,Playoffs!DS$199,Playoffs!DS$200,1)</f>
        <v>0.67420028907785001</v>
      </c>
      <c r="CU159">
        <f>NORMDIST(AG159,Playoffs!DT$199,Playoffs!DT$200,1)</f>
        <v>0.87053965418810919</v>
      </c>
      <c r="CV159">
        <f>1-NORMDIST(AH159,Playoffs!DU$199,Playoffs!DU$200,1)</f>
        <v>0.68242508031371596</v>
      </c>
      <c r="CW159">
        <f t="shared" si="172"/>
        <v>18.93014736404394</v>
      </c>
      <c r="CX159">
        <f t="shared" si="173"/>
        <v>25.103957095740022</v>
      </c>
      <c r="CY159">
        <f t="shared" si="174"/>
        <v>44.034104459783954</v>
      </c>
      <c r="DA159">
        <f t="shared" ca="1" si="175"/>
        <v>118</v>
      </c>
      <c r="DB159">
        <f t="shared" ca="1" si="176"/>
        <v>51</v>
      </c>
      <c r="DC159">
        <f t="shared" ca="1" si="177"/>
        <v>69</v>
      </c>
      <c r="DE159" t="str">
        <f t="shared" si="178"/>
        <v>Chargers</v>
      </c>
    </row>
    <row r="160" spans="1:109">
      <c r="A160" t="str">
        <f>Playoffs!G158</f>
        <v>Colts-WC-2008</v>
      </c>
      <c r="B160" t="str">
        <f>Playoffs!B158&amp;"-"&amp;Playoffs!F158</f>
        <v>Chargers-2008</v>
      </c>
      <c r="C160">
        <f>Playoffs!CP158-VLOOKUP($B160,Adjusted!$C$1:$AI$128,C$2,FALSE)</f>
        <v>0.6182440712088364</v>
      </c>
      <c r="D160">
        <f>Playoffs!CQ158-VLOOKUP($B160,Adjusted!$C$1:$AI$128,D$2,FALSE)</f>
        <v>0.7273244666199612</v>
      </c>
      <c r="E160">
        <f>Playoffs!CR158-VLOOKUP($B160,Adjusted!$C$1:$AI$128,E$2,FALSE)</f>
        <v>7.2773873949867758</v>
      </c>
      <c r="F160">
        <f>Playoffs!CS158-VLOOKUP($B160,Adjusted!$C$1:$AI$128,F$2,FALSE)</f>
        <v>1.1555849427864522</v>
      </c>
      <c r="G160">
        <f>Playoffs!CT158-VLOOKUP($B160,Adjusted!$C$1:$AI$128,G$2,FALSE)</f>
        <v>7.4102172118917398E-2</v>
      </c>
      <c r="H160">
        <f>Playoffs!CU158-VLOOKUP($B160,Adjusted!$C$1:$AI$128,H$2,FALSE)</f>
        <v>2.3047201981123577</v>
      </c>
      <c r="I160">
        <f>Playoffs!CV158-VLOOKUP($B160,Adjusted!$C$1:$AI$128,I$2,FALSE)</f>
        <v>26.646254374615673</v>
      </c>
      <c r="J160">
        <f>Playoffs!CW158-VLOOKUP($B160,Adjusted!$C$1:$AI$128,J$2,FALSE)</f>
        <v>26.664658243154367</v>
      </c>
      <c r="K160">
        <f>Playoffs!CX158-VLOOKUP($B160,Adjusted!$C$1:$AI$128,K$2,FALSE)</f>
        <v>2.1413093319282845</v>
      </c>
      <c r="L160">
        <f>Playoffs!CY158-VLOOKUP($B160,Adjusted!$C$1:$AI$128,L$2,FALSE)</f>
        <v>3.1290433100039525</v>
      </c>
      <c r="M160">
        <f>Playoffs!CZ158-VLOOKUP($B160,Adjusted!$C$1:$AI$128,M$2,FALSE)</f>
        <v>5.6187583812027491</v>
      </c>
      <c r="N160">
        <f>Playoffs!DA158-VLOOKUP($B160,Adjusted!$C$1:$AI$128,N$2,FALSE)</f>
        <v>4.2052530158078696</v>
      </c>
      <c r="O160">
        <f>Playoffs!DB158-VLOOKUP($B160,Adjusted!$C$1:$AI$128,O$2,FALSE)</f>
        <v>1.0403403948722769</v>
      </c>
      <c r="P160">
        <f>Playoffs!DC158-VLOOKUP($B160,Adjusted!$C$1:$AI$128,P$2,FALSE)</f>
        <v>2.1050271164404082</v>
      </c>
      <c r="Q160">
        <f>Playoffs!DD158-VLOOKUP($B160,Adjusted!$C$1:$AI$128,Q$2,FALSE)</f>
        <v>0.35894548458971337</v>
      </c>
      <c r="R160">
        <f>Playoffs!DE158-VLOOKUP($B160,Adjusted!$C$1:$AI$128,R$2,FALSE)</f>
        <v>0.4124212063124667</v>
      </c>
      <c r="S160">
        <f>Playoffs!DF158-VLOOKUP($B160,Adjusted!$C$1:$AI$128,S$2,FALSE)</f>
        <v>16.470496131745087</v>
      </c>
      <c r="T160">
        <f>Playoffs!DG158-VLOOKUP($B160,Adjusted!$C$1:$AI$128,T$2,FALSE)</f>
        <v>34.630399461782943</v>
      </c>
      <c r="U160">
        <f>Playoffs!DH158-VLOOKUP($B160,Adjusted!$C$1:$AI$128,U$2,FALSE)</f>
        <v>4.924871644609496</v>
      </c>
      <c r="V160">
        <f>Playoffs!DI158-VLOOKUP($B160,Adjusted!$C$1:$AI$128,V$2,FALSE)</f>
        <v>2.5324258160267821</v>
      </c>
      <c r="W160">
        <f>Playoffs!DJ158-VLOOKUP($B160,Adjusted!$C$1:$AI$128,W$2,FALSE)</f>
        <v>1.0632163640101633</v>
      </c>
      <c r="X160">
        <f>Playoffs!DK158-VLOOKUP($B160,Adjusted!$C$1:$AI$128,X$2,FALSE)</f>
        <v>0.55668420139020425</v>
      </c>
      <c r="Y160">
        <f>Playoffs!DL158-VLOOKUP($B160,Adjusted!$C$1:$AI$128,Y$2,FALSE)</f>
        <v>4.7549253797358118</v>
      </c>
      <c r="Z160">
        <f>Playoffs!DM158-VLOOKUP($B160,Adjusted!$C$1:$AI$128,Z$2,FALSE)</f>
        <v>6.2719488742296132</v>
      </c>
      <c r="AA160">
        <f>Playoffs!DN158-VLOOKUP($B160,Adjusted!$C$1:$AI$128,AA$2,FALSE)</f>
        <v>1.2018604785014528</v>
      </c>
      <c r="AB160">
        <f>Playoffs!DO158-VLOOKUP($B160,Adjusted!$C$1:$AI$128,AB$2,FALSE)</f>
        <v>0.4342822082759985</v>
      </c>
      <c r="AC160">
        <f>Playoffs!DP158-VLOOKUP($B160,Adjusted!$C$1:$AI$128,AC$2,FALSE)</f>
        <v>0.3930673577175009</v>
      </c>
      <c r="AD160">
        <f>Playoffs!DQ158-VLOOKUP($B160,Adjusted!$C$1:$AI$128,AD$2,FALSE)</f>
        <v>0.51625791743176808</v>
      </c>
      <c r="AE160">
        <f>Playoffs!DR158-VLOOKUP($B160,Adjusted!$C$1:$AI$128,AE$2,FALSE)</f>
        <v>2.9017369391040049</v>
      </c>
      <c r="AF160">
        <f>Playoffs!DS158-VLOOKUP($B160,Adjusted!$C$1:$AI$128,AF$2,FALSE)</f>
        <v>5.4287057567124934</v>
      </c>
      <c r="AG160">
        <f>Playoffs!DT158-VLOOKUP($B160,Adjusted!$C$1:$AI$128,AG$2,FALSE)</f>
        <v>35.180925456899544</v>
      </c>
      <c r="AH160">
        <f>Playoffs!DU158-VLOOKUP($B160,Adjusted!$C$1:$AI$128,AH$2,FALSE)</f>
        <v>47.185680860349912</v>
      </c>
      <c r="AJ160">
        <f t="shared" ca="1" si="171"/>
        <v>172</v>
      </c>
      <c r="AK160">
        <f t="shared" ca="1" si="140"/>
        <v>143</v>
      </c>
      <c r="AL160">
        <f t="shared" ca="1" si="141"/>
        <v>69</v>
      </c>
      <c r="AM160">
        <f t="shared" ca="1" si="142"/>
        <v>28</v>
      </c>
      <c r="AN160">
        <f t="shared" ca="1" si="143"/>
        <v>26</v>
      </c>
      <c r="AO160">
        <f t="shared" ca="1" si="144"/>
        <v>72</v>
      </c>
      <c r="AP160">
        <f t="shared" ca="1" si="145"/>
        <v>133</v>
      </c>
      <c r="AQ160">
        <f t="shared" ca="1" si="146"/>
        <v>100</v>
      </c>
      <c r="AR160">
        <f t="shared" ca="1" si="147"/>
        <v>170</v>
      </c>
      <c r="AS160">
        <f t="shared" ca="1" si="148"/>
        <v>166</v>
      </c>
      <c r="AT160">
        <f t="shared" ca="1" si="149"/>
        <v>79</v>
      </c>
      <c r="AU160">
        <f t="shared" ca="1" si="150"/>
        <v>46</v>
      </c>
      <c r="AV160">
        <f t="shared" ca="1" si="151"/>
        <v>184</v>
      </c>
      <c r="AW160">
        <f t="shared" ca="1" si="152"/>
        <v>164</v>
      </c>
      <c r="AX160">
        <f t="shared" ca="1" si="153"/>
        <v>129</v>
      </c>
      <c r="AY160">
        <f t="shared" ca="1" si="154"/>
        <v>122</v>
      </c>
      <c r="AZ160">
        <f t="shared" ca="1" si="155"/>
        <v>198</v>
      </c>
      <c r="BA160">
        <f t="shared" ca="1" si="156"/>
        <v>150</v>
      </c>
      <c r="BB160">
        <f t="shared" ca="1" si="157"/>
        <v>150</v>
      </c>
      <c r="BC160">
        <f t="shared" ca="1" si="158"/>
        <v>157</v>
      </c>
      <c r="BD160">
        <f t="shared" ca="1" si="159"/>
        <v>14</v>
      </c>
      <c r="BE160">
        <f t="shared" ca="1" si="160"/>
        <v>72</v>
      </c>
      <c r="BF160">
        <f t="shared" ca="1" si="161"/>
        <v>159</v>
      </c>
      <c r="BG160">
        <f t="shared" ca="1" si="162"/>
        <v>159</v>
      </c>
      <c r="BH160">
        <f t="shared" ca="1" si="163"/>
        <v>175</v>
      </c>
      <c r="BI160">
        <f t="shared" ca="1" si="164"/>
        <v>157</v>
      </c>
      <c r="BJ160">
        <f t="shared" ca="1" si="165"/>
        <v>149</v>
      </c>
      <c r="BK160">
        <f t="shared" ca="1" si="166"/>
        <v>149</v>
      </c>
      <c r="BL160">
        <f t="shared" ca="1" si="167"/>
        <v>167</v>
      </c>
      <c r="BM160">
        <f t="shared" ca="1" si="168"/>
        <v>177</v>
      </c>
      <c r="BN160">
        <f t="shared" ca="1" si="169"/>
        <v>130</v>
      </c>
      <c r="BO160">
        <f t="shared" ca="1" si="170"/>
        <v>192</v>
      </c>
      <c r="BQ160">
        <f>NORMDIST(C160,Playoffs!CP$199,Playoffs!CP$200,1)</f>
        <v>0.23921528893365718</v>
      </c>
      <c r="BR160">
        <f>1-NORMDIST(D160,Playoffs!CQ$199,Playoffs!CQ$200,1)</f>
        <v>0.36442792576459704</v>
      </c>
      <c r="BS160">
        <f>NORMDIST(E160,Playoffs!CR$199,Playoffs!CR$200,1)</f>
        <v>0.74184452271661083</v>
      </c>
      <c r="BT160">
        <f>1-NORMDIST(F160,Playoffs!CS$199,Playoffs!CS$200,1)</f>
        <v>0.93509035104723792</v>
      </c>
      <c r="BU160">
        <f>1-NORMDIST(G160,Playoffs!CT$199,Playoffs!CT$200,1)</f>
        <v>0.88395222185397149</v>
      </c>
      <c r="BV160">
        <f>NORMDIST(H160,Playoffs!CU$199,Playoffs!CU$200,1)</f>
        <v>0.6530146581981574</v>
      </c>
      <c r="BW160">
        <f>NORMDIST(I160,Playoffs!CV$199,Playoffs!CV$200,1)</f>
        <v>0.41815739004384633</v>
      </c>
      <c r="BX160">
        <f>1-NORMDIST(J160,Playoffs!CW$199,Playoffs!CW$200,1)</f>
        <v>0.58103922178612988</v>
      </c>
      <c r="BY160">
        <f>NORMDIST(K160,Playoffs!CX$199,Playoffs!CX$200,1)</f>
        <v>0.19443122617726905</v>
      </c>
      <c r="BZ160">
        <f>1-NORMDIST(L160,Playoffs!CY$199,Playoffs!CY$200,1)</f>
        <v>0.21355812759980886</v>
      </c>
      <c r="CA160">
        <f>NORMDIST(M160,Playoffs!CZ$199,Playoffs!CZ$200,1)</f>
        <v>0.65261103849246593</v>
      </c>
      <c r="CB160">
        <f>1-NORMDIST(N160,Playoffs!DA$199,Playoffs!DA$200,1)</f>
        <v>0.80270520275640767</v>
      </c>
      <c r="CC160">
        <f>NORMDIST(O160,Playoffs!DB$199,Playoffs!DB$200,1)</f>
        <v>0.14360051096767401</v>
      </c>
      <c r="CD160">
        <f>1-NORMDIST(P160,Playoffs!DC$199,Playoffs!DC$200,1)</f>
        <v>0.19320167974308222</v>
      </c>
      <c r="CE160">
        <f>NORMDIST(Q160,Playoffs!DD$199,Playoffs!DD$200,1)</f>
        <v>0.40501173011146296</v>
      </c>
      <c r="CF160">
        <f>1-NORMDIST(R160,Playoffs!DE$199,Playoffs!DE$200,1)</f>
        <v>0.43739190377446457</v>
      </c>
      <c r="CG160">
        <f>NORMDIST(S160,Playoffs!DF$199,Playoffs!DF$200,1)</f>
        <v>5.0143656704877415E-3</v>
      </c>
      <c r="CH160">
        <f>1-NORMDIST(T160,Playoffs!DG$199,Playoffs!DG$200,1)</f>
        <v>0.26364484240914465</v>
      </c>
      <c r="CI160">
        <f>1-NORMDIST(U160,Playoffs!DH$199,Playoffs!DH$200,1)</f>
        <v>0.30854779884246697</v>
      </c>
      <c r="CJ160">
        <f>NORMDIST(V160,Playoffs!DI$199,Playoffs!DI$200,1)</f>
        <v>0.24704895417423867</v>
      </c>
      <c r="CK160">
        <f>NORMDIST(W160,Playoffs!DJ$199,Playoffs!DJ$200,1)</f>
        <v>0.93162214299337753</v>
      </c>
      <c r="CL160">
        <f>1-NORMDIST(X160,Playoffs!DK$199,Playoffs!DK$200,1)</f>
        <v>0.64140395004481376</v>
      </c>
      <c r="CM160">
        <f>NORMDIST(Y160,Playoffs!DL$199,Playoffs!DL$200,1)</f>
        <v>0.2250245607020116</v>
      </c>
      <c r="CN160">
        <f>1-NORMDIST(Z160,Playoffs!DM$199,Playoffs!DM$200,1)</f>
        <v>0.22213044162961637</v>
      </c>
      <c r="CO160">
        <f>1-NORMDIST(AA160,Playoffs!DN$199,Playoffs!DN$200,1)</f>
        <v>0.18724436325166993</v>
      </c>
      <c r="CP160">
        <f>NORMDIST(AB160,Playoffs!DO$199,Playoffs!DO$200,1)</f>
        <v>0.18925600168747092</v>
      </c>
      <c r="CQ160">
        <f>NORMDIST(AC160,Playoffs!DP$199,Playoffs!DP$200,1)</f>
        <v>0.29180708220232898</v>
      </c>
      <c r="CR160">
        <f>1-NORMDIST(AD160,Playoffs!DQ$199,Playoffs!DQ$200,1)</f>
        <v>0.3066493238367145</v>
      </c>
      <c r="CS160">
        <f>NORMDIST(AE160,Playoffs!DR$199,Playoffs!DR$200,1)</f>
        <v>0.1634234848413838</v>
      </c>
      <c r="CT160">
        <f>1-NORMDIST(AF160,Playoffs!DS$199,Playoffs!DS$200,1)</f>
        <v>0.15294893933327236</v>
      </c>
      <c r="CU160">
        <f>NORMDIST(AG160,Playoffs!DT$199,Playoffs!DT$200,1)</f>
        <v>0.32651362003239881</v>
      </c>
      <c r="CV160">
        <f>1-NORMDIST(AH160,Playoffs!DU$199,Playoffs!DU$200,1)</f>
        <v>8.2358098657257961E-2</v>
      </c>
      <c r="CW160">
        <f t="shared" si="172"/>
        <v>15.478936656620093</v>
      </c>
      <c r="CX160">
        <f t="shared" si="173"/>
        <v>17.097606643758589</v>
      </c>
      <c r="CY160">
        <f t="shared" si="174"/>
        <v>32.576543300378681</v>
      </c>
      <c r="DA160">
        <f t="shared" ca="1" si="175"/>
        <v>150</v>
      </c>
      <c r="DB160">
        <f t="shared" ca="1" si="176"/>
        <v>122</v>
      </c>
      <c r="DC160">
        <f t="shared" ca="1" si="177"/>
        <v>156</v>
      </c>
      <c r="DE160" t="str">
        <f t="shared" si="178"/>
        <v>Colts</v>
      </c>
    </row>
    <row r="161" spans="1:109">
      <c r="A161" t="str">
        <f>Playoffs!G159</f>
        <v>Dolphins-WC-2008</v>
      </c>
      <c r="B161" t="str">
        <f>Playoffs!B159&amp;"-"&amp;Playoffs!F159</f>
        <v>Ravens-2008</v>
      </c>
      <c r="C161">
        <f>Playoffs!CP159-VLOOKUP($B161,Adjusted!$C$1:$AI$128,C$2,FALSE)</f>
        <v>0.73853086088885611</v>
      </c>
      <c r="D161">
        <f>Playoffs!CQ159-VLOOKUP($B161,Adjusted!$C$1:$AI$128,D$2,FALSE)</f>
        <v>0.65816532245210702</v>
      </c>
      <c r="E161">
        <f>Playoffs!CR159-VLOOKUP($B161,Adjusted!$C$1:$AI$128,E$2,FALSE)</f>
        <v>3.2855764202336148</v>
      </c>
      <c r="F161">
        <f>Playoffs!CS159-VLOOKUP($B161,Adjusted!$C$1:$AI$128,F$2,FALSE)</f>
        <v>5.5071329634472912</v>
      </c>
      <c r="G161">
        <f>Playoffs!CT159-VLOOKUP($B161,Adjusted!$C$1:$AI$128,G$2,FALSE)</f>
        <v>4.2900863979622885</v>
      </c>
      <c r="H161">
        <f>Playoffs!CU159-VLOOKUP($B161,Adjusted!$C$1:$AI$128,H$2,FALSE)</f>
        <v>1.4037924807959583</v>
      </c>
      <c r="I161">
        <f>Playoffs!CV159-VLOOKUP($B161,Adjusted!$C$1:$AI$128,I$2,FALSE)</f>
        <v>29.98956762985674</v>
      </c>
      <c r="J161">
        <f>Playoffs!CW159-VLOOKUP($B161,Adjusted!$C$1:$AI$128,J$2,FALSE)</f>
        <v>26.207640723797688</v>
      </c>
      <c r="K161">
        <f>Playoffs!CX159-VLOOKUP($B161,Adjusted!$C$1:$AI$128,K$2,FALSE)</f>
        <v>3.3155888596014025</v>
      </c>
      <c r="L161">
        <f>Playoffs!CY159-VLOOKUP($B161,Adjusted!$C$1:$AI$128,L$2,FALSE)</f>
        <v>2.248027291582829</v>
      </c>
      <c r="M161">
        <f>Playoffs!CZ159-VLOOKUP($B161,Adjusted!$C$1:$AI$128,M$2,FALSE)</f>
        <v>5.0243904948606168</v>
      </c>
      <c r="N161">
        <f>Playoffs!DA159-VLOOKUP($B161,Adjusted!$C$1:$AI$128,N$2,FALSE)</f>
        <v>5.2833497471066586</v>
      </c>
      <c r="O161">
        <f>Playoffs!DB159-VLOOKUP($B161,Adjusted!$C$1:$AI$128,O$2,FALSE)</f>
        <v>1.9696880652928428</v>
      </c>
      <c r="P161">
        <f>Playoffs!DC159-VLOOKUP($B161,Adjusted!$C$1:$AI$128,P$2,FALSE)</f>
        <v>1.4179835466654309</v>
      </c>
      <c r="Q161">
        <f>Playoffs!DD159-VLOOKUP($B161,Adjusted!$C$1:$AI$128,Q$2,FALSE)</f>
        <v>0.2506544702803235</v>
      </c>
      <c r="R161">
        <f>Playoffs!DE159-VLOOKUP($B161,Adjusted!$C$1:$AI$128,R$2,FALSE)</f>
        <v>0.38704859781031858</v>
      </c>
      <c r="S161">
        <f>Playoffs!DF159-VLOOKUP($B161,Adjusted!$C$1:$AI$128,S$2,FALSE)</f>
        <v>26.102720018519427</v>
      </c>
      <c r="T161">
        <f>Playoffs!DG159-VLOOKUP($B161,Adjusted!$C$1:$AI$128,T$2,FALSE)</f>
        <v>39.099635951236216</v>
      </c>
      <c r="U161">
        <f>Playoffs!DH159-VLOOKUP($B161,Adjusted!$C$1:$AI$128,U$2,FALSE)</f>
        <v>3.2377303766829035</v>
      </c>
      <c r="V161">
        <f>Playoffs!DI159-VLOOKUP($B161,Adjusted!$C$1:$AI$128,V$2,FALSE)</f>
        <v>3.9332834046986886</v>
      </c>
      <c r="W161">
        <f>Playoffs!DJ159-VLOOKUP($B161,Adjusted!$C$1:$AI$128,W$2,FALSE)</f>
        <v>0.64091934584158361</v>
      </c>
      <c r="X161">
        <f>Playoffs!DK159-VLOOKUP($B161,Adjusted!$C$1:$AI$128,X$2,FALSE)</f>
        <v>0.70561663972082511</v>
      </c>
      <c r="Y161">
        <f>Playoffs!DL159-VLOOKUP($B161,Adjusted!$C$1:$AI$128,Y$2,FALSE)</f>
        <v>6.0198683015240579</v>
      </c>
      <c r="Z161">
        <f>Playoffs!DM159-VLOOKUP($B161,Adjusted!$C$1:$AI$128,Z$2,FALSE)</f>
        <v>4.9297044782287092</v>
      </c>
      <c r="AA161">
        <f>Playoffs!DN159-VLOOKUP($B161,Adjusted!$C$1:$AI$128,AA$2,FALSE)</f>
        <v>0.46390900483360603</v>
      </c>
      <c r="AB161">
        <f>Playoffs!DO159-VLOOKUP($B161,Adjusted!$C$1:$AI$128,AB$2,FALSE)</f>
        <v>1.0620743271368123</v>
      </c>
      <c r="AC161">
        <f>Playoffs!DP159-VLOOKUP($B161,Adjusted!$C$1:$AI$128,AC$2,FALSE)</f>
        <v>0.49646831216820719</v>
      </c>
      <c r="AD161">
        <f>Playoffs!DQ159-VLOOKUP($B161,Adjusted!$C$1:$AI$128,AD$2,FALSE)</f>
        <v>0.44020846795481339</v>
      </c>
      <c r="AE161">
        <f>Playoffs!DR159-VLOOKUP($B161,Adjusted!$C$1:$AI$128,AE$2,FALSE)</f>
        <v>3.0405013069968341</v>
      </c>
      <c r="AF161">
        <f>Playoffs!DS159-VLOOKUP($B161,Adjusted!$C$1:$AI$128,AF$2,FALSE)</f>
        <v>4.5379836315275419</v>
      </c>
      <c r="AG161">
        <f>Playoffs!DT159-VLOOKUP($B161,Adjusted!$C$1:$AI$128,AG$2,FALSE)</f>
        <v>35.744674000899948</v>
      </c>
      <c r="AH161">
        <f>Playoffs!DU159-VLOOKUP($B161,Adjusted!$C$1:$AI$128,AH$2,FALSE)</f>
        <v>38.338017549834902</v>
      </c>
      <c r="AJ161">
        <f t="shared" ca="1" si="171"/>
        <v>87</v>
      </c>
      <c r="AK161">
        <f t="shared" ca="1" si="140"/>
        <v>88</v>
      </c>
      <c r="AL161">
        <f t="shared" ca="1" si="141"/>
        <v>166</v>
      </c>
      <c r="AM161">
        <f t="shared" ca="1" si="142"/>
        <v>117</v>
      </c>
      <c r="AN161">
        <f t="shared" ca="1" si="143"/>
        <v>187</v>
      </c>
      <c r="AO161">
        <f t="shared" ca="1" si="144"/>
        <v>112</v>
      </c>
      <c r="AP161">
        <f t="shared" ca="1" si="145"/>
        <v>101</v>
      </c>
      <c r="AQ161">
        <f t="shared" ca="1" si="146"/>
        <v>94</v>
      </c>
      <c r="AR161">
        <f t="shared" ca="1" si="147"/>
        <v>35</v>
      </c>
      <c r="AS161">
        <f t="shared" ca="1" si="148"/>
        <v>67</v>
      </c>
      <c r="AT161">
        <f t="shared" ca="1" si="149"/>
        <v>123</v>
      </c>
      <c r="AU161">
        <f t="shared" ca="1" si="150"/>
        <v>131</v>
      </c>
      <c r="AV161">
        <f t="shared" ca="1" si="151"/>
        <v>61</v>
      </c>
      <c r="AW161">
        <f t="shared" ca="1" si="152"/>
        <v>84</v>
      </c>
      <c r="AX161">
        <f t="shared" ca="1" si="153"/>
        <v>177</v>
      </c>
      <c r="AY161">
        <f t="shared" ca="1" si="154"/>
        <v>113</v>
      </c>
      <c r="AZ161">
        <f t="shared" ca="1" si="155"/>
        <v>167</v>
      </c>
      <c r="BA161">
        <f t="shared" ca="1" si="156"/>
        <v>182</v>
      </c>
      <c r="BB161">
        <f t="shared" ca="1" si="157"/>
        <v>80</v>
      </c>
      <c r="BC161">
        <f t="shared" ca="1" si="158"/>
        <v>107</v>
      </c>
      <c r="BD161">
        <f t="shared" ca="1" si="159"/>
        <v>128</v>
      </c>
      <c r="BE161">
        <f t="shared" ca="1" si="160"/>
        <v>118</v>
      </c>
      <c r="BF161">
        <f t="shared" ca="1" si="161"/>
        <v>74</v>
      </c>
      <c r="BG161">
        <f t="shared" ca="1" si="162"/>
        <v>63</v>
      </c>
      <c r="BH161">
        <f t="shared" ca="1" si="163"/>
        <v>70</v>
      </c>
      <c r="BI161">
        <f t="shared" ca="1" si="164"/>
        <v>34</v>
      </c>
      <c r="BJ161">
        <f t="shared" ca="1" si="165"/>
        <v>73</v>
      </c>
      <c r="BK161">
        <f t="shared" ca="1" si="166"/>
        <v>98</v>
      </c>
      <c r="BL161">
        <f t="shared" ca="1" si="167"/>
        <v>161</v>
      </c>
      <c r="BM161">
        <f t="shared" ca="1" si="168"/>
        <v>142</v>
      </c>
      <c r="BN161">
        <f t="shared" ca="1" si="169"/>
        <v>125</v>
      </c>
      <c r="BO161">
        <f t="shared" ca="1" si="170"/>
        <v>111</v>
      </c>
      <c r="BQ161">
        <f>NORMDIST(C161,Playoffs!CP$199,Playoffs!CP$200,1)</f>
        <v>0.67547506377733635</v>
      </c>
      <c r="BR161">
        <f>1-NORMDIST(D161,Playoffs!CQ$199,Playoffs!CQ$200,1)</f>
        <v>0.62648026502145382</v>
      </c>
      <c r="BS161">
        <f>NORMDIST(E161,Playoffs!CR$199,Playoffs!CR$200,1)</f>
        <v>0.22305017138852623</v>
      </c>
      <c r="BT161">
        <f>1-NORMDIST(F161,Playoffs!CS$199,Playoffs!CS$200,1)</f>
        <v>0.49069938941597602</v>
      </c>
      <c r="BU161">
        <f>1-NORMDIST(G161,Playoffs!CT$199,Playoffs!CT$200,1)</f>
        <v>3.5359633547899838E-2</v>
      </c>
      <c r="BV161">
        <f>NORMDIST(H161,Playoffs!CU$199,Playoffs!CU$200,1)</f>
        <v>0.40203262215894375</v>
      </c>
      <c r="BW161">
        <f>NORMDIST(I161,Playoffs!CV$199,Playoffs!CV$200,1)</f>
        <v>0.56632946689808261</v>
      </c>
      <c r="BX161">
        <f>1-NORMDIST(J161,Playoffs!CW$199,Playoffs!CW$200,1)</f>
        <v>0.6008812379083075</v>
      </c>
      <c r="BY161">
        <f>NORMDIST(K161,Playoffs!CX$199,Playoffs!CX$200,1)</f>
        <v>0.86582219954736739</v>
      </c>
      <c r="BZ161">
        <f>1-NORMDIST(L161,Playoffs!CY$199,Playoffs!CY$200,1)</f>
        <v>0.75262776727934388</v>
      </c>
      <c r="CA161">
        <f>NORMDIST(M161,Playoffs!CZ$199,Playoffs!CZ$200,1)</f>
        <v>0.44805063373962106</v>
      </c>
      <c r="CB161">
        <f>1-NORMDIST(N161,Playoffs!DA$199,Playoffs!DA$200,1)</f>
        <v>0.46125881163641991</v>
      </c>
      <c r="CC161">
        <f>NORMDIST(O161,Playoffs!DB$199,Playoffs!DB$200,1)</f>
        <v>0.73262381265096377</v>
      </c>
      <c r="CD161">
        <f>1-NORMDIST(P161,Playoffs!DC$199,Playoffs!DC$200,1)</f>
        <v>0.64786284980027975</v>
      </c>
      <c r="CE161">
        <f>NORMDIST(Q161,Playoffs!DD$199,Playoffs!DD$200,1)</f>
        <v>0.14770509058543979</v>
      </c>
      <c r="CF161">
        <f>1-NORMDIST(R161,Playoffs!DE$199,Playoffs!DE$200,1)</f>
        <v>0.51246284199179992</v>
      </c>
      <c r="CG161">
        <f>NORMDIST(S161,Playoffs!DF$199,Playoffs!DF$200,1)</f>
        <v>0.1911096395371632</v>
      </c>
      <c r="CH161">
        <f>1-NORMDIST(T161,Playoffs!DG$199,Playoffs!DG$200,1)</f>
        <v>7.7599840452660773E-2</v>
      </c>
      <c r="CI161">
        <f>1-NORMDIST(U161,Playoffs!DH$199,Playoffs!DH$200,1)</f>
        <v>0.63112055164225156</v>
      </c>
      <c r="CJ161">
        <f>NORMDIST(V161,Playoffs!DI$199,Playoffs!DI$200,1)</f>
        <v>0.50372421597815265</v>
      </c>
      <c r="CK161">
        <f>NORMDIST(W161,Playoffs!DJ$199,Playoffs!DJ$200,1)</f>
        <v>0.47825617974940471</v>
      </c>
      <c r="CL161">
        <f>1-NORMDIST(X161,Playoffs!DK$199,Playoffs!DK$200,1)</f>
        <v>0.42787482854484316</v>
      </c>
      <c r="CM161">
        <f>NORMDIST(Y161,Playoffs!DL$199,Playoffs!DL$200,1)</f>
        <v>0.69580899674214503</v>
      </c>
      <c r="CN161">
        <f>1-NORMDIST(Z161,Playoffs!DM$199,Playoffs!DM$200,1)</f>
        <v>0.71910023299337822</v>
      </c>
      <c r="CO161">
        <f>1-NORMDIST(AA161,Playoffs!DN$199,Playoffs!DN$200,1)</f>
        <v>0.79171088924806043</v>
      </c>
      <c r="CP161">
        <f>NORMDIST(AB161,Playoffs!DO$199,Playoffs!DO$200,1)</f>
        <v>0.71429840017215573</v>
      </c>
      <c r="CQ161">
        <f>NORMDIST(AC161,Playoffs!DP$199,Playoffs!DP$200,1)</f>
        <v>0.63161603948357503</v>
      </c>
      <c r="CR161">
        <f>1-NORMDIST(AD161,Playoffs!DQ$199,Playoffs!DQ$200,1)</f>
        <v>0.55763607788951908</v>
      </c>
      <c r="CS161">
        <f>NORMDIST(AE161,Playoffs!DR$199,Playoffs!DR$200,1)</f>
        <v>0.19203576793202637</v>
      </c>
      <c r="CT161">
        <f>1-NORMDIST(AF161,Playoffs!DS$199,Playoffs!DS$200,1)</f>
        <v>0.37548498606153946</v>
      </c>
      <c r="CU161">
        <f>NORMDIST(AG161,Playoffs!DT$199,Playoffs!DT$200,1)</f>
        <v>0.35822659648161059</v>
      </c>
      <c r="CV161">
        <f>1-NORMDIST(AH161,Playoffs!DU$199,Playoffs!DU$200,1)</f>
        <v>0.48641572350453821</v>
      </c>
      <c r="CW161">
        <f t="shared" si="172"/>
        <v>17.140327005706872</v>
      </c>
      <c r="CX161">
        <f t="shared" si="173"/>
        <v>19.114983141743835</v>
      </c>
      <c r="CY161">
        <f t="shared" si="174"/>
        <v>36.255310147450707</v>
      </c>
      <c r="DA161">
        <f t="shared" ca="1" si="175"/>
        <v>136</v>
      </c>
      <c r="DB161">
        <f t="shared" ca="1" si="176"/>
        <v>102</v>
      </c>
      <c r="DC161">
        <f t="shared" ca="1" si="177"/>
        <v>127</v>
      </c>
      <c r="DE161" t="str">
        <f t="shared" si="178"/>
        <v>Dolphins</v>
      </c>
    </row>
    <row r="162" spans="1:109">
      <c r="A162" t="str">
        <f>Playoffs!G160</f>
        <v>Ravens-WC-2008</v>
      </c>
      <c r="B162" t="str">
        <f>Playoffs!B160&amp;"-"&amp;Playoffs!F160</f>
        <v>Dolphins-2008</v>
      </c>
      <c r="C162">
        <f>Playoffs!CP160-VLOOKUP($B162,Adjusted!$C$1:$AI$128,C$2,FALSE)</f>
        <v>0.6626900578100382</v>
      </c>
      <c r="D162">
        <f>Playoffs!CQ160-VLOOKUP($B162,Adjusted!$C$1:$AI$128,D$2,FALSE)</f>
        <v>0.61684714153749509</v>
      </c>
      <c r="E162">
        <f>Playoffs!CR160-VLOOKUP($B162,Adjusted!$C$1:$AI$128,E$2,FALSE)</f>
        <v>5.5676578282360047</v>
      </c>
      <c r="F162">
        <f>Playoffs!CS160-VLOOKUP($B162,Adjusted!$C$1:$AI$128,F$2,FALSE)</f>
        <v>0.42872092460840294</v>
      </c>
      <c r="G162">
        <f>Playoffs!CT160-VLOOKUP($B162,Adjusted!$C$1:$AI$128,G$2,FALSE)</f>
        <v>0.93249491099956705</v>
      </c>
      <c r="H162">
        <f>Playoffs!CU160-VLOOKUP($B162,Adjusted!$C$1:$AI$128,H$2,FALSE)</f>
        <v>5.7230473714307237</v>
      </c>
      <c r="I162">
        <f>Playoffs!CV160-VLOOKUP($B162,Adjusted!$C$1:$AI$128,I$2,FALSE)</f>
        <v>22.948367293032103</v>
      </c>
      <c r="J162">
        <f>Playoffs!CW160-VLOOKUP($B162,Adjusted!$C$1:$AI$128,J$2,FALSE)</f>
        <v>21.035946474283193</v>
      </c>
      <c r="K162">
        <f>Playoffs!CX160-VLOOKUP($B162,Adjusted!$C$1:$AI$128,K$2,FALSE)</f>
        <v>2.2827381312695563</v>
      </c>
      <c r="L162">
        <f>Playoffs!CY160-VLOOKUP($B162,Adjusted!$C$1:$AI$128,L$2,FALSE)</f>
        <v>2.5612994084996208</v>
      </c>
      <c r="M162">
        <f>Playoffs!CZ160-VLOOKUP($B162,Adjusted!$C$1:$AI$128,M$2,FALSE)</f>
        <v>4.9854059384966742</v>
      </c>
      <c r="N162">
        <f>Playoffs!DA160-VLOOKUP($B162,Adjusted!$C$1:$AI$128,N$2,FALSE)</f>
        <v>4.1270997038355333</v>
      </c>
      <c r="O162">
        <f>Playoffs!DB160-VLOOKUP($B162,Adjusted!$C$1:$AI$128,O$2,FALSE)</f>
        <v>1.3138410737333619</v>
      </c>
      <c r="P162">
        <f>Playoffs!DC160-VLOOKUP($B162,Adjusted!$C$1:$AI$128,P$2,FALSE)</f>
        <v>1.3952114338842301</v>
      </c>
      <c r="Q162">
        <f>Playoffs!DD160-VLOOKUP($B162,Adjusted!$C$1:$AI$128,Q$2,FALSE)</f>
        <v>0.41833946777563413</v>
      </c>
      <c r="R162">
        <f>Playoffs!DE160-VLOOKUP($B162,Adjusted!$C$1:$AI$128,R$2,FALSE)</f>
        <v>0.22109442378653849</v>
      </c>
      <c r="S162">
        <f>Playoffs!DF160-VLOOKUP($B162,Adjusted!$C$1:$AI$128,S$2,FALSE)</f>
        <v>44.15404519725918</v>
      </c>
      <c r="T162">
        <f>Playoffs!DG160-VLOOKUP($B162,Adjusted!$C$1:$AI$128,T$2,FALSE)</f>
        <v>26.055842775928376</v>
      </c>
      <c r="U162">
        <f>Playoffs!DH160-VLOOKUP($B162,Adjusted!$C$1:$AI$128,U$2,FALSE)</f>
        <v>4.572270645662444</v>
      </c>
      <c r="V162">
        <f>Playoffs!DI160-VLOOKUP($B162,Adjusted!$C$1:$AI$128,V$2,FALSE)</f>
        <v>5.2953303742205424</v>
      </c>
      <c r="W162">
        <f>Playoffs!DJ160-VLOOKUP($B162,Adjusted!$C$1:$AI$128,W$2,FALSE)</f>
        <v>0.70547287251839386</v>
      </c>
      <c r="X162">
        <f>Playoffs!DK160-VLOOKUP($B162,Adjusted!$C$1:$AI$128,X$2,FALSE)</f>
        <v>0.42954905009917449</v>
      </c>
      <c r="Y162">
        <f>Playoffs!DL160-VLOOKUP($B162,Adjusted!$C$1:$AI$128,Y$2,FALSE)</f>
        <v>4.6647503826112269</v>
      </c>
      <c r="Z162">
        <f>Playoffs!DM160-VLOOKUP($B162,Adjusted!$C$1:$AI$128,Z$2,FALSE)</f>
        <v>5.0477783497509279</v>
      </c>
      <c r="AA162">
        <f>Playoffs!DN160-VLOOKUP($B162,Adjusted!$C$1:$AI$128,AA$2,FALSE)</f>
        <v>1.1257635186405939</v>
      </c>
      <c r="AB162">
        <f>Playoffs!DO160-VLOOKUP($B162,Adjusted!$C$1:$AI$128,AB$2,FALSE)</f>
        <v>0.5394361103493589</v>
      </c>
      <c r="AC162">
        <f>Playoffs!DP160-VLOOKUP($B162,Adjusted!$C$1:$AI$128,AC$2,FALSE)</f>
        <v>0.46758628615422643</v>
      </c>
      <c r="AD162">
        <f>Playoffs!DQ160-VLOOKUP($B162,Adjusted!$C$1:$AI$128,AD$2,FALSE)</f>
        <v>0.38798426413862991</v>
      </c>
      <c r="AE162">
        <f>Playoffs!DR160-VLOOKUP($B162,Adjusted!$C$1:$AI$128,AE$2,FALSE)</f>
        <v>4.6651743423311167</v>
      </c>
      <c r="AF162">
        <f>Playoffs!DS160-VLOOKUP($B162,Adjusted!$C$1:$AI$128,AF$2,FALSE)</f>
        <v>2.6195758477195357</v>
      </c>
      <c r="AG162">
        <f>Playoffs!DT160-VLOOKUP($B162,Adjusted!$C$1:$AI$128,AG$2,FALSE)</f>
        <v>39.698776655483833</v>
      </c>
      <c r="AH162">
        <f>Playoffs!DU160-VLOOKUP($B162,Adjusted!$C$1:$AI$128,AH$2,FALSE)</f>
        <v>37.279684182661946</v>
      </c>
      <c r="AJ162">
        <f t="shared" ca="1" si="171"/>
        <v>140</v>
      </c>
      <c r="AK162">
        <f t="shared" ca="1" si="140"/>
        <v>57</v>
      </c>
      <c r="AL162">
        <f t="shared" ca="1" si="141"/>
        <v>116</v>
      </c>
      <c r="AM162">
        <f t="shared" ca="1" si="142"/>
        <v>24</v>
      </c>
      <c r="AN162">
        <f t="shared" ca="1" si="143"/>
        <v>74</v>
      </c>
      <c r="AO162">
        <f t="shared" ca="1" si="144"/>
        <v>4</v>
      </c>
      <c r="AP162">
        <f t="shared" ca="1" si="145"/>
        <v>166</v>
      </c>
      <c r="AQ162">
        <f t="shared" ca="1" si="146"/>
        <v>49</v>
      </c>
      <c r="AR162">
        <f t="shared" ca="1" si="147"/>
        <v>151</v>
      </c>
      <c r="AS162">
        <f t="shared" ca="1" si="148"/>
        <v>96</v>
      </c>
      <c r="AT162">
        <f t="shared" ca="1" si="149"/>
        <v>127</v>
      </c>
      <c r="AU162">
        <f t="shared" ca="1" si="150"/>
        <v>40</v>
      </c>
      <c r="AV162">
        <f t="shared" ca="1" si="151"/>
        <v>155</v>
      </c>
      <c r="AW162">
        <f t="shared" ca="1" si="152"/>
        <v>78</v>
      </c>
      <c r="AX162">
        <f t="shared" ca="1" si="153"/>
        <v>95</v>
      </c>
      <c r="AY162">
        <f t="shared" ca="1" si="154"/>
        <v>23</v>
      </c>
      <c r="AZ162">
        <f t="shared" ca="1" si="155"/>
        <v>7</v>
      </c>
      <c r="BA162">
        <f t="shared" ca="1" si="156"/>
        <v>40</v>
      </c>
      <c r="BB162">
        <f t="shared" ca="1" si="157"/>
        <v>127</v>
      </c>
      <c r="BC162">
        <f t="shared" ca="1" si="158"/>
        <v>55</v>
      </c>
      <c r="BD162">
        <f t="shared" ca="1" si="159"/>
        <v>111</v>
      </c>
      <c r="BE162">
        <f t="shared" ca="1" si="160"/>
        <v>43</v>
      </c>
      <c r="BF162">
        <f t="shared" ca="1" si="161"/>
        <v>163</v>
      </c>
      <c r="BG162">
        <f t="shared" ca="1" si="162"/>
        <v>75</v>
      </c>
      <c r="BH162">
        <f t="shared" ca="1" si="163"/>
        <v>167</v>
      </c>
      <c r="BI162">
        <f t="shared" ca="1" si="164"/>
        <v>127</v>
      </c>
      <c r="BJ162">
        <f t="shared" ca="1" si="165"/>
        <v>90</v>
      </c>
      <c r="BK162">
        <f t="shared" ca="1" si="166"/>
        <v>70</v>
      </c>
      <c r="BL162">
        <f t="shared" ca="1" si="167"/>
        <v>57</v>
      </c>
      <c r="BM162">
        <f t="shared" ca="1" si="168"/>
        <v>26</v>
      </c>
      <c r="BN162">
        <f t="shared" ca="1" si="169"/>
        <v>64</v>
      </c>
      <c r="BO162">
        <f t="shared" ca="1" si="170"/>
        <v>95</v>
      </c>
      <c r="BQ162">
        <f>NORMDIST(C162,Playoffs!CP$199,Playoffs!CP$200,1)</f>
        <v>0.39021314739242829</v>
      </c>
      <c r="BR162">
        <f>1-NORMDIST(D162,Playoffs!CQ$199,Playoffs!CQ$200,1)</f>
        <v>0.76495908590095962</v>
      </c>
      <c r="BS162">
        <f>NORMDIST(E162,Playoffs!CR$199,Playoffs!CR$200,1)</f>
        <v>0.51783030990979984</v>
      </c>
      <c r="BT162">
        <f>1-NORMDIST(F162,Playoffs!CS$199,Playoffs!CS$200,1)</f>
        <v>0.96178093333058401</v>
      </c>
      <c r="BU162">
        <f>1-NORMDIST(G162,Playoffs!CT$199,Playoffs!CT$200,1)</f>
        <v>0.72029099356940129</v>
      </c>
      <c r="BV162">
        <f>NORMDIST(H162,Playoffs!CU$199,Playoffs!CU$200,1)</f>
        <v>0.99765585081983876</v>
      </c>
      <c r="BW162">
        <f>NORMDIST(I162,Playoffs!CV$199,Playoffs!CV$200,1)</f>
        <v>0.26766743624202083</v>
      </c>
      <c r="BX162">
        <f>1-NORMDIST(J162,Playoffs!CW$199,Playoffs!CW$200,1)</f>
        <v>0.79775066720065224</v>
      </c>
      <c r="BY162">
        <f>NORMDIST(K162,Playoffs!CX$199,Playoffs!CX$200,1)</f>
        <v>0.26611889735503924</v>
      </c>
      <c r="BZ162">
        <f>1-NORMDIST(L162,Playoffs!CY$199,Playoffs!CY$200,1)</f>
        <v>0.56262144388260005</v>
      </c>
      <c r="CA162">
        <f>NORMDIST(M162,Playoffs!CZ$199,Playoffs!CZ$200,1)</f>
        <v>0.43451553422449396</v>
      </c>
      <c r="CB162">
        <f>1-NORMDIST(N162,Playoffs!DA$199,Playoffs!DA$200,1)</f>
        <v>0.82123674632515709</v>
      </c>
      <c r="CC162">
        <f>NORMDIST(O162,Playoffs!DB$199,Playoffs!DB$200,1)</f>
        <v>0.28488738348946352</v>
      </c>
      <c r="CD162">
        <f>1-NORMDIST(P162,Playoffs!DC$199,Playoffs!DC$200,1)</f>
        <v>0.66306634348667604</v>
      </c>
      <c r="CE162">
        <f>NORMDIST(Q162,Playoffs!DD$199,Playoffs!DD$200,1)</f>
        <v>0.5798971314590895</v>
      </c>
      <c r="CF162">
        <f>1-NORMDIST(R162,Playoffs!DE$199,Playoffs!DE$200,1)</f>
        <v>0.89730084684940059</v>
      </c>
      <c r="CG162">
        <f>NORMDIST(S162,Playoffs!DF$199,Playoffs!DF$200,1)</f>
        <v>0.98966604935764435</v>
      </c>
      <c r="CH162">
        <f>1-NORMDIST(T162,Playoffs!DG$199,Playoffs!DG$200,1)</f>
        <v>0.81113671172740798</v>
      </c>
      <c r="CI162">
        <f>1-NORMDIST(U162,Playoffs!DH$199,Playoffs!DH$200,1)</f>
        <v>0.37239955395619784</v>
      </c>
      <c r="CJ162">
        <f>NORMDIST(V162,Playoffs!DI$199,Playoffs!DI$200,1)</f>
        <v>0.7527828094028608</v>
      </c>
      <c r="CK162">
        <f>NORMDIST(W162,Playoffs!DJ$199,Playoffs!DJ$200,1)</f>
        <v>0.57191909647491568</v>
      </c>
      <c r="CL162">
        <f>1-NORMDIST(X162,Playoffs!DK$199,Playoffs!DK$200,1)</f>
        <v>0.79576724275683608</v>
      </c>
      <c r="CM162">
        <f>NORMDIST(Y162,Playoffs!DL$199,Playoffs!DL$200,1)</f>
        <v>0.1988584073078743</v>
      </c>
      <c r="CN162">
        <f>1-NORMDIST(Z162,Playoffs!DM$199,Playoffs!DM$200,1)</f>
        <v>0.67790117986349419</v>
      </c>
      <c r="CO162">
        <f>1-NORMDIST(AA162,Playoffs!DN$199,Playoffs!DN$200,1)</f>
        <v>0.23800154664341022</v>
      </c>
      <c r="CP162">
        <f>NORMDIST(AB162,Playoffs!DO$199,Playoffs!DO$200,1)</f>
        <v>0.26162809690780153</v>
      </c>
      <c r="CQ162">
        <f>NORMDIST(AC162,Playoffs!DP$199,Playoffs!DP$200,1)</f>
        <v>0.53551756503927461</v>
      </c>
      <c r="CR162">
        <f>1-NORMDIST(AD162,Playoffs!DQ$199,Playoffs!DQ$200,1)</f>
        <v>0.72293476961816761</v>
      </c>
      <c r="CS162">
        <f>NORMDIST(AE162,Playoffs!DR$199,Playoffs!DR$200,1)</f>
        <v>0.66211648179791049</v>
      </c>
      <c r="CT162">
        <f>1-NORMDIST(AF162,Playoffs!DS$199,Playoffs!DS$200,1)</f>
        <v>0.88576131269797242</v>
      </c>
      <c r="CU162">
        <f>NORMDIST(AG162,Playoffs!DT$199,Playoffs!DT$200,1)</f>
        <v>0.59580544299313354</v>
      </c>
      <c r="CV162">
        <f>1-NORMDIST(AH162,Playoffs!DU$199,Playoffs!DU$200,1)</f>
        <v>0.55095048000577163</v>
      </c>
      <c r="CW162">
        <f t="shared" si="172"/>
        <v>16.810484805578305</v>
      </c>
      <c r="CX162">
        <f t="shared" si="173"/>
        <v>28.381379196000506</v>
      </c>
      <c r="CY162">
        <f t="shared" si="174"/>
        <v>45.1918640015788</v>
      </c>
      <c r="DA162">
        <f t="shared" ca="1" si="175"/>
        <v>139</v>
      </c>
      <c r="DB162">
        <f t="shared" ca="1" si="176"/>
        <v>20</v>
      </c>
      <c r="DC162">
        <f t="shared" ca="1" si="177"/>
        <v>60</v>
      </c>
      <c r="DE162" t="str">
        <f t="shared" si="178"/>
        <v>Ravens</v>
      </c>
    </row>
    <row r="163" spans="1:109">
      <c r="A163" t="str">
        <f>Playoffs!G161</f>
        <v>Vikings-WC-2008</v>
      </c>
      <c r="B163" t="str">
        <f>Playoffs!B161&amp;"-"&amp;Playoffs!F161</f>
        <v>Eagles-2008</v>
      </c>
      <c r="C163">
        <f>Playoffs!CP161-VLOOKUP($B163,Adjusted!$C$1:$AI$128,C$2,FALSE)</f>
        <v>0.70285774037304627</v>
      </c>
      <c r="D163">
        <f>Playoffs!CQ161-VLOOKUP($B163,Adjusted!$C$1:$AI$128,D$2,FALSE)</f>
        <v>0.58323746679929023</v>
      </c>
      <c r="E163">
        <f>Playoffs!CR161-VLOOKUP($B163,Adjusted!$C$1:$AI$128,E$2,FALSE)</f>
        <v>3.8378332844941458</v>
      </c>
      <c r="F163">
        <f>Playoffs!CS161-VLOOKUP($B163,Adjusted!$C$1:$AI$128,F$2,FALSE)</f>
        <v>6.4881929989254603</v>
      </c>
      <c r="G163">
        <f>Playoffs!CT161-VLOOKUP($B163,Adjusted!$C$1:$AI$128,G$2,FALSE)</f>
        <v>1.7843225898757196</v>
      </c>
      <c r="H163">
        <f>Playoffs!CU161-VLOOKUP($B163,Adjusted!$C$1:$AI$128,H$2,FALSE)</f>
        <v>1.902396724713733</v>
      </c>
      <c r="I163">
        <f>Playoffs!CV161-VLOOKUP($B163,Adjusted!$C$1:$AI$128,I$2,FALSE)</f>
        <v>30.078955603705523</v>
      </c>
      <c r="J163">
        <f>Playoffs!CW161-VLOOKUP($B163,Adjusted!$C$1:$AI$128,J$2,FALSE)</f>
        <v>27.67970687157657</v>
      </c>
      <c r="K163">
        <f>Playoffs!CX161-VLOOKUP($B163,Adjusted!$C$1:$AI$128,K$2,FALSE)</f>
        <v>2.8477204120307422</v>
      </c>
      <c r="L163">
        <f>Playoffs!CY161-VLOOKUP($B163,Adjusted!$C$1:$AI$128,L$2,FALSE)</f>
        <v>2.3162201767590807</v>
      </c>
      <c r="M163">
        <f>Playoffs!CZ161-VLOOKUP($B163,Adjusted!$C$1:$AI$128,M$2,FALSE)</f>
        <v>5.0188848744238799</v>
      </c>
      <c r="N163">
        <f>Playoffs!DA161-VLOOKUP($B163,Adjusted!$C$1:$AI$128,N$2,FALSE)</f>
        <v>5.6322069800811478</v>
      </c>
      <c r="O163">
        <f>Playoffs!DB161-VLOOKUP($B163,Adjusted!$C$1:$AI$128,O$2,FALSE)</f>
        <v>1.664212351736948</v>
      </c>
      <c r="P163">
        <f>Playoffs!DC161-VLOOKUP($B163,Adjusted!$C$1:$AI$128,P$2,FALSE)</f>
        <v>1.1362861538408824</v>
      </c>
      <c r="Q163">
        <f>Playoffs!DD161-VLOOKUP($B163,Adjusted!$C$1:$AI$128,Q$2,FALSE)</f>
        <v>0.52658398524928729</v>
      </c>
      <c r="R163">
        <f>Playoffs!DE161-VLOOKUP($B163,Adjusted!$C$1:$AI$128,R$2,FALSE)</f>
        <v>0.33288620681461606</v>
      </c>
      <c r="S163">
        <f>Playoffs!DF161-VLOOKUP($B163,Adjusted!$C$1:$AI$128,S$2,FALSE)</f>
        <v>21.614362434173195</v>
      </c>
      <c r="T163">
        <f>Playoffs!DG161-VLOOKUP($B163,Adjusted!$C$1:$AI$128,T$2,FALSE)</f>
        <v>30.882568037520119</v>
      </c>
      <c r="U163">
        <f>Playoffs!DH161-VLOOKUP($B163,Adjusted!$C$1:$AI$128,U$2,FALSE)</f>
        <v>4.0010631204002589</v>
      </c>
      <c r="V163">
        <f>Playoffs!DI161-VLOOKUP($B163,Adjusted!$C$1:$AI$128,V$2,FALSE)</f>
        <v>3.3509209110370302</v>
      </c>
      <c r="W163">
        <f>Playoffs!DJ161-VLOOKUP($B163,Adjusted!$C$1:$AI$128,W$2,FALSE)</f>
        <v>1.0458438264577594</v>
      </c>
      <c r="X163">
        <f>Playoffs!DK161-VLOOKUP($B163,Adjusted!$C$1:$AI$128,X$2,FALSE)</f>
        <v>0.49768043540405604</v>
      </c>
      <c r="Y163">
        <f>Playoffs!DL161-VLOOKUP($B163,Adjusted!$C$1:$AI$128,Y$2,FALSE)</f>
        <v>5.9757348133067874</v>
      </c>
      <c r="Z163">
        <f>Playoffs!DM161-VLOOKUP($B163,Adjusted!$C$1:$AI$128,Z$2,FALSE)</f>
        <v>4.9174978579076623</v>
      </c>
      <c r="AA163">
        <f>Playoffs!DN161-VLOOKUP($B163,Adjusted!$C$1:$AI$128,AA$2,FALSE)</f>
        <v>0.48483526683910794</v>
      </c>
      <c r="AB163">
        <f>Playoffs!DO161-VLOOKUP($B163,Adjusted!$C$1:$AI$128,AB$2,FALSE)</f>
        <v>1.1227672416321373</v>
      </c>
      <c r="AC163">
        <f>Playoffs!DP161-VLOOKUP($B163,Adjusted!$C$1:$AI$128,AC$2,FALSE)</f>
        <v>0.49300004600559638</v>
      </c>
      <c r="AD163">
        <f>Playoffs!DQ161-VLOOKUP($B163,Adjusted!$C$1:$AI$128,AD$2,FALSE)</f>
        <v>0.12733808960598586</v>
      </c>
      <c r="AE163">
        <f>Playoffs!DR161-VLOOKUP($B163,Adjusted!$C$1:$AI$128,AE$2,FALSE)</f>
        <v>5.2587971014735491</v>
      </c>
      <c r="AF163">
        <f>Playoffs!DS161-VLOOKUP($B163,Adjusted!$C$1:$AI$128,AF$2,FALSE)</f>
        <v>2.9027155174594328</v>
      </c>
      <c r="AG163">
        <f>Playoffs!DT161-VLOOKUP($B163,Adjusted!$C$1:$AI$128,AG$2,FALSE)</f>
        <v>32.439769140124426</v>
      </c>
      <c r="AH163">
        <f>Playoffs!DU161-VLOOKUP($B163,Adjusted!$C$1:$AI$128,AH$2,FALSE)</f>
        <v>44.025808171019612</v>
      </c>
      <c r="AJ163">
        <f t="shared" ca="1" si="171"/>
        <v>113</v>
      </c>
      <c r="AK163">
        <f t="shared" ref="AK163:AK198" ca="1" si="179">RANK(D163,INDIRECT("d3:d"&amp;$A$1),1)</f>
        <v>43</v>
      </c>
      <c r="AL163">
        <f t="shared" ref="AL163:AL198" ca="1" si="180">RANK(E163,INDIRECT("e3:e"&amp;$A$1),0)</f>
        <v>153</v>
      </c>
      <c r="AM163">
        <f t="shared" ref="AM163:AM198" ca="1" si="181">RANK(F163,INDIRECT("f3:f"&amp;$A$1),1)</f>
        <v>142</v>
      </c>
      <c r="AN163">
        <f t="shared" ref="AN163:AN198" ca="1" si="182">RANK(G163,INDIRECT("g3:g"&amp;$A$1),1)</f>
        <v>118</v>
      </c>
      <c r="AO163">
        <f t="shared" ref="AO163:AO198" ca="1" si="183">RANK(H163,INDIRECT("h3:h"&amp;$A$1),0)</f>
        <v>85</v>
      </c>
      <c r="AP163">
        <f t="shared" ref="AP163:AP198" ca="1" si="184">RANK(I163,INDIRECT("i3:i"&amp;$A$1),0)</f>
        <v>99</v>
      </c>
      <c r="AQ163">
        <f t="shared" ref="AQ163:AQ198" ca="1" si="185">RANK(J163,INDIRECT("j3:j"&amp;$A$1),1)</f>
        <v>105</v>
      </c>
      <c r="AR163">
        <f t="shared" ref="AR163:AR198" ca="1" si="186">RANK(K163,INDIRECT("k3:k"&amp;$A$1),0)</f>
        <v>86</v>
      </c>
      <c r="AS163">
        <f t="shared" ref="AS163:AS198" ca="1" si="187">RANK(L163,INDIRECT("l3:l"&amp;$A$1),1)</f>
        <v>73</v>
      </c>
      <c r="AT163">
        <f t="shared" ref="AT163:AT198" ca="1" si="188">RANK(M163,INDIRECT("m3:m"&amp;$A$1),0)</f>
        <v>125</v>
      </c>
      <c r="AU163">
        <f t="shared" ref="AU163:AU198" ca="1" si="189">RANK(N163,INDIRECT("n3:n"&amp;$A$1),1)</f>
        <v>153</v>
      </c>
      <c r="AV163">
        <f t="shared" ref="AV163:AV198" ca="1" si="190">RANK(O163,INDIRECT("o3:o"&amp;$A$1),0)</f>
        <v>109</v>
      </c>
      <c r="AW163">
        <f t="shared" ref="AW163:AW198" ca="1" si="191">RANK(P163,INDIRECT("p3:p"&amp;$A$1),1)</f>
        <v>46</v>
      </c>
      <c r="AX163">
        <f t="shared" ref="AX163:AX198" ca="1" si="192">RANK(Q163,INDIRECT("q3:q"&amp;$A$1),0)</f>
        <v>39</v>
      </c>
      <c r="AY163">
        <f t="shared" ref="AY163:AY198" ca="1" si="193">RANK(R163,INDIRECT("r3:r"&amp;$A$1),1)</f>
        <v>82</v>
      </c>
      <c r="AZ163">
        <f t="shared" ref="AZ163:AZ198" ca="1" si="194">RANK(S163,INDIRECT("s3:s"&amp;$A$1),0)</f>
        <v>193</v>
      </c>
      <c r="BA163">
        <f t="shared" ref="BA163:BA198" ca="1" si="195">RANK(T163,INDIRECT("t3:t"&amp;$A$1),1)</f>
        <v>112</v>
      </c>
      <c r="BB163">
        <f t="shared" ref="BB163:BB198" ca="1" si="196">RANK(U163,INDIRECT("u3:u"&amp;$A$1),1)</f>
        <v>108</v>
      </c>
      <c r="BC163">
        <f t="shared" ref="BC163:BC198" ca="1" si="197">RANK(V163,INDIRECT("v3:v"&amp;$A$1),0)</f>
        <v>122</v>
      </c>
      <c r="BD163">
        <f t="shared" ref="BD163:BD198" ca="1" si="198">RANK(W163,INDIRECT("w3:w"&amp;$A$1),0)</f>
        <v>15</v>
      </c>
      <c r="BE163">
        <f t="shared" ref="BE163:BE198" ca="1" si="199">RANK(X163,INDIRECT("x3:x"&amp;$A$1),1)</f>
        <v>60</v>
      </c>
      <c r="BF163">
        <f t="shared" ref="BF163:BF198" ca="1" si="200">RANK(Y163,INDIRECT("y3:y"&amp;$A$1),0)</f>
        <v>77</v>
      </c>
      <c r="BG163">
        <f t="shared" ref="BG163:BG198" ca="1" si="201">RANK(Z163,INDIRECT("z3:z"&amp;$A$1),1)</f>
        <v>62</v>
      </c>
      <c r="BH163">
        <f t="shared" ref="BH163:BH198" ca="1" si="202">RANK(AA163,INDIRECT("aa3:aa"&amp;$A$1),1)</f>
        <v>74</v>
      </c>
      <c r="BI163">
        <f t="shared" ref="BI163:BI198" ca="1" si="203">RANK(AB163,INDIRECT("ab3:ab"&amp;$A$1),0)</f>
        <v>29</v>
      </c>
      <c r="BJ163">
        <f t="shared" ref="BJ163:BJ198" ca="1" si="204">RANK(AC163,INDIRECT("ac3:ac"&amp;$A$1),0)</f>
        <v>75</v>
      </c>
      <c r="BK163">
        <f t="shared" ref="BK163:BK198" ca="1" si="205">RANK(AD163,INDIRECT("ad3:ad"&amp;$A$1),1)</f>
        <v>3</v>
      </c>
      <c r="BL163">
        <f t="shared" ref="BL163:BL198" ca="1" si="206">RANK(AE163,INDIRECT("ae3:ae"&amp;$A$1),0)</f>
        <v>28</v>
      </c>
      <c r="BM163">
        <f t="shared" ref="BM163:BM198" ca="1" si="207">RANK(AF163,INDIRECT("af3:af"&amp;$A$1),1)</f>
        <v>43</v>
      </c>
      <c r="BN163">
        <f t="shared" ref="BN163:BN198" ca="1" si="208">RANK(AG163,INDIRECT("ag3:ag"&amp;$A$1),0)</f>
        <v>164</v>
      </c>
      <c r="BO163">
        <f t="shared" ref="BO163:BO198" ca="1" si="209">RANK(AH163,INDIRECT("ah3:ah"&amp;$A$1),1)</f>
        <v>172</v>
      </c>
      <c r="BQ163">
        <f>NORMDIST(C163,Playoffs!CP$199,Playoffs!CP$200,1)</f>
        <v>0.54375743926493603</v>
      </c>
      <c r="BR163">
        <f>1-NORMDIST(D163,Playoffs!CQ$199,Playoffs!CQ$200,1)</f>
        <v>0.85257879710927664</v>
      </c>
      <c r="BS163">
        <f>NORMDIST(E163,Playoffs!CR$199,Playoffs!CR$200,1)</f>
        <v>0.28544961781014677</v>
      </c>
      <c r="BT163">
        <f>1-NORMDIST(F163,Playoffs!CS$199,Playoffs!CS$200,1)</f>
        <v>0.35565847090274527</v>
      </c>
      <c r="BU163">
        <f>1-NORMDIST(G163,Playoffs!CT$199,Playoffs!CT$200,1)</f>
        <v>0.49086870133960026</v>
      </c>
      <c r="BV163">
        <f>NORMDIST(H163,Playoffs!CU$199,Playoffs!CU$200,1)</f>
        <v>0.54259472510187234</v>
      </c>
      <c r="BW163">
        <f>NORMDIST(I163,Playoffs!CV$199,Playoffs!CV$200,1)</f>
        <v>0.57025632033808993</v>
      </c>
      <c r="BX163">
        <f>1-NORMDIST(J163,Playoffs!CW$199,Playoffs!CW$200,1)</f>
        <v>0.53629805423759924</v>
      </c>
      <c r="BY163">
        <f>NORMDIST(K163,Playoffs!CX$199,Playoffs!CX$200,1)</f>
        <v>0.62647505188030528</v>
      </c>
      <c r="BZ163">
        <f>1-NORMDIST(L163,Playoffs!CY$199,Playoffs!CY$200,1)</f>
        <v>0.71514036283706539</v>
      </c>
      <c r="CA163">
        <f>NORMDIST(M163,Playoffs!CZ$199,Playoffs!CZ$200,1)</f>
        <v>0.44613508395623946</v>
      </c>
      <c r="CB163">
        <f>1-NORMDIST(N163,Playoffs!DA$199,Playoffs!DA$200,1)</f>
        <v>0.34302826315419144</v>
      </c>
      <c r="CC163">
        <f>NORMDIST(O163,Playoffs!DB$199,Playoffs!DB$200,1)</f>
        <v>0.5266667867208813</v>
      </c>
      <c r="CD163">
        <f>1-NORMDIST(P163,Playoffs!DC$199,Playoffs!DC$200,1)</f>
        <v>0.81335229203030779</v>
      </c>
      <c r="CE163">
        <f>NORMDIST(Q163,Playoffs!DD$199,Playoffs!DD$200,1)</f>
        <v>0.84308434005213895</v>
      </c>
      <c r="CF163">
        <f>1-NORMDIST(R163,Playoffs!DE$199,Playoffs!DE$200,1)</f>
        <v>0.66797775306606877</v>
      </c>
      <c r="CG163">
        <f>NORMDIST(S163,Playoffs!DF$199,Playoffs!DF$200,1)</f>
        <v>4.7812374172546357E-2</v>
      </c>
      <c r="CH163">
        <f>1-NORMDIST(T163,Playoffs!DG$199,Playoffs!DG$200,1)</f>
        <v>0.51184976446588848</v>
      </c>
      <c r="CI163">
        <f>1-NORMDIST(U163,Playoffs!DH$199,Playoffs!DH$200,1)</f>
        <v>0.48290154439468336</v>
      </c>
      <c r="CJ163">
        <f>NORMDIST(V163,Playoffs!DI$199,Playoffs!DI$200,1)</f>
        <v>0.39019293586558268</v>
      </c>
      <c r="CK163">
        <f>NORMDIST(W163,Playoffs!DJ$199,Playoffs!DJ$200,1)</f>
        <v>0.92285280194609509</v>
      </c>
      <c r="CL163">
        <f>1-NORMDIST(X163,Playoffs!DK$199,Playoffs!DK$200,1)</f>
        <v>0.71827861807615578</v>
      </c>
      <c r="CM163">
        <f>NORMDIST(Y163,Playoffs!DL$199,Playoffs!DL$200,1)</f>
        <v>0.68016280560564313</v>
      </c>
      <c r="CN163">
        <f>1-NORMDIST(Z163,Playoffs!DM$199,Playoffs!DM$200,1)</f>
        <v>0.72320997584784674</v>
      </c>
      <c r="CO163">
        <f>1-NORMDIST(AA163,Playoffs!DN$199,Playoffs!DN$200,1)</f>
        <v>0.77761148431174776</v>
      </c>
      <c r="CP163">
        <f>NORMDIST(AB163,Playoffs!DO$199,Playoffs!DO$200,1)</f>
        <v>0.75985661729995524</v>
      </c>
      <c r="CQ163">
        <f>NORMDIST(AC163,Playoffs!DP$199,Playoffs!DP$200,1)</f>
        <v>0.62037928888766936</v>
      </c>
      <c r="CR163">
        <f>1-NORMDIST(AD163,Playoffs!DQ$199,Playoffs!DQ$200,1)</f>
        <v>0.99760285068926302</v>
      </c>
      <c r="CS163">
        <f>NORMDIST(AE163,Playoffs!DR$199,Playoffs!DR$200,1)</f>
        <v>0.813024950031905</v>
      </c>
      <c r="CT163">
        <f>1-NORMDIST(AF163,Playoffs!DS$199,Playoffs!DS$200,1)</f>
        <v>0.83638496147312424</v>
      </c>
      <c r="CU163">
        <f>NORMDIST(AG163,Playoffs!DT$199,Playoffs!DT$200,1)</f>
        <v>0.19229677222335673</v>
      </c>
      <c r="CV163">
        <f>1-NORMDIST(AH163,Playoffs!DU$199,Playoffs!DU$200,1)</f>
        <v>0.18264279212597145</v>
      </c>
      <c r="CW163">
        <f t="shared" si="172"/>
        <v>19.332672773473707</v>
      </c>
      <c r="CX163">
        <f t="shared" si="173"/>
        <v>22.058505568986689</v>
      </c>
      <c r="CY163">
        <f t="shared" si="174"/>
        <v>41.3911783424604</v>
      </c>
      <c r="DA163">
        <f t="shared" ca="1" si="175"/>
        <v>113</v>
      </c>
      <c r="DB163">
        <f t="shared" ca="1" si="176"/>
        <v>77</v>
      </c>
      <c r="DC163">
        <f t="shared" ca="1" si="177"/>
        <v>89</v>
      </c>
      <c r="DE163" t="str">
        <f t="shared" si="178"/>
        <v>Vikings</v>
      </c>
    </row>
    <row r="164" spans="1:109">
      <c r="A164" t="str">
        <f>Playoffs!G162</f>
        <v>Eagles-WC-2008</v>
      </c>
      <c r="B164" t="str">
        <f>Playoffs!B162&amp;"-"&amp;Playoffs!F162</f>
        <v>Vikings-2008</v>
      </c>
      <c r="C164">
        <f>Playoffs!CP162-VLOOKUP($B164,Adjusted!$C$1:$AI$128,C$2,FALSE)</f>
        <v>0.66254487631339254</v>
      </c>
      <c r="D164">
        <f>Playoffs!CQ162-VLOOKUP($B164,Adjusted!$C$1:$AI$128,D$2,FALSE)</f>
        <v>0.63366012817497441</v>
      </c>
      <c r="E164">
        <f>Playoffs!CR162-VLOOKUP($B164,Adjusted!$C$1:$AI$128,E$2,FALSE)</f>
        <v>7.4136701053720993</v>
      </c>
      <c r="F164">
        <f>Playoffs!CS162-VLOOKUP($B164,Adjusted!$C$1:$AI$128,F$2,FALSE)</f>
        <v>3.1956201433152511</v>
      </c>
      <c r="G164">
        <f>Playoffs!CT162-VLOOKUP($B164,Adjusted!$C$1:$AI$128,G$2,FALSE)</f>
        <v>1.9648647141832771</v>
      </c>
      <c r="H164">
        <f>Playoffs!CU162-VLOOKUP($B164,Adjusted!$C$1:$AI$128,H$2,FALSE)</f>
        <v>1.6891484558652521</v>
      </c>
      <c r="I164">
        <f>Playoffs!CV162-VLOOKUP($B164,Adjusted!$C$1:$AI$128,I$2,FALSE)</f>
        <v>33.678653871144455</v>
      </c>
      <c r="J164">
        <f>Playoffs!CW162-VLOOKUP($B164,Adjusted!$C$1:$AI$128,J$2,FALSE)</f>
        <v>24.617109695990521</v>
      </c>
      <c r="K164">
        <f>Playoffs!CX162-VLOOKUP($B164,Adjusted!$C$1:$AI$128,K$2,FALSE)</f>
        <v>2.5255542495280792</v>
      </c>
      <c r="L164">
        <f>Playoffs!CY162-VLOOKUP($B164,Adjusted!$C$1:$AI$128,L$2,FALSE)</f>
        <v>2.4748925348920072</v>
      </c>
      <c r="M164">
        <f>Playoffs!CZ162-VLOOKUP($B164,Adjusted!$C$1:$AI$128,M$2,FALSE)</f>
        <v>6.2915715576735423</v>
      </c>
      <c r="N164">
        <f>Playoffs!DA162-VLOOKUP($B164,Adjusted!$C$1:$AI$128,N$2,FALSE)</f>
        <v>4.4067468528134173</v>
      </c>
      <c r="O164">
        <f>Playoffs!DB162-VLOOKUP($B164,Adjusted!$C$1:$AI$128,O$2,FALSE)</f>
        <v>1.5229142452163082</v>
      </c>
      <c r="P164">
        <f>Playoffs!DC162-VLOOKUP($B164,Adjusted!$C$1:$AI$128,P$2,FALSE)</f>
        <v>1.3647771388061198</v>
      </c>
      <c r="Q164">
        <f>Playoffs!DD162-VLOOKUP($B164,Adjusted!$C$1:$AI$128,Q$2,FALSE)</f>
        <v>0.43643013428117999</v>
      </c>
      <c r="R164">
        <f>Playoffs!DE162-VLOOKUP($B164,Adjusted!$C$1:$AI$128,R$2,FALSE)</f>
        <v>0.44580774899334585</v>
      </c>
      <c r="S164">
        <f>Playoffs!DF162-VLOOKUP($B164,Adjusted!$C$1:$AI$128,S$2,FALSE)</f>
        <v>30.173532969924871</v>
      </c>
      <c r="T164">
        <f>Playoffs!DG162-VLOOKUP($B164,Adjusted!$C$1:$AI$128,T$2,FALSE)</f>
        <v>22.531699816101185</v>
      </c>
      <c r="U164">
        <f>Playoffs!DH162-VLOOKUP($B164,Adjusted!$C$1:$AI$128,U$2,FALSE)</f>
        <v>3.5909544538768596</v>
      </c>
      <c r="V164">
        <f>Playoffs!DI162-VLOOKUP($B164,Adjusted!$C$1:$AI$128,V$2,FALSE)</f>
        <v>4.9228876994310804</v>
      </c>
      <c r="W164">
        <f>Playoffs!DJ162-VLOOKUP($B164,Adjusted!$C$1:$AI$128,W$2,FALSE)</f>
        <v>0.54136642039744443</v>
      </c>
      <c r="X164">
        <f>Playoffs!DK162-VLOOKUP($B164,Adjusted!$C$1:$AI$128,X$2,FALSE)</f>
        <v>1.0310291761148129</v>
      </c>
      <c r="Y164">
        <f>Playoffs!DL162-VLOOKUP($B164,Adjusted!$C$1:$AI$128,Y$2,FALSE)</f>
        <v>5.443542649618939</v>
      </c>
      <c r="Z164">
        <f>Playoffs!DM162-VLOOKUP($B164,Adjusted!$C$1:$AI$128,Z$2,FALSE)</f>
        <v>5.4832434308781073</v>
      </c>
      <c r="AA164">
        <f>Playoffs!DN162-VLOOKUP($B164,Adjusted!$C$1:$AI$128,AA$2,FALSE)</f>
        <v>0.60494441180596681</v>
      </c>
      <c r="AB164">
        <f>Playoffs!DO162-VLOOKUP($B164,Adjusted!$C$1:$AI$128,AB$2,FALSE)</f>
        <v>0.4461539361535557</v>
      </c>
      <c r="AC164">
        <f>Playoffs!DP162-VLOOKUP($B164,Adjusted!$C$1:$AI$128,AC$2,FALSE)</f>
        <v>0.19758072105251354</v>
      </c>
      <c r="AD164">
        <f>Playoffs!DQ162-VLOOKUP($B164,Adjusted!$C$1:$AI$128,AD$2,FALSE)</f>
        <v>0.46477164640092411</v>
      </c>
      <c r="AE164">
        <f>Playoffs!DR162-VLOOKUP($B164,Adjusted!$C$1:$AI$128,AE$2,FALSE)</f>
        <v>3.5194027384270119</v>
      </c>
      <c r="AF164">
        <f>Playoffs!DS162-VLOOKUP($B164,Adjusted!$C$1:$AI$128,AF$2,FALSE)</f>
        <v>4.2096521664280946</v>
      </c>
      <c r="AG164">
        <f>Playoffs!DT162-VLOOKUP($B164,Adjusted!$C$1:$AI$128,AG$2,FALSE)</f>
        <v>41.508916334002194</v>
      </c>
      <c r="AH164">
        <f>Playoffs!DU162-VLOOKUP($B164,Adjusted!$C$1:$AI$128,AH$2,FALSE)</f>
        <v>34.121816683389262</v>
      </c>
      <c r="AJ164">
        <f t="shared" ca="1" si="171"/>
        <v>141</v>
      </c>
      <c r="AK164">
        <f t="shared" ca="1" si="179"/>
        <v>69</v>
      </c>
      <c r="AL164">
        <f t="shared" ca="1" si="180"/>
        <v>66</v>
      </c>
      <c r="AM164">
        <f t="shared" ca="1" si="181"/>
        <v>60</v>
      </c>
      <c r="AN164">
        <f t="shared" ca="1" si="182"/>
        <v>131</v>
      </c>
      <c r="AO164">
        <f t="shared" ca="1" si="183"/>
        <v>93</v>
      </c>
      <c r="AP164">
        <f t="shared" ca="1" si="184"/>
        <v>62</v>
      </c>
      <c r="AQ164">
        <f t="shared" ca="1" si="185"/>
        <v>81</v>
      </c>
      <c r="AR164">
        <f t="shared" ca="1" si="186"/>
        <v>121</v>
      </c>
      <c r="AS164">
        <f t="shared" ca="1" si="187"/>
        <v>88</v>
      </c>
      <c r="AT164">
        <f t="shared" ca="1" si="188"/>
        <v>38</v>
      </c>
      <c r="AU164">
        <f t="shared" ca="1" si="189"/>
        <v>56</v>
      </c>
      <c r="AV164">
        <f t="shared" ca="1" si="190"/>
        <v>126</v>
      </c>
      <c r="AW164">
        <f t="shared" ca="1" si="191"/>
        <v>72</v>
      </c>
      <c r="AX164">
        <f t="shared" ca="1" si="192"/>
        <v>91</v>
      </c>
      <c r="AY164">
        <f t="shared" ca="1" si="193"/>
        <v>142</v>
      </c>
      <c r="AZ164">
        <f t="shared" ca="1" si="194"/>
        <v>120</v>
      </c>
      <c r="BA164">
        <f t="shared" ca="1" si="195"/>
        <v>16</v>
      </c>
      <c r="BB164">
        <f t="shared" ca="1" si="196"/>
        <v>90</v>
      </c>
      <c r="BC164">
        <f t="shared" ca="1" si="197"/>
        <v>73</v>
      </c>
      <c r="BD164">
        <f t="shared" ca="1" si="198"/>
        <v>153</v>
      </c>
      <c r="BE164">
        <f t="shared" ca="1" si="199"/>
        <v>190</v>
      </c>
      <c r="BF164">
        <f t="shared" ca="1" si="200"/>
        <v>106</v>
      </c>
      <c r="BG164">
        <f t="shared" ca="1" si="201"/>
        <v>104</v>
      </c>
      <c r="BH164">
        <f t="shared" ca="1" si="202"/>
        <v>95</v>
      </c>
      <c r="BI164">
        <f t="shared" ca="1" si="203"/>
        <v>155</v>
      </c>
      <c r="BJ164">
        <f t="shared" ca="1" si="204"/>
        <v>194</v>
      </c>
      <c r="BK164">
        <f t="shared" ca="1" si="205"/>
        <v>119</v>
      </c>
      <c r="BL164">
        <f t="shared" ca="1" si="206"/>
        <v>133</v>
      </c>
      <c r="BM164">
        <f t="shared" ca="1" si="207"/>
        <v>118</v>
      </c>
      <c r="BN164">
        <f t="shared" ca="1" si="208"/>
        <v>44</v>
      </c>
      <c r="BO164">
        <f t="shared" ca="1" si="209"/>
        <v>52</v>
      </c>
      <c r="BQ164">
        <f>NORMDIST(C164,Playoffs!CP$199,Playoffs!CP$200,1)</f>
        <v>0.38967417827019046</v>
      </c>
      <c r="BR164">
        <f>1-NORMDIST(D164,Playoffs!CQ$199,Playoffs!CQ$200,1)</f>
        <v>0.71214470423615306</v>
      </c>
      <c r="BS164">
        <f>NORMDIST(E164,Playoffs!CR$199,Playoffs!CR$200,1)</f>
        <v>0.75716553346949267</v>
      </c>
      <c r="BT164">
        <f>1-NORMDIST(F164,Playoffs!CS$199,Playoffs!CS$200,1)</f>
        <v>0.78632339920137095</v>
      </c>
      <c r="BU164">
        <f>1-NORMDIST(G164,Playoffs!CT$199,Playoffs!CT$200,1)</f>
        <v>0.43980760133831143</v>
      </c>
      <c r="BV164">
        <f>NORMDIST(H164,Playoffs!CU$199,Playoffs!CU$200,1)</f>
        <v>0.48209992551545666</v>
      </c>
      <c r="BW164">
        <f>NORMDIST(I164,Playoffs!CV$199,Playoffs!CV$200,1)</f>
        <v>0.71881558976654292</v>
      </c>
      <c r="BX164">
        <f>1-NORMDIST(J164,Playoffs!CW$199,Playoffs!CW$200,1)</f>
        <v>0.66763259882898818</v>
      </c>
      <c r="BY164">
        <f>NORMDIST(K164,Playoffs!CX$199,Playoffs!CX$200,1)</f>
        <v>0.41389322705589682</v>
      </c>
      <c r="BZ164">
        <f>1-NORMDIST(L164,Playoffs!CY$199,Playoffs!CY$200,1)</f>
        <v>0.61885298982716952</v>
      </c>
      <c r="CA164">
        <f>NORMDIST(M164,Playoffs!CZ$199,Playoffs!CZ$200,1)</f>
        <v>0.83753281538425894</v>
      </c>
      <c r="CB164">
        <f>1-NORMDIST(N164,Playoffs!DA$199,Playoffs!DA$200,1)</f>
        <v>0.7498554588880354</v>
      </c>
      <c r="CC164">
        <f>NORMDIST(O164,Playoffs!DB$199,Playoffs!DB$200,1)</f>
        <v>0.42492824295709153</v>
      </c>
      <c r="CD164">
        <f>1-NORMDIST(P164,Playoffs!DC$199,Playoffs!DC$200,1)</f>
        <v>0.68297290975803715</v>
      </c>
      <c r="CE164">
        <f>NORMDIST(Q164,Playoffs!DD$199,Playoffs!DD$200,1)</f>
        <v>0.63166484075532958</v>
      </c>
      <c r="CF164">
        <f>1-NORMDIST(R164,Playoffs!DE$199,Playoffs!DE$200,1)</f>
        <v>0.34235046876156572</v>
      </c>
      <c r="CG164">
        <f>NORMDIST(S164,Playoffs!DF$199,Playoffs!DF$200,1)</f>
        <v>0.43844186075560243</v>
      </c>
      <c r="CH164">
        <f>1-NORMDIST(T164,Playoffs!DG$199,Playoffs!DG$200,1)</f>
        <v>0.93376674604087984</v>
      </c>
      <c r="CI164">
        <f>1-NORMDIST(U164,Playoffs!DH$199,Playoffs!DH$200,1)</f>
        <v>0.56357844254653</v>
      </c>
      <c r="CJ164">
        <f>NORMDIST(V164,Playoffs!DI$199,Playoffs!DI$200,1)</f>
        <v>0.6911065059499043</v>
      </c>
      <c r="CK164">
        <f>NORMDIST(W164,Playoffs!DJ$199,Playoffs!DJ$200,1)</f>
        <v>0.33791329613507948</v>
      </c>
      <c r="CL164">
        <f>1-NORMDIST(X164,Playoffs!DK$199,Playoffs!DK$200,1)</f>
        <v>8.5279087956927402E-2</v>
      </c>
      <c r="CM164">
        <f>NORMDIST(Y164,Playoffs!DL$199,Playoffs!DL$200,1)</f>
        <v>0.47400522898083819</v>
      </c>
      <c r="CN164">
        <f>1-NORMDIST(Z164,Playoffs!DM$199,Playoffs!DM$200,1)</f>
        <v>0.51013904001810695</v>
      </c>
      <c r="CO164">
        <f>1-NORMDIST(AA164,Playoffs!DN$199,Playoffs!DN$200,1)</f>
        <v>0.6870064343123865</v>
      </c>
      <c r="CP164">
        <f>NORMDIST(AB164,Playoffs!DO$199,Playoffs!DO$200,1)</f>
        <v>0.19675059599046663</v>
      </c>
      <c r="CQ164">
        <f>NORMDIST(AC164,Playoffs!DP$199,Playoffs!DP$200,1)</f>
        <v>1.3214532099204868E-2</v>
      </c>
      <c r="CR164">
        <f>1-NORMDIST(AD164,Playoffs!DQ$199,Playoffs!DQ$200,1)</f>
        <v>0.4740561749397405</v>
      </c>
      <c r="CS164">
        <f>NORMDIST(AE164,Playoffs!DR$199,Playoffs!DR$200,1)</f>
        <v>0.31186821762218475</v>
      </c>
      <c r="CT164">
        <f>1-NORMDIST(AF164,Playoffs!DS$199,Playoffs!DS$200,1)</f>
        <v>0.477299178186808</v>
      </c>
      <c r="CU164">
        <f>NORMDIST(AG164,Playoffs!DT$199,Playoffs!DT$200,1)</f>
        <v>0.69839512566002382</v>
      </c>
      <c r="CV164">
        <f>1-NORMDIST(AH164,Playoffs!DU$199,Playoffs!DU$200,1)</f>
        <v>0.72966491499195907</v>
      </c>
      <c r="CW164">
        <f t="shared" si="172"/>
        <v>19.420772542447665</v>
      </c>
      <c r="CX164">
        <f t="shared" si="173"/>
        <v>21.998188631823471</v>
      </c>
      <c r="CY164">
        <f t="shared" si="174"/>
        <v>41.418961174271132</v>
      </c>
      <c r="DA164">
        <f t="shared" ca="1" si="175"/>
        <v>112</v>
      </c>
      <c r="DB164">
        <f t="shared" ca="1" si="176"/>
        <v>78</v>
      </c>
      <c r="DC164">
        <f t="shared" ca="1" si="177"/>
        <v>86</v>
      </c>
      <c r="DE164" t="str">
        <f t="shared" si="178"/>
        <v>Eagles</v>
      </c>
    </row>
    <row r="165" spans="1:109">
      <c r="A165" t="str">
        <f>Playoffs!G163</f>
        <v>Titans-DIV-2008</v>
      </c>
      <c r="B165" t="str">
        <f>Playoffs!B163&amp;"-"&amp;Playoffs!F163</f>
        <v>Ravens-2008</v>
      </c>
      <c r="C165">
        <f>Playoffs!CP163-VLOOKUP($B165,Adjusted!$C$1:$AI$128,C$2,FALSE)</f>
        <v>0.77186419422218944</v>
      </c>
      <c r="D165">
        <f>Playoffs!CQ163-VLOOKUP($B165,Adjusted!$C$1:$AI$128,D$2,FALSE)</f>
        <v>0.49149865578544039</v>
      </c>
      <c r="E165">
        <f>Playoffs!CR163-VLOOKUP($B165,Adjusted!$C$1:$AI$128,E$2,FALSE)</f>
        <v>7.073438019779843</v>
      </c>
      <c r="F165">
        <f>Playoffs!CS163-VLOOKUP($B165,Adjusted!$C$1:$AI$128,F$2,FALSE)</f>
        <v>7.8648404733287132</v>
      </c>
      <c r="G165">
        <f>Playoffs!CT163-VLOOKUP($B165,Adjusted!$C$1:$AI$128,G$2,FALSE)</f>
        <v>2.2900863979622885</v>
      </c>
      <c r="H165">
        <f>Playoffs!CU163-VLOOKUP($B165,Adjusted!$C$1:$AI$128,H$2,FALSE)</f>
        <v>0.40379248079595825</v>
      </c>
      <c r="I165">
        <f>Playoffs!CV163-VLOOKUP($B165,Adjusted!$C$1:$AI$128,I$2,FALSE)</f>
        <v>39.572900963190079</v>
      </c>
      <c r="J165">
        <f>Playoffs!CW163-VLOOKUP($B165,Adjusted!$C$1:$AI$128,J$2,FALSE)</f>
        <v>19.389458905615871</v>
      </c>
      <c r="K165">
        <f>Playoffs!CX163-VLOOKUP($B165,Adjusted!$C$1:$AI$128,K$2,FALSE)</f>
        <v>3.3725333040458469</v>
      </c>
      <c r="L165">
        <f>Playoffs!CY163-VLOOKUP($B165,Adjusted!$C$1:$AI$128,L$2,FALSE)</f>
        <v>2.185906079461617</v>
      </c>
      <c r="M165">
        <f>Playoffs!CZ163-VLOOKUP($B165,Adjusted!$C$1:$AI$128,M$2,FALSE)</f>
        <v>6.0798198451559369</v>
      </c>
      <c r="N165">
        <f>Playoffs!DA163-VLOOKUP($B165,Adjusted!$C$1:$AI$128,N$2,FALSE)</f>
        <v>4.2338991976561093</v>
      </c>
      <c r="O165">
        <f>Playoffs!DB163-VLOOKUP($B165,Adjusted!$C$1:$AI$128,O$2,FALSE)</f>
        <v>2.2196880652928428</v>
      </c>
      <c r="P165">
        <f>Playoffs!DC163-VLOOKUP($B165,Adjusted!$C$1:$AI$128,P$2,FALSE)</f>
        <v>0.78161991030179456</v>
      </c>
      <c r="Q165">
        <f>Playoffs!DD163-VLOOKUP($B165,Adjusted!$C$1:$AI$128,Q$2,FALSE)</f>
        <v>0.31883628846214174</v>
      </c>
      <c r="R165">
        <f>Playoffs!DE163-VLOOKUP($B165,Adjusted!$C$1:$AI$128,R$2,FALSE)</f>
        <v>0.20115116191288265</v>
      </c>
      <c r="S165">
        <f>Playoffs!DF163-VLOOKUP($B165,Adjusted!$C$1:$AI$128,S$2,FALSE)</f>
        <v>32.186053351852763</v>
      </c>
      <c r="T165">
        <f>Playoffs!DG163-VLOOKUP($B165,Adjusted!$C$1:$AI$128,T$2,FALSE)</f>
        <v>25.701034552634813</v>
      </c>
      <c r="U165">
        <f>Playoffs!DH163-VLOOKUP($B165,Adjusted!$C$1:$AI$128,U$2,FALSE)</f>
        <v>1.2377303766829035</v>
      </c>
      <c r="V165">
        <f>Playoffs!DI163-VLOOKUP($B165,Adjusted!$C$1:$AI$128,V$2,FALSE)</f>
        <v>4.9332834046986891</v>
      </c>
      <c r="W165">
        <f>Playoffs!DJ163-VLOOKUP($B165,Adjusted!$C$1:$AI$128,W$2,FALSE)</f>
        <v>0.64091934584158361</v>
      </c>
      <c r="X165">
        <f>Playoffs!DK163-VLOOKUP($B165,Adjusted!$C$1:$AI$128,X$2,FALSE)</f>
        <v>0.4199023540065393</v>
      </c>
      <c r="Y165">
        <f>Playoffs!DL163-VLOOKUP($B165,Adjusted!$C$1:$AI$128,Y$2,FALSE)</f>
        <v>6.7698683015240579</v>
      </c>
      <c r="Z165">
        <f>Playoffs!DM163-VLOOKUP($B165,Adjusted!$C$1:$AI$128,Z$2,FALSE)</f>
        <v>4.5660681145923459</v>
      </c>
      <c r="AA165">
        <f>Playoffs!DN163-VLOOKUP($B165,Adjusted!$C$1:$AI$128,AA$2,FALSE)</f>
        <v>1.1690430348199761</v>
      </c>
      <c r="AB165">
        <f>Playoffs!DO163-VLOOKUP($B165,Adjusted!$C$1:$AI$128,AB$2,FALSE)</f>
        <v>0.77773366779615294</v>
      </c>
      <c r="AC165">
        <f>Playoffs!DP163-VLOOKUP($B165,Adjusted!$C$1:$AI$128,AC$2,FALSE)</f>
        <v>0.42980164550154049</v>
      </c>
      <c r="AD165">
        <f>Playoffs!DQ163-VLOOKUP($B165,Adjusted!$C$1:$AI$128,AD$2,FALSE)</f>
        <v>0.26152508237487609</v>
      </c>
      <c r="AE165">
        <f>Playoffs!DR163-VLOOKUP($B165,Adjusted!$C$1:$AI$128,AE$2,FALSE)</f>
        <v>4.707167973663501</v>
      </c>
      <c r="AF165">
        <f>Playoffs!DS163-VLOOKUP($B165,Adjusted!$C$1:$AI$128,AF$2,FALSE)</f>
        <v>1.6288927224366323</v>
      </c>
      <c r="AG165">
        <f>Playoffs!DT163-VLOOKUP($B165,Adjusted!$C$1:$AI$128,AG$2,FALSE)</f>
        <v>44.744674000899948</v>
      </c>
      <c r="AH165">
        <f>Playoffs!DU163-VLOOKUP($B165,Adjusted!$C$1:$AI$128,AH$2,FALSE)</f>
        <v>38.688017549834903</v>
      </c>
      <c r="AJ165">
        <f t="shared" ca="1" si="171"/>
        <v>51</v>
      </c>
      <c r="AK165">
        <f t="shared" ca="1" si="179"/>
        <v>11</v>
      </c>
      <c r="AL165">
        <f t="shared" ca="1" si="180"/>
        <v>73</v>
      </c>
      <c r="AM165">
        <f t="shared" ca="1" si="181"/>
        <v>168</v>
      </c>
      <c r="AN165">
        <f t="shared" ca="1" si="182"/>
        <v>144</v>
      </c>
      <c r="AO165">
        <f t="shared" ca="1" si="183"/>
        <v>169</v>
      </c>
      <c r="AP165">
        <f t="shared" ca="1" si="184"/>
        <v>26</v>
      </c>
      <c r="AQ165">
        <f t="shared" ca="1" si="185"/>
        <v>35</v>
      </c>
      <c r="AR165">
        <f t="shared" ca="1" si="186"/>
        <v>30</v>
      </c>
      <c r="AS165">
        <f t="shared" ca="1" si="187"/>
        <v>55</v>
      </c>
      <c r="AT165">
        <f t="shared" ca="1" si="188"/>
        <v>51</v>
      </c>
      <c r="AU165">
        <f t="shared" ca="1" si="189"/>
        <v>48</v>
      </c>
      <c r="AV165">
        <f t="shared" ca="1" si="190"/>
        <v>40</v>
      </c>
      <c r="AW165">
        <f t="shared" ca="1" si="191"/>
        <v>13</v>
      </c>
      <c r="AX165">
        <f t="shared" ca="1" si="192"/>
        <v>150</v>
      </c>
      <c r="AY165">
        <f t="shared" ca="1" si="193"/>
        <v>21</v>
      </c>
      <c r="AZ165">
        <f t="shared" ca="1" si="194"/>
        <v>94</v>
      </c>
      <c r="BA165">
        <f t="shared" ca="1" si="195"/>
        <v>37</v>
      </c>
      <c r="BB165">
        <f t="shared" ca="1" si="196"/>
        <v>20</v>
      </c>
      <c r="BC165">
        <f t="shared" ca="1" si="197"/>
        <v>71</v>
      </c>
      <c r="BD165">
        <f t="shared" ca="1" si="198"/>
        <v>128</v>
      </c>
      <c r="BE165">
        <f t="shared" ca="1" si="199"/>
        <v>38</v>
      </c>
      <c r="BF165">
        <f t="shared" ca="1" si="200"/>
        <v>22</v>
      </c>
      <c r="BG165">
        <f t="shared" ca="1" si="201"/>
        <v>45</v>
      </c>
      <c r="BH165">
        <f t="shared" ca="1" si="202"/>
        <v>173</v>
      </c>
      <c r="BI165">
        <f t="shared" ca="1" si="203"/>
        <v>83</v>
      </c>
      <c r="BJ165">
        <f t="shared" ca="1" si="204"/>
        <v>124</v>
      </c>
      <c r="BK165">
        <f t="shared" ca="1" si="205"/>
        <v>15</v>
      </c>
      <c r="BL165">
        <f t="shared" ca="1" si="206"/>
        <v>53</v>
      </c>
      <c r="BM165">
        <f t="shared" ca="1" si="207"/>
        <v>2</v>
      </c>
      <c r="BN165">
        <f t="shared" ca="1" si="208"/>
        <v>16</v>
      </c>
      <c r="BO165">
        <f t="shared" ca="1" si="209"/>
        <v>119</v>
      </c>
      <c r="BQ165">
        <f>NORMDIST(C165,Playoffs!CP$199,Playoffs!CP$200,1)</f>
        <v>0.78160359871569862</v>
      </c>
      <c r="BR165">
        <f>1-NORMDIST(D165,Playoffs!CQ$199,Playoffs!CQ$200,1)</f>
        <v>0.97351927642853964</v>
      </c>
      <c r="BS165">
        <f>NORMDIST(E165,Playoffs!CR$199,Playoffs!CR$200,1)</f>
        <v>0.71801439035352554</v>
      </c>
      <c r="BT165">
        <f>1-NORMDIST(F165,Playoffs!CS$199,Playoffs!CS$200,1)</f>
        <v>0.19580869427168945</v>
      </c>
      <c r="BU165">
        <f>1-NORMDIST(G165,Playoffs!CT$199,Playoffs!CT$200,1)</f>
        <v>0.35084083229291629</v>
      </c>
      <c r="BV165">
        <f>NORMDIST(H165,Playoffs!CU$199,Playoffs!CU$200,1)</f>
        <v>0.16847686507575321</v>
      </c>
      <c r="BW165">
        <f>NORMDIST(I165,Playoffs!CV$199,Playoffs!CV$200,1)</f>
        <v>0.89215376766944632</v>
      </c>
      <c r="BX165">
        <f>1-NORMDIST(J165,Playoffs!CW$199,Playoffs!CW$200,1)</f>
        <v>0.84557168403605099</v>
      </c>
      <c r="BY165">
        <f>NORMDIST(K165,Playoffs!CX$199,Playoffs!CX$200,1)</f>
        <v>0.88537981429452695</v>
      </c>
      <c r="BZ165">
        <f>1-NORMDIST(L165,Playoffs!CY$199,Playoffs!CY$200,1)</f>
        <v>0.78433594950244601</v>
      </c>
      <c r="CA165">
        <f>NORMDIST(M165,Playoffs!CZ$199,Playoffs!CZ$200,1)</f>
        <v>0.78758047952400123</v>
      </c>
      <c r="CB165">
        <f>1-NORMDIST(N165,Playoffs!DA$199,Playoffs!DA$200,1)</f>
        <v>0.795631615609104</v>
      </c>
      <c r="CC165">
        <f>NORMDIST(O165,Playoffs!DB$199,Playoffs!DB$200,1)</f>
        <v>0.85860124589274578</v>
      </c>
      <c r="CD165">
        <f>1-NORMDIST(P165,Playoffs!DC$199,Playoffs!DC$200,1)</f>
        <v>0.93740909112202786</v>
      </c>
      <c r="CE165">
        <f>NORMDIST(Q165,Playoffs!DD$199,Playoffs!DD$200,1)</f>
        <v>0.29497818609156568</v>
      </c>
      <c r="CF165">
        <f>1-NORMDIST(R165,Playoffs!DE$199,Playoffs!DE$200,1)</f>
        <v>0.92142818655637004</v>
      </c>
      <c r="CG165">
        <f>NORMDIST(S165,Playoffs!DF$199,Playoffs!DF$200,1)</f>
        <v>0.57944911007151334</v>
      </c>
      <c r="CH165">
        <f>1-NORMDIST(T165,Playoffs!DG$199,Playoffs!DG$200,1)</f>
        <v>0.82760698961204038</v>
      </c>
      <c r="CI165">
        <f>1-NORMDIST(U165,Playoffs!DH$199,Playoffs!DH$200,1)</f>
        <v>0.9073178453186117</v>
      </c>
      <c r="CJ165">
        <f>NORMDIST(V165,Playoffs!DI$199,Playoffs!DI$200,1)</f>
        <v>0.69291603240899757</v>
      </c>
      <c r="CK165">
        <f>NORMDIST(W165,Playoffs!DJ$199,Playoffs!DJ$200,1)</f>
        <v>0.47825617974940471</v>
      </c>
      <c r="CL165">
        <f>1-NORMDIST(X165,Playoffs!DK$199,Playoffs!DK$200,1)</f>
        <v>0.80561034969157297</v>
      </c>
      <c r="CM165">
        <f>NORMDIST(Y165,Playoffs!DL$199,Playoffs!DL$200,1)</f>
        <v>0.89689028110756652</v>
      </c>
      <c r="CN165">
        <f>1-NORMDIST(Z165,Playoffs!DM$199,Playoffs!DM$200,1)</f>
        <v>0.82756962491475239</v>
      </c>
      <c r="CO165">
        <f>1-NORMDIST(AA165,Playoffs!DN$199,Playoffs!DN$200,1)</f>
        <v>0.20825951463815773</v>
      </c>
      <c r="CP165">
        <f>NORMDIST(AB165,Playoffs!DO$199,Playoffs!DO$200,1)</f>
        <v>0.46445243125533198</v>
      </c>
      <c r="CQ165">
        <f>NORMDIST(AC165,Playoffs!DP$199,Playoffs!DP$200,1)</f>
        <v>0.40750254142061482</v>
      </c>
      <c r="CR165">
        <f>1-NORMDIST(AD165,Playoffs!DQ$199,Playoffs!DQ$200,1)</f>
        <v>0.95283811841941313</v>
      </c>
      <c r="CS165">
        <f>NORMDIST(AE165,Playoffs!DR$199,Playoffs!DR$200,1)</f>
        <v>0.67420520464213973</v>
      </c>
      <c r="CT165">
        <f>1-NORMDIST(AF165,Playoffs!DS$199,Playoffs!DS$200,1)</f>
        <v>0.97670919594004635</v>
      </c>
      <c r="CU165">
        <f>NORMDIST(AG165,Playoffs!DT$199,Playoffs!DT$200,1)</f>
        <v>0.84505637550758572</v>
      </c>
      <c r="CV165">
        <f>1-NORMDIST(AH165,Playoffs!DU$199,Playoffs!DU$200,1)</f>
        <v>0.46506871249746295</v>
      </c>
      <c r="CW165">
        <f t="shared" si="172"/>
        <v>24.625242654899779</v>
      </c>
      <c r="CX165">
        <f t="shared" si="173"/>
        <v>25.621750615178616</v>
      </c>
      <c r="CY165">
        <f t="shared" si="174"/>
        <v>50.24699327007842</v>
      </c>
      <c r="DA165">
        <f t="shared" ca="1" si="175"/>
        <v>54</v>
      </c>
      <c r="DB165">
        <f t="shared" ca="1" si="176"/>
        <v>47</v>
      </c>
      <c r="DC165">
        <f t="shared" ca="1" si="177"/>
        <v>25</v>
      </c>
      <c r="DE165" t="str">
        <f t="shared" si="178"/>
        <v>Titans</v>
      </c>
    </row>
    <row r="166" spans="1:109">
      <c r="A166" t="str">
        <f>Playoffs!G164</f>
        <v>Ravens-DIV-2008</v>
      </c>
      <c r="B166" t="str">
        <f>Playoffs!B164&amp;"-"&amp;Playoffs!F164</f>
        <v>Titans-2008</v>
      </c>
      <c r="C166">
        <f>Playoffs!CP164-VLOOKUP($B166,Adjusted!$C$1:$AI$128,C$2,FALSE)</f>
        <v>0.5728353201680797</v>
      </c>
      <c r="D166">
        <f>Playoffs!CQ164-VLOOKUP($B166,Adjusted!$C$1:$AI$128,D$2,FALSE)</f>
        <v>0.69809587035513576</v>
      </c>
      <c r="E166">
        <f>Playoffs!CR164-VLOOKUP($B166,Adjusted!$C$1:$AI$128,E$2,FALSE)</f>
        <v>9.8051483516255562</v>
      </c>
      <c r="F166">
        <f>Playoffs!CS164-VLOOKUP($B166,Adjusted!$C$1:$AI$128,F$2,FALSE)</f>
        <v>5.2831098994064334</v>
      </c>
      <c r="G166">
        <f>Playoffs!CT164-VLOOKUP($B166,Adjusted!$C$1:$AI$128,G$2,FALSE)</f>
        <v>-0.37221788477010742</v>
      </c>
      <c r="H166">
        <f>Playoffs!CU164-VLOOKUP($B166,Adjusted!$C$1:$AI$128,H$2,FALSE)</f>
        <v>3.7031012502477356</v>
      </c>
      <c r="I166">
        <f>Playoffs!CV164-VLOOKUP($B166,Adjusted!$C$1:$AI$128,I$2,FALSE)</f>
        <v>24.142659425269333</v>
      </c>
      <c r="J166">
        <f>Playoffs!CW164-VLOOKUP($B166,Adjusted!$C$1:$AI$128,J$2,FALSE)</f>
        <v>36.449523769797565</v>
      </c>
      <c r="K166">
        <f>Playoffs!CX164-VLOOKUP($B166,Adjusted!$C$1:$AI$128,K$2,FALSE)</f>
        <v>2.5379740573788037</v>
      </c>
      <c r="L166">
        <f>Playoffs!CY164-VLOOKUP($B166,Adjusted!$C$1:$AI$128,L$2,FALSE)</f>
        <v>3.1034707687825187</v>
      </c>
      <c r="M166">
        <f>Playoffs!CZ164-VLOOKUP($B166,Adjusted!$C$1:$AI$128,M$2,FALSE)</f>
        <v>4.6651913046993041</v>
      </c>
      <c r="N166">
        <f>Playoffs!DA164-VLOOKUP($B166,Adjusted!$C$1:$AI$128,N$2,FALSE)</f>
        <v>5.707740713372301</v>
      </c>
      <c r="O166">
        <f>Playoffs!DB164-VLOOKUP($B166,Adjusted!$C$1:$AI$128,O$2,FALSE)</f>
        <v>1.0755985075937753</v>
      </c>
      <c r="P166">
        <f>Playoffs!DC164-VLOOKUP($B166,Adjusted!$C$1:$AI$128,P$2,FALSE)</f>
        <v>2.0536234076662194</v>
      </c>
      <c r="Q166">
        <f>Playoffs!DD164-VLOOKUP($B166,Adjusted!$C$1:$AI$128,Q$2,FALSE)</f>
        <v>0.28840921246547918</v>
      </c>
      <c r="R166">
        <f>Playoffs!DE164-VLOOKUP($B166,Adjusted!$C$1:$AI$128,R$2,FALSE)</f>
        <v>0.29139144655679827</v>
      </c>
      <c r="S166">
        <f>Playoffs!DF164-VLOOKUP($B166,Adjusted!$C$1:$AI$128,S$2,FALSE)</f>
        <v>28.303806281444256</v>
      </c>
      <c r="T166">
        <f>Playoffs!DG164-VLOOKUP($B166,Adjusted!$C$1:$AI$128,T$2,FALSE)</f>
        <v>28.799654776537778</v>
      </c>
      <c r="U166">
        <f>Playoffs!DH164-VLOOKUP($B166,Adjusted!$C$1:$AI$128,U$2,FALSE)</f>
        <v>4.2341889653743383</v>
      </c>
      <c r="V166">
        <f>Playoffs!DI164-VLOOKUP($B166,Adjusted!$C$1:$AI$128,V$2,FALSE)</f>
        <v>2.4309272986250177</v>
      </c>
      <c r="W166">
        <f>Playoffs!DJ164-VLOOKUP($B166,Adjusted!$C$1:$AI$128,W$2,FALSE)</f>
        <v>0.46235141758158194</v>
      </c>
      <c r="X166">
        <f>Playoffs!DK164-VLOOKUP($B166,Adjusted!$C$1:$AI$128,X$2,FALSE)</f>
        <v>0.37656177111412797</v>
      </c>
      <c r="Y166">
        <f>Playoffs!DL164-VLOOKUP($B166,Adjusted!$C$1:$AI$128,Y$2,FALSE)</f>
        <v>5.1311588314716206</v>
      </c>
      <c r="Z166">
        <f>Playoffs!DM164-VLOOKUP($B166,Adjusted!$C$1:$AI$128,Z$2,FALSE)</f>
        <v>6.3410725071384686</v>
      </c>
      <c r="AA166">
        <f>Playoffs!DN164-VLOOKUP($B166,Adjusted!$C$1:$AI$128,AA$2,FALSE)</f>
        <v>0.76779969702840845</v>
      </c>
      <c r="AB166">
        <f>Playoffs!DO164-VLOOKUP($B166,Adjusted!$C$1:$AI$128,AB$2,FALSE)</f>
        <v>1.1087142898067182</v>
      </c>
      <c r="AC166">
        <f>Playoffs!DP164-VLOOKUP($B166,Adjusted!$C$1:$AI$128,AC$2,FALSE)</f>
        <v>0.31159690606940771</v>
      </c>
      <c r="AD166">
        <f>Playoffs!DQ164-VLOOKUP($B166,Adjusted!$C$1:$AI$128,AD$2,FALSE)</f>
        <v>0.33769892674460922</v>
      </c>
      <c r="AE166">
        <f>Playoffs!DR164-VLOOKUP($B166,Adjusted!$C$1:$AI$128,AE$2,FALSE)</f>
        <v>2.1562481175004242</v>
      </c>
      <c r="AF166">
        <f>Playoffs!DS164-VLOOKUP($B166,Adjusted!$C$1:$AI$128,AF$2,FALSE)</f>
        <v>4.1629318833375768</v>
      </c>
      <c r="AG166">
        <f>Playoffs!DT164-VLOOKUP($B166,Adjusted!$C$1:$AI$128,AG$2,FALSE)</f>
        <v>40.968079873651384</v>
      </c>
      <c r="AH166">
        <f>Playoffs!DU164-VLOOKUP($B166,Adjusted!$C$1:$AI$128,AH$2,FALSE)</f>
        <v>45.536696478882298</v>
      </c>
      <c r="AJ166">
        <f t="shared" ca="1" si="171"/>
        <v>184</v>
      </c>
      <c r="AK166">
        <f t="shared" ca="1" si="179"/>
        <v>122</v>
      </c>
      <c r="AL166">
        <f t="shared" ca="1" si="180"/>
        <v>22</v>
      </c>
      <c r="AM166">
        <f t="shared" ca="1" si="181"/>
        <v>113</v>
      </c>
      <c r="AN166">
        <f t="shared" ca="1" si="182"/>
        <v>11</v>
      </c>
      <c r="AO166">
        <f t="shared" ca="1" si="183"/>
        <v>33</v>
      </c>
      <c r="AP166">
        <f t="shared" ca="1" si="184"/>
        <v>156</v>
      </c>
      <c r="AQ166">
        <f t="shared" ca="1" si="185"/>
        <v>172</v>
      </c>
      <c r="AR166">
        <f t="shared" ca="1" si="186"/>
        <v>119</v>
      </c>
      <c r="AS166">
        <f t="shared" ca="1" si="187"/>
        <v>163</v>
      </c>
      <c r="AT166">
        <f t="shared" ca="1" si="188"/>
        <v>150</v>
      </c>
      <c r="AU166">
        <f t="shared" ca="1" si="189"/>
        <v>155</v>
      </c>
      <c r="AV166">
        <f t="shared" ca="1" si="190"/>
        <v>182</v>
      </c>
      <c r="AW166">
        <f t="shared" ca="1" si="191"/>
        <v>161</v>
      </c>
      <c r="AX166">
        <f t="shared" ca="1" si="192"/>
        <v>167</v>
      </c>
      <c r="AY166">
        <f t="shared" ca="1" si="193"/>
        <v>57</v>
      </c>
      <c r="AZ166">
        <f t="shared" ca="1" si="194"/>
        <v>145</v>
      </c>
      <c r="BA166">
        <f t="shared" ca="1" si="195"/>
        <v>77</v>
      </c>
      <c r="BB166">
        <f t="shared" ca="1" si="196"/>
        <v>112</v>
      </c>
      <c r="BC166">
        <f t="shared" ca="1" si="197"/>
        <v>159</v>
      </c>
      <c r="BD166">
        <f t="shared" ca="1" si="198"/>
        <v>168</v>
      </c>
      <c r="BE166">
        <f t="shared" ca="1" si="199"/>
        <v>31</v>
      </c>
      <c r="BF166">
        <f t="shared" ca="1" si="200"/>
        <v>134</v>
      </c>
      <c r="BG166">
        <f t="shared" ca="1" si="201"/>
        <v>163</v>
      </c>
      <c r="BH166">
        <f t="shared" ca="1" si="202"/>
        <v>128</v>
      </c>
      <c r="BI166">
        <f t="shared" ca="1" si="203"/>
        <v>31</v>
      </c>
      <c r="BJ166">
        <f t="shared" ca="1" si="204"/>
        <v>175</v>
      </c>
      <c r="BK166">
        <f t="shared" ca="1" si="205"/>
        <v>41</v>
      </c>
      <c r="BL166">
        <f t="shared" ca="1" si="206"/>
        <v>191</v>
      </c>
      <c r="BM166">
        <f t="shared" ca="1" si="207"/>
        <v>110</v>
      </c>
      <c r="BN166">
        <f t="shared" ca="1" si="208"/>
        <v>53</v>
      </c>
      <c r="BO166">
        <f t="shared" ca="1" si="209"/>
        <v>187</v>
      </c>
      <c r="BQ166">
        <f>NORMDIST(C166,Playoffs!CP$199,Playoffs!CP$200,1)</f>
        <v>0.12544086515034159</v>
      </c>
      <c r="BR166">
        <f>1-NORMDIST(D166,Playoffs!CQ$199,Playoffs!CQ$200,1)</f>
        <v>0.47455359959103227</v>
      </c>
      <c r="BS166">
        <f>NORMDIST(E166,Playoffs!CR$199,Playoffs!CR$200,1)</f>
        <v>0.9385267703582072</v>
      </c>
      <c r="BT166">
        <f>1-NORMDIST(F166,Playoffs!CS$199,Playoffs!CS$200,1)</f>
        <v>0.52227713681831223</v>
      </c>
      <c r="BU166">
        <f>1-NORMDIST(G166,Playoffs!CT$199,Playoffs!CT$200,1)</f>
        <v>0.93483580322805226</v>
      </c>
      <c r="BV166">
        <f>NORMDIST(H166,Playoffs!CU$199,Playoffs!CU$200,1)</f>
        <v>0.91762567206434187</v>
      </c>
      <c r="BW166">
        <f>NORMDIST(I166,Playoffs!CV$199,Playoffs!CV$200,1)</f>
        <v>0.31333837736860382</v>
      </c>
      <c r="BX166">
        <f>1-NORMDIST(J166,Playoffs!CW$199,Playoffs!CW$200,1)</f>
        <v>0.18700231052131833</v>
      </c>
      <c r="BY166">
        <f>NORMDIST(K166,Playoffs!CX$199,Playoffs!CX$200,1)</f>
        <v>0.42202291244592494</v>
      </c>
      <c r="BZ166">
        <f>1-NORMDIST(L166,Playoffs!CY$199,Playoffs!CY$200,1)</f>
        <v>0.22624608364146714</v>
      </c>
      <c r="CA166">
        <f>NORMDIST(M166,Playoffs!CZ$199,Playoffs!CZ$200,1)</f>
        <v>0.32756856158347059</v>
      </c>
      <c r="CB166">
        <f>1-NORMDIST(N166,Playoffs!DA$199,Playoffs!DA$200,1)</f>
        <v>0.31893735240970722</v>
      </c>
      <c r="CC166">
        <f>NORMDIST(O166,Playoffs!DB$199,Playoffs!DB$200,1)</f>
        <v>0.15856972678983605</v>
      </c>
      <c r="CD166">
        <f>1-NORMDIST(P166,Playoffs!DC$199,Playoffs!DC$200,1)</f>
        <v>0.21977435984515448</v>
      </c>
      <c r="CE166">
        <f>NORMDIST(Q166,Playoffs!DD$199,Playoffs!DD$200,1)</f>
        <v>0.22203283379899352</v>
      </c>
      <c r="CF166">
        <f>1-NORMDIST(R166,Playoffs!DE$199,Playoffs!DE$200,1)</f>
        <v>0.77130492515538729</v>
      </c>
      <c r="CG166">
        <f>NORMDIST(S166,Playoffs!DF$199,Playoffs!DF$200,1)</f>
        <v>0.31379947547883036</v>
      </c>
      <c r="CH166">
        <f>1-NORMDIST(T166,Playoffs!DG$199,Playoffs!DG$200,1)</f>
        <v>0.65451672145031792</v>
      </c>
      <c r="CI166">
        <f>1-NORMDIST(U166,Playoffs!DH$199,Playoffs!DH$200,1)</f>
        <v>0.43714065274936409</v>
      </c>
      <c r="CJ166">
        <f>NORMDIST(V166,Playoffs!DI$199,Playoffs!DI$200,1)</f>
        <v>0.23146618439651268</v>
      </c>
      <c r="CK166">
        <f>NORMDIST(W166,Playoffs!DJ$199,Playoffs!DJ$200,1)</f>
        <v>0.23985137759713837</v>
      </c>
      <c r="CL166">
        <f>1-NORMDIST(X166,Playoffs!DK$199,Playoffs!DK$200,1)</f>
        <v>0.84616947466712022</v>
      </c>
      <c r="CM166">
        <f>NORMDIST(Y166,Playoffs!DL$199,Playoffs!DL$200,1)</f>
        <v>0.35261337023707495</v>
      </c>
      <c r="CN166">
        <f>1-NORMDIST(Z166,Playoffs!DM$199,Playoffs!DM$200,1)</f>
        <v>0.20205790328456097</v>
      </c>
      <c r="CO166">
        <f>1-NORMDIST(AA166,Playoffs!DN$199,Playoffs!DN$200,1)</f>
        <v>0.54463338194557365</v>
      </c>
      <c r="CP166">
        <f>NORMDIST(AB166,Playoffs!DO$199,Playoffs!DO$200,1)</f>
        <v>0.74967235693872247</v>
      </c>
      <c r="CQ166">
        <f>NORMDIST(AC166,Playoffs!DP$199,Playoffs!DP$200,1)</f>
        <v>0.10659882025587697</v>
      </c>
      <c r="CR166">
        <f>1-NORMDIST(AD166,Playoffs!DQ$199,Playoffs!DQ$200,1)</f>
        <v>0.84651609720301058</v>
      </c>
      <c r="CS166">
        <f>NORMDIST(AE166,Playoffs!DR$199,Playoffs!DR$200,1)</f>
        <v>5.7999091855619245E-2</v>
      </c>
      <c r="CT166">
        <f>1-NORMDIST(AF166,Playoffs!DS$199,Playoffs!DS$200,1)</f>
        <v>0.49207135758754572</v>
      </c>
      <c r="CU166">
        <f>NORMDIST(AG166,Playoffs!DT$199,Playoffs!DT$200,1)</f>
        <v>0.66892345839399403</v>
      </c>
      <c r="CV166">
        <f>1-NORMDIST(AH166,Playoffs!DU$199,Playoffs!DU$200,1)</f>
        <v>0.1278142294566349</v>
      </c>
      <c r="CW166">
        <f t="shared" si="172"/>
        <v>15.039430881613864</v>
      </c>
      <c r="CX166">
        <f t="shared" si="173"/>
        <v>17.576498326540428</v>
      </c>
      <c r="CY166">
        <f t="shared" si="174"/>
        <v>32.615929208154299</v>
      </c>
      <c r="DA166">
        <f t="shared" ca="1" si="175"/>
        <v>154</v>
      </c>
      <c r="DB166">
        <f t="shared" ca="1" si="176"/>
        <v>116</v>
      </c>
      <c r="DC166">
        <f t="shared" ca="1" si="177"/>
        <v>155</v>
      </c>
      <c r="DE166" t="str">
        <f t="shared" si="178"/>
        <v>Ravens</v>
      </c>
    </row>
    <row r="167" spans="1:109">
      <c r="A167" t="str">
        <f>Playoffs!G165</f>
        <v>Panthers-DIV-2008</v>
      </c>
      <c r="B167" t="str">
        <f>Playoffs!B165&amp;"-"&amp;Playoffs!F165</f>
        <v>Cardinals-2008</v>
      </c>
      <c r="C167">
        <f>Playoffs!CP165-VLOOKUP($B167,Adjusted!$C$1:$AI$128,C$2,FALSE)</f>
        <v>0.57335225647741395</v>
      </c>
      <c r="D167">
        <f>Playoffs!CQ165-VLOOKUP($B167,Adjusted!$C$1:$AI$128,D$2,FALSE)</f>
        <v>0.66164207149976095</v>
      </c>
      <c r="E167">
        <f>Playoffs!CR165-VLOOKUP($B167,Adjusted!$C$1:$AI$128,E$2,FALSE)</f>
        <v>-1.9290472938630654</v>
      </c>
      <c r="F167">
        <f>Playoffs!CS165-VLOOKUP($B167,Adjusted!$C$1:$AI$128,F$2,FALSE)</f>
        <v>5.1775093885583985</v>
      </c>
      <c r="G167">
        <f>Playoffs!CT165-VLOOKUP($B167,Adjusted!$C$1:$AI$128,G$2,FALSE)</f>
        <v>5.894951041321093</v>
      </c>
      <c r="H167">
        <f>Playoffs!CU165-VLOOKUP($B167,Adjusted!$C$1:$AI$128,H$2,FALSE)</f>
        <v>0.54273857823782257</v>
      </c>
      <c r="I167">
        <f>Playoffs!CV165-VLOOKUP($B167,Adjusted!$C$1:$AI$128,I$2,FALSE)</f>
        <v>19.554425113171853</v>
      </c>
      <c r="J167">
        <f>Playoffs!CW165-VLOOKUP($B167,Adjusted!$C$1:$AI$128,J$2,FALSE)</f>
        <v>22.843798155788626</v>
      </c>
      <c r="K167">
        <f>Playoffs!CX165-VLOOKUP($B167,Adjusted!$C$1:$AI$128,K$2,FALSE)</f>
        <v>1.5796925967969986</v>
      </c>
      <c r="L167">
        <f>Playoffs!CY165-VLOOKUP($B167,Adjusted!$C$1:$AI$128,L$2,FALSE)</f>
        <v>2.9329090273930163</v>
      </c>
      <c r="M167">
        <f>Playoffs!CZ165-VLOOKUP($B167,Adjusted!$C$1:$AI$128,M$2,FALSE)</f>
        <v>5.0689675923406261</v>
      </c>
      <c r="N167">
        <f>Playoffs!DA165-VLOOKUP($B167,Adjusted!$C$1:$AI$128,N$2,FALSE)</f>
        <v>4.1329699982348496</v>
      </c>
      <c r="O167">
        <f>Playoffs!DB165-VLOOKUP($B167,Adjusted!$C$1:$AI$128,O$2,FALSE)</f>
        <v>1.127022780816461</v>
      </c>
      <c r="P167">
        <f>Playoffs!DC165-VLOOKUP($B167,Adjusted!$C$1:$AI$128,P$2,FALSE)</f>
        <v>1.3242053584422602</v>
      </c>
      <c r="Q167">
        <f>Playoffs!DD165-VLOOKUP($B167,Adjusted!$C$1:$AI$128,Q$2,FALSE)</f>
        <v>0.13870140431218342</v>
      </c>
      <c r="R167">
        <f>Playoffs!DE165-VLOOKUP($B167,Adjusted!$C$1:$AI$128,R$2,FALSE)</f>
        <v>0.5197153909042429</v>
      </c>
      <c r="S167">
        <f>Playoffs!DF165-VLOOKUP($B167,Adjusted!$C$1:$AI$128,S$2,FALSE)</f>
        <v>26.461265919798855</v>
      </c>
      <c r="T167">
        <f>Playoffs!DG165-VLOOKUP($B167,Adjusted!$C$1:$AI$128,T$2,FALSE)</f>
        <v>42.890104848551715</v>
      </c>
      <c r="U167">
        <f>Playoffs!DH165-VLOOKUP($B167,Adjusted!$C$1:$AI$128,U$2,FALSE)</f>
        <v>6.5876519988299265</v>
      </c>
      <c r="V167">
        <f>Playoffs!DI165-VLOOKUP($B167,Adjusted!$C$1:$AI$128,V$2,FALSE)</f>
        <v>2.1852069864595318</v>
      </c>
      <c r="W167">
        <f>Playoffs!DJ165-VLOOKUP($B167,Adjusted!$C$1:$AI$128,W$2,FALSE)</f>
        <v>0.39750934185300324</v>
      </c>
      <c r="X167">
        <f>Playoffs!DK165-VLOOKUP($B167,Adjusted!$C$1:$AI$128,X$2,FALSE)</f>
        <v>0.66882788964760342</v>
      </c>
      <c r="Y167">
        <f>Playoffs!DL165-VLOOKUP($B167,Adjusted!$C$1:$AI$128,Y$2,FALSE)</f>
        <v>3.8566370510701771</v>
      </c>
      <c r="Z167">
        <f>Playoffs!DM165-VLOOKUP($B167,Adjusted!$C$1:$AI$128,Z$2,FALSE)</f>
        <v>5.5961197078069693</v>
      </c>
      <c r="AA167">
        <f>Playoffs!DN165-VLOOKUP($B167,Adjusted!$C$1:$AI$128,AA$2,FALSE)</f>
        <v>0.69699522571223771</v>
      </c>
      <c r="AB167">
        <f>Playoffs!DO165-VLOOKUP($B167,Adjusted!$C$1:$AI$128,AB$2,FALSE)</f>
        <v>0.82978609637367851</v>
      </c>
      <c r="AC167">
        <f>Playoffs!DP165-VLOOKUP($B167,Adjusted!$C$1:$AI$128,AC$2,FALSE)</f>
        <v>0.40217448810763989</v>
      </c>
      <c r="AD167">
        <f>Playoffs!DQ165-VLOOKUP($B167,Adjusted!$C$1:$AI$128,AD$2,FALSE)</f>
        <v>0.53171284955649623</v>
      </c>
      <c r="AE167">
        <f>Playoffs!DR165-VLOOKUP($B167,Adjusted!$C$1:$AI$128,AE$2,FALSE)</f>
        <v>5.4482363355594403</v>
      </c>
      <c r="AF167">
        <f>Playoffs!DS165-VLOOKUP($B167,Adjusted!$C$1:$AI$128,AF$2,FALSE)</f>
        <v>3.9498908966347099</v>
      </c>
      <c r="AG167">
        <f>Playoffs!DT165-VLOOKUP($B167,Adjusted!$C$1:$AI$128,AG$2,FALSE)</f>
        <v>41.686986962193778</v>
      </c>
      <c r="AH167">
        <f>Playoffs!DU165-VLOOKUP($B167,Adjusted!$C$1:$AI$128,AH$2,FALSE)</f>
        <v>44.406462004779932</v>
      </c>
      <c r="AJ167">
        <f t="shared" ca="1" si="171"/>
        <v>183</v>
      </c>
      <c r="AK167">
        <f t="shared" ca="1" si="179"/>
        <v>91</v>
      </c>
      <c r="AL167">
        <f t="shared" ca="1" si="180"/>
        <v>198</v>
      </c>
      <c r="AM167">
        <f t="shared" ca="1" si="181"/>
        <v>109</v>
      </c>
      <c r="AN167">
        <f t="shared" ca="1" si="182"/>
        <v>197</v>
      </c>
      <c r="AO167">
        <f t="shared" ca="1" si="183"/>
        <v>161</v>
      </c>
      <c r="AP167">
        <f t="shared" ca="1" si="184"/>
        <v>179</v>
      </c>
      <c r="AQ167">
        <f t="shared" ca="1" si="185"/>
        <v>67</v>
      </c>
      <c r="AR167">
        <f t="shared" ca="1" si="186"/>
        <v>195</v>
      </c>
      <c r="AS167">
        <f t="shared" ca="1" si="187"/>
        <v>145</v>
      </c>
      <c r="AT167">
        <f t="shared" ca="1" si="188"/>
        <v>119</v>
      </c>
      <c r="AU167">
        <f t="shared" ca="1" si="189"/>
        <v>41</v>
      </c>
      <c r="AV167">
        <f t="shared" ca="1" si="190"/>
        <v>175</v>
      </c>
      <c r="AW167">
        <f t="shared" ca="1" si="191"/>
        <v>65</v>
      </c>
      <c r="AX167">
        <f t="shared" ca="1" si="192"/>
        <v>191</v>
      </c>
      <c r="AY167">
        <f t="shared" ca="1" si="193"/>
        <v>167</v>
      </c>
      <c r="AZ167">
        <f t="shared" ca="1" si="194"/>
        <v>166</v>
      </c>
      <c r="BA167">
        <f t="shared" ca="1" si="195"/>
        <v>194</v>
      </c>
      <c r="BB167">
        <f t="shared" ca="1" si="196"/>
        <v>187</v>
      </c>
      <c r="BC167">
        <f t="shared" ca="1" si="197"/>
        <v>172</v>
      </c>
      <c r="BD167">
        <f t="shared" ca="1" si="198"/>
        <v>176</v>
      </c>
      <c r="BE167">
        <f t="shared" ca="1" si="199"/>
        <v>106</v>
      </c>
      <c r="BF167">
        <f t="shared" ca="1" si="200"/>
        <v>194</v>
      </c>
      <c r="BG167">
        <f t="shared" ca="1" si="201"/>
        <v>114</v>
      </c>
      <c r="BH167">
        <f t="shared" ca="1" si="202"/>
        <v>115</v>
      </c>
      <c r="BI167">
        <f t="shared" ca="1" si="203"/>
        <v>74</v>
      </c>
      <c r="BJ167">
        <f t="shared" ca="1" si="204"/>
        <v>139</v>
      </c>
      <c r="BK167">
        <f t="shared" ca="1" si="205"/>
        <v>159</v>
      </c>
      <c r="BL167">
        <f t="shared" ca="1" si="206"/>
        <v>24</v>
      </c>
      <c r="BM167">
        <f t="shared" ca="1" si="207"/>
        <v>91</v>
      </c>
      <c r="BN167">
        <f t="shared" ca="1" si="208"/>
        <v>41</v>
      </c>
      <c r="BO167">
        <f t="shared" ca="1" si="209"/>
        <v>178</v>
      </c>
      <c r="BQ167">
        <f>NORMDIST(C167,Playoffs!CP$199,Playoffs!CP$200,1)</f>
        <v>0.12647603344419356</v>
      </c>
      <c r="BR167">
        <f>1-NORMDIST(D167,Playoffs!CQ$199,Playoffs!CQ$200,1)</f>
        <v>0.61367257955105237</v>
      </c>
      <c r="BS167">
        <f>NORMDIST(E167,Playoffs!CR$199,Playoffs!CR$200,1)</f>
        <v>4.5919484923186982E-3</v>
      </c>
      <c r="BT167">
        <f>1-NORMDIST(F167,Playoffs!CS$199,Playoffs!CS$200,1)</f>
        <v>0.53712602835720791</v>
      </c>
      <c r="BU167">
        <f>1-NORMDIST(G167,Playoffs!CT$199,Playoffs!CT$200,1)</f>
        <v>1.5882539866003409E-3</v>
      </c>
      <c r="BV167">
        <f>NORMDIST(H167,Playoffs!CU$199,Playoffs!CU$200,1)</f>
        <v>0.19454841013596313</v>
      </c>
      <c r="BW167">
        <f>NORMDIST(I167,Playoffs!CV$199,Playoffs!CV$200,1)</f>
        <v>0.15885191456337489</v>
      </c>
      <c r="BX167">
        <f>1-NORMDIST(J167,Playoffs!CW$199,Playoffs!CW$200,1)</f>
        <v>0.73616588715770059</v>
      </c>
      <c r="BY167">
        <f>NORMDIST(K167,Playoffs!CX$199,Playoffs!CX$200,1)</f>
        <v>3.568110622291476E-2</v>
      </c>
      <c r="BZ167">
        <f>1-NORMDIST(L167,Playoffs!CY$199,Playoffs!CY$200,1)</f>
        <v>0.32084389355884124</v>
      </c>
      <c r="CA167">
        <f>NORMDIST(M167,Playoffs!CZ$199,Playoffs!CZ$200,1)</f>
        <v>0.46360095006675728</v>
      </c>
      <c r="CB167">
        <f>1-NORMDIST(N167,Playoffs!DA$199,Playoffs!DA$200,1)</f>
        <v>0.81988407956102716</v>
      </c>
      <c r="CC167">
        <f>NORMDIST(O167,Playoffs!DB$199,Playoffs!DB$200,1)</f>
        <v>0.18217340694808049</v>
      </c>
      <c r="CD167">
        <f>1-NORMDIST(P167,Playoffs!DC$199,Playoffs!DC$200,1)</f>
        <v>0.70870010389499594</v>
      </c>
      <c r="CE167">
        <f>NORMDIST(Q167,Playoffs!DD$199,Playoffs!DD$200,1)</f>
        <v>3.0087322545703454E-2</v>
      </c>
      <c r="CF167">
        <f>1-NORMDIST(R167,Playoffs!DE$199,Playoffs!DE$200,1)</f>
        <v>0.1695115223343624</v>
      </c>
      <c r="CG167">
        <f>NORMDIST(S167,Playoffs!DF$199,Playoffs!DF$200,1)</f>
        <v>0.20882748133366968</v>
      </c>
      <c r="CH167">
        <f>1-NORMDIST(T167,Playoffs!DG$199,Playoffs!DG$200,1)</f>
        <v>1.8273510826886885E-2</v>
      </c>
      <c r="CI167">
        <f>1-NORMDIST(U167,Playoffs!DH$199,Playoffs!DH$200,1)</f>
        <v>9.2965816506512589E-2</v>
      </c>
      <c r="CJ167">
        <f>NORMDIST(V167,Playoffs!DI$199,Playoffs!DI$200,1)</f>
        <v>0.19610713268877233</v>
      </c>
      <c r="CK167">
        <f>NORMDIST(W167,Playoffs!DJ$199,Playoffs!DJ$200,1)</f>
        <v>0.17268000547520834</v>
      </c>
      <c r="CL167">
        <f>1-NORMDIST(X167,Playoffs!DK$199,Playoffs!DK$200,1)</f>
        <v>0.48109320446125203</v>
      </c>
      <c r="CM167">
        <f>NORMDIST(Y167,Playoffs!DL$199,Playoffs!DL$200,1)</f>
        <v>4.8902252574491767E-2</v>
      </c>
      <c r="CN167">
        <f>1-NORMDIST(Z167,Playoffs!DM$199,Playoffs!DM$200,1)</f>
        <v>0.4650550455084228</v>
      </c>
      <c r="CO167">
        <f>1-NORMDIST(AA167,Playoffs!DN$199,Playoffs!DN$200,1)</f>
        <v>0.60844526788869224</v>
      </c>
      <c r="CP167">
        <f>NORMDIST(AB167,Playoffs!DO$199,Playoffs!DO$200,1)</f>
        <v>0.51225443046689356</v>
      </c>
      <c r="CQ167">
        <f>NORMDIST(AC167,Playoffs!DP$199,Playoffs!DP$200,1)</f>
        <v>0.31909458617379827</v>
      </c>
      <c r="CR167">
        <f>1-NORMDIST(AD167,Playoffs!DQ$199,Playoffs!DQ$200,1)</f>
        <v>0.26188795060232029</v>
      </c>
      <c r="CS167">
        <f>NORMDIST(AE167,Playoffs!DR$199,Playoffs!DR$200,1)</f>
        <v>0.85068105473795619</v>
      </c>
      <c r="CT167">
        <f>1-NORMDIST(AF167,Playoffs!DS$199,Playoffs!DS$200,1)</f>
        <v>0.55926472966201213</v>
      </c>
      <c r="CU167">
        <f>NORMDIST(AG167,Playoffs!DT$199,Playoffs!DT$200,1)</f>
        <v>0.70783398281694743</v>
      </c>
      <c r="CV167">
        <f>1-NORMDIST(AH167,Playoffs!DU$199,Playoffs!DU$200,1)</f>
        <v>0.16761077363237464</v>
      </c>
      <c r="CW167">
        <f t="shared" si="172"/>
        <v>5.6788682578284702</v>
      </c>
      <c r="CX167">
        <f t="shared" si="173"/>
        <v>16.494326949716626</v>
      </c>
      <c r="CY167">
        <f t="shared" si="174"/>
        <v>22.173195207545096</v>
      </c>
      <c r="DA167">
        <f t="shared" ca="1" si="175"/>
        <v>194</v>
      </c>
      <c r="DB167">
        <f t="shared" ca="1" si="176"/>
        <v>128</v>
      </c>
      <c r="DC167">
        <f t="shared" ca="1" si="177"/>
        <v>190</v>
      </c>
      <c r="DE167" t="str">
        <f t="shared" si="178"/>
        <v>Panthers</v>
      </c>
    </row>
    <row r="168" spans="1:109">
      <c r="A168" t="str">
        <f>Playoffs!G166</f>
        <v>Cardinals-DIV-2008</v>
      </c>
      <c r="B168" t="str">
        <f>Playoffs!B166&amp;"-"&amp;Playoffs!F166</f>
        <v>Panthers-2008</v>
      </c>
      <c r="C168">
        <f>Playoffs!CP166-VLOOKUP($B168,Adjusted!$C$1:$AI$128,C$2,FALSE)</f>
        <v>0.72210023544068458</v>
      </c>
      <c r="D168">
        <f>Playoffs!CQ166-VLOOKUP($B168,Adjusted!$C$1:$AI$128,D$2,FALSE)</f>
        <v>0.62226274033793194</v>
      </c>
      <c r="E168">
        <f>Playoffs!CR166-VLOOKUP($B168,Adjusted!$C$1:$AI$128,E$2,FALSE)</f>
        <v>7.1639389719116267</v>
      </c>
      <c r="F168">
        <f>Playoffs!CS166-VLOOKUP($B168,Adjusted!$C$1:$AI$128,F$2,FALSE)</f>
        <v>-1.6008249049868939</v>
      </c>
      <c r="G168">
        <f>Playoffs!CT166-VLOOKUP($B168,Adjusted!$C$1:$AI$128,G$2,FALSE)</f>
        <v>1.0780864087513438</v>
      </c>
      <c r="H168">
        <f>Playoffs!CU166-VLOOKUP($B168,Adjusted!$C$1:$AI$128,H$2,FALSE)</f>
        <v>6.3567095865961463</v>
      </c>
      <c r="I168">
        <f>Playoffs!CV166-VLOOKUP($B168,Adjusted!$C$1:$AI$128,I$2,FALSE)</f>
        <v>28.381640085513826</v>
      </c>
      <c r="J168">
        <f>Playoffs!CW166-VLOOKUP($B168,Adjusted!$C$1:$AI$128,J$2,FALSE)</f>
        <v>19.624834383355921</v>
      </c>
      <c r="K168">
        <f>Playoffs!CX166-VLOOKUP($B168,Adjusted!$C$1:$AI$128,K$2,FALSE)</f>
        <v>3.0127686075175584</v>
      </c>
      <c r="L168">
        <f>Playoffs!CY166-VLOOKUP($B168,Adjusted!$C$1:$AI$128,L$2,FALSE)</f>
        <v>1.7042786298140506</v>
      </c>
      <c r="M168">
        <f>Playoffs!CZ166-VLOOKUP($B168,Adjusted!$C$1:$AI$128,M$2,FALSE)</f>
        <v>5.0460474135584974</v>
      </c>
      <c r="N168">
        <f>Playoffs!DA166-VLOOKUP($B168,Adjusted!$C$1:$AI$128,N$2,FALSE)</f>
        <v>4.6224217850659581</v>
      </c>
      <c r="O168">
        <f>Playoffs!DB166-VLOOKUP($B168,Adjusted!$C$1:$AI$128,O$2,FALSE)</f>
        <v>1.6298492448643658</v>
      </c>
      <c r="P168">
        <f>Playoffs!DC166-VLOOKUP($B168,Adjusted!$C$1:$AI$128,P$2,FALSE)</f>
        <v>1.3723801523969772</v>
      </c>
      <c r="Q168">
        <f>Playoffs!DD166-VLOOKUP($B168,Adjusted!$C$1:$AI$128,Q$2,FALSE)</f>
        <v>0.55760875922272457</v>
      </c>
      <c r="R168">
        <f>Playoffs!DE166-VLOOKUP($B168,Adjusted!$C$1:$AI$128,R$2,FALSE)</f>
        <v>0.24555067550715251</v>
      </c>
      <c r="S168">
        <f>Playoffs!DF166-VLOOKUP($B168,Adjusted!$C$1:$AI$128,S$2,FALSE)</f>
        <v>45.753676471462931</v>
      </c>
      <c r="T168">
        <f>Playoffs!DG166-VLOOKUP($B168,Adjusted!$C$1:$AI$128,T$2,FALSE)</f>
        <v>27.516286471701459</v>
      </c>
      <c r="U168">
        <f>Playoffs!DH166-VLOOKUP($B168,Adjusted!$C$1:$AI$128,U$2,FALSE)</f>
        <v>1.5874987728988939</v>
      </c>
      <c r="V168">
        <f>Playoffs!DI166-VLOOKUP($B168,Adjusted!$C$1:$AI$128,V$2,FALSE)</f>
        <v>5.8323058016829634</v>
      </c>
      <c r="W168">
        <f>Playoffs!DJ166-VLOOKUP($B168,Adjusted!$C$1:$AI$128,W$2,FALSE)</f>
        <v>0.75697894897026796</v>
      </c>
      <c r="X168">
        <f>Playoffs!DK166-VLOOKUP($B168,Adjusted!$C$1:$AI$128,X$2,FALSE)</f>
        <v>0.36279473709709897</v>
      </c>
      <c r="Y168">
        <f>Playoffs!DL166-VLOOKUP($B168,Adjusted!$C$1:$AI$128,Y$2,FALSE)</f>
        <v>5.7113543260872541</v>
      </c>
      <c r="Z168">
        <f>Playoffs!DM166-VLOOKUP($B168,Adjusted!$C$1:$AI$128,Z$2,FALSE)</f>
        <v>4.4273261816722114</v>
      </c>
      <c r="AA168">
        <f>Playoffs!DN166-VLOOKUP($B168,Adjusted!$C$1:$AI$128,AA$2,FALSE)</f>
        <v>0.92873359164330116</v>
      </c>
      <c r="AB168">
        <f>Playoffs!DO166-VLOOKUP($B168,Adjusted!$C$1:$AI$128,AB$2,FALSE)</f>
        <v>0.8808202660560478</v>
      </c>
      <c r="AC168">
        <f>Playoffs!DP166-VLOOKUP($B168,Adjusted!$C$1:$AI$128,AC$2,FALSE)</f>
        <v>0.456231492458472</v>
      </c>
      <c r="AD168">
        <f>Playoffs!DQ166-VLOOKUP($B168,Adjusted!$C$1:$AI$128,AD$2,FALSE)</f>
        <v>0.43263355900577871</v>
      </c>
      <c r="AE168">
        <f>Playoffs!DR166-VLOOKUP($B168,Adjusted!$C$1:$AI$128,AE$2,FALSE)</f>
        <v>3.132861802207088</v>
      </c>
      <c r="AF168">
        <f>Playoffs!DS166-VLOOKUP($B168,Adjusted!$C$1:$AI$128,AF$2,FALSE)</f>
        <v>4.6341354609034857</v>
      </c>
      <c r="AG168">
        <f>Playoffs!DT166-VLOOKUP($B168,Adjusted!$C$1:$AI$128,AG$2,FALSE)</f>
        <v>39.126301936935342</v>
      </c>
      <c r="AH168">
        <f>Playoffs!DU166-VLOOKUP($B168,Adjusted!$C$1:$AI$128,AH$2,FALSE)</f>
        <v>43.613499667864431</v>
      </c>
      <c r="AJ168">
        <f t="shared" ca="1" si="171"/>
        <v>100</v>
      </c>
      <c r="AK168">
        <f t="shared" ca="1" si="179"/>
        <v>59</v>
      </c>
      <c r="AL168">
        <f t="shared" ca="1" si="180"/>
        <v>71</v>
      </c>
      <c r="AM168">
        <f t="shared" ca="1" si="181"/>
        <v>5</v>
      </c>
      <c r="AN168">
        <f t="shared" ca="1" si="182"/>
        <v>82</v>
      </c>
      <c r="AO168">
        <f t="shared" ca="1" si="183"/>
        <v>2</v>
      </c>
      <c r="AP168">
        <f t="shared" ca="1" si="184"/>
        <v>116</v>
      </c>
      <c r="AQ168">
        <f t="shared" ca="1" si="185"/>
        <v>38</v>
      </c>
      <c r="AR168">
        <f t="shared" ca="1" si="186"/>
        <v>62</v>
      </c>
      <c r="AS168">
        <f t="shared" ca="1" si="187"/>
        <v>10</v>
      </c>
      <c r="AT168">
        <f t="shared" ca="1" si="188"/>
        <v>121</v>
      </c>
      <c r="AU168">
        <f t="shared" ca="1" si="189"/>
        <v>74</v>
      </c>
      <c r="AV168">
        <f t="shared" ca="1" si="190"/>
        <v>113</v>
      </c>
      <c r="AW168">
        <f t="shared" ca="1" si="191"/>
        <v>74</v>
      </c>
      <c r="AX168">
        <f t="shared" ca="1" si="192"/>
        <v>27</v>
      </c>
      <c r="AY168">
        <f t="shared" ca="1" si="193"/>
        <v>36</v>
      </c>
      <c r="AZ168">
        <f t="shared" ca="1" si="194"/>
        <v>5</v>
      </c>
      <c r="BA168">
        <f t="shared" ca="1" si="195"/>
        <v>60</v>
      </c>
      <c r="BB168">
        <f t="shared" ca="1" si="196"/>
        <v>29</v>
      </c>
      <c r="BC168">
        <f t="shared" ca="1" si="197"/>
        <v>41</v>
      </c>
      <c r="BD168">
        <f t="shared" ca="1" si="198"/>
        <v>88</v>
      </c>
      <c r="BE168">
        <f t="shared" ca="1" si="199"/>
        <v>28</v>
      </c>
      <c r="BF168">
        <f t="shared" ca="1" si="200"/>
        <v>90</v>
      </c>
      <c r="BG168">
        <f t="shared" ca="1" si="201"/>
        <v>35</v>
      </c>
      <c r="BH168">
        <f t="shared" ca="1" si="202"/>
        <v>151</v>
      </c>
      <c r="BI168">
        <f t="shared" ca="1" si="203"/>
        <v>63</v>
      </c>
      <c r="BJ168">
        <f t="shared" ca="1" si="204"/>
        <v>103</v>
      </c>
      <c r="BK168">
        <f t="shared" ca="1" si="205"/>
        <v>93</v>
      </c>
      <c r="BL168">
        <f t="shared" ca="1" si="206"/>
        <v>154</v>
      </c>
      <c r="BM168">
        <f t="shared" ca="1" si="207"/>
        <v>148</v>
      </c>
      <c r="BN168">
        <f t="shared" ca="1" si="208"/>
        <v>76</v>
      </c>
      <c r="BO168">
        <f t="shared" ca="1" si="209"/>
        <v>168</v>
      </c>
      <c r="BQ168">
        <f>NORMDIST(C168,Playoffs!CP$199,Playoffs!CP$200,1)</f>
        <v>0.61642219778237273</v>
      </c>
      <c r="BR168">
        <f>1-NORMDIST(D168,Playoffs!CQ$199,Playoffs!CQ$200,1)</f>
        <v>0.74855320363433819</v>
      </c>
      <c r="BS168">
        <f>NORMDIST(E168,Playoffs!CR$199,Playoffs!CR$200,1)</f>
        <v>0.72871859508659553</v>
      </c>
      <c r="BT168">
        <f>1-NORMDIST(F168,Playoffs!CS$199,Playoffs!CS$200,1)</f>
        <v>0.99359693643768821</v>
      </c>
      <c r="BU168">
        <f>1-NORMDIST(G168,Playoffs!CT$199,Playoffs!CT$200,1)</f>
        <v>0.684396500613773</v>
      </c>
      <c r="BV168">
        <f>NORMDIST(H168,Playoffs!CU$199,Playoffs!CU$200,1)</f>
        <v>0.99947901782940807</v>
      </c>
      <c r="BW168">
        <f>NORMDIST(I168,Playoffs!CV$199,Playoffs!CV$200,1)</f>
        <v>0.49494790910958886</v>
      </c>
      <c r="BX168">
        <f>1-NORMDIST(J168,Playoffs!CW$199,Playoffs!CW$200,1)</f>
        <v>0.83923500581400545</v>
      </c>
      <c r="BY168">
        <f>NORMDIST(K168,Playoffs!CX$199,Playoffs!CX$200,1)</f>
        <v>0.7254853548508674</v>
      </c>
      <c r="BZ168">
        <f>1-NORMDIST(L168,Playoffs!CY$199,Playoffs!CY$200,1)</f>
        <v>0.94456691136586513</v>
      </c>
      <c r="CA168">
        <f>NORMDIST(M168,Playoffs!CZ$199,Playoffs!CZ$200,1)</f>
        <v>0.45559698579279007</v>
      </c>
      <c r="CB168">
        <f>1-NORMDIST(N168,Playoffs!DA$199,Playoffs!DA$200,1)</f>
        <v>0.68590242552184577</v>
      </c>
      <c r="CC168">
        <f>NORMDIST(O168,Playoffs!DB$199,Playoffs!DB$200,1)</f>
        <v>0.50183034002567395</v>
      </c>
      <c r="CD168">
        <f>1-NORMDIST(P168,Playoffs!DC$199,Playoffs!DC$200,1)</f>
        <v>0.67804643676413334</v>
      </c>
      <c r="CE168">
        <f>NORMDIST(Q168,Playoffs!DD$199,Playoffs!DD$200,1)</f>
        <v>0.89216237387123509</v>
      </c>
      <c r="CF168">
        <f>1-NORMDIST(R168,Playoffs!DE$199,Playoffs!DE$200,1)</f>
        <v>0.86088644877161269</v>
      </c>
      <c r="CG168">
        <f>NORMDIST(S168,Playoffs!DF$199,Playoffs!DF$200,1)</f>
        <v>0.99529087569123842</v>
      </c>
      <c r="CH168">
        <f>1-NORMDIST(T168,Playoffs!DG$199,Playoffs!DG$200,1)</f>
        <v>0.73374623080471468</v>
      </c>
      <c r="CI168">
        <f>1-NORMDIST(U168,Playoffs!DH$199,Playoffs!DH$200,1)</f>
        <v>0.87520653741337862</v>
      </c>
      <c r="CJ168">
        <f>NORMDIST(V168,Playoffs!DI$199,Playoffs!DI$200,1)</f>
        <v>0.82868133114131259</v>
      </c>
      <c r="CK168">
        <f>NORMDIST(W168,Playoffs!DJ$199,Playoffs!DJ$200,1)</f>
        <v>0.64408406508501925</v>
      </c>
      <c r="CL168">
        <f>1-NORMDIST(X168,Playoffs!DK$199,Playoffs!DK$200,1)</f>
        <v>0.85778678499335914</v>
      </c>
      <c r="CM168">
        <f>NORMDIST(Y168,Playoffs!DL$199,Playoffs!DL$200,1)</f>
        <v>0.58050818499566659</v>
      </c>
      <c r="CN168">
        <f>1-NORMDIST(Z168,Playoffs!DM$199,Playoffs!DM$200,1)</f>
        <v>0.86074019619267528</v>
      </c>
      <c r="CO168">
        <f>1-NORMDIST(AA168,Playoffs!DN$199,Playoffs!DN$200,1)</f>
        <v>0.39792263361031033</v>
      </c>
      <c r="CP168">
        <f>NORMDIST(AB168,Playoffs!DO$199,Playoffs!DO$200,1)</f>
        <v>0.55895514564828375</v>
      </c>
      <c r="CQ168">
        <f>NORMDIST(AC168,Playoffs!DP$199,Playoffs!DP$200,1)</f>
        <v>0.49682642516050535</v>
      </c>
      <c r="CR168">
        <f>1-NORMDIST(AD168,Playoffs!DQ$199,Playoffs!DQ$200,1)</f>
        <v>0.58307115444347668</v>
      </c>
      <c r="CS168">
        <f>NORMDIST(AE168,Playoffs!DR$199,Playoffs!DR$200,1)</f>
        <v>0.21267906352651755</v>
      </c>
      <c r="CT168">
        <f>1-NORMDIST(AF168,Playoffs!DS$199,Playoffs!DS$200,1)</f>
        <v>0.34692831049025274</v>
      </c>
      <c r="CU168">
        <f>NORMDIST(AG168,Playoffs!DT$199,Playoffs!DT$200,1)</f>
        <v>0.56151459245396163</v>
      </c>
      <c r="CV168">
        <f>1-NORMDIST(AH168,Playoffs!DU$199,Playoffs!DU$200,1)</f>
        <v>0.19984356999307518</v>
      </c>
      <c r="CW168">
        <f t="shared" si="172"/>
        <v>23.699095430564228</v>
      </c>
      <c r="CX168">
        <f t="shared" si="173"/>
        <v>29.538208744283189</v>
      </c>
      <c r="CY168">
        <f t="shared" si="174"/>
        <v>53.237304174847409</v>
      </c>
      <c r="DA168">
        <f t="shared" ca="1" si="175"/>
        <v>62</v>
      </c>
      <c r="DB168">
        <f t="shared" ca="1" si="176"/>
        <v>14</v>
      </c>
      <c r="DC168">
        <f t="shared" ca="1" si="177"/>
        <v>14</v>
      </c>
      <c r="DE168" t="str">
        <f t="shared" si="178"/>
        <v>Cardinals</v>
      </c>
    </row>
    <row r="169" spans="1:109">
      <c r="A169" t="str">
        <f>Playoffs!G167</f>
        <v>Giants-DIV-2008</v>
      </c>
      <c r="B169" t="str">
        <f>Playoffs!B167&amp;"-"&amp;Playoffs!F167</f>
        <v>Eagles-2008</v>
      </c>
      <c r="C169">
        <f>Playoffs!CP167-VLOOKUP($B169,Adjusted!$C$1:$AI$128,C$2,FALSE)</f>
        <v>0.65359665662920385</v>
      </c>
      <c r="D169">
        <f>Playoffs!CQ167-VLOOKUP($B169,Adjusted!$C$1:$AI$128,D$2,FALSE)</f>
        <v>0.67814487420669767</v>
      </c>
      <c r="E169">
        <f>Playoffs!CR167-VLOOKUP($B169,Adjusted!$C$1:$AI$128,E$2,FALSE)</f>
        <v>3.5619712155286285</v>
      </c>
      <c r="F169">
        <f>Playoffs!CS167-VLOOKUP($B169,Adjusted!$C$1:$AI$128,F$2,FALSE)</f>
        <v>3.1902200259524878</v>
      </c>
      <c r="G169">
        <f>Playoffs!CT167-VLOOKUP($B169,Adjusted!$C$1:$AI$128,G$2,FALSE)</f>
        <v>2.7843225898757193</v>
      </c>
      <c r="H169">
        <f>Playoffs!CU167-VLOOKUP($B169,Adjusted!$C$1:$AI$128,H$2,FALSE)</f>
        <v>1.902396724713733</v>
      </c>
      <c r="I169">
        <f>Playoffs!CV167-VLOOKUP($B169,Adjusted!$C$1:$AI$128,I$2,FALSE)</f>
        <v>32.508442783192706</v>
      </c>
      <c r="J169">
        <f>Playoffs!CW167-VLOOKUP($B169,Adjusted!$C$1:$AI$128,J$2,FALSE)</f>
        <v>21.513040204909903</v>
      </c>
      <c r="K169">
        <f>Playoffs!CX167-VLOOKUP($B169,Adjusted!$C$1:$AI$128,K$2,FALSE)</f>
        <v>2.8993229761333064</v>
      </c>
      <c r="L169">
        <f>Playoffs!CY167-VLOOKUP($B169,Adjusted!$C$1:$AI$128,L$2,FALSE)</f>
        <v>2.4703868434257474</v>
      </c>
      <c r="M169">
        <f>Playoffs!CZ167-VLOOKUP($B169,Adjusted!$C$1:$AI$128,M$2,FALSE)</f>
        <v>5.7516717596697813</v>
      </c>
      <c r="N169">
        <f>Playoffs!DA167-VLOOKUP($B169,Adjusted!$C$1:$AI$128,N$2,FALSE)</f>
        <v>3.8576971761595793</v>
      </c>
      <c r="O169">
        <f>Playoffs!DB167-VLOOKUP($B169,Adjusted!$C$1:$AI$128,O$2,FALSE)</f>
        <v>1.7667764543010505</v>
      </c>
      <c r="P169">
        <f>Playoffs!DC167-VLOOKUP($B169,Adjusted!$C$1:$AI$128,P$2,FALSE)</f>
        <v>1.5529528205075491</v>
      </c>
      <c r="Q169">
        <f>Playoffs!DD167-VLOOKUP($B169,Adjusted!$C$1:$AI$128,Q$2,FALSE)</f>
        <v>0.33213954080484287</v>
      </c>
      <c r="R169">
        <f>Playoffs!DE167-VLOOKUP($B169,Adjusted!$C$1:$AI$128,R$2,FALSE)</f>
        <v>0.47574334967175891</v>
      </c>
      <c r="S169">
        <f>Playoffs!DF167-VLOOKUP($B169,Adjusted!$C$1:$AI$128,S$2,FALSE)</f>
        <v>31.12718294699371</v>
      </c>
      <c r="T169">
        <f>Playoffs!DG167-VLOOKUP($B169,Adjusted!$C$1:$AI$128,T$2,FALSE)</f>
        <v>38.581285986238065</v>
      </c>
      <c r="U169">
        <f>Playoffs!DH167-VLOOKUP($B169,Adjusted!$C$1:$AI$128,U$2,FALSE)</f>
        <v>1.0631204002590211E-3</v>
      </c>
      <c r="V169">
        <f>Playoffs!DI167-VLOOKUP($B169,Adjusted!$C$1:$AI$128,V$2,FALSE)</f>
        <v>4.3509209110370302</v>
      </c>
      <c r="W169">
        <f>Playoffs!DJ167-VLOOKUP($B169,Adjusted!$C$1:$AI$128,W$2,FALSE)</f>
        <v>0.47441525502918791</v>
      </c>
      <c r="X169">
        <f>Playoffs!DK167-VLOOKUP($B169,Adjusted!$C$1:$AI$128,X$2,FALSE)</f>
        <v>0.72625186397548458</v>
      </c>
      <c r="Y169">
        <f>Playoffs!DL167-VLOOKUP($B169,Adjusted!$C$1:$AI$128,Y$2,FALSE)</f>
        <v>5.6744527620247354</v>
      </c>
      <c r="Z169">
        <f>Playoffs!DM167-VLOOKUP($B169,Adjusted!$C$1:$AI$128,Z$2,FALSE)</f>
        <v>5.5841645245743292</v>
      </c>
      <c r="AA169">
        <f>Playoffs!DN167-VLOOKUP($B169,Adjusted!$C$1:$AI$128,AA$2,FALSE)</f>
        <v>0.93097109822084101</v>
      </c>
      <c r="AB169">
        <f>Playoffs!DO167-VLOOKUP($B169,Adjusted!$C$1:$AI$128,AB$2,FALSE)</f>
        <v>1.1031593984948824</v>
      </c>
      <c r="AC169">
        <f>Playoffs!DP167-VLOOKUP($B169,Adjusted!$C$1:$AI$128,AC$2,FALSE)</f>
        <v>0.46175004600559638</v>
      </c>
      <c r="AD169">
        <f>Playoffs!DQ167-VLOOKUP($B169,Adjusted!$C$1:$AI$128,AD$2,FALSE)</f>
        <v>0.33804043074310963</v>
      </c>
      <c r="AE169">
        <f>Playoffs!DR167-VLOOKUP($B169,Adjusted!$C$1:$AI$128,AE$2,FALSE)</f>
        <v>5.2183559250029612</v>
      </c>
      <c r="AF169">
        <f>Playoffs!DS167-VLOOKUP($B169,Adjusted!$C$1:$AI$128,AF$2,FALSE)</f>
        <v>2.0968148963414204</v>
      </c>
      <c r="AG169">
        <f>Playoffs!DT167-VLOOKUP($B169,Adjusted!$C$1:$AI$128,AG$2,FALSE)</f>
        <v>45.814769140124426</v>
      </c>
      <c r="AH169">
        <f>Playoffs!DU167-VLOOKUP($B169,Adjusted!$C$1:$AI$128,AH$2,FALSE)</f>
        <v>40.025808171019612</v>
      </c>
      <c r="AJ169">
        <f t="shared" ca="1" si="171"/>
        <v>146</v>
      </c>
      <c r="AK169">
        <f t="shared" ca="1" si="179"/>
        <v>105</v>
      </c>
      <c r="AL169">
        <f t="shared" ca="1" si="180"/>
        <v>160</v>
      </c>
      <c r="AM169">
        <f t="shared" ca="1" si="181"/>
        <v>59</v>
      </c>
      <c r="AN169">
        <f t="shared" ca="1" si="182"/>
        <v>151</v>
      </c>
      <c r="AO169">
        <f t="shared" ca="1" si="183"/>
        <v>85</v>
      </c>
      <c r="AP169">
        <f t="shared" ca="1" si="184"/>
        <v>74</v>
      </c>
      <c r="AQ169">
        <f t="shared" ca="1" si="185"/>
        <v>56</v>
      </c>
      <c r="AR169">
        <f t="shared" ca="1" si="186"/>
        <v>80</v>
      </c>
      <c r="AS169">
        <f t="shared" ca="1" si="187"/>
        <v>87</v>
      </c>
      <c r="AT169">
        <f t="shared" ca="1" si="188"/>
        <v>71</v>
      </c>
      <c r="AU169">
        <f t="shared" ca="1" si="189"/>
        <v>25</v>
      </c>
      <c r="AV169">
        <f t="shared" ca="1" si="190"/>
        <v>83</v>
      </c>
      <c r="AW169">
        <f t="shared" ca="1" si="191"/>
        <v>103</v>
      </c>
      <c r="AX169">
        <f t="shared" ca="1" si="192"/>
        <v>145</v>
      </c>
      <c r="AY169">
        <f t="shared" ca="1" si="193"/>
        <v>156</v>
      </c>
      <c r="AZ169">
        <f t="shared" ca="1" si="194"/>
        <v>109</v>
      </c>
      <c r="BA169">
        <f t="shared" ca="1" si="195"/>
        <v>180</v>
      </c>
      <c r="BB169">
        <f t="shared" ca="1" si="196"/>
        <v>7</v>
      </c>
      <c r="BC169">
        <f t="shared" ca="1" si="197"/>
        <v>90</v>
      </c>
      <c r="BD169">
        <f t="shared" ca="1" si="198"/>
        <v>163</v>
      </c>
      <c r="BE169">
        <f t="shared" ca="1" si="199"/>
        <v>125</v>
      </c>
      <c r="BF169">
        <f t="shared" ca="1" si="200"/>
        <v>93</v>
      </c>
      <c r="BG169">
        <f t="shared" ca="1" si="201"/>
        <v>112</v>
      </c>
      <c r="BH169">
        <f t="shared" ca="1" si="202"/>
        <v>153</v>
      </c>
      <c r="BI169">
        <f t="shared" ca="1" si="203"/>
        <v>32</v>
      </c>
      <c r="BJ169">
        <f t="shared" ca="1" si="204"/>
        <v>93</v>
      </c>
      <c r="BK169">
        <f t="shared" ca="1" si="205"/>
        <v>42</v>
      </c>
      <c r="BL169">
        <f t="shared" ca="1" si="206"/>
        <v>30</v>
      </c>
      <c r="BM169">
        <f t="shared" ca="1" si="207"/>
        <v>14</v>
      </c>
      <c r="BN169">
        <f t="shared" ca="1" si="208"/>
        <v>9</v>
      </c>
      <c r="BO169">
        <f t="shared" ca="1" si="209"/>
        <v>135</v>
      </c>
      <c r="BQ169">
        <f>NORMDIST(C169,Playoffs!CP$199,Playoffs!CP$200,1)</f>
        <v>0.35690180395941273</v>
      </c>
      <c r="BR169">
        <f>1-NORMDIST(D169,Playoffs!CQ$199,Playoffs!CQ$200,1)</f>
        <v>0.55140845528084781</v>
      </c>
      <c r="BS169">
        <f>NORMDIST(E169,Playoffs!CR$199,Playoffs!CR$200,1)</f>
        <v>0.25326967658465516</v>
      </c>
      <c r="BT169">
        <f>1-NORMDIST(F169,Playoffs!CS$199,Playoffs!CS$200,1)</f>
        <v>0.78687870133785365</v>
      </c>
      <c r="BU169">
        <f>1-NORMDIST(G169,Playoffs!CT$199,Playoffs!CT$200,1)</f>
        <v>0.23116882051174525</v>
      </c>
      <c r="BV169">
        <f>NORMDIST(H169,Playoffs!CU$199,Playoffs!CU$200,1)</f>
        <v>0.54259472510187234</v>
      </c>
      <c r="BW169">
        <f>NORMDIST(I169,Playoffs!CV$199,Playoffs!CV$200,1)</f>
        <v>0.67311989921680337</v>
      </c>
      <c r="BX169">
        <f>1-NORMDIST(J169,Playoffs!CW$199,Playoffs!CW$200,1)</f>
        <v>0.78239110642851983</v>
      </c>
      <c r="BY169">
        <f>NORMDIST(K169,Playoffs!CX$199,Playoffs!CX$200,1)</f>
        <v>0.65874384915538542</v>
      </c>
      <c r="BZ169">
        <f>1-NORMDIST(L169,Playoffs!CY$199,Playoffs!CY$200,1)</f>
        <v>0.62172825350394045</v>
      </c>
      <c r="CA169">
        <f>NORMDIST(M169,Playoffs!CZ$199,Playoffs!CZ$200,1)</f>
        <v>0.69473815367583158</v>
      </c>
      <c r="CB169">
        <f>1-NORMDIST(N169,Playoffs!DA$199,Playoffs!DA$200,1)</f>
        <v>0.87638998717497274</v>
      </c>
      <c r="CC169">
        <f>NORMDIST(O169,Playoffs!DB$199,Playoffs!DB$200,1)</f>
        <v>0.59981103155686843</v>
      </c>
      <c r="CD169">
        <f>1-NORMDIST(P169,Playoffs!DC$199,Playoffs!DC$200,1)</f>
        <v>0.55362962558810347</v>
      </c>
      <c r="CE169">
        <f>NORMDIST(Q169,Playoffs!DD$199,Playoffs!DD$200,1)</f>
        <v>0.33000735693943017</v>
      </c>
      <c r="CF169">
        <f>1-NORMDIST(R169,Playoffs!DE$199,Playoffs!DE$200,1)</f>
        <v>0.26472509083425122</v>
      </c>
      <c r="CG169">
        <f>NORMDIST(S169,Playoffs!DF$199,Playoffs!DF$200,1)</f>
        <v>0.50538194871579534</v>
      </c>
      <c r="CH169">
        <f>1-NORMDIST(T169,Playoffs!DG$199,Playoffs!DG$200,1)</f>
        <v>9.1781582909849391E-2</v>
      </c>
      <c r="CI169">
        <f>1-NORMDIST(U169,Playoffs!DH$199,Playoffs!DH$200,1)</f>
        <v>0.97358560868832911</v>
      </c>
      <c r="CJ169">
        <f>NORMDIST(V169,Playoffs!DI$199,Playoffs!DI$200,1)</f>
        <v>0.58549887816007762</v>
      </c>
      <c r="CK169">
        <f>NORMDIST(W169,Playoffs!DJ$199,Playoffs!DJ$200,1)</f>
        <v>0.2537563951428472</v>
      </c>
      <c r="CL169">
        <f>1-NORMDIST(X169,Playoffs!DK$199,Playoffs!DK$200,1)</f>
        <v>0.39852724666073358</v>
      </c>
      <c r="CM169">
        <f>NORMDIST(Y169,Playoffs!DL$199,Playoffs!DL$200,1)</f>
        <v>0.56600462798315654</v>
      </c>
      <c r="CN169">
        <f>1-NORMDIST(Z169,Playoffs!DM$199,Playoffs!DM$200,1)</f>
        <v>0.4698189747537207</v>
      </c>
      <c r="CO169">
        <f>1-NORMDIST(AA169,Playoffs!DN$199,Playoffs!DN$200,1)</f>
        <v>0.39593476438487551</v>
      </c>
      <c r="CP169">
        <f>NORMDIST(AB169,Playoffs!DO$199,Playoffs!DO$200,1)</f>
        <v>0.74558444696441595</v>
      </c>
      <c r="CQ169">
        <f>NORMDIST(AC169,Playoffs!DP$199,Playoffs!DP$200,1)</f>
        <v>0.51564957515556975</v>
      </c>
      <c r="CR169">
        <f>1-NORMDIST(AD169,Playoffs!DQ$199,Playoffs!DQ$200,1)</f>
        <v>0.84582367330883734</v>
      </c>
      <c r="CS169">
        <f>NORMDIST(AE169,Playoffs!DR$199,Playoffs!DR$200,1)</f>
        <v>0.80428343695163518</v>
      </c>
      <c r="CT169">
        <f>1-NORMDIST(AF169,Playoffs!DS$199,Playoffs!DS$200,1)</f>
        <v>0.94726949857628406</v>
      </c>
      <c r="CU169">
        <f>NORMDIST(AG169,Playoffs!DT$199,Playoffs!DT$200,1)</f>
        <v>0.88087670780362715</v>
      </c>
      <c r="CV169">
        <f>1-NORMDIST(AH169,Playoffs!DU$199,Playoffs!DU$200,1)</f>
        <v>0.38491361082905939</v>
      </c>
      <c r="CW169">
        <f t="shared" si="172"/>
        <v>17.826079367958275</v>
      </c>
      <c r="CX169">
        <f t="shared" si="173"/>
        <v>21.262221262575412</v>
      </c>
      <c r="CY169">
        <f t="shared" si="174"/>
        <v>39.088300630533695</v>
      </c>
      <c r="DA169">
        <f t="shared" ca="1" si="175"/>
        <v>128</v>
      </c>
      <c r="DB169">
        <f t="shared" ca="1" si="176"/>
        <v>87</v>
      </c>
      <c r="DC169">
        <f t="shared" ca="1" si="177"/>
        <v>105</v>
      </c>
      <c r="DE169" t="str">
        <f t="shared" si="178"/>
        <v>Giants</v>
      </c>
    </row>
    <row r="170" spans="1:109">
      <c r="A170" t="str">
        <f>Playoffs!G168</f>
        <v>Eagles-DIV-2008</v>
      </c>
      <c r="B170" t="str">
        <f>Playoffs!B168&amp;"-"&amp;Playoffs!F168</f>
        <v>Giants-2008</v>
      </c>
      <c r="C170">
        <f>Playoffs!CP168-VLOOKUP($B170,Adjusted!$C$1:$AI$128,C$2,FALSE)</f>
        <v>0.69591126002036907</v>
      </c>
      <c r="D170">
        <f>Playoffs!CQ168-VLOOKUP($B170,Adjusted!$C$1:$AI$128,D$2,FALSE)</f>
        <v>0.49014949203193303</v>
      </c>
      <c r="E170">
        <f>Playoffs!CR168-VLOOKUP($B170,Adjusted!$C$1:$AI$128,E$2,FALSE)</f>
        <v>4.0253336270247475</v>
      </c>
      <c r="F170">
        <f>Playoffs!CS168-VLOOKUP($B170,Adjusted!$C$1:$AI$128,F$2,FALSE)</f>
        <v>2.0089614388121118</v>
      </c>
      <c r="G170">
        <f>Playoffs!CT168-VLOOKUP($B170,Adjusted!$C$1:$AI$128,G$2,FALSE)</f>
        <v>2.3454494280484739</v>
      </c>
      <c r="H170">
        <f>Playoffs!CU168-VLOOKUP($B170,Adjusted!$C$1:$AI$128,H$2,FALSE)</f>
        <v>3.7944259476386373</v>
      </c>
      <c r="I170">
        <f>Playoffs!CV168-VLOOKUP($B170,Adjusted!$C$1:$AI$128,I$2,FALSE)</f>
        <v>23.922220945912315</v>
      </c>
      <c r="J170">
        <f>Playoffs!CW168-VLOOKUP($B170,Adjusted!$C$1:$AI$128,J$2,FALSE)</f>
        <v>18.147897991560399</v>
      </c>
      <c r="K170">
        <f>Playoffs!CX168-VLOOKUP($B170,Adjusted!$C$1:$AI$128,K$2,FALSE)</f>
        <v>2.5947736600740301</v>
      </c>
      <c r="L170">
        <f>Playoffs!CY168-VLOOKUP($B170,Adjusted!$C$1:$AI$128,L$2,FALSE)</f>
        <v>1.9428802493950603</v>
      </c>
      <c r="M170">
        <f>Playoffs!CZ168-VLOOKUP($B170,Adjusted!$C$1:$AI$128,M$2,FALSE)</f>
        <v>4.1931281945608108</v>
      </c>
      <c r="N170">
        <f>Playoffs!DA168-VLOOKUP($B170,Adjusted!$C$1:$AI$128,N$2,FALSE)</f>
        <v>4.459699386872912</v>
      </c>
      <c r="O170">
        <f>Playoffs!DB168-VLOOKUP($B170,Adjusted!$C$1:$AI$128,O$2,FALSE)</f>
        <v>1.7192595496502594</v>
      </c>
      <c r="P170">
        <f>Playoffs!DC168-VLOOKUP($B170,Adjusted!$C$1:$AI$128,P$2,FALSE)</f>
        <v>0.80171039634041885</v>
      </c>
      <c r="Q170">
        <f>Playoffs!DD168-VLOOKUP($B170,Adjusted!$C$1:$AI$128,Q$2,FALSE)</f>
        <v>0.50602681121698367</v>
      </c>
      <c r="R170">
        <f>Playoffs!DE168-VLOOKUP($B170,Adjusted!$C$1:$AI$128,R$2,FALSE)</f>
        <v>0.19068043827830108</v>
      </c>
      <c r="S170">
        <f>Playoffs!DF168-VLOOKUP($B170,Adjusted!$C$1:$AI$128,S$2,FALSE)</f>
        <v>41.182368294677445</v>
      </c>
      <c r="T170">
        <f>Playoffs!DG168-VLOOKUP($B170,Adjusted!$C$1:$AI$128,T$2,FALSE)</f>
        <v>29.721918167711213</v>
      </c>
      <c r="U170">
        <f>Playoffs!DH168-VLOOKUP($B170,Adjusted!$C$1:$AI$128,U$2,FALSE)</f>
        <v>5.4842222898009885</v>
      </c>
      <c r="V170">
        <f>Playoffs!DI168-VLOOKUP($B170,Adjusted!$C$1:$AI$128,V$2,FALSE)</f>
        <v>2.4243534182954916</v>
      </c>
      <c r="W170">
        <f>Playoffs!DJ168-VLOOKUP($B170,Adjusted!$C$1:$AI$128,W$2,FALSE)</f>
        <v>0.79841629043499573</v>
      </c>
      <c r="X170">
        <f>Playoffs!DK168-VLOOKUP($B170,Adjusted!$C$1:$AI$128,X$2,FALSE)</f>
        <v>0.40670095052783112</v>
      </c>
      <c r="Y170">
        <f>Playoffs!DL168-VLOOKUP($B170,Adjusted!$C$1:$AI$128,Y$2,FALSE)</f>
        <v>5.7213448411886008</v>
      </c>
      <c r="Z170">
        <f>Playoffs!DM168-VLOOKUP($B170,Adjusted!$C$1:$AI$128,Z$2,FALSE)</f>
        <v>4.3448339725225438</v>
      </c>
      <c r="AA170">
        <f>Playoffs!DN168-VLOOKUP($B170,Adjusted!$C$1:$AI$128,AA$2,FALSE)</f>
        <v>0.68186153983031472</v>
      </c>
      <c r="AB170">
        <f>Playoffs!DO168-VLOOKUP($B170,Adjusted!$C$1:$AI$128,AB$2,FALSE)</f>
        <v>0.75368338665680357</v>
      </c>
      <c r="AC170">
        <f>Playoffs!DP168-VLOOKUP($B170,Adjusted!$C$1:$AI$128,AC$2,FALSE)</f>
        <v>0.47719652685584407</v>
      </c>
      <c r="AD170">
        <f>Playoffs!DQ168-VLOOKUP($B170,Adjusted!$C$1:$AI$128,AD$2,FALSE)</f>
        <v>0.35713362753096012</v>
      </c>
      <c r="AE170">
        <f>Playoffs!DR168-VLOOKUP($B170,Adjusted!$C$1:$AI$128,AE$2,FALSE)</f>
        <v>2.3692164414620969</v>
      </c>
      <c r="AF170">
        <f>Playoffs!DS168-VLOOKUP($B170,Adjusted!$C$1:$AI$128,AF$2,FALSE)</f>
        <v>3.2056265198333413</v>
      </c>
      <c r="AG170">
        <f>Playoffs!DT168-VLOOKUP($B170,Adjusted!$C$1:$AI$128,AG$2,FALSE)</f>
        <v>39.563394629861691</v>
      </c>
      <c r="AH170">
        <f>Playoffs!DU168-VLOOKUP($B170,Adjusted!$C$1:$AI$128,AH$2,FALSE)</f>
        <v>42.426262434793991</v>
      </c>
      <c r="AJ170">
        <f t="shared" ca="1" si="171"/>
        <v>119</v>
      </c>
      <c r="AK170">
        <f t="shared" ca="1" si="179"/>
        <v>9</v>
      </c>
      <c r="AL170">
        <f t="shared" ca="1" si="180"/>
        <v>151</v>
      </c>
      <c r="AM170">
        <f t="shared" ca="1" si="181"/>
        <v>37</v>
      </c>
      <c r="AN170">
        <f t="shared" ca="1" si="182"/>
        <v>145</v>
      </c>
      <c r="AO170">
        <f t="shared" ca="1" si="183"/>
        <v>31</v>
      </c>
      <c r="AP170">
        <f t="shared" ca="1" si="184"/>
        <v>158</v>
      </c>
      <c r="AQ170">
        <f t="shared" ca="1" si="185"/>
        <v>26</v>
      </c>
      <c r="AR170">
        <f t="shared" ca="1" si="186"/>
        <v>113</v>
      </c>
      <c r="AS170">
        <f t="shared" ca="1" si="187"/>
        <v>29</v>
      </c>
      <c r="AT170">
        <f t="shared" ca="1" si="188"/>
        <v>176</v>
      </c>
      <c r="AU170">
        <f t="shared" ca="1" si="189"/>
        <v>60</v>
      </c>
      <c r="AV170">
        <f t="shared" ca="1" si="190"/>
        <v>92</v>
      </c>
      <c r="AW170">
        <f t="shared" ca="1" si="191"/>
        <v>16</v>
      </c>
      <c r="AX170">
        <f t="shared" ca="1" si="192"/>
        <v>53</v>
      </c>
      <c r="AY170">
        <f t="shared" ca="1" si="193"/>
        <v>17</v>
      </c>
      <c r="AZ170">
        <f t="shared" ca="1" si="194"/>
        <v>16</v>
      </c>
      <c r="BA170">
        <f t="shared" ca="1" si="195"/>
        <v>93</v>
      </c>
      <c r="BB170">
        <f t="shared" ca="1" si="196"/>
        <v>163</v>
      </c>
      <c r="BC170">
        <f t="shared" ca="1" si="197"/>
        <v>161</v>
      </c>
      <c r="BD170">
        <f t="shared" ca="1" si="198"/>
        <v>69</v>
      </c>
      <c r="BE170">
        <f t="shared" ca="1" si="199"/>
        <v>36</v>
      </c>
      <c r="BF170">
        <f t="shared" ca="1" si="200"/>
        <v>89</v>
      </c>
      <c r="BG170">
        <f t="shared" ca="1" si="201"/>
        <v>30</v>
      </c>
      <c r="BH170">
        <f t="shared" ca="1" si="202"/>
        <v>110</v>
      </c>
      <c r="BI170">
        <f t="shared" ca="1" si="203"/>
        <v>88</v>
      </c>
      <c r="BJ170">
        <f t="shared" ca="1" si="204"/>
        <v>84</v>
      </c>
      <c r="BK170">
        <f t="shared" ca="1" si="205"/>
        <v>51</v>
      </c>
      <c r="BL170">
        <f t="shared" ca="1" si="206"/>
        <v>180</v>
      </c>
      <c r="BM170">
        <f t="shared" ca="1" si="207"/>
        <v>60</v>
      </c>
      <c r="BN170">
        <f t="shared" ca="1" si="208"/>
        <v>71</v>
      </c>
      <c r="BO170">
        <f t="shared" ca="1" si="209"/>
        <v>157</v>
      </c>
      <c r="BQ170">
        <f>NORMDIST(C170,Playoffs!CP$199,Playoffs!CP$200,1)</f>
        <v>0.5170254308579274</v>
      </c>
      <c r="BR170">
        <f>1-NORMDIST(D170,Playoffs!CQ$199,Playoffs!CQ$200,1)</f>
        <v>0.97430985372277212</v>
      </c>
      <c r="BS170">
        <f>NORMDIST(E170,Playoffs!CR$199,Playoffs!CR$200,1)</f>
        <v>0.30837828373998644</v>
      </c>
      <c r="BT170">
        <f>1-NORMDIST(F170,Playoffs!CS$199,Playoffs!CS$200,1)</f>
        <v>0.88746837292090208</v>
      </c>
      <c r="BU170">
        <f>1-NORMDIST(G170,Playoffs!CT$199,Playoffs!CT$200,1)</f>
        <v>0.33633877895168984</v>
      </c>
      <c r="BV170">
        <f>NORMDIST(H170,Playoffs!CU$199,Playoffs!CU$200,1)</f>
        <v>0.92706981595600513</v>
      </c>
      <c r="BW170">
        <f>NORMDIST(I170,Playoffs!CV$199,Playoffs!CV$200,1)</f>
        <v>0.30465952924850481</v>
      </c>
      <c r="BX170">
        <f>1-NORMDIST(J170,Playoffs!CW$199,Playoffs!CW$200,1)</f>
        <v>0.87623714062871072</v>
      </c>
      <c r="BY170">
        <f>NORMDIST(K170,Playoffs!CX$199,Playoffs!CX$200,1)</f>
        <v>0.45957546580677722</v>
      </c>
      <c r="BZ170">
        <f>1-NORMDIST(L170,Playoffs!CY$199,Playoffs!CY$200,1)</f>
        <v>0.88382453532462724</v>
      </c>
      <c r="CA170">
        <f>NORMDIST(M170,Playoffs!CZ$199,Playoffs!CZ$200,1)</f>
        <v>0.19434597999007686</v>
      </c>
      <c r="CB170">
        <f>1-NORMDIST(N170,Playoffs!DA$199,Playoffs!DA$200,1)</f>
        <v>0.73481573441050163</v>
      </c>
      <c r="CC170">
        <f>NORMDIST(O170,Playoffs!DB$199,Playoffs!DB$200,1)</f>
        <v>0.56619796315668525</v>
      </c>
      <c r="CD170">
        <f>1-NORMDIST(P170,Playoffs!DC$199,Playoffs!DC$200,1)</f>
        <v>0.93279746940236374</v>
      </c>
      <c r="CE170">
        <f>NORMDIST(Q170,Playoffs!DD$199,Playoffs!DD$200,1)</f>
        <v>0.80350934964439147</v>
      </c>
      <c r="CF170">
        <f>1-NORMDIST(R170,Playoffs!DE$199,Playoffs!DE$200,1)</f>
        <v>0.93223817345023052</v>
      </c>
      <c r="CG170">
        <f>NORMDIST(S170,Playoffs!DF$199,Playoffs!DF$200,1)</f>
        <v>0.96320928039676224</v>
      </c>
      <c r="CH170">
        <f>1-NORMDIST(T170,Playoffs!DG$199,Playoffs!DG$200,1)</f>
        <v>0.59276938576920801</v>
      </c>
      <c r="CI170">
        <f>1-NORMDIST(U170,Playoffs!DH$199,Playoffs!DH$200,1)</f>
        <v>0.2186572055075382</v>
      </c>
      <c r="CJ170">
        <f>NORMDIST(V170,Playoffs!DI$199,Playoffs!DI$200,1)</f>
        <v>0.23047616798391579</v>
      </c>
      <c r="CK170">
        <f>NORMDIST(W170,Playoffs!DJ$199,Playoffs!DJ$200,1)</f>
        <v>0.69873091044311852</v>
      </c>
      <c r="CL170">
        <f>1-NORMDIST(X170,Playoffs!DK$199,Playoffs!DK$200,1)</f>
        <v>0.81860288260332759</v>
      </c>
      <c r="CM170">
        <f>NORMDIST(Y170,Playoffs!DL$199,Playoffs!DL$200,1)</f>
        <v>0.58441690942496582</v>
      </c>
      <c r="CN170">
        <f>1-NORMDIST(Z170,Playoffs!DM$199,Playoffs!DM$200,1)</f>
        <v>0.8782582768065863</v>
      </c>
      <c r="CO170">
        <f>1-NORMDIST(AA170,Playoffs!DN$199,Playoffs!DN$200,1)</f>
        <v>0.62177345498365177</v>
      </c>
      <c r="CP170">
        <f>NORMDIST(AB170,Playoffs!DO$199,Playoffs!DO$200,1)</f>
        <v>0.44249673822030577</v>
      </c>
      <c r="CQ170">
        <f>NORMDIST(AC170,Playoffs!DP$199,Playoffs!DP$200,1)</f>
        <v>0.56801815870128658</v>
      </c>
      <c r="CR170">
        <f>1-NORMDIST(AD170,Playoffs!DQ$199,Playoffs!DQ$200,1)</f>
        <v>0.803836854375508</v>
      </c>
      <c r="CS170">
        <f>NORMDIST(AE170,Playoffs!DR$199,Playoffs!DR$200,1)</f>
        <v>8.0327579142013938E-2</v>
      </c>
      <c r="CT170">
        <f>1-NORMDIST(AF170,Playoffs!DS$199,Playoffs!DS$200,1)</f>
        <v>0.77018132717163712</v>
      </c>
      <c r="CU170">
        <f>NORMDIST(AG170,Playoffs!DT$199,Playoffs!DT$200,1)</f>
        <v>0.58775207525510942</v>
      </c>
      <c r="CV170">
        <f>1-NORMDIST(AH170,Playoffs!DU$199,Playoffs!DU$200,1)</f>
        <v>0.25452629680528527</v>
      </c>
      <c r="CW170">
        <f t="shared" si="172"/>
        <v>17.242885073322981</v>
      </c>
      <c r="CX170">
        <f t="shared" si="173"/>
        <v>29.398712857002202</v>
      </c>
      <c r="CY170">
        <f t="shared" si="174"/>
        <v>46.64159793032519</v>
      </c>
      <c r="DA170">
        <f t="shared" ca="1" si="175"/>
        <v>134</v>
      </c>
      <c r="DB170">
        <f t="shared" ca="1" si="176"/>
        <v>16</v>
      </c>
      <c r="DC170">
        <f t="shared" ca="1" si="177"/>
        <v>47</v>
      </c>
      <c r="DE170" t="str">
        <f t="shared" si="178"/>
        <v>Eagles</v>
      </c>
    </row>
    <row r="171" spans="1:109">
      <c r="A171" t="str">
        <f>Playoffs!G169</f>
        <v>Steelers-DIV-2008</v>
      </c>
      <c r="B171" t="str">
        <f>Playoffs!B169&amp;"-"&amp;Playoffs!F169</f>
        <v>Chargers-2008</v>
      </c>
      <c r="C171">
        <f>Playoffs!CP169-VLOOKUP($B171,Adjusted!$C$1:$AI$128,C$2,FALSE)</f>
        <v>0.75095044529452082</v>
      </c>
      <c r="D171">
        <f>Playoffs!CQ169-VLOOKUP($B171,Adjusted!$C$1:$AI$128,D$2,FALSE)</f>
        <v>0.63083323854978568</v>
      </c>
      <c r="E171">
        <f>Playoffs!CR169-VLOOKUP($B171,Adjusted!$C$1:$AI$128,E$2,FALSE)</f>
        <v>6.8247295876778056</v>
      </c>
      <c r="F171">
        <f>Playoffs!CS169-VLOOKUP($B171,Adjusted!$C$1:$AI$128,F$2,FALSE)</f>
        <v>4.9664823786838888</v>
      </c>
      <c r="G171">
        <f>Playoffs!CT169-VLOOKUP($B171,Adjusted!$C$1:$AI$128,G$2,FALSE)</f>
        <v>7.4102172118917398E-2</v>
      </c>
      <c r="H171">
        <f>Playoffs!CU169-VLOOKUP($B171,Adjusted!$C$1:$AI$128,H$2,FALSE)</f>
        <v>2.3047201981123577</v>
      </c>
      <c r="I171">
        <f>Playoffs!CV169-VLOOKUP($B171,Adjusted!$C$1:$AI$128,I$2,FALSE)</f>
        <v>27.237163465524766</v>
      </c>
      <c r="J171">
        <f>Playoffs!CW169-VLOOKUP($B171,Adjusted!$C$1:$AI$128,J$2,FALSE)</f>
        <v>21.081324909821035</v>
      </c>
      <c r="K171">
        <f>Playoffs!CX169-VLOOKUP($B171,Adjusted!$C$1:$AI$128,K$2,FALSE)</f>
        <v>3.0275467056656584</v>
      </c>
      <c r="L171">
        <f>Playoffs!CY169-VLOOKUP($B171,Adjusted!$C$1:$AI$128,L$2,FALSE)</f>
        <v>1.9915433100039523</v>
      </c>
      <c r="M171">
        <f>Playoffs!CZ169-VLOOKUP($B171,Adjusted!$C$1:$AI$128,M$2,FALSE)</f>
        <v>4.873703436147804</v>
      </c>
      <c r="N171">
        <f>Playoffs!DA169-VLOOKUP($B171,Adjusted!$C$1:$AI$128,N$2,FALSE)</f>
        <v>5.1148420569037603</v>
      </c>
      <c r="O171">
        <f>Playoffs!DB169-VLOOKUP($B171,Adjusted!$C$1:$AI$128,O$2,FALSE)</f>
        <v>1.6236737282056102</v>
      </c>
      <c r="P171">
        <f>Playoffs!DC169-VLOOKUP($B171,Adjusted!$C$1:$AI$128,P$2,FALSE)</f>
        <v>1.1883604497737417</v>
      </c>
      <c r="Q171">
        <f>Playoffs!DD169-VLOOKUP($B171,Adjusted!$C$1:$AI$128,Q$2,FALSE)</f>
        <v>0.35894548458971337</v>
      </c>
      <c r="R171">
        <f>Playoffs!DE169-VLOOKUP($B171,Adjusted!$C$1:$AI$128,R$2,FALSE)</f>
        <v>0.36242120631246671</v>
      </c>
      <c r="S171">
        <f>Playoffs!DF169-VLOOKUP($B171,Adjusted!$C$1:$AI$128,S$2,FALSE)</f>
        <v>37.553829465078422</v>
      </c>
      <c r="T171">
        <f>Playoffs!DG169-VLOOKUP($B171,Adjusted!$C$1:$AI$128,T$2,FALSE)</f>
        <v>28.130399461782943</v>
      </c>
      <c r="U171">
        <f>Playoffs!DH169-VLOOKUP($B171,Adjusted!$C$1:$AI$128,U$2,FALSE)</f>
        <v>3.924871644609496</v>
      </c>
      <c r="V171">
        <f>Playoffs!DI169-VLOOKUP($B171,Adjusted!$C$1:$AI$128,V$2,FALSE)</f>
        <v>5.5324258160267821</v>
      </c>
      <c r="W171">
        <f>Playoffs!DJ169-VLOOKUP($B171,Adjusted!$C$1:$AI$128,W$2,FALSE)</f>
        <v>0.86321636401016344</v>
      </c>
      <c r="X171">
        <f>Playoffs!DK169-VLOOKUP($B171,Adjusted!$C$1:$AI$128,X$2,FALSE)</f>
        <v>0.94954134424734715</v>
      </c>
      <c r="Y171">
        <f>Playoffs!DL169-VLOOKUP($B171,Adjusted!$C$1:$AI$128,Y$2,FALSE)</f>
        <v>5.7018950767055081</v>
      </c>
      <c r="Z171">
        <f>Playoffs!DM169-VLOOKUP($B171,Adjusted!$C$1:$AI$128,Z$2,FALSE)</f>
        <v>4.3552822075629471</v>
      </c>
      <c r="AA171">
        <f>Playoffs!DN169-VLOOKUP($B171,Adjusted!$C$1:$AI$128,AA$2,FALSE)</f>
        <v>0.69197036861134298</v>
      </c>
      <c r="AB171">
        <f>Playoffs!DO169-VLOOKUP($B171,Adjusted!$C$1:$AI$128,AB$2,FALSE)</f>
        <v>1.9663370027965466</v>
      </c>
      <c r="AC171">
        <f>Playoffs!DP169-VLOOKUP($B171,Adjusted!$C$1:$AI$128,AC$2,FALSE)</f>
        <v>0.45071702512326589</v>
      </c>
      <c r="AD171">
        <f>Playoffs!DQ169-VLOOKUP($B171,Adjusted!$C$1:$AI$128,AD$2,FALSE)</f>
        <v>0.19807609924994993</v>
      </c>
      <c r="AE171">
        <f>Playoffs!DR169-VLOOKUP($B171,Adjusted!$C$1:$AI$128,AE$2,FALSE)</f>
        <v>3.9212174585845241</v>
      </c>
      <c r="AF171">
        <f>Playoffs!DS169-VLOOKUP($B171,Adjusted!$C$1:$AI$128,AF$2,FALSE)</f>
        <v>1.731736059742796</v>
      </c>
      <c r="AG171">
        <f>Playoffs!DT169-VLOOKUP($B171,Adjusted!$C$1:$AI$128,AG$2,FALSE)</f>
        <v>42.94759212356621</v>
      </c>
      <c r="AH171">
        <f>Playoffs!DU169-VLOOKUP($B171,Adjusted!$C$1:$AI$128,AH$2,FALSE)</f>
        <v>30.519014193683251</v>
      </c>
      <c r="AJ171">
        <f t="shared" ca="1" si="171"/>
        <v>71</v>
      </c>
      <c r="AK171">
        <f t="shared" ca="1" si="179"/>
        <v>66</v>
      </c>
      <c r="AL171">
        <f t="shared" ca="1" si="180"/>
        <v>79</v>
      </c>
      <c r="AM171">
        <f t="shared" ca="1" si="181"/>
        <v>101</v>
      </c>
      <c r="AN171">
        <f t="shared" ca="1" si="182"/>
        <v>26</v>
      </c>
      <c r="AO171">
        <f t="shared" ca="1" si="183"/>
        <v>72</v>
      </c>
      <c r="AP171">
        <f t="shared" ca="1" si="184"/>
        <v>127</v>
      </c>
      <c r="AQ171">
        <f t="shared" ca="1" si="185"/>
        <v>50</v>
      </c>
      <c r="AR171">
        <f t="shared" ca="1" si="186"/>
        <v>60</v>
      </c>
      <c r="AS171">
        <f t="shared" ca="1" si="187"/>
        <v>33</v>
      </c>
      <c r="AT171">
        <f t="shared" ca="1" si="188"/>
        <v>135</v>
      </c>
      <c r="AU171">
        <f t="shared" ca="1" si="189"/>
        <v>115</v>
      </c>
      <c r="AV171">
        <f t="shared" ca="1" si="190"/>
        <v>114</v>
      </c>
      <c r="AW171">
        <f t="shared" ca="1" si="191"/>
        <v>50</v>
      </c>
      <c r="AX171">
        <f t="shared" ca="1" si="192"/>
        <v>129</v>
      </c>
      <c r="AY171">
        <f t="shared" ca="1" si="193"/>
        <v>94</v>
      </c>
      <c r="AZ171">
        <f t="shared" ca="1" si="194"/>
        <v>38</v>
      </c>
      <c r="BA171">
        <f t="shared" ca="1" si="195"/>
        <v>69</v>
      </c>
      <c r="BB171">
        <f t="shared" ca="1" si="196"/>
        <v>107</v>
      </c>
      <c r="BC171">
        <f t="shared" ca="1" si="197"/>
        <v>47</v>
      </c>
      <c r="BD171">
        <f t="shared" ca="1" si="198"/>
        <v>49</v>
      </c>
      <c r="BE171">
        <f t="shared" ca="1" si="199"/>
        <v>172</v>
      </c>
      <c r="BF171">
        <f t="shared" ca="1" si="200"/>
        <v>91</v>
      </c>
      <c r="BG171">
        <f t="shared" ca="1" si="201"/>
        <v>31</v>
      </c>
      <c r="BH171">
        <f t="shared" ca="1" si="202"/>
        <v>112</v>
      </c>
      <c r="BI171">
        <f t="shared" ca="1" si="203"/>
        <v>2</v>
      </c>
      <c r="BJ171">
        <f t="shared" ca="1" si="204"/>
        <v>110</v>
      </c>
      <c r="BK171">
        <f t="shared" ca="1" si="205"/>
        <v>6</v>
      </c>
      <c r="BL171">
        <f t="shared" ca="1" si="206"/>
        <v>101</v>
      </c>
      <c r="BM171">
        <f t="shared" ca="1" si="207"/>
        <v>7</v>
      </c>
      <c r="BN171">
        <f t="shared" ca="1" si="208"/>
        <v>29</v>
      </c>
      <c r="BO171">
        <f t="shared" ca="1" si="209"/>
        <v>27</v>
      </c>
      <c r="BQ171">
        <f>NORMDIST(C171,Playoffs!CP$199,Playoffs!CP$200,1)</f>
        <v>0.71744095717461498</v>
      </c>
      <c r="BR171">
        <f>1-NORMDIST(D171,Playoffs!CQ$199,Playoffs!CQ$200,1)</f>
        <v>0.72140302118778266</v>
      </c>
      <c r="BS171">
        <f>NORMDIST(E171,Playoffs!CR$199,Playoffs!CR$200,1)</f>
        <v>0.68759425607555114</v>
      </c>
      <c r="BT171">
        <f>1-NORMDIST(F171,Playoffs!CS$199,Playoffs!CS$200,1)</f>
        <v>0.56662459182182001</v>
      </c>
      <c r="BU171">
        <f>1-NORMDIST(G171,Playoffs!CT$199,Playoffs!CT$200,1)</f>
        <v>0.88395222185397149</v>
      </c>
      <c r="BV171">
        <f>NORMDIST(H171,Playoffs!CU$199,Playoffs!CU$200,1)</f>
        <v>0.6530146581981574</v>
      </c>
      <c r="BW171">
        <f>NORMDIST(I171,Playoffs!CV$199,Playoffs!CV$200,1)</f>
        <v>0.44410483268347689</v>
      </c>
      <c r="BX171">
        <f>1-NORMDIST(J171,Playoffs!CW$199,Playoffs!CW$200,1)</f>
        <v>0.79631827612326977</v>
      </c>
      <c r="BY171">
        <f>NORMDIST(K171,Playoffs!CX$199,Playoffs!CX$200,1)</f>
        <v>0.73368261666764178</v>
      </c>
      <c r="BZ171">
        <f>1-NORMDIST(L171,Playoffs!CY$199,Playoffs!CY$200,1)</f>
        <v>0.86709145096558471</v>
      </c>
      <c r="CA171">
        <f>NORMDIST(M171,Playoffs!CZ$199,Playoffs!CZ$200,1)</f>
        <v>0.39620854254524751</v>
      </c>
      <c r="CB171">
        <f>1-NORMDIST(N171,Playoffs!DA$199,Playoffs!DA$200,1)</f>
        <v>0.52033812144086755</v>
      </c>
      <c r="CC171">
        <f>NORMDIST(O171,Playoffs!DB$199,Playoffs!DB$200,1)</f>
        <v>0.49736334587469699</v>
      </c>
      <c r="CD171">
        <f>1-NORMDIST(P171,Playoffs!DC$199,Playoffs!DC$200,1)</f>
        <v>0.78695458283958153</v>
      </c>
      <c r="CE171">
        <f>NORMDIST(Q171,Playoffs!DD$199,Playoffs!DD$200,1)</f>
        <v>0.40501173011146296</v>
      </c>
      <c r="CF171">
        <f>1-NORMDIST(R171,Playoffs!DE$199,Playoffs!DE$200,1)</f>
        <v>0.58493252959666797</v>
      </c>
      <c r="CG171">
        <f>NORMDIST(S171,Playoffs!DF$199,Playoffs!DF$200,1)</f>
        <v>0.87460196363696086</v>
      </c>
      <c r="CH171">
        <f>1-NORMDIST(T171,Playoffs!DG$199,Playoffs!DG$200,1)</f>
        <v>0.69697928520030905</v>
      </c>
      <c r="CI171">
        <f>1-NORMDIST(U171,Playoffs!DH$199,Playoffs!DH$200,1)</f>
        <v>0.49793618431347697</v>
      </c>
      <c r="CJ171">
        <f>NORMDIST(V171,Playoffs!DI$199,Playoffs!DI$200,1)</f>
        <v>0.78831467210512929</v>
      </c>
      <c r="CK171">
        <f>NORMDIST(W171,Playoffs!DJ$199,Playoffs!DJ$200,1)</f>
        <v>0.77560905474560315</v>
      </c>
      <c r="CL171">
        <f>1-NORMDIST(X171,Playoffs!DK$199,Playoffs!DK$200,1)</f>
        <v>0.14168846744200847</v>
      </c>
      <c r="CM171">
        <f>NORMDIST(Y171,Playoffs!DL$199,Playoffs!DL$200,1)</f>
        <v>0.57679997220261958</v>
      </c>
      <c r="CN171">
        <f>1-NORMDIST(Z171,Playoffs!DM$199,Playoffs!DM$200,1)</f>
        <v>0.8761293373396507</v>
      </c>
      <c r="CO171">
        <f>1-NORMDIST(AA171,Playoffs!DN$199,Playoffs!DN$200,1)</f>
        <v>0.61288563700482301</v>
      </c>
      <c r="CP171">
        <f>NORMDIST(AB171,Playoffs!DO$199,Playoffs!DO$200,1)</f>
        <v>0.99597168551916582</v>
      </c>
      <c r="CQ171">
        <f>NORMDIST(AC171,Playoffs!DP$199,Playoffs!DP$200,1)</f>
        <v>0.47802425856660613</v>
      </c>
      <c r="CR171">
        <f>1-NORMDIST(AD171,Playoffs!DQ$199,Playoffs!DQ$200,1)</f>
        <v>0.98664095805417362</v>
      </c>
      <c r="CS171">
        <f>NORMDIST(AE171,Playoffs!DR$199,Playoffs!DR$200,1)</f>
        <v>0.43177826817371012</v>
      </c>
      <c r="CT171">
        <f>1-NORMDIST(AF171,Playoffs!DS$199,Playoffs!DS$200,1)</f>
        <v>0.97183739579797157</v>
      </c>
      <c r="CU171">
        <f>NORMDIST(AG171,Playoffs!DT$199,Playoffs!DT$200,1)</f>
        <v>0.77040258142465212</v>
      </c>
      <c r="CV171">
        <f>1-NORMDIST(AH171,Playoffs!DU$199,Playoffs!DU$200,1)</f>
        <v>0.87772595169603429</v>
      </c>
      <c r="CW171">
        <f t="shared" si="172"/>
        <v>22.56484239331575</v>
      </c>
      <c r="CX171">
        <f t="shared" si="173"/>
        <v>25.101441162339796</v>
      </c>
      <c r="CY171">
        <f t="shared" si="174"/>
        <v>47.666283555655554</v>
      </c>
      <c r="DA171">
        <f t="shared" ca="1" si="175"/>
        <v>73</v>
      </c>
      <c r="DB171">
        <f t="shared" ca="1" si="176"/>
        <v>52</v>
      </c>
      <c r="DC171">
        <f t="shared" ca="1" si="177"/>
        <v>39</v>
      </c>
      <c r="DE171" t="str">
        <f t="shared" si="178"/>
        <v>Steelers</v>
      </c>
    </row>
    <row r="172" spans="1:109">
      <c r="A172" t="str">
        <f>Playoffs!G170</f>
        <v>Chargers-DIV-2008</v>
      </c>
      <c r="B172" t="str">
        <f>Playoffs!B170&amp;"-"&amp;Playoffs!F170</f>
        <v>Steelers-2008</v>
      </c>
      <c r="C172">
        <f>Playoffs!CP170-VLOOKUP($B172,Adjusted!$C$1:$AI$128,C$2,FALSE)</f>
        <v>0.75530615444034943</v>
      </c>
      <c r="D172">
        <f>Playoffs!CQ170-VLOOKUP($B172,Adjusted!$C$1:$AI$128,D$2,FALSE)</f>
        <v>0.77874177487039453</v>
      </c>
      <c r="E172">
        <f>Playoffs!CR170-VLOOKUP($B172,Adjusted!$C$1:$AI$128,E$2,FALSE)</f>
        <v>10.055282228029572</v>
      </c>
      <c r="F172">
        <f>Playoffs!CS170-VLOOKUP($B172,Adjusted!$C$1:$AI$128,F$2,FALSE)</f>
        <v>6.8856018301886825</v>
      </c>
      <c r="G172">
        <f>Playoffs!CT170-VLOOKUP($B172,Adjusted!$C$1:$AI$128,G$2,FALSE)</f>
        <v>1.5846286863132604</v>
      </c>
      <c r="H172">
        <f>Playoffs!CU170-VLOOKUP($B172,Adjusted!$C$1:$AI$128,H$2,FALSE)</f>
        <v>0.16113113548987762</v>
      </c>
      <c r="I172">
        <f>Playoffs!CV170-VLOOKUP($B172,Adjusted!$C$1:$AI$128,I$2,FALSE)</f>
        <v>33.591846880714499</v>
      </c>
      <c r="J172">
        <f>Playoffs!CW170-VLOOKUP($B172,Adjusted!$C$1:$AI$128,J$2,FALSE)</f>
        <v>31.31051467568204</v>
      </c>
      <c r="K172">
        <f>Playoffs!CX170-VLOOKUP($B172,Adjusted!$C$1:$AI$128,K$2,FALSE)</f>
        <v>2.2926282988610276</v>
      </c>
      <c r="L172">
        <f>Playoffs!CY170-VLOOKUP($B172,Adjusted!$C$1:$AI$128,L$2,FALSE)</f>
        <v>3.1577232667692132</v>
      </c>
      <c r="M172">
        <f>Playoffs!CZ170-VLOOKUP($B172,Adjusted!$C$1:$AI$128,M$2,FALSE)</f>
        <v>7.0467426797881183</v>
      </c>
      <c r="N172">
        <f>Playoffs!DA170-VLOOKUP($B172,Adjusted!$C$1:$AI$128,N$2,FALSE)</f>
        <v>5.1411609616191436</v>
      </c>
      <c r="O172">
        <f>Playoffs!DB170-VLOOKUP($B172,Adjusted!$C$1:$AI$128,O$2,FALSE)</f>
        <v>1.6865340211151474</v>
      </c>
      <c r="P172">
        <f>Playoffs!DC170-VLOOKUP($B172,Adjusted!$C$1:$AI$128,P$2,FALSE)</f>
        <v>1.9645817480160472</v>
      </c>
      <c r="Q172">
        <f>Playoffs!DD170-VLOOKUP($B172,Adjusted!$C$1:$AI$128,Q$2,FALSE)</f>
        <v>0.50324010008874964</v>
      </c>
      <c r="R172">
        <f>Playoffs!DE170-VLOOKUP($B172,Adjusted!$C$1:$AI$128,R$2,FALSE)</f>
        <v>0.36024903325445679</v>
      </c>
      <c r="S172">
        <f>Playoffs!DF170-VLOOKUP($B172,Adjusted!$C$1:$AI$128,S$2,FALSE)</f>
        <v>29.100013945194451</v>
      </c>
      <c r="T172">
        <f>Playoffs!DG170-VLOOKUP($B172,Adjusted!$C$1:$AI$128,T$2,FALSE)</f>
        <v>35.742393272016791</v>
      </c>
      <c r="U172">
        <f>Playoffs!DH170-VLOOKUP($B172,Adjusted!$C$1:$AI$128,U$2,FALSE)</f>
        <v>3.6842505251057043</v>
      </c>
      <c r="V172">
        <f>Playoffs!DI170-VLOOKUP($B172,Adjusted!$C$1:$AI$128,V$2,FALSE)</f>
        <v>3.2151469067743621</v>
      </c>
      <c r="W172">
        <f>Playoffs!DJ170-VLOOKUP($B172,Adjusted!$C$1:$AI$128,W$2,FALSE)</f>
        <v>1.113427440244894</v>
      </c>
      <c r="X172">
        <f>Playoffs!DK170-VLOOKUP($B172,Adjusted!$C$1:$AI$128,X$2,FALSE)</f>
        <v>0.81799915082406305</v>
      </c>
      <c r="Y172">
        <f>Playoffs!DL170-VLOOKUP($B172,Adjusted!$C$1:$AI$128,Y$2,FALSE)</f>
        <v>4.6512421726630047</v>
      </c>
      <c r="Z172">
        <f>Playoffs!DM170-VLOOKUP($B172,Adjusted!$C$1:$AI$128,Z$2,FALSE)</f>
        <v>6.1573876700688297</v>
      </c>
      <c r="AA172">
        <f>Playoffs!DN170-VLOOKUP($B172,Adjusted!$C$1:$AI$128,AA$2,FALSE)</f>
        <v>1.9941016422399767</v>
      </c>
      <c r="AB172">
        <f>Playoffs!DO170-VLOOKUP($B172,Adjusted!$C$1:$AI$128,AB$2,FALSE)</f>
        <v>0.59589170752137322</v>
      </c>
      <c r="AC172">
        <f>Playoffs!DP170-VLOOKUP($B172,Adjusted!$C$1:$AI$128,AC$2,FALSE)</f>
        <v>0.25496489801563998</v>
      </c>
      <c r="AD172">
        <f>Playoffs!DQ170-VLOOKUP($B172,Adjusted!$C$1:$AI$128,AD$2,FALSE)</f>
        <v>0.51282734227864146</v>
      </c>
      <c r="AE172">
        <f>Playoffs!DR170-VLOOKUP($B172,Adjusted!$C$1:$AI$128,AE$2,FALSE)</f>
        <v>2.2033907407189841</v>
      </c>
      <c r="AF172">
        <f>Playoffs!DS170-VLOOKUP($B172,Adjusted!$C$1:$AI$128,AF$2,FALSE)</f>
        <v>4.291187631709084</v>
      </c>
      <c r="AG172">
        <f>Playoffs!DT170-VLOOKUP($B172,Adjusted!$C$1:$AI$128,AG$2,FALSE)</f>
        <v>33.866275328052872</v>
      </c>
      <c r="AH172">
        <f>Playoffs!DU170-VLOOKUP($B172,Adjusted!$C$1:$AI$128,AH$2,FALSE)</f>
        <v>44.580395238677632</v>
      </c>
      <c r="AJ172">
        <f t="shared" ca="1" si="171"/>
        <v>66</v>
      </c>
      <c r="AK172">
        <f t="shared" ca="1" si="179"/>
        <v>176</v>
      </c>
      <c r="AL172">
        <f t="shared" ca="1" si="180"/>
        <v>19</v>
      </c>
      <c r="AM172">
        <f t="shared" ca="1" si="181"/>
        <v>152</v>
      </c>
      <c r="AN172">
        <f t="shared" ca="1" si="182"/>
        <v>109</v>
      </c>
      <c r="AO172">
        <f t="shared" ca="1" si="183"/>
        <v>181</v>
      </c>
      <c r="AP172">
        <f t="shared" ca="1" si="184"/>
        <v>64</v>
      </c>
      <c r="AQ172">
        <f t="shared" ca="1" si="185"/>
        <v>137</v>
      </c>
      <c r="AR172">
        <f t="shared" ca="1" si="186"/>
        <v>148</v>
      </c>
      <c r="AS172">
        <f t="shared" ca="1" si="187"/>
        <v>168</v>
      </c>
      <c r="AT172">
        <f t="shared" ca="1" si="188"/>
        <v>12</v>
      </c>
      <c r="AU172">
        <f t="shared" ca="1" si="189"/>
        <v>120</v>
      </c>
      <c r="AV172">
        <f t="shared" ca="1" si="190"/>
        <v>103</v>
      </c>
      <c r="AW172">
        <f t="shared" ca="1" si="191"/>
        <v>155</v>
      </c>
      <c r="AX172">
        <f t="shared" ca="1" si="192"/>
        <v>57</v>
      </c>
      <c r="AY172">
        <f t="shared" ca="1" si="193"/>
        <v>93</v>
      </c>
      <c r="AZ172">
        <f t="shared" ca="1" si="194"/>
        <v>136</v>
      </c>
      <c r="BA172">
        <f t="shared" ca="1" si="195"/>
        <v>158</v>
      </c>
      <c r="BB172">
        <f t="shared" ca="1" si="196"/>
        <v>92</v>
      </c>
      <c r="BC172">
        <f t="shared" ca="1" si="197"/>
        <v>135</v>
      </c>
      <c r="BD172">
        <f t="shared" ca="1" si="198"/>
        <v>5</v>
      </c>
      <c r="BE172">
        <f t="shared" ca="1" si="199"/>
        <v>149</v>
      </c>
      <c r="BF172">
        <f t="shared" ca="1" si="200"/>
        <v>164</v>
      </c>
      <c r="BG172">
        <f t="shared" ca="1" si="201"/>
        <v>149</v>
      </c>
      <c r="BH172">
        <f t="shared" ca="1" si="202"/>
        <v>196</v>
      </c>
      <c r="BI172">
        <f t="shared" ca="1" si="203"/>
        <v>118</v>
      </c>
      <c r="BJ172">
        <f t="shared" ca="1" si="204"/>
        <v>192</v>
      </c>
      <c r="BK172">
        <f t="shared" ca="1" si="205"/>
        <v>148</v>
      </c>
      <c r="BL172">
        <f t="shared" ca="1" si="206"/>
        <v>190</v>
      </c>
      <c r="BM172">
        <f t="shared" ca="1" si="207"/>
        <v>124</v>
      </c>
      <c r="BN172">
        <f t="shared" ca="1" si="208"/>
        <v>150</v>
      </c>
      <c r="BO172">
        <f t="shared" ca="1" si="209"/>
        <v>181</v>
      </c>
      <c r="BQ172">
        <f>NORMDIST(C172,Playoffs!CP$199,Playoffs!CP$200,1)</f>
        <v>0.73151538742658917</v>
      </c>
      <c r="BR172">
        <f>1-NORMDIST(D172,Playoffs!CQ$199,Playoffs!CQ$200,1)</f>
        <v>0.19928752466583544</v>
      </c>
      <c r="BS172">
        <f>NORMDIST(E172,Playoffs!CR$199,Playoffs!CR$200,1)</f>
        <v>0.94854825072734583</v>
      </c>
      <c r="BT172">
        <f>1-NORMDIST(F172,Playoffs!CS$199,Playoffs!CS$200,1)</f>
        <v>0.30482993851360562</v>
      </c>
      <c r="BU172">
        <f>1-NORMDIST(G172,Playoffs!CT$199,Playoffs!CT$200,1)</f>
        <v>0.54748658861442678</v>
      </c>
      <c r="BV172">
        <f>NORMDIST(H172,Playoffs!CU$199,Playoffs!CU$200,1)</f>
        <v>0.12860633194975546</v>
      </c>
      <c r="BW172">
        <f>NORMDIST(I172,Playoffs!CV$199,Playoffs!CV$200,1)</f>
        <v>0.71553400298774439</v>
      </c>
      <c r="BX172">
        <f>1-NORMDIST(J172,Playoffs!CW$199,Playoffs!CW$200,1)</f>
        <v>0.37650801947136903</v>
      </c>
      <c r="BY172">
        <f>NORMDIST(K172,Playoffs!CX$199,Playoffs!CX$200,1)</f>
        <v>0.27158910940750891</v>
      </c>
      <c r="BZ172">
        <f>1-NORMDIST(L172,Playoffs!CY$199,Playoffs!CY$200,1)</f>
        <v>0.1998339391583428</v>
      </c>
      <c r="CA172">
        <f>NORMDIST(M172,Playoffs!CZ$199,Playoffs!CZ$200,1)</f>
        <v>0.95040794610873558</v>
      </c>
      <c r="CB172">
        <f>1-NORMDIST(N172,Playoffs!DA$199,Playoffs!DA$200,1)</f>
        <v>0.51110709656063935</v>
      </c>
      <c r="CC172">
        <f>NORMDIST(O172,Playoffs!DB$199,Playoffs!DB$200,1)</f>
        <v>0.54275075967397246</v>
      </c>
      <c r="CD172">
        <f>1-NORMDIST(P172,Playoffs!DC$199,Playoffs!DC$200,1)</f>
        <v>0.27043122457444868</v>
      </c>
      <c r="CE172">
        <f>NORMDIST(Q172,Playoffs!DD$199,Playoffs!DD$200,1)</f>
        <v>0.79771403371401295</v>
      </c>
      <c r="CF172">
        <f>1-NORMDIST(R172,Playoffs!DE$199,Playoffs!DE$200,1)</f>
        <v>0.59122388946348092</v>
      </c>
      <c r="CG172">
        <f>NORMDIST(S172,Playoffs!DF$199,Playoffs!DF$200,1)</f>
        <v>0.36523471047899547</v>
      </c>
      <c r="CH172">
        <f>1-NORMDIST(T172,Playoffs!DG$199,Playoffs!DG$200,1)</f>
        <v>0.20368701718780891</v>
      </c>
      <c r="CI172">
        <f>1-NORMDIST(U172,Playoffs!DH$199,Playoffs!DH$200,1)</f>
        <v>0.54533572565638921</v>
      </c>
      <c r="CJ172">
        <f>NORMDIST(V172,Playoffs!DI$199,Playoffs!DI$200,1)</f>
        <v>0.36467253490536655</v>
      </c>
      <c r="CK172">
        <f>NORMDIST(W172,Playoffs!DJ$199,Playoffs!DJ$200,1)</f>
        <v>0.95267730031931142</v>
      </c>
      <c r="CL172">
        <f>1-NORMDIST(X172,Playoffs!DK$199,Playoffs!DK$200,1)</f>
        <v>0.27683030709604661</v>
      </c>
      <c r="CM172">
        <f>NORMDIST(Y172,Playoffs!DL$199,Playoffs!DL$200,1)</f>
        <v>0.19510302005991376</v>
      </c>
      <c r="CN172">
        <f>1-NORMDIST(Z172,Playoffs!DM$199,Playoffs!DM$200,1)</f>
        <v>0.25777977235502958</v>
      </c>
      <c r="CO172">
        <f>1-NORMDIST(AA172,Playoffs!DN$199,Playoffs!DN$200,1)</f>
        <v>3.3271642593395434E-3</v>
      </c>
      <c r="CP172">
        <f>NORMDIST(AB172,Playoffs!DO$199,Playoffs!DO$200,1)</f>
        <v>0.30564148271171687</v>
      </c>
      <c r="CQ172">
        <f>NORMDIST(AC172,Playoffs!DP$199,Playoffs!DP$200,1)</f>
        <v>4.1893952605566165E-2</v>
      </c>
      <c r="CR172">
        <f>1-NORMDIST(AD172,Playoffs!DQ$199,Playoffs!DQ$200,1)</f>
        <v>0.31702530176316213</v>
      </c>
      <c r="CS172">
        <f>NORMDIST(AE172,Playoffs!DR$199,Playoffs!DR$200,1)</f>
        <v>6.2465410681549427E-2</v>
      </c>
      <c r="CT172">
        <f>1-NORMDIST(AF172,Playoffs!DS$199,Playoffs!DS$200,1)</f>
        <v>0.45160556348153325</v>
      </c>
      <c r="CU172">
        <f>NORMDIST(AG172,Playoffs!DT$199,Playoffs!DT$200,1)</f>
        <v>0.25754103182529176</v>
      </c>
      <c r="CV172">
        <f>1-NORMDIST(AH172,Playoffs!DU$199,Playoffs!DU$200,1)</f>
        <v>0.16101530100390649</v>
      </c>
      <c r="CW172">
        <f t="shared" si="172"/>
        <v>22.092768010017394</v>
      </c>
      <c r="CX172">
        <f t="shared" si="173"/>
        <v>11.030283511862299</v>
      </c>
      <c r="CY172">
        <f t="shared" si="174"/>
        <v>33.123051521879674</v>
      </c>
      <c r="DA172">
        <f t="shared" ca="1" si="175"/>
        <v>78</v>
      </c>
      <c r="DB172">
        <f t="shared" ca="1" si="176"/>
        <v>172</v>
      </c>
      <c r="DC172">
        <f t="shared" ca="1" si="177"/>
        <v>151</v>
      </c>
      <c r="DE172" t="str">
        <f t="shared" si="178"/>
        <v>Chargers</v>
      </c>
    </row>
    <row r="173" spans="1:109">
      <c r="A173" t="str">
        <f>Playoffs!G171</f>
        <v>Cardinals-CC-2008</v>
      </c>
      <c r="B173" t="str">
        <f>Playoffs!B171&amp;"-"&amp;Playoffs!F171</f>
        <v>Eagles-2008</v>
      </c>
      <c r="C173">
        <f>Playoffs!CP171-VLOOKUP($B173,Adjusted!$C$1:$AI$128,C$2,FALSE)</f>
        <v>0.88861969810385821</v>
      </c>
      <c r="D173">
        <f>Playoffs!CQ171-VLOOKUP($B173,Adjusted!$C$1:$AI$128,D$2,FALSE)</f>
        <v>0.74822063178245524</v>
      </c>
      <c r="E173">
        <f>Playoffs!CR171-VLOOKUP($B173,Adjusted!$C$1:$AI$128,E$2,FALSE)</f>
        <v>12.404499951160812</v>
      </c>
      <c r="F173">
        <f>Playoffs!CS171-VLOOKUP($B173,Adjusted!$C$1:$AI$128,F$2,FALSE)</f>
        <v>7.1070567606463655</v>
      </c>
      <c r="G173">
        <f>Playoffs!CT171-VLOOKUP($B173,Adjusted!$C$1:$AI$128,G$2,FALSE)</f>
        <v>0.78432258987571946</v>
      </c>
      <c r="H173">
        <f>Playoffs!CU171-VLOOKUP($B173,Adjusted!$C$1:$AI$128,H$2,FALSE)</f>
        <v>2.902396724713733</v>
      </c>
      <c r="I173">
        <f>Playoffs!CV171-VLOOKUP($B173,Adjusted!$C$1:$AI$128,I$2,FALSE)</f>
        <v>43.825109449859369</v>
      </c>
      <c r="J173">
        <f>Playoffs!CW171-VLOOKUP($B173,Adjusted!$C$1:$AI$128,J$2,FALSE)</f>
        <v>39.785767477637172</v>
      </c>
      <c r="K173">
        <f>Playoffs!CX171-VLOOKUP($B173,Adjusted!$C$1:$AI$128,K$2,FALSE)</f>
        <v>3.3718229761333061</v>
      </c>
      <c r="L173">
        <f>Playoffs!CY171-VLOOKUP($B173,Adjusted!$C$1:$AI$128,L$2,FALSE)</f>
        <v>2.7245535100924143</v>
      </c>
      <c r="M173">
        <f>Playoffs!CZ171-VLOOKUP($B173,Adjusted!$C$1:$AI$128,M$2,FALSE)</f>
        <v>6.9731221625594735</v>
      </c>
      <c r="N173">
        <f>Playoffs!DA171-VLOOKUP($B173,Adjusted!$C$1:$AI$128,N$2,FALSE)</f>
        <v>6.574993049732889</v>
      </c>
      <c r="O173">
        <f>Playoffs!DB171-VLOOKUP($B173,Adjusted!$C$1:$AI$128,O$2,FALSE)</f>
        <v>2.5334431209677173</v>
      </c>
      <c r="P173">
        <f>Playoffs!DC171-VLOOKUP($B173,Adjusted!$C$1:$AI$128,P$2,FALSE)</f>
        <v>1.8862861538408824</v>
      </c>
      <c r="Q173">
        <f>Playoffs!DD171-VLOOKUP($B173,Adjusted!$C$1:$AI$128,Q$2,FALSE)</f>
        <v>0.54367800234330443</v>
      </c>
      <c r="R173">
        <f>Playoffs!DE171-VLOOKUP($B173,Adjusted!$C$1:$AI$128,R$2,FALSE)</f>
        <v>0.44241001633842558</v>
      </c>
      <c r="S173">
        <f>Playoffs!DF171-VLOOKUP($B173,Adjusted!$C$1:$AI$128,S$2,FALSE)</f>
        <v>31.660516280327041</v>
      </c>
      <c r="T173">
        <f>Playoffs!DG171-VLOOKUP($B173,Adjusted!$C$1:$AI$128,T$2,FALSE)</f>
        <v>23.874992279944362</v>
      </c>
      <c r="U173">
        <f>Playoffs!DH171-VLOOKUP($B173,Adjusted!$C$1:$AI$128,U$2,FALSE)</f>
        <v>3.0010631204002589</v>
      </c>
      <c r="V173">
        <f>Playoffs!DI171-VLOOKUP($B173,Adjusted!$C$1:$AI$128,V$2,FALSE)</f>
        <v>1.3509209110370299</v>
      </c>
      <c r="W173">
        <f>Playoffs!DJ171-VLOOKUP($B173,Adjusted!$C$1:$AI$128,W$2,FALSE)</f>
        <v>1.0458438264577594</v>
      </c>
      <c r="X173">
        <f>Playoffs!DK171-VLOOKUP($B173,Adjusted!$C$1:$AI$128,X$2,FALSE)</f>
        <v>0.78339472111834174</v>
      </c>
      <c r="Y173">
        <f>Playoffs!DL171-VLOOKUP($B173,Adjusted!$C$1:$AI$128,Y$2,FALSE)</f>
        <v>6.4911194286914027</v>
      </c>
      <c r="Z173">
        <f>Playoffs!DM171-VLOOKUP($B173,Adjusted!$C$1:$AI$128,Z$2,FALSE)</f>
        <v>6.0084069488167531</v>
      </c>
      <c r="AA173">
        <f>Playoffs!DN171-VLOOKUP($B173,Adjusted!$C$1:$AI$128,AA$2,FALSE)</f>
        <v>0.381929697831844</v>
      </c>
      <c r="AB173">
        <f>Playoffs!DO171-VLOOKUP($B173,Adjusted!$C$1:$AI$128,AB$2,FALSE)</f>
        <v>1.1613244555624855</v>
      </c>
      <c r="AC173">
        <f>Playoffs!DP171-VLOOKUP($B173,Adjusted!$C$1:$AI$128,AC$2,FALSE)</f>
        <v>0.50377590807456185</v>
      </c>
      <c r="AD173">
        <f>Playoffs!DQ171-VLOOKUP($B173,Adjusted!$C$1:$AI$128,AD$2,FALSE)</f>
        <v>0.48283681083360735</v>
      </c>
      <c r="AE173">
        <f>Playoffs!DR171-VLOOKUP($B173,Adjusted!$C$1:$AI$128,AE$2,FALSE)</f>
        <v>4.4230973043133055</v>
      </c>
      <c r="AF173">
        <f>Playoffs!DS171-VLOOKUP($B173,Adjusted!$C$1:$AI$128,AF$2,FALSE)</f>
        <v>5.3785609280874525</v>
      </c>
      <c r="AG173">
        <f>Playoffs!DT171-VLOOKUP($B173,Adjusted!$C$1:$AI$128,AG$2,FALSE)</f>
        <v>35.414769140124427</v>
      </c>
      <c r="AH173">
        <f>Playoffs!DU171-VLOOKUP($B173,Adjusted!$C$1:$AI$128,AH$2,FALSE)</f>
        <v>48.025808171019612</v>
      </c>
      <c r="AJ173">
        <f t="shared" ca="1" si="171"/>
        <v>8</v>
      </c>
      <c r="AK173">
        <f t="shared" ca="1" si="179"/>
        <v>156</v>
      </c>
      <c r="AL173">
        <f t="shared" ca="1" si="180"/>
        <v>6</v>
      </c>
      <c r="AM173">
        <f t="shared" ca="1" si="181"/>
        <v>155</v>
      </c>
      <c r="AN173">
        <f t="shared" ca="1" si="182"/>
        <v>62</v>
      </c>
      <c r="AO173">
        <f t="shared" ca="1" si="183"/>
        <v>51</v>
      </c>
      <c r="AP173">
        <f t="shared" ca="1" si="184"/>
        <v>18</v>
      </c>
      <c r="AQ173">
        <f t="shared" ca="1" si="185"/>
        <v>183</v>
      </c>
      <c r="AR173">
        <f t="shared" ca="1" si="186"/>
        <v>31</v>
      </c>
      <c r="AS173">
        <f t="shared" ca="1" si="187"/>
        <v>121</v>
      </c>
      <c r="AT173">
        <f t="shared" ca="1" si="188"/>
        <v>13</v>
      </c>
      <c r="AU173">
        <f t="shared" ca="1" si="189"/>
        <v>183</v>
      </c>
      <c r="AV173">
        <f t="shared" ca="1" si="190"/>
        <v>21</v>
      </c>
      <c r="AW173">
        <f t="shared" ca="1" si="191"/>
        <v>148</v>
      </c>
      <c r="AX173">
        <f t="shared" ca="1" si="192"/>
        <v>30</v>
      </c>
      <c r="AY173">
        <f t="shared" ca="1" si="193"/>
        <v>141</v>
      </c>
      <c r="AZ173">
        <f t="shared" ca="1" si="194"/>
        <v>100</v>
      </c>
      <c r="BA173">
        <f t="shared" ca="1" si="195"/>
        <v>27</v>
      </c>
      <c r="BB173">
        <f t="shared" ca="1" si="196"/>
        <v>75</v>
      </c>
      <c r="BC173">
        <f t="shared" ca="1" si="197"/>
        <v>182</v>
      </c>
      <c r="BD173">
        <f t="shared" ca="1" si="198"/>
        <v>15</v>
      </c>
      <c r="BE173">
        <f t="shared" ca="1" si="199"/>
        <v>143</v>
      </c>
      <c r="BF173">
        <f t="shared" ca="1" si="200"/>
        <v>36</v>
      </c>
      <c r="BG173">
        <f t="shared" ca="1" si="201"/>
        <v>140</v>
      </c>
      <c r="BH173">
        <f t="shared" ca="1" si="202"/>
        <v>48</v>
      </c>
      <c r="BI173">
        <f t="shared" ca="1" si="203"/>
        <v>26</v>
      </c>
      <c r="BJ173">
        <f t="shared" ca="1" si="204"/>
        <v>66</v>
      </c>
      <c r="BK173">
        <f t="shared" ca="1" si="205"/>
        <v>127</v>
      </c>
      <c r="BL173">
        <f t="shared" ca="1" si="206"/>
        <v>68</v>
      </c>
      <c r="BM173">
        <f t="shared" ca="1" si="207"/>
        <v>175</v>
      </c>
      <c r="BN173">
        <f t="shared" ca="1" si="208"/>
        <v>127</v>
      </c>
      <c r="BO173">
        <f t="shared" ca="1" si="209"/>
        <v>194</v>
      </c>
      <c r="BQ173">
        <f>NORMDIST(C173,Playoffs!CP$199,Playoffs!CP$200,1)</f>
        <v>0.97176318815204299</v>
      </c>
      <c r="BR173">
        <f>1-NORMDIST(D173,Playoffs!CQ$199,Playoffs!CQ$200,1)</f>
        <v>0.29155691490403735</v>
      </c>
      <c r="BS173">
        <f>NORMDIST(E173,Playoffs!CR$199,Playoffs!CR$200,1)</f>
        <v>0.9930784516755552</v>
      </c>
      <c r="BT173">
        <f>1-NORMDIST(F173,Playoffs!CS$199,Playoffs!CS$200,1)</f>
        <v>0.27798561082092166</v>
      </c>
      <c r="BU173">
        <f>1-NORMDIST(G173,Playoffs!CT$199,Playoffs!CT$200,1)</f>
        <v>0.75465805620923243</v>
      </c>
      <c r="BV173">
        <f>NORMDIST(H173,Playoffs!CU$199,Playoffs!CU$200,1)</f>
        <v>0.79363106405741646</v>
      </c>
      <c r="BW173">
        <f>NORMDIST(I173,Playoffs!CV$199,Playoffs!CV$200,1)</f>
        <v>0.95667017539307431</v>
      </c>
      <c r="BX173">
        <f>1-NORMDIST(J173,Playoffs!CW$199,Playoffs!CW$200,1)</f>
        <v>0.10350076130375263</v>
      </c>
      <c r="BY173">
        <f>NORMDIST(K173,Playoffs!CX$199,Playoffs!CX$200,1)</f>
        <v>0.8851490592389899</v>
      </c>
      <c r="BZ173">
        <f>1-NORMDIST(L173,Playoffs!CY$199,Playoffs!CY$200,1)</f>
        <v>0.45380363412988134</v>
      </c>
      <c r="CA173">
        <f>NORMDIST(M173,Playoffs!CZ$199,Playoffs!CZ$200,1)</f>
        <v>0.9434083062450096</v>
      </c>
      <c r="CB173">
        <f>1-NORMDIST(N173,Playoffs!DA$199,Playoffs!DA$200,1)</f>
        <v>0.10864934983391006</v>
      </c>
      <c r="CC173">
        <f>NORMDIST(O173,Playoffs!DB$199,Playoffs!DB$200,1)</f>
        <v>0.9498025499656334</v>
      </c>
      <c r="CD173">
        <f>1-NORMDIST(P173,Playoffs!DC$199,Playoffs!DC$200,1)</f>
        <v>0.31933920218365097</v>
      </c>
      <c r="CE173">
        <f>NORMDIST(Q173,Playoffs!DD$199,Playoffs!DD$200,1)</f>
        <v>0.871693645039753</v>
      </c>
      <c r="CF173">
        <f>1-NORMDIST(R173,Playoffs!DE$199,Playoffs!DE$200,1)</f>
        <v>0.35168701372284861</v>
      </c>
      <c r="CG173">
        <f>NORMDIST(S173,Playoffs!DF$199,Playoffs!DF$200,1)</f>
        <v>0.54287367023394106</v>
      </c>
      <c r="CH173">
        <f>1-NORMDIST(T173,Playoffs!DG$199,Playoffs!DG$200,1)</f>
        <v>0.89746252378576585</v>
      </c>
      <c r="CI173">
        <f>1-NORMDIST(U173,Playoffs!DH$199,Playoffs!DH$200,1)</f>
        <v>0.67433849798561551</v>
      </c>
      <c r="CJ173">
        <f>NORMDIST(V173,Playoffs!DI$199,Playoffs!DI$200,1)</f>
        <v>0.1023255284397524</v>
      </c>
      <c r="CK173">
        <f>NORMDIST(W173,Playoffs!DJ$199,Playoffs!DJ$200,1)</f>
        <v>0.92285280194609509</v>
      </c>
      <c r="CL173">
        <f>1-NORMDIST(X173,Playoffs!DK$199,Playoffs!DK$200,1)</f>
        <v>0.32064887432150369</v>
      </c>
      <c r="CM173">
        <f>NORMDIST(Y173,Playoffs!DL$199,Playoffs!DL$200,1)</f>
        <v>0.83760670747675969</v>
      </c>
      <c r="CN173">
        <f>1-NORMDIST(Z173,Playoffs!DM$199,Playoffs!DM$200,1)</f>
        <v>0.30822148763123614</v>
      </c>
      <c r="CO173">
        <f>1-NORMDIST(AA173,Playoffs!DN$199,Playoffs!DN$200,1)</f>
        <v>0.84165371061730332</v>
      </c>
      <c r="CP173">
        <f>NORMDIST(AB173,Playoffs!DO$199,Playoffs!DO$200,1)</f>
        <v>0.78660283377396856</v>
      </c>
      <c r="CQ173">
        <f>NORMDIST(AC173,Playoffs!DP$199,Playoffs!DP$200,1)</f>
        <v>0.65491655366071189</v>
      </c>
      <c r="CR173">
        <f>1-NORMDIST(AD173,Playoffs!DQ$199,Playoffs!DQ$200,1)</f>
        <v>0.41310514627399775</v>
      </c>
      <c r="CS173">
        <f>NORMDIST(AE173,Playoffs!DR$199,Playoffs!DR$200,1)</f>
        <v>0.58949052025913318</v>
      </c>
      <c r="CT173">
        <f>1-NORMDIST(AF173,Playoffs!DS$199,Playoffs!DS$200,1)</f>
        <v>0.16253480222549521</v>
      </c>
      <c r="CU173">
        <f>NORMDIST(AG173,Playoffs!DT$199,Playoffs!DT$200,1)</f>
        <v>0.33953247426800803</v>
      </c>
      <c r="CV173">
        <f>1-NORMDIST(AH173,Playoffs!DU$199,Playoffs!DU$200,1)</f>
        <v>6.4497369586848374E-2</v>
      </c>
      <c r="CW173">
        <f t="shared" si="172"/>
        <v>31.190729309475945</v>
      </c>
      <c r="CX173">
        <f t="shared" si="173"/>
        <v>13.363077954600335</v>
      </c>
      <c r="CY173">
        <f t="shared" si="174"/>
        <v>44.553807264076276</v>
      </c>
      <c r="DA173">
        <f t="shared" ca="1" si="175"/>
        <v>9</v>
      </c>
      <c r="DB173">
        <f t="shared" ca="1" si="176"/>
        <v>159</v>
      </c>
      <c r="DC173">
        <f t="shared" ca="1" si="177"/>
        <v>63</v>
      </c>
      <c r="DE173" t="str">
        <f t="shared" si="178"/>
        <v>Cardinals</v>
      </c>
    </row>
    <row r="174" spans="1:109">
      <c r="A174" t="str">
        <f>Playoffs!G172</f>
        <v>Eagles-CC-2008</v>
      </c>
      <c r="B174" t="str">
        <f>Playoffs!B172&amp;"-"&amp;Playoffs!F172</f>
        <v>Cardinals-2008</v>
      </c>
      <c r="C174">
        <f>Playoffs!CP172-VLOOKUP($B174,Adjusted!$C$1:$AI$128,C$2,FALSE)</f>
        <v>0.7102383588807577</v>
      </c>
      <c r="D174">
        <f>Playoffs!CQ172-VLOOKUP($B174,Adjusted!$C$1:$AI$128,D$2,FALSE)</f>
        <v>0.76221133146181019</v>
      </c>
      <c r="E174">
        <f>Playoffs!CR172-VLOOKUP($B174,Adjusted!$C$1:$AI$128,E$2,FALSE)</f>
        <v>5.9683449963863682</v>
      </c>
      <c r="F174">
        <f>Playoffs!CS172-VLOOKUP($B174,Adjusted!$C$1:$AI$128,F$2,FALSE)</f>
        <v>10.380539691588702</v>
      </c>
      <c r="G174">
        <f>Playoffs!CT172-VLOOKUP($B174,Adjusted!$C$1:$AI$128,G$2,FALSE)</f>
        <v>2.894951041321093</v>
      </c>
      <c r="H174">
        <f>Playoffs!CU172-VLOOKUP($B174,Adjusted!$C$1:$AI$128,H$2,FALSE)</f>
        <v>0.54273857823782257</v>
      </c>
      <c r="I174">
        <f>Playoffs!CV172-VLOOKUP($B174,Adjusted!$C$1:$AI$128,I$2,FALSE)</f>
        <v>40.134844693591432</v>
      </c>
      <c r="J174">
        <f>Playoffs!CW172-VLOOKUP($B174,Adjusted!$C$1:$AI$128,J$2,FALSE)</f>
        <v>32.051490463480931</v>
      </c>
      <c r="K174">
        <f>Playoffs!CX172-VLOOKUP($B174,Adjusted!$C$1:$AI$128,K$2,FALSE)</f>
        <v>2.7604618275662296</v>
      </c>
      <c r="L174">
        <f>Playoffs!CY172-VLOOKUP($B174,Adjusted!$C$1:$AI$128,L$2,FALSE)</f>
        <v>2.8634218479058364</v>
      </c>
      <c r="M174">
        <f>Playoffs!CZ172-VLOOKUP($B174,Adjusted!$C$1:$AI$128,M$2,FALSE)</f>
        <v>6.5705771914041318</v>
      </c>
      <c r="N174">
        <f>Playoffs!DA172-VLOOKUP($B174,Adjusted!$C$1:$AI$128,N$2,FALSE)</f>
        <v>5.6503651811072855</v>
      </c>
      <c r="O174">
        <f>Playoffs!DB172-VLOOKUP($B174,Adjusted!$C$1:$AI$128,O$2,FALSE)</f>
        <v>1.8962535500472302</v>
      </c>
      <c r="P174">
        <f>Playoffs!DC172-VLOOKUP($B174,Adjusted!$C$1:$AI$128,P$2,FALSE)</f>
        <v>1.8088207430576448</v>
      </c>
      <c r="Q174">
        <f>Playoffs!DD172-VLOOKUP($B174,Adjusted!$C$1:$AI$128,Q$2,FALSE)</f>
        <v>0.38314584875662788</v>
      </c>
      <c r="R174">
        <f>Playoffs!DE172-VLOOKUP($B174,Adjusted!$C$1:$AI$128,R$2,FALSE)</f>
        <v>0.42569829688714889</v>
      </c>
      <c r="S174">
        <f>Playoffs!DF172-VLOOKUP($B174,Adjusted!$C$1:$AI$128,S$2,FALSE)</f>
        <v>22.678049136582072</v>
      </c>
      <c r="T174">
        <f>Playoffs!DG172-VLOOKUP($B174,Adjusted!$C$1:$AI$128,T$2,FALSE)</f>
        <v>31.161533419980284</v>
      </c>
      <c r="U174">
        <f>Playoffs!DH172-VLOOKUP($B174,Adjusted!$C$1:$AI$128,U$2,FALSE)</f>
        <v>2.5876519988299265</v>
      </c>
      <c r="V174">
        <f>Playoffs!DI172-VLOOKUP($B174,Adjusted!$C$1:$AI$128,V$2,FALSE)</f>
        <v>4.1852069864595318</v>
      </c>
      <c r="W174">
        <f>Playoffs!DJ172-VLOOKUP($B174,Adjusted!$C$1:$AI$128,W$2,FALSE)</f>
        <v>0.61179505613871754</v>
      </c>
      <c r="X174">
        <f>Playoffs!DK172-VLOOKUP($B174,Adjusted!$C$1:$AI$128,X$2,FALSE)</f>
        <v>1.0116850325047464</v>
      </c>
      <c r="Y174">
        <f>Playoffs!DL172-VLOOKUP($B174,Adjusted!$C$1:$AI$128,Y$2,FALSE)</f>
        <v>6.024469218902345</v>
      </c>
      <c r="Z174">
        <f>Playoffs!DM172-VLOOKUP($B174,Adjusted!$C$1:$AI$128,Z$2,FALSE)</f>
        <v>5.6499658616531239</v>
      </c>
      <c r="AA174">
        <f>Playoffs!DN172-VLOOKUP($B174,Adjusted!$C$1:$AI$128,AA$2,FALSE)</f>
        <v>0.86790538081905655</v>
      </c>
      <c r="AB174">
        <f>Playoffs!DO172-VLOOKUP($B174,Adjusted!$C$1:$AI$128,AB$2,FALSE)</f>
        <v>0.22876022661453482</v>
      </c>
      <c r="AC174">
        <f>Playoffs!DP172-VLOOKUP($B174,Adjusted!$C$1:$AI$128,AC$2,FALSE)</f>
        <v>0.53158625281352223</v>
      </c>
      <c r="AD174">
        <f>Playoffs!DQ172-VLOOKUP($B174,Adjusted!$C$1:$AI$128,AD$2,FALSE)</f>
        <v>0.50379823543498559</v>
      </c>
      <c r="AE174">
        <f>Playoffs!DR172-VLOOKUP($B174,Adjusted!$C$1:$AI$128,AE$2,FALSE)</f>
        <v>5.8371252244483296</v>
      </c>
      <c r="AF174">
        <f>Playoffs!DS172-VLOOKUP($B174,Adjusted!$C$1:$AI$128,AF$2,FALSE)</f>
        <v>4.095039252689241</v>
      </c>
      <c r="AG174">
        <f>Playoffs!DT172-VLOOKUP($B174,Adjusted!$C$1:$AI$128,AG$2,FALSE)</f>
        <v>45.436986962193778</v>
      </c>
      <c r="AH174">
        <f>Playoffs!DU172-VLOOKUP($B174,Adjusted!$C$1:$AI$128,AH$2,FALSE)</f>
        <v>37.756462004779934</v>
      </c>
      <c r="AJ174">
        <f t="shared" ca="1" si="171"/>
        <v>110</v>
      </c>
      <c r="AK174">
        <f t="shared" ca="1" si="179"/>
        <v>167</v>
      </c>
      <c r="AL174">
        <f t="shared" ca="1" si="180"/>
        <v>101</v>
      </c>
      <c r="AM174">
        <f t="shared" ca="1" si="181"/>
        <v>192</v>
      </c>
      <c r="AN174">
        <f t="shared" ca="1" si="182"/>
        <v>154</v>
      </c>
      <c r="AO174">
        <f t="shared" ca="1" si="183"/>
        <v>161</v>
      </c>
      <c r="AP174">
        <f t="shared" ca="1" si="184"/>
        <v>24</v>
      </c>
      <c r="AQ174">
        <f t="shared" ca="1" si="185"/>
        <v>145</v>
      </c>
      <c r="AR174">
        <f t="shared" ca="1" si="186"/>
        <v>97</v>
      </c>
      <c r="AS174">
        <f t="shared" ca="1" si="187"/>
        <v>136</v>
      </c>
      <c r="AT174">
        <f t="shared" ca="1" si="188"/>
        <v>28</v>
      </c>
      <c r="AU174">
        <f t="shared" ca="1" si="189"/>
        <v>154</v>
      </c>
      <c r="AV174">
        <f t="shared" ca="1" si="190"/>
        <v>70</v>
      </c>
      <c r="AW174">
        <f t="shared" ca="1" si="191"/>
        <v>132</v>
      </c>
      <c r="AX174">
        <f t="shared" ca="1" si="192"/>
        <v>121</v>
      </c>
      <c r="AY174">
        <f t="shared" ca="1" si="193"/>
        <v>130</v>
      </c>
      <c r="AZ174">
        <f t="shared" ca="1" si="194"/>
        <v>186</v>
      </c>
      <c r="BA174">
        <f t="shared" ca="1" si="195"/>
        <v>113</v>
      </c>
      <c r="BB174">
        <f t="shared" ca="1" si="196"/>
        <v>62</v>
      </c>
      <c r="BC174">
        <f t="shared" ca="1" si="197"/>
        <v>100</v>
      </c>
      <c r="BD174">
        <f t="shared" ca="1" si="198"/>
        <v>134</v>
      </c>
      <c r="BE174">
        <f t="shared" ca="1" si="199"/>
        <v>187</v>
      </c>
      <c r="BF174">
        <f t="shared" ca="1" si="200"/>
        <v>73</v>
      </c>
      <c r="BG174">
        <f t="shared" ca="1" si="201"/>
        <v>117</v>
      </c>
      <c r="BH174">
        <f t="shared" ca="1" si="202"/>
        <v>142</v>
      </c>
      <c r="BI174">
        <f t="shared" ca="1" si="203"/>
        <v>183</v>
      </c>
      <c r="BJ174">
        <f t="shared" ca="1" si="204"/>
        <v>55</v>
      </c>
      <c r="BK174">
        <f t="shared" ca="1" si="205"/>
        <v>142</v>
      </c>
      <c r="BL174">
        <f t="shared" ca="1" si="206"/>
        <v>13</v>
      </c>
      <c r="BM174">
        <f t="shared" ca="1" si="207"/>
        <v>105</v>
      </c>
      <c r="BN174">
        <f t="shared" ca="1" si="208"/>
        <v>14</v>
      </c>
      <c r="BO174">
        <f t="shared" ca="1" si="209"/>
        <v>105</v>
      </c>
      <c r="BQ174">
        <f>NORMDIST(C174,Playoffs!CP$199,Playoffs!CP$200,1)</f>
        <v>0.57194194177400104</v>
      </c>
      <c r="BR174">
        <f>1-NORMDIST(D174,Playoffs!CQ$199,Playoffs!CQ$200,1)</f>
        <v>0.24691875317909417</v>
      </c>
      <c r="BS174">
        <f>NORMDIST(E174,Playoffs!CR$199,Playoffs!CR$200,1)</f>
        <v>0.57391041176298341</v>
      </c>
      <c r="BT174">
        <f>1-NORMDIST(F174,Playoffs!CS$199,Playoffs!CS$200,1)</f>
        <v>4.0413692401421675E-2</v>
      </c>
      <c r="BU174">
        <f>1-NORMDIST(G174,Playoffs!CT$199,Playoffs!CT$200,1)</f>
        <v>0.2078846605244864</v>
      </c>
      <c r="BV174">
        <f>NORMDIST(H174,Playoffs!CU$199,Playoffs!CU$200,1)</f>
        <v>0.19454841013596313</v>
      </c>
      <c r="BW174">
        <f>NORMDIST(I174,Playoffs!CV$199,Playoffs!CV$200,1)</f>
        <v>0.90334785218352653</v>
      </c>
      <c r="BX174">
        <f>1-NORMDIST(J174,Playoffs!CW$199,Playoffs!CW$200,1)</f>
        <v>0.3455082679233642</v>
      </c>
      <c r="BY174">
        <f>NORMDIST(K174,Playoffs!CX$199,Playoffs!CX$200,1)</f>
        <v>0.56995246074794337</v>
      </c>
      <c r="BZ174">
        <f>1-NORMDIST(L174,Playoffs!CY$199,Playoffs!CY$200,1)</f>
        <v>0.36359971422642579</v>
      </c>
      <c r="CA174">
        <f>NORMDIST(M174,Playoffs!CZ$199,Playoffs!CZ$200,1)</f>
        <v>0.89062477802191875</v>
      </c>
      <c r="CB174">
        <f>1-NORMDIST(N174,Playoffs!DA$199,Playoffs!DA$200,1)</f>
        <v>0.33717358683648635</v>
      </c>
      <c r="CC174">
        <f>NORMDIST(O174,Playoffs!DB$199,Playoffs!DB$200,1)</f>
        <v>0.6870904257596866</v>
      </c>
      <c r="CD174">
        <f>1-NORMDIST(P174,Playoffs!DC$199,Playoffs!DC$200,1)</f>
        <v>0.37104354767113623</v>
      </c>
      <c r="CE174">
        <f>NORMDIST(Q174,Playoffs!DD$199,Playoffs!DD$200,1)</f>
        <v>0.47596228962325737</v>
      </c>
      <c r="CF174">
        <f>1-NORMDIST(R174,Playoffs!DE$199,Playoffs!DE$200,1)</f>
        <v>0.39882225984979203</v>
      </c>
      <c r="CG174">
        <f>NORMDIST(S174,Playoffs!DF$199,Playoffs!DF$200,1)</f>
        <v>6.9623443206848545E-2</v>
      </c>
      <c r="CH174">
        <f>1-NORMDIST(T174,Playoffs!DG$199,Playoffs!DG$200,1)</f>
        <v>0.49219832446138201</v>
      </c>
      <c r="CI174">
        <f>1-NORMDIST(U174,Playoffs!DH$199,Playoffs!DH$200,1)</f>
        <v>0.74424228605826348</v>
      </c>
      <c r="CJ174">
        <f>NORMDIST(V174,Playoffs!DI$199,Playoffs!DI$200,1)</f>
        <v>0.55329339427709257</v>
      </c>
      <c r="CK174">
        <f>NORMDIST(W174,Playoffs!DJ$199,Playoffs!DJ$200,1)</f>
        <v>0.43608129253545536</v>
      </c>
      <c r="CL174">
        <f>1-NORMDIST(X174,Playoffs!DK$199,Playoffs!DK$200,1)</f>
        <v>9.6842531353174E-2</v>
      </c>
      <c r="CM174">
        <f>NORMDIST(Y174,Playoffs!DL$199,Playoffs!DL$200,1)</f>
        <v>0.69742031840059271</v>
      </c>
      <c r="CN174">
        <f>1-NORMDIST(Z174,Playoffs!DM$199,Playoffs!DM$200,1)</f>
        <v>0.44367010299220055</v>
      </c>
      <c r="CO174">
        <f>1-NORMDIST(AA174,Playoffs!DN$199,Playoffs!DN$200,1)</f>
        <v>0.45281167401593048</v>
      </c>
      <c r="CP174">
        <f>NORMDIST(AB174,Playoffs!DO$199,Playoffs!DO$200,1)</f>
        <v>8.7831892352140728E-2</v>
      </c>
      <c r="CQ174">
        <f>NORMDIST(AC174,Playoffs!DP$199,Playoffs!DP$200,1)</f>
        <v>0.73775945704937385</v>
      </c>
      <c r="CR174">
        <f>1-NORMDIST(AD174,Playoffs!DQ$199,Playoffs!DQ$200,1)</f>
        <v>0.34501309447956474</v>
      </c>
      <c r="CS174">
        <f>NORMDIST(AE174,Playoffs!DR$199,Playoffs!DR$200,1)</f>
        <v>0.91114175961815069</v>
      </c>
      <c r="CT174">
        <f>1-NORMDIST(AF174,Playoffs!DS$199,Playoffs!DS$200,1)</f>
        <v>0.51355181682019457</v>
      </c>
      <c r="CU174">
        <f>NORMDIST(AG174,Playoffs!DT$199,Playoffs!DT$200,1)</f>
        <v>0.86896465709439563</v>
      </c>
      <c r="CV174">
        <f>1-NORMDIST(AH174,Playoffs!DU$199,Playoffs!DU$200,1)</f>
        <v>0.52194194547005024</v>
      </c>
      <c r="CW174">
        <f t="shared" si="172"/>
        <v>20.957109780107107</v>
      </c>
      <c r="CX174">
        <f t="shared" si="173"/>
        <v>10.90757933435115</v>
      </c>
      <c r="CY174">
        <f t="shared" si="174"/>
        <v>31.864689114458251</v>
      </c>
      <c r="DA174">
        <f t="shared" ca="1" si="175"/>
        <v>88</v>
      </c>
      <c r="DB174">
        <f t="shared" ca="1" si="176"/>
        <v>175</v>
      </c>
      <c r="DC174">
        <f t="shared" ca="1" si="177"/>
        <v>160</v>
      </c>
      <c r="DE174" t="str">
        <f t="shared" si="178"/>
        <v>Eagles</v>
      </c>
    </row>
    <row r="175" spans="1:109">
      <c r="A175" t="str">
        <f>Playoffs!G173</f>
        <v>Steelers-CC-2008</v>
      </c>
      <c r="B175" t="str">
        <f>Playoffs!B173&amp;"-"&amp;Playoffs!F173</f>
        <v>Ravens-2008</v>
      </c>
      <c r="C175">
        <f>Playoffs!CP173-VLOOKUP($B175,Adjusted!$C$1:$AI$128,C$2,FALSE)</f>
        <v>0.60519752755552281</v>
      </c>
      <c r="D175">
        <f>Playoffs!CQ173-VLOOKUP($B175,Adjusted!$C$1:$AI$128,D$2,FALSE)</f>
        <v>0.54705421134099597</v>
      </c>
      <c r="E175">
        <f>Playoffs!CR173-VLOOKUP($B175,Adjusted!$C$1:$AI$128,E$2,FALSE)</f>
        <v>8.2921683780450852</v>
      </c>
      <c r="F175">
        <f>Playoffs!CS173-VLOOKUP($B175,Adjusted!$C$1:$AI$128,F$2,FALSE)</f>
        <v>-0.66546255697431667</v>
      </c>
      <c r="G175">
        <f>Playoffs!CT173-VLOOKUP($B175,Adjusted!$C$1:$AI$128,G$2,FALSE)</f>
        <v>0.2900863979622883</v>
      </c>
      <c r="H175">
        <f>Playoffs!CU173-VLOOKUP($B175,Adjusted!$C$1:$AI$128,H$2,FALSE)</f>
        <v>4.4037924807959579</v>
      </c>
      <c r="I175">
        <f>Playoffs!CV173-VLOOKUP($B175,Adjusted!$C$1:$AI$128,I$2,FALSE)</f>
        <v>28.143413783702893</v>
      </c>
      <c r="J175">
        <f>Playoffs!CW173-VLOOKUP($B175,Adjusted!$C$1:$AI$128,J$2,FALSE)</f>
        <v>14.35049786665483</v>
      </c>
      <c r="K175">
        <f>Playoffs!CX173-VLOOKUP($B175,Adjusted!$C$1:$AI$128,K$2,FALSE)</f>
        <v>3.0794777484902913</v>
      </c>
      <c r="L175">
        <f>Playoffs!CY173-VLOOKUP($B175,Adjusted!$C$1:$AI$128,L$2,FALSE)</f>
        <v>1.7507329192884571</v>
      </c>
      <c r="M175">
        <f>Playoffs!CZ173-VLOOKUP($B175,Adjusted!$C$1:$AI$128,M$2,FALSE)</f>
        <v>4.8035468224040407</v>
      </c>
      <c r="N175">
        <f>Playoffs!DA173-VLOOKUP($B175,Adjusted!$C$1:$AI$128,N$2,FALSE)</f>
        <v>3.5899999934120781</v>
      </c>
      <c r="O175">
        <f>Playoffs!DB173-VLOOKUP($B175,Adjusted!$C$1:$AI$128,O$2,FALSE)</f>
        <v>1.315841911446689</v>
      </c>
      <c r="P175">
        <f>Playoffs!DC173-VLOOKUP($B175,Adjusted!$C$1:$AI$128,P$2,FALSE)</f>
        <v>0.89200952069140493</v>
      </c>
      <c r="Q175">
        <f>Playoffs!DD173-VLOOKUP($B175,Adjusted!$C$1:$AI$128,Q$2,FALSE)</f>
        <v>0.45772517735103058</v>
      </c>
      <c r="R175">
        <f>Playoffs!DE173-VLOOKUP($B175,Adjusted!$C$1:$AI$128,R$2,FALSE)</f>
        <v>0.18466764542936615</v>
      </c>
      <c r="S175">
        <f>Playoffs!DF173-VLOOKUP($B175,Adjusted!$C$1:$AI$128,S$2,FALSE)</f>
        <v>35.578910494709909</v>
      </c>
      <c r="T175">
        <f>Playoffs!DG173-VLOOKUP($B175,Adjusted!$C$1:$AI$128,T$2,FALSE)</f>
        <v>30.651584003184265</v>
      </c>
      <c r="U175">
        <f>Playoffs!DH173-VLOOKUP($B175,Adjusted!$C$1:$AI$128,U$2,FALSE)</f>
        <v>3.2377303766829035</v>
      </c>
      <c r="V175">
        <f>Playoffs!DI173-VLOOKUP($B175,Adjusted!$C$1:$AI$128,V$2,FALSE)</f>
        <v>6.9332834046986891</v>
      </c>
      <c r="W175">
        <f>Playoffs!DJ173-VLOOKUP($B175,Adjusted!$C$1:$AI$128,W$2,FALSE)</f>
        <v>0.59330029822253605</v>
      </c>
      <c r="X175">
        <f>Playoffs!DK173-VLOOKUP($B175,Adjusted!$C$1:$AI$128,X$2,FALSE)</f>
        <v>0.99133092543511081</v>
      </c>
      <c r="Y175">
        <f>Playoffs!DL173-VLOOKUP($B175,Adjusted!$C$1:$AI$128,Y$2,FALSE)</f>
        <v>5.8532016348573901</v>
      </c>
      <c r="Z175">
        <f>Playoffs!DM173-VLOOKUP($B175,Adjusted!$C$1:$AI$128,Z$2,FALSE)</f>
        <v>3.9816525301767611</v>
      </c>
      <c r="AA175">
        <f>Playoffs!DN173-VLOOKUP($B175,Adjusted!$C$1:$AI$128,AA$2,FALSE)</f>
        <v>0.94629113882864313</v>
      </c>
      <c r="AB175">
        <f>Playoffs!DO173-VLOOKUP($B175,Adjusted!$C$1:$AI$128,AB$2,FALSE)</f>
        <v>0.92229600201365958</v>
      </c>
      <c r="AC175">
        <f>Playoffs!DP173-VLOOKUP($B175,Adjusted!$C$1:$AI$128,AC$2,FALSE)</f>
        <v>0.27503974073963577</v>
      </c>
      <c r="AD175">
        <f>Playoffs!DQ173-VLOOKUP($B175,Adjusted!$C$1:$AI$128,AD$2,FALSE)</f>
        <v>0.38566301340935888</v>
      </c>
      <c r="AE175">
        <f>Playoffs!DR173-VLOOKUP($B175,Adjusted!$C$1:$AI$128,AE$2,FALSE)</f>
        <v>2.421453687949215</v>
      </c>
      <c r="AF175">
        <f>Playoffs!DS173-VLOOKUP($B175,Adjusted!$C$1:$AI$128,AF$2,FALSE)</f>
        <v>2.8822260557699653</v>
      </c>
      <c r="AG175">
        <f>Playoffs!DT173-VLOOKUP($B175,Adjusted!$C$1:$AI$128,AG$2,FALSE)</f>
        <v>27.173245429471379</v>
      </c>
      <c r="AH175">
        <f>Playoffs!DU173-VLOOKUP($B175,Adjusted!$C$1:$AI$128,AH$2,FALSE)</f>
        <v>34.080874692692049</v>
      </c>
      <c r="AJ175">
        <f t="shared" ca="1" si="171"/>
        <v>177</v>
      </c>
      <c r="AK175">
        <f t="shared" ca="1" si="179"/>
        <v>23</v>
      </c>
      <c r="AL175">
        <f t="shared" ca="1" si="180"/>
        <v>47</v>
      </c>
      <c r="AM175">
        <f t="shared" ca="1" si="181"/>
        <v>10</v>
      </c>
      <c r="AN175">
        <f t="shared" ca="1" si="182"/>
        <v>36</v>
      </c>
      <c r="AO175">
        <f t="shared" ca="1" si="183"/>
        <v>18</v>
      </c>
      <c r="AP175">
        <f t="shared" ca="1" si="184"/>
        <v>119</v>
      </c>
      <c r="AQ175">
        <f t="shared" ca="1" si="185"/>
        <v>14</v>
      </c>
      <c r="AR175">
        <f t="shared" ca="1" si="186"/>
        <v>54</v>
      </c>
      <c r="AS175">
        <f t="shared" ca="1" si="187"/>
        <v>13</v>
      </c>
      <c r="AT175">
        <f t="shared" ca="1" si="188"/>
        <v>139</v>
      </c>
      <c r="AU175">
        <f t="shared" ca="1" si="189"/>
        <v>18</v>
      </c>
      <c r="AV175">
        <f t="shared" ca="1" si="190"/>
        <v>154</v>
      </c>
      <c r="AW175">
        <f t="shared" ca="1" si="191"/>
        <v>23</v>
      </c>
      <c r="AX175">
        <f t="shared" ca="1" si="192"/>
        <v>79</v>
      </c>
      <c r="AY175">
        <f t="shared" ca="1" si="193"/>
        <v>15</v>
      </c>
      <c r="AZ175">
        <f t="shared" ca="1" si="194"/>
        <v>58</v>
      </c>
      <c r="BA175">
        <f t="shared" ca="1" si="195"/>
        <v>108</v>
      </c>
      <c r="BB175">
        <f t="shared" ca="1" si="196"/>
        <v>80</v>
      </c>
      <c r="BC175">
        <f t="shared" ca="1" si="197"/>
        <v>16</v>
      </c>
      <c r="BD175">
        <f t="shared" ca="1" si="198"/>
        <v>140</v>
      </c>
      <c r="BE175">
        <f t="shared" ca="1" si="199"/>
        <v>183</v>
      </c>
      <c r="BF175">
        <f t="shared" ca="1" si="200"/>
        <v>85</v>
      </c>
      <c r="BG175">
        <f t="shared" ca="1" si="201"/>
        <v>10</v>
      </c>
      <c r="BH175">
        <f t="shared" ca="1" si="202"/>
        <v>156</v>
      </c>
      <c r="BI175">
        <f t="shared" ca="1" si="203"/>
        <v>54</v>
      </c>
      <c r="BJ175">
        <f t="shared" ca="1" si="204"/>
        <v>186</v>
      </c>
      <c r="BK175">
        <f t="shared" ca="1" si="205"/>
        <v>65</v>
      </c>
      <c r="BL175">
        <f t="shared" ca="1" si="206"/>
        <v>178</v>
      </c>
      <c r="BM175">
        <f t="shared" ca="1" si="207"/>
        <v>40</v>
      </c>
      <c r="BN175">
        <f t="shared" ca="1" si="208"/>
        <v>187</v>
      </c>
      <c r="BO175">
        <f t="shared" ca="1" si="209"/>
        <v>51</v>
      </c>
      <c r="BQ175">
        <f>NORMDIST(C175,Playoffs!CP$199,Playoffs!CP$200,1)</f>
        <v>0.20183937671078389</v>
      </c>
      <c r="BR175">
        <f>1-NORMDIST(D175,Playoffs!CQ$199,Playoffs!CQ$200,1)</f>
        <v>0.91889419637536229</v>
      </c>
      <c r="BS175">
        <f>NORMDIST(E175,Playoffs!CR$199,Playoffs!CR$200,1)</f>
        <v>0.84320899936217164</v>
      </c>
      <c r="BT175">
        <f>1-NORMDIST(F175,Playoffs!CS$199,Playoffs!CS$200,1)</f>
        <v>0.98455534318106774</v>
      </c>
      <c r="BU175">
        <f>1-NORMDIST(G175,Playoffs!CT$199,Playoffs!CT$200,1)</f>
        <v>0.8511024049410213</v>
      </c>
      <c r="BV175">
        <f>NORMDIST(H175,Playoffs!CU$199,Playoffs!CU$200,1)</f>
        <v>0.97050362923251088</v>
      </c>
      <c r="BW175">
        <f>NORMDIST(I175,Playoffs!CV$199,Playoffs!CV$200,1)</f>
        <v>0.48433036237499782</v>
      </c>
      <c r="BX175">
        <f>1-NORMDIST(J175,Playoffs!CW$199,Playoffs!CW$200,1)</f>
        <v>0.94303524777740333</v>
      </c>
      <c r="BY175">
        <f>NORMDIST(K175,Playoffs!CX$199,Playoffs!CX$200,1)</f>
        <v>0.76147190573239687</v>
      </c>
      <c r="BZ175">
        <f>1-NORMDIST(L175,Playoffs!CY$199,Playoffs!CY$200,1)</f>
        <v>0.93529554274823123</v>
      </c>
      <c r="CA175">
        <f>NORMDIST(M175,Playoffs!CZ$199,Playoffs!CZ$200,1)</f>
        <v>0.37262762042044439</v>
      </c>
      <c r="CB175">
        <f>1-NORMDIST(N175,Playoffs!DA$199,Playoffs!DA$200,1)</f>
        <v>0.91813977629593646</v>
      </c>
      <c r="CC175">
        <f>NORMDIST(O175,Playoffs!DB$199,Playoffs!DB$200,1)</f>
        <v>0.28612006772130594</v>
      </c>
      <c r="CD175">
        <f>1-NORMDIST(P175,Playoffs!DC$199,Playoffs!DC$200,1)</f>
        <v>0.90877158371702993</v>
      </c>
      <c r="CE175">
        <f>NORMDIST(Q175,Playoffs!DD$199,Playoffs!DD$200,1)</f>
        <v>0.68961149716679615</v>
      </c>
      <c r="CF175">
        <f>1-NORMDIST(R175,Playoffs!DE$199,Playoffs!DE$200,1)</f>
        <v>0.93790458154217715</v>
      </c>
      <c r="CG175">
        <f>NORMDIST(S175,Playoffs!DF$199,Playoffs!DF$200,1)</f>
        <v>0.78804407063360582</v>
      </c>
      <c r="CH175">
        <f>1-NORMDIST(T175,Playoffs!DG$199,Playoffs!DG$200,1)</f>
        <v>0.52810152441134328</v>
      </c>
      <c r="CI175">
        <f>1-NORMDIST(U175,Playoffs!DH$199,Playoffs!DH$200,1)</f>
        <v>0.63112055164225156</v>
      </c>
      <c r="CJ175">
        <f>NORMDIST(V175,Playoffs!DI$199,Playoffs!DI$200,1)</f>
        <v>0.93237666367883176</v>
      </c>
      <c r="CK175">
        <f>NORMDIST(W175,Playoffs!DJ$199,Playoffs!DJ$200,1)</f>
        <v>0.40964143279970544</v>
      </c>
      <c r="CL175">
        <f>1-NORMDIST(X175,Playoffs!DK$199,Playoffs!DK$200,1)</f>
        <v>0.11021080335077083</v>
      </c>
      <c r="CM175">
        <f>NORMDIST(Y175,Playoffs!DL$199,Playoffs!DL$200,1)</f>
        <v>0.63508517926284513</v>
      </c>
      <c r="CN175">
        <f>1-NORMDIST(Z175,Playoffs!DM$199,Playoffs!DM$200,1)</f>
        <v>0.93702902014676204</v>
      </c>
      <c r="CO175">
        <f>1-NORMDIST(AA175,Playoffs!DN$199,Playoffs!DN$200,1)</f>
        <v>0.38239913142887894</v>
      </c>
      <c r="CP175">
        <f>NORMDIST(AB175,Playoffs!DO$199,Playoffs!DO$200,1)</f>
        <v>0.59634338765405237</v>
      </c>
      <c r="CQ175">
        <f>NORMDIST(AC175,Playoffs!DP$199,Playoffs!DP$200,1)</f>
        <v>5.9682411831516458E-2</v>
      </c>
      <c r="CR175">
        <f>1-NORMDIST(AD175,Playoffs!DQ$199,Playoffs!DQ$200,1)</f>
        <v>0.72954340320471567</v>
      </c>
      <c r="CS175">
        <f>NORMDIST(AE175,Playoffs!DR$199,Playoffs!DR$200,1)</f>
        <v>8.6687697611154135E-2</v>
      </c>
      <c r="CT175">
        <f>1-NORMDIST(AF175,Playoffs!DS$199,Playoffs!DS$200,1)</f>
        <v>0.84036528810918898</v>
      </c>
      <c r="CU175">
        <f>NORMDIST(AG175,Playoffs!DT$199,Playoffs!DT$200,1)</f>
        <v>4.6848118597977328E-2</v>
      </c>
      <c r="CV175">
        <f>1-NORMDIST(AH175,Playoffs!DU$199,Playoffs!DU$200,1)</f>
        <v>0.73173591661065296</v>
      </c>
      <c r="CW175">
        <f t="shared" si="172"/>
        <v>19.859442732432239</v>
      </c>
      <c r="CX175">
        <f t="shared" si="173"/>
        <v>30.805543542248849</v>
      </c>
      <c r="CY175">
        <f t="shared" si="174"/>
        <v>50.664986274681084</v>
      </c>
      <c r="DA175">
        <f t="shared" ca="1" si="175"/>
        <v>107</v>
      </c>
      <c r="DB175">
        <f t="shared" ca="1" si="176"/>
        <v>7</v>
      </c>
      <c r="DC175">
        <f t="shared" ca="1" si="177"/>
        <v>22</v>
      </c>
      <c r="DE175" t="str">
        <f t="shared" si="178"/>
        <v>Steelers</v>
      </c>
    </row>
    <row r="176" spans="1:109">
      <c r="A176" t="str">
        <f>Playoffs!G174</f>
        <v>Ravens-CC-2008</v>
      </c>
      <c r="B176" t="str">
        <f>Playoffs!B174&amp;"-"&amp;Playoffs!F174</f>
        <v>Steelers-2008</v>
      </c>
      <c r="C176">
        <f>Playoffs!CP174-VLOOKUP($B176,Adjusted!$C$1:$AI$128,C$2,FALSE)</f>
        <v>0.64419504332923838</v>
      </c>
      <c r="D176">
        <f>Playoffs!CQ174-VLOOKUP($B176,Adjusted!$C$1:$AI$128,D$2,FALSE)</f>
        <v>0.49086298699160674</v>
      </c>
      <c r="E176">
        <f>Playoffs!CR174-VLOOKUP($B176,Adjusted!$C$1:$AI$128,E$2,FALSE)</f>
        <v>2.3163544891018333</v>
      </c>
      <c r="F176">
        <f>Playoffs!CS174-VLOOKUP($B176,Adjusted!$C$1:$AI$128,F$2,FALSE)</f>
        <v>6.4174551120419645</v>
      </c>
      <c r="G176">
        <f>Playoffs!CT174-VLOOKUP($B176,Adjusted!$C$1:$AI$128,G$2,FALSE)</f>
        <v>3.5846286863132604</v>
      </c>
      <c r="H176">
        <f>Playoffs!CU174-VLOOKUP($B176,Adjusted!$C$1:$AI$128,H$2,FALSE)</f>
        <v>1.1611311354898777</v>
      </c>
      <c r="I176">
        <f>Playoffs!CV174-VLOOKUP($B176,Adjusted!$C$1:$AI$128,I$2,FALSE)</f>
        <v>23.568037356904977</v>
      </c>
      <c r="J176">
        <f>Playoffs!CW174-VLOOKUP($B176,Adjusted!$C$1:$AI$128,J$2,FALSE)</f>
        <v>21.373451738619103</v>
      </c>
      <c r="K176">
        <f>Playoffs!CX174-VLOOKUP($B176,Adjusted!$C$1:$AI$128,K$2,FALSE)</f>
        <v>2.2521521083848373</v>
      </c>
      <c r="L176">
        <f>Playoffs!CY174-VLOOKUP($B176,Adjusted!$C$1:$AI$128,L$2,FALSE)</f>
        <v>2.3895414485873947</v>
      </c>
      <c r="M176">
        <f>Playoffs!CZ174-VLOOKUP($B176,Adjusted!$C$1:$AI$128,M$2,FALSE)</f>
        <v>4.6605357832363943</v>
      </c>
      <c r="N176">
        <f>Playoffs!DA174-VLOOKUP($B176,Adjusted!$C$1:$AI$128,N$2,FALSE)</f>
        <v>4.4862159066740883</v>
      </c>
      <c r="O176">
        <f>Playoffs!DB174-VLOOKUP($B176,Adjusted!$C$1:$AI$128,O$2,FALSE)</f>
        <v>1.3651054496865762</v>
      </c>
      <c r="P176">
        <f>Playoffs!DC174-VLOOKUP($B176,Adjusted!$C$1:$AI$128,P$2,FALSE)</f>
        <v>0.81073559416989338</v>
      </c>
      <c r="Q176">
        <f>Playoffs!DD174-VLOOKUP($B176,Adjusted!$C$1:$AI$128,Q$2,FALSE)</f>
        <v>0.3008591477077972</v>
      </c>
      <c r="R176">
        <f>Playoffs!DE174-VLOOKUP($B176,Adjusted!$C$1:$AI$128,R$2,FALSE)</f>
        <v>0.37413792214334568</v>
      </c>
      <c r="S176">
        <f>Playoffs!DF174-VLOOKUP($B176,Adjusted!$C$1:$AI$128,S$2,FALSE)</f>
        <v>33.076204421384929</v>
      </c>
      <c r="T176">
        <f>Playoffs!DG174-VLOOKUP($B176,Adjusted!$C$1:$AI$128,T$2,FALSE)</f>
        <v>32.635250414873937</v>
      </c>
      <c r="U176">
        <f>Playoffs!DH174-VLOOKUP($B176,Adjusted!$C$1:$AI$128,U$2,FALSE)</f>
        <v>5.6842505251057043</v>
      </c>
      <c r="V176">
        <f>Playoffs!DI174-VLOOKUP($B176,Adjusted!$C$1:$AI$128,V$2,FALSE)</f>
        <v>5.2151469067743621</v>
      </c>
      <c r="W176">
        <f>Playoffs!DJ174-VLOOKUP($B176,Adjusted!$C$1:$AI$128,W$2,FALSE)</f>
        <v>1.113427440244894</v>
      </c>
      <c r="X176">
        <f>Playoffs!DK174-VLOOKUP($B176,Adjusted!$C$1:$AI$128,X$2,FALSE)</f>
        <v>0.44657057939549155</v>
      </c>
      <c r="Y176">
        <f>Playoffs!DL174-VLOOKUP($B176,Adjusted!$C$1:$AI$128,Y$2,FALSE)</f>
        <v>4.6274326488534809</v>
      </c>
      <c r="Z176">
        <f>Playoffs!DM174-VLOOKUP($B176,Adjusted!$C$1:$AI$128,Z$2,FALSE)</f>
        <v>4.7937513064324664</v>
      </c>
      <c r="AA176">
        <f>Playoffs!DN174-VLOOKUP($B176,Adjusted!$C$1:$AI$128,AA$2,FALSE)</f>
        <v>0.82789474568825261</v>
      </c>
      <c r="AB176">
        <f>Playoffs!DO174-VLOOKUP($B176,Adjusted!$C$1:$AI$128,AB$2,FALSE)</f>
        <v>0.99808950971917532</v>
      </c>
      <c r="AC176">
        <f>Playoffs!DP174-VLOOKUP($B176,Adjusted!$C$1:$AI$128,AC$2,FALSE)</f>
        <v>0.47314671619745818</v>
      </c>
      <c r="AD176">
        <f>Playoffs!DQ174-VLOOKUP($B176,Adjusted!$C$1:$AI$128,AD$2,FALSE)</f>
        <v>0.17920364889885049</v>
      </c>
      <c r="AE176">
        <f>Playoffs!DR174-VLOOKUP($B176,Adjusted!$C$1:$AI$128,AE$2,FALSE)</f>
        <v>3.7597543770826207</v>
      </c>
      <c r="AF176">
        <f>Playoffs!DS174-VLOOKUP($B176,Adjusted!$C$1:$AI$128,AF$2,FALSE)</f>
        <v>2.2197590602805124</v>
      </c>
      <c r="AG176">
        <f>Playoffs!DT174-VLOOKUP($B176,Adjusted!$C$1:$AI$128,AG$2,FALSE)</f>
        <v>36.009132470910018</v>
      </c>
      <c r="AH176">
        <f>Playoffs!DU174-VLOOKUP($B176,Adjusted!$C$1:$AI$128,AH$2,FALSE)</f>
        <v>30.408966667249061</v>
      </c>
      <c r="AJ176">
        <f t="shared" ca="1" si="171"/>
        <v>156</v>
      </c>
      <c r="AK176">
        <f t="shared" ca="1" si="179"/>
        <v>10</v>
      </c>
      <c r="AL176">
        <f t="shared" ca="1" si="180"/>
        <v>180</v>
      </c>
      <c r="AM176">
        <f t="shared" ca="1" si="181"/>
        <v>141</v>
      </c>
      <c r="AN176">
        <f t="shared" ca="1" si="182"/>
        <v>173</v>
      </c>
      <c r="AO176">
        <f t="shared" ca="1" si="183"/>
        <v>124</v>
      </c>
      <c r="AP176">
        <f t="shared" ca="1" si="184"/>
        <v>161</v>
      </c>
      <c r="AQ176">
        <f t="shared" ca="1" si="185"/>
        <v>53</v>
      </c>
      <c r="AR176">
        <f t="shared" ca="1" si="186"/>
        <v>153</v>
      </c>
      <c r="AS176">
        <f t="shared" ca="1" si="187"/>
        <v>82</v>
      </c>
      <c r="AT176">
        <f t="shared" ca="1" si="188"/>
        <v>151</v>
      </c>
      <c r="AU176">
        <f t="shared" ca="1" si="189"/>
        <v>63</v>
      </c>
      <c r="AV176">
        <f t="shared" ca="1" si="190"/>
        <v>147</v>
      </c>
      <c r="AW176">
        <f t="shared" ca="1" si="191"/>
        <v>17</v>
      </c>
      <c r="AX176">
        <f t="shared" ca="1" si="192"/>
        <v>159</v>
      </c>
      <c r="AY176">
        <f t="shared" ca="1" si="193"/>
        <v>104</v>
      </c>
      <c r="AZ176">
        <f t="shared" ca="1" si="194"/>
        <v>80</v>
      </c>
      <c r="BA176">
        <f t="shared" ca="1" si="195"/>
        <v>130</v>
      </c>
      <c r="BB176">
        <f t="shared" ca="1" si="196"/>
        <v>170</v>
      </c>
      <c r="BC176">
        <f t="shared" ca="1" si="197"/>
        <v>63</v>
      </c>
      <c r="BD176">
        <f t="shared" ca="1" si="198"/>
        <v>5</v>
      </c>
      <c r="BE176">
        <f t="shared" ca="1" si="199"/>
        <v>51</v>
      </c>
      <c r="BF176">
        <f t="shared" ca="1" si="200"/>
        <v>165</v>
      </c>
      <c r="BG176">
        <f t="shared" ca="1" si="201"/>
        <v>58</v>
      </c>
      <c r="BH176">
        <f t="shared" ca="1" si="202"/>
        <v>139</v>
      </c>
      <c r="BI176">
        <f t="shared" ca="1" si="203"/>
        <v>37</v>
      </c>
      <c r="BJ176">
        <f t="shared" ca="1" si="204"/>
        <v>85</v>
      </c>
      <c r="BK176">
        <f t="shared" ca="1" si="205"/>
        <v>4</v>
      </c>
      <c r="BL176">
        <f t="shared" ca="1" si="206"/>
        <v>115</v>
      </c>
      <c r="BM176">
        <f t="shared" ca="1" si="207"/>
        <v>17</v>
      </c>
      <c r="BN176">
        <f t="shared" ca="1" si="208"/>
        <v>121</v>
      </c>
      <c r="BO176">
        <f t="shared" ca="1" si="209"/>
        <v>26</v>
      </c>
      <c r="BQ176">
        <f>NORMDIST(C176,Playoffs!CP$199,Playoffs!CP$200,1)</f>
        <v>0.32357542496533243</v>
      </c>
      <c r="BR176">
        <f>1-NORMDIST(D176,Playoffs!CQ$199,Playoffs!CQ$200,1)</f>
        <v>0.9738942600748226</v>
      </c>
      <c r="BS176">
        <f>NORMDIST(E176,Playoffs!CR$199,Playoffs!CR$200,1)</f>
        <v>0.13468366027167633</v>
      </c>
      <c r="BT176">
        <f>1-NORMDIST(F176,Playoffs!CS$199,Playoffs!CS$200,1)</f>
        <v>0.36501544489690363</v>
      </c>
      <c r="BU176">
        <f>1-NORMDIST(G176,Playoffs!CT$199,Playoffs!CT$200,1)</f>
        <v>9.5961605545563655E-2</v>
      </c>
      <c r="BV176">
        <f>NORMDIST(H176,Playoffs!CU$199,Playoffs!CU$200,1)</f>
        <v>0.33691715164226943</v>
      </c>
      <c r="BW176">
        <f>NORMDIST(I176,Playoffs!CV$199,Playoffs!CV$200,1)</f>
        <v>0.29094400755046834</v>
      </c>
      <c r="BX176">
        <f>1-NORMDIST(J176,Playoffs!CW$199,Playoffs!CW$200,1)</f>
        <v>0.78695329408325421</v>
      </c>
      <c r="BY176">
        <f>NORMDIST(K176,Playoffs!CX$199,Playoffs!CX$200,1)</f>
        <v>0.2495624001549146</v>
      </c>
      <c r="BZ176">
        <f>1-NORMDIST(L176,Playoffs!CY$199,Playoffs!CY$200,1)</f>
        <v>0.67203905750417081</v>
      </c>
      <c r="CA176">
        <f>NORMDIST(M176,Playoffs!CZ$199,Playoffs!CZ$200,1)</f>
        <v>0.32609087732840614</v>
      </c>
      <c r="CB176">
        <f>1-NORMDIST(N176,Playoffs!DA$199,Playoffs!DA$200,1)</f>
        <v>0.72711554757105556</v>
      </c>
      <c r="CC176">
        <f>NORMDIST(O176,Playoffs!DB$199,Playoffs!DB$200,1)</f>
        <v>0.3172391631282061</v>
      </c>
      <c r="CD176">
        <f>1-NORMDIST(P176,Playoffs!DC$199,Playoffs!DC$200,1)</f>
        <v>0.93064214557913982</v>
      </c>
      <c r="CE176">
        <f>NORMDIST(Q176,Playoffs!DD$199,Playoffs!DD$200,1)</f>
        <v>0.25057226594255355</v>
      </c>
      <c r="CF176">
        <f>1-NORMDIST(R176,Playoffs!DE$199,Playoffs!DE$200,1)</f>
        <v>0.55066020787302827</v>
      </c>
      <c r="CG176">
        <f>NORMDIST(S176,Playoffs!DF$199,Playoffs!DF$200,1)</f>
        <v>0.63970951478406135</v>
      </c>
      <c r="CH176">
        <f>1-NORMDIST(T176,Playoffs!DG$199,Playoffs!DG$200,1)</f>
        <v>0.38981115660391907</v>
      </c>
      <c r="CI176">
        <f>1-NORMDIST(U176,Playoffs!DH$199,Playoffs!DH$200,1)</f>
        <v>0.19059393073183872</v>
      </c>
      <c r="CJ176">
        <f>NORMDIST(V176,Playoffs!DI$199,Playoffs!DI$200,1)</f>
        <v>0.74008204468165872</v>
      </c>
      <c r="CK176">
        <f>NORMDIST(W176,Playoffs!DJ$199,Playoffs!DJ$200,1)</f>
        <v>0.95267730031931142</v>
      </c>
      <c r="CL176">
        <f>1-NORMDIST(X176,Playoffs!DK$199,Playoffs!DK$200,1)</f>
        <v>0.77769238073412572</v>
      </c>
      <c r="CM176">
        <f>NORMDIST(Y176,Playoffs!DL$199,Playoffs!DL$200,1)</f>
        <v>0.18858963143749374</v>
      </c>
      <c r="CN176">
        <f>1-NORMDIST(Z176,Playoffs!DM$199,Playoffs!DM$200,1)</f>
        <v>0.76313460687194301</v>
      </c>
      <c r="CO176">
        <f>1-NORMDIST(AA176,Playoffs!DN$199,Playoffs!DN$200,1)</f>
        <v>0.48948355327801396</v>
      </c>
      <c r="CP176">
        <f>NORMDIST(AB176,Playoffs!DO$199,Playoffs!DO$200,1)</f>
        <v>0.66222576789263132</v>
      </c>
      <c r="CQ176">
        <f>NORMDIST(AC176,Playoffs!DP$199,Playoffs!DP$200,1)</f>
        <v>0.55436531382261478</v>
      </c>
      <c r="CR176">
        <f>1-NORMDIST(AD176,Playoffs!DQ$199,Playoffs!DQ$200,1)</f>
        <v>0.99127302221969016</v>
      </c>
      <c r="CS176">
        <f>NORMDIST(AE176,Playoffs!DR$199,Playoffs!DR$200,1)</f>
        <v>0.38211961880212841</v>
      </c>
      <c r="CT176">
        <f>1-NORMDIST(AF176,Playoffs!DS$199,Playoffs!DS$200,1)</f>
        <v>0.93592260812796335</v>
      </c>
      <c r="CU176">
        <f>NORMDIST(AG176,Playoffs!DT$199,Playoffs!DT$200,1)</f>
        <v>0.37346421869790247</v>
      </c>
      <c r="CV176">
        <f>1-NORMDIST(AH176,Playoffs!DU$199,Playoffs!DU$200,1)</f>
        <v>0.88110952094244155</v>
      </c>
      <c r="CW176">
        <f t="shared" si="172"/>
        <v>11.603496427414616</v>
      </c>
      <c r="CX176">
        <f t="shared" si="173"/>
        <v>24.404385856812269</v>
      </c>
      <c r="CY176">
        <f t="shared" si="174"/>
        <v>36.007882284226874</v>
      </c>
      <c r="DA176">
        <f t="shared" ca="1" si="175"/>
        <v>171</v>
      </c>
      <c r="DB176">
        <f t="shared" ca="1" si="176"/>
        <v>56</v>
      </c>
      <c r="DC176">
        <f t="shared" ca="1" si="177"/>
        <v>128</v>
      </c>
      <c r="DE176" t="str">
        <f t="shared" si="178"/>
        <v>Ravens</v>
      </c>
    </row>
    <row r="177" spans="1:109">
      <c r="A177" t="str">
        <f>Playoffs!G175</f>
        <v>Cardinals-SB-2008</v>
      </c>
      <c r="B177" t="str">
        <f>Playoffs!B175&amp;"-"&amp;Playoffs!F175</f>
        <v>Steelers-2008</v>
      </c>
      <c r="C177">
        <f>Playoffs!CP175-VLOOKUP($B177,Adjusted!$C$1:$AI$128,C$2,FALSE)</f>
        <v>0.87651827565247065</v>
      </c>
      <c r="D177">
        <f>Playoffs!CQ175-VLOOKUP($B177,Adjusted!$C$1:$AI$128,D$2,FALSE)</f>
        <v>0.74948367664677906</v>
      </c>
      <c r="E177">
        <f>Playoffs!CR175-VLOOKUP($B177,Adjusted!$C$1:$AI$128,E$2,FALSE)</f>
        <v>11.26382923657658</v>
      </c>
      <c r="F177">
        <f>Playoffs!CS175-VLOOKUP($B177,Adjusted!$C$1:$AI$128,F$2,FALSE)</f>
        <v>6.18322087780773</v>
      </c>
      <c r="G177">
        <f>Playoffs!CT175-VLOOKUP($B177,Adjusted!$C$1:$AI$128,G$2,FALSE)</f>
        <v>1.5846286863132604</v>
      </c>
      <c r="H177">
        <f>Playoffs!CU175-VLOOKUP($B177,Adjusted!$C$1:$AI$128,H$2,FALSE)</f>
        <v>1.1611311354898777</v>
      </c>
      <c r="I177">
        <f>Playoffs!CV175-VLOOKUP($B177,Adjusted!$C$1:$AI$128,I$2,FALSE)</f>
        <v>50.125180214047838</v>
      </c>
      <c r="J177">
        <f>Playoffs!CW175-VLOOKUP($B177,Adjusted!$C$1:$AI$128,J$2,FALSE)</f>
        <v>32.664050029217393</v>
      </c>
      <c r="K177">
        <f>Playoffs!CX175-VLOOKUP($B177,Adjusted!$C$1:$AI$128,K$2,FALSE)</f>
        <v>3.0326282988610274</v>
      </c>
      <c r="L177">
        <f>Playoffs!CY175-VLOOKUP($B177,Adjusted!$C$1:$AI$128,L$2,FALSE)</f>
        <v>3.5080599671059134</v>
      </c>
      <c r="M177">
        <f>Playoffs!CZ175-VLOOKUP($B177,Adjusted!$C$1:$AI$128,M$2,FALSE)</f>
        <v>8.3870935569811014</v>
      </c>
      <c r="N177">
        <f>Playoffs!DA175-VLOOKUP($B177,Adjusted!$C$1:$AI$128,N$2,FALSE)</f>
        <v>5.289929434525547</v>
      </c>
      <c r="O177">
        <f>Playoffs!DB175-VLOOKUP($B177,Adjusted!$C$1:$AI$128,O$2,FALSE)</f>
        <v>2.7365340211151472</v>
      </c>
      <c r="P177">
        <f>Playoffs!DC175-VLOOKUP($B177,Adjusted!$C$1:$AI$128,P$2,FALSE)</f>
        <v>2.1868039702382696</v>
      </c>
      <c r="Q177">
        <f>Playoffs!DD175-VLOOKUP($B177,Adjusted!$C$1:$AI$128,Q$2,FALSE)</f>
        <v>0.4615734334220829</v>
      </c>
      <c r="R177">
        <f>Playoffs!DE175-VLOOKUP($B177,Adjusted!$C$1:$AI$128,R$2,FALSE)</f>
        <v>0.38524903325445681</v>
      </c>
      <c r="S177">
        <f>Playoffs!DF175-VLOOKUP($B177,Adjusted!$C$1:$AI$128,S$2,FALSE)</f>
        <v>31.233347278527784</v>
      </c>
      <c r="T177">
        <f>Playoffs!DG175-VLOOKUP($B177,Adjusted!$C$1:$AI$128,T$2,FALSE)</f>
        <v>22.392393272016793</v>
      </c>
      <c r="U177">
        <f>Playoffs!DH175-VLOOKUP($B177,Adjusted!$C$1:$AI$128,U$2,FALSE)</f>
        <v>-0.31574947489429572</v>
      </c>
      <c r="V177">
        <f>Playoffs!DI175-VLOOKUP($B177,Adjusted!$C$1:$AI$128,V$2,FALSE)</f>
        <v>4.2151469067743621</v>
      </c>
      <c r="W177">
        <f>Playoffs!DJ175-VLOOKUP($B177,Adjusted!$C$1:$AI$128,W$2,FALSE)</f>
        <v>0.78009410691156067</v>
      </c>
      <c r="X177">
        <f>Playoffs!DK175-VLOOKUP($B177,Adjusted!$C$1:$AI$128,X$2,FALSE)</f>
        <v>0.73228486510977731</v>
      </c>
      <c r="Y177">
        <f>Playoffs!DL175-VLOOKUP($B177,Adjusted!$C$1:$AI$128,Y$2,FALSE)</f>
        <v>6.1845755059963379</v>
      </c>
      <c r="Z177">
        <f>Playoffs!DM175-VLOOKUP($B177,Adjusted!$C$1:$AI$128,Z$2,FALSE)</f>
        <v>6.238195750876911</v>
      </c>
      <c r="AA177">
        <f>Playoffs!DN175-VLOOKUP($B177,Adjusted!$C$1:$AI$128,AA$2,FALSE)</f>
        <v>1.7737507650469941</v>
      </c>
      <c r="AB177">
        <f>Playoffs!DO175-VLOOKUP($B177,Adjusted!$C$1:$AI$128,AB$2,FALSE)</f>
        <v>0.93283752032925504</v>
      </c>
      <c r="AC177">
        <f>Playoffs!DP175-VLOOKUP($B177,Adjusted!$C$1:$AI$128,AC$2,FALSE)</f>
        <v>0.52769217074291264</v>
      </c>
      <c r="AD177">
        <f>Playoffs!DQ175-VLOOKUP($B177,Adjusted!$C$1:$AI$128,AD$2,FALSE)</f>
        <v>0.50063222032742194</v>
      </c>
      <c r="AE177">
        <f>Playoffs!DR175-VLOOKUP($B177,Adjusted!$C$1:$AI$128,AE$2,FALSE)</f>
        <v>3.5897543770826208</v>
      </c>
      <c r="AF177">
        <f>Playoffs!DS175-VLOOKUP($B177,Adjusted!$C$1:$AI$128,AF$2,FALSE)</f>
        <v>2.682616203137655</v>
      </c>
      <c r="AG177">
        <f>Playoffs!DT175-VLOOKUP($B177,Adjusted!$C$1:$AI$128,AG$2,FALSE)</f>
        <v>33.866275328052872</v>
      </c>
      <c r="AH177">
        <f>Playoffs!DU175-VLOOKUP($B177,Adjusted!$C$1:$AI$128,AH$2,FALSE)</f>
        <v>36.98039523867763</v>
      </c>
      <c r="AJ177">
        <f t="shared" ca="1" si="171"/>
        <v>12</v>
      </c>
      <c r="AK177">
        <f t="shared" ca="1" si="179"/>
        <v>157</v>
      </c>
      <c r="AL177">
        <f t="shared" ca="1" si="180"/>
        <v>13</v>
      </c>
      <c r="AM177">
        <f t="shared" ca="1" si="181"/>
        <v>137</v>
      </c>
      <c r="AN177">
        <f t="shared" ca="1" si="182"/>
        <v>109</v>
      </c>
      <c r="AO177">
        <f t="shared" ca="1" si="183"/>
        <v>124</v>
      </c>
      <c r="AP177">
        <f t="shared" ca="1" si="184"/>
        <v>11</v>
      </c>
      <c r="AQ177">
        <f t="shared" ca="1" si="185"/>
        <v>148</v>
      </c>
      <c r="AR177">
        <f t="shared" ca="1" si="186"/>
        <v>59</v>
      </c>
      <c r="AS177">
        <f t="shared" ca="1" si="187"/>
        <v>183</v>
      </c>
      <c r="AT177">
        <f t="shared" ca="1" si="188"/>
        <v>5</v>
      </c>
      <c r="AU177">
        <f t="shared" ca="1" si="189"/>
        <v>133</v>
      </c>
      <c r="AV177">
        <f t="shared" ca="1" si="190"/>
        <v>17</v>
      </c>
      <c r="AW177">
        <f t="shared" ca="1" si="191"/>
        <v>173</v>
      </c>
      <c r="AX177">
        <f t="shared" ca="1" si="192"/>
        <v>78</v>
      </c>
      <c r="AY177">
        <f t="shared" ca="1" si="193"/>
        <v>109</v>
      </c>
      <c r="AZ177">
        <f t="shared" ca="1" si="194"/>
        <v>107</v>
      </c>
      <c r="BA177">
        <f t="shared" ca="1" si="195"/>
        <v>15</v>
      </c>
      <c r="BB177">
        <f t="shared" ca="1" si="196"/>
        <v>4</v>
      </c>
      <c r="BC177">
        <f t="shared" ca="1" si="197"/>
        <v>97</v>
      </c>
      <c r="BD177">
        <f t="shared" ca="1" si="198"/>
        <v>76</v>
      </c>
      <c r="BE177">
        <f t="shared" ca="1" si="199"/>
        <v>127</v>
      </c>
      <c r="BF177">
        <f t="shared" ca="1" si="200"/>
        <v>61</v>
      </c>
      <c r="BG177">
        <f t="shared" ca="1" si="201"/>
        <v>155</v>
      </c>
      <c r="BH177">
        <f t="shared" ca="1" si="202"/>
        <v>195</v>
      </c>
      <c r="BI177">
        <f t="shared" ca="1" si="203"/>
        <v>52</v>
      </c>
      <c r="BJ177">
        <f t="shared" ca="1" si="204"/>
        <v>58</v>
      </c>
      <c r="BK177">
        <f t="shared" ca="1" si="205"/>
        <v>141</v>
      </c>
      <c r="BL177">
        <f t="shared" ca="1" si="206"/>
        <v>128</v>
      </c>
      <c r="BM177">
        <f t="shared" ca="1" si="207"/>
        <v>28</v>
      </c>
      <c r="BN177">
        <f t="shared" ca="1" si="208"/>
        <v>150</v>
      </c>
      <c r="BO177">
        <f t="shared" ca="1" si="209"/>
        <v>91</v>
      </c>
      <c r="BQ177">
        <f>NORMDIST(C177,Playoffs!CP$199,Playoffs!CP$200,1)</f>
        <v>0.96329456202958386</v>
      </c>
      <c r="BR177">
        <f>1-NORMDIST(D177,Playoffs!CQ$199,Playoffs!CQ$200,1)</f>
        <v>0.2873771330026198</v>
      </c>
      <c r="BS177">
        <f>NORMDIST(E177,Playoffs!CR$199,Playoffs!CR$200,1)</f>
        <v>0.98021066586402505</v>
      </c>
      <c r="BT177">
        <f>1-NORMDIST(F177,Playoffs!CS$199,Playoffs!CS$200,1)</f>
        <v>0.3965488245941583</v>
      </c>
      <c r="BU177">
        <f>1-NORMDIST(G177,Playoffs!CT$199,Playoffs!CT$200,1)</f>
        <v>0.54748658861442678</v>
      </c>
      <c r="BV177">
        <f>NORMDIST(H177,Playoffs!CU$199,Playoffs!CU$200,1)</f>
        <v>0.33691715164226943</v>
      </c>
      <c r="BW177">
        <f>NORMDIST(I177,Playoffs!CV$199,Playoffs!CV$200,1)</f>
        <v>0.99218363860849434</v>
      </c>
      <c r="BX177">
        <f>1-NORMDIST(J177,Playoffs!CW$199,Playoffs!CW$200,1)</f>
        <v>0.32063095447940049</v>
      </c>
      <c r="BY177">
        <f>NORMDIST(K177,Playoffs!CX$199,Playoffs!CX$200,1)</f>
        <v>0.73647242683309866</v>
      </c>
      <c r="BZ177">
        <f>1-NORMDIST(L177,Playoffs!CY$199,Playoffs!CY$200,1)</f>
        <v>7.6428533600713666E-2</v>
      </c>
      <c r="CA177">
        <f>NORMDIST(M177,Playoffs!CZ$199,Playoffs!CZ$200,1)</f>
        <v>0.99765916870897964</v>
      </c>
      <c r="CB177">
        <f>1-NORMDIST(N177,Playoffs!DA$199,Playoffs!DA$200,1)</f>
        <v>0.45896078194716594</v>
      </c>
      <c r="CC177">
        <f>NORMDIST(O177,Playoffs!DB$199,Playoffs!DB$200,1)</f>
        <v>0.97784662253797028</v>
      </c>
      <c r="CD177">
        <f>1-NORMDIST(P177,Playoffs!DC$199,Playoffs!DC$200,1)</f>
        <v>0.15518826768201388</v>
      </c>
      <c r="CE177">
        <f>NORMDIST(Q177,Playoffs!DD$199,Playoffs!DD$200,1)</f>
        <v>0.6996482779352774</v>
      </c>
      <c r="CF177">
        <f>1-NORMDIST(R177,Playoffs!DE$199,Playoffs!DE$200,1)</f>
        <v>0.51780193044728584</v>
      </c>
      <c r="CG177">
        <f>NORMDIST(S177,Playoffs!DF$199,Playoffs!DF$200,1)</f>
        <v>0.51285937807166981</v>
      </c>
      <c r="CH177">
        <f>1-NORMDIST(T177,Playoffs!DG$199,Playoffs!DG$200,1)</f>
        <v>0.93687364822637687</v>
      </c>
      <c r="CI177">
        <f>1-NORMDIST(U177,Playoffs!DH$199,Playoffs!DH$200,1)</f>
        <v>0.98182881361260488</v>
      </c>
      <c r="CJ177">
        <f>NORMDIST(V177,Playoffs!DI$199,Playoffs!DI$200,1)</f>
        <v>0.55914457037756404</v>
      </c>
      <c r="CK177">
        <f>NORMDIST(W177,Playoffs!DJ$199,Playoffs!DJ$200,1)</f>
        <v>0.67502405885472938</v>
      </c>
      <c r="CL177">
        <f>1-NORMDIST(X177,Playoffs!DK$199,Playoffs!DK$200,1)</f>
        <v>0.39004660501713617</v>
      </c>
      <c r="CM177">
        <f>NORMDIST(Y177,Playoffs!DL$199,Playoffs!DL$200,1)</f>
        <v>0.75094067315532609</v>
      </c>
      <c r="CN177">
        <f>1-NORMDIST(Z177,Playoffs!DM$199,Playoffs!DM$200,1)</f>
        <v>0.23233132637954435</v>
      </c>
      <c r="CO177">
        <f>1-NORMDIST(AA177,Playoffs!DN$199,Playoffs!DN$200,1)</f>
        <v>1.3695185181084923E-2</v>
      </c>
      <c r="CP177">
        <f>NORMDIST(AB177,Playoffs!DO$199,Playoffs!DO$200,1)</f>
        <v>0.60572135656314108</v>
      </c>
      <c r="CQ177">
        <f>NORMDIST(AC177,Playoffs!DP$199,Playoffs!DP$200,1)</f>
        <v>0.72679631847251824</v>
      </c>
      <c r="CR177">
        <f>1-NORMDIST(AD177,Playoffs!DQ$199,Playoffs!DQ$200,1)</f>
        <v>0.3550414170726286</v>
      </c>
      <c r="CS177">
        <f>NORMDIST(AE177,Playoffs!DR$199,Playoffs!DR$200,1)</f>
        <v>0.33186834016579081</v>
      </c>
      <c r="CT177">
        <f>1-NORMDIST(AF177,Playoffs!DS$199,Playoffs!DS$200,1)</f>
        <v>0.87580888728776263</v>
      </c>
      <c r="CU177">
        <f>NORMDIST(AG177,Playoffs!DT$199,Playoffs!DT$200,1)</f>
        <v>0.25754103182529176</v>
      </c>
      <c r="CV177">
        <f>1-NORMDIST(AH177,Playoffs!DU$199,Playoffs!DU$200,1)</f>
        <v>0.56903173215396052</v>
      </c>
      <c r="CW177">
        <f t="shared" si="172"/>
        <v>28.820256283513931</v>
      </c>
      <c r="CX177">
        <f t="shared" si="173"/>
        <v>14.163659367228654</v>
      </c>
      <c r="CY177">
        <f t="shared" si="174"/>
        <v>42.983915650742588</v>
      </c>
      <c r="DA177">
        <f t="shared" ca="1" si="175"/>
        <v>18</v>
      </c>
      <c r="DB177">
        <f t="shared" ca="1" si="176"/>
        <v>153</v>
      </c>
      <c r="DC177">
        <f t="shared" ca="1" si="177"/>
        <v>76</v>
      </c>
      <c r="DE177" t="str">
        <f t="shared" si="178"/>
        <v>Cardinals</v>
      </c>
    </row>
    <row r="178" spans="1:109">
      <c r="A178" t="str">
        <f>Playoffs!G176</f>
        <v>Steelers-SB-2008</v>
      </c>
      <c r="B178" t="str">
        <f>Playoffs!B176&amp;"-"&amp;Playoffs!F176</f>
        <v>Cardinals-2008</v>
      </c>
      <c r="C178">
        <f>Playoffs!CP176-VLOOKUP($B178,Adjusted!$C$1:$AI$128,C$2,FALSE)</f>
        <v>0.71128329096017251</v>
      </c>
      <c r="D178">
        <f>Playoffs!CQ176-VLOOKUP($B178,Adjusted!$C$1:$AI$128,D$2,FALSE)</f>
        <v>0.74363850643737228</v>
      </c>
      <c r="E178">
        <f>Playoffs!CR176-VLOOKUP($B178,Adjusted!$C$1:$AI$128,E$2,FALSE)</f>
        <v>4.7098415950258232</v>
      </c>
      <c r="F178">
        <f>Playoffs!CS176-VLOOKUP($B178,Adjusted!$C$1:$AI$128,F$2,FALSE)</f>
        <v>7.4583174693664791</v>
      </c>
      <c r="G178">
        <f>Playoffs!CT176-VLOOKUP($B178,Adjusted!$C$1:$AI$128,G$2,FALSE)</f>
        <v>0.89495104132109282</v>
      </c>
      <c r="H178">
        <f>Playoffs!CU176-VLOOKUP($B178,Adjusted!$C$1:$AI$128,H$2,FALSE)</f>
        <v>1.5427385782378225</v>
      </c>
      <c r="I178">
        <f>Playoffs!CV176-VLOOKUP($B178,Adjusted!$C$1:$AI$128,I$2,FALSE)</f>
        <v>31.306561865308602</v>
      </c>
      <c r="J178">
        <f>Playoffs!CW176-VLOOKUP($B178,Adjusted!$C$1:$AI$128,J$2,FALSE)</f>
        <v>35.851490463480935</v>
      </c>
      <c r="K178">
        <f>Playoffs!CX176-VLOOKUP($B178,Adjusted!$C$1:$AI$128,K$2,FALSE)</f>
        <v>3.6956470127514147</v>
      </c>
      <c r="L178">
        <f>Playoffs!CY176-VLOOKUP($B178,Adjusted!$C$1:$AI$128,L$2,FALSE)</f>
        <v>2.5684218479058365</v>
      </c>
      <c r="M178">
        <f>Playoffs!CZ176-VLOOKUP($B178,Adjusted!$C$1:$AI$128,M$2,FALSE)</f>
        <v>4.8289405470397471</v>
      </c>
      <c r="N178">
        <f>Playoffs!DA176-VLOOKUP($B178,Adjusted!$C$1:$AI$128,N$2,FALSE)</f>
        <v>6.5364787701646749</v>
      </c>
      <c r="O178">
        <f>Playoffs!DB176-VLOOKUP($B178,Adjusted!$C$1:$AI$128,O$2,FALSE)</f>
        <v>2.1184757722694525</v>
      </c>
      <c r="P178">
        <f>Playoffs!DC176-VLOOKUP($B178,Adjusted!$C$1:$AI$128,P$2,FALSE)</f>
        <v>2.0088207430576448</v>
      </c>
      <c r="Q178">
        <f>Playoffs!DD176-VLOOKUP($B178,Adjusted!$C$1:$AI$128,Q$2,FALSE)</f>
        <v>0.31647918208996123</v>
      </c>
      <c r="R178">
        <f>Playoffs!DE176-VLOOKUP($B178,Adjusted!$C$1:$AI$128,R$2,FALSE)</f>
        <v>0.33915983534868732</v>
      </c>
      <c r="S178">
        <f>Playoffs!DF176-VLOOKUP($B178,Adjusted!$C$1:$AI$128,S$2,FALSE)</f>
        <v>21.16895822749116</v>
      </c>
      <c r="T178">
        <f>Playoffs!DG176-VLOOKUP($B178,Adjusted!$C$1:$AI$128,T$2,FALSE)</f>
        <v>30.761533419980285</v>
      </c>
      <c r="U178">
        <f>Playoffs!DH176-VLOOKUP($B178,Adjusted!$C$1:$AI$128,U$2,FALSE)</f>
        <v>4.5876519988299265</v>
      </c>
      <c r="V178">
        <f>Playoffs!DI176-VLOOKUP($B178,Adjusted!$C$1:$AI$128,V$2,FALSE)</f>
        <v>1.185206986459532</v>
      </c>
      <c r="W178">
        <f>Playoffs!DJ176-VLOOKUP($B178,Adjusted!$C$1:$AI$128,W$2,FALSE)</f>
        <v>0.61179505613871754</v>
      </c>
      <c r="X178">
        <f>Playoffs!DK176-VLOOKUP($B178,Adjusted!$C$1:$AI$128,X$2,FALSE)</f>
        <v>0.67835169917141291</v>
      </c>
      <c r="Y178">
        <f>Playoffs!DL176-VLOOKUP($B178,Adjusted!$C$1:$AI$128,Y$2,FALSE)</f>
        <v>6.3780045724376988</v>
      </c>
      <c r="Z178">
        <f>Playoffs!DM176-VLOOKUP($B178,Adjusted!$C$1:$AI$128,Z$2,FALSE)</f>
        <v>5.4499658616531237</v>
      </c>
      <c r="AA178">
        <f>Playoffs!DN176-VLOOKUP($B178,Adjusted!$C$1:$AI$128,AA$2,FALSE)</f>
        <v>0.87819874160135203</v>
      </c>
      <c r="AB178">
        <f>Playoffs!DO176-VLOOKUP($B178,Adjusted!$C$1:$AI$128,AB$2,FALSE)</f>
        <v>1.8341720612859591</v>
      </c>
      <c r="AC178">
        <f>Playoffs!DP176-VLOOKUP($B178,Adjusted!$C$1:$AI$128,AC$2,FALSE)</f>
        <v>0.50217448810763987</v>
      </c>
      <c r="AD178">
        <f>Playoffs!DQ176-VLOOKUP($B178,Adjusted!$C$1:$AI$128,AD$2,FALSE)</f>
        <v>0.51006782791147465</v>
      </c>
      <c r="AE178">
        <f>Playoffs!DR176-VLOOKUP($B178,Adjusted!$C$1:$AI$128,AE$2,FALSE)</f>
        <v>2.7682363355594402</v>
      </c>
      <c r="AF178">
        <f>Playoffs!DS176-VLOOKUP($B178,Adjusted!$C$1:$AI$128,AF$2,FALSE)</f>
        <v>3.3277978733788958</v>
      </c>
      <c r="AG178">
        <f>Playoffs!DT176-VLOOKUP($B178,Adjusted!$C$1:$AI$128,AG$2,FALSE)</f>
        <v>32.436986962193778</v>
      </c>
      <c r="AH178">
        <f>Playoffs!DU176-VLOOKUP($B178,Adjusted!$C$1:$AI$128,AH$2,FALSE)</f>
        <v>38.156462004779932</v>
      </c>
      <c r="AJ178">
        <f t="shared" ca="1" si="171"/>
        <v>109</v>
      </c>
      <c r="AK178">
        <f t="shared" ca="1" si="179"/>
        <v>152</v>
      </c>
      <c r="AL178">
        <f t="shared" ca="1" si="180"/>
        <v>136</v>
      </c>
      <c r="AM178">
        <f t="shared" ca="1" si="181"/>
        <v>162</v>
      </c>
      <c r="AN178">
        <f t="shared" ca="1" si="182"/>
        <v>73</v>
      </c>
      <c r="AO178">
        <f t="shared" ca="1" si="183"/>
        <v>102</v>
      </c>
      <c r="AP178">
        <f t="shared" ca="1" si="184"/>
        <v>85</v>
      </c>
      <c r="AQ178">
        <f t="shared" ca="1" si="185"/>
        <v>169</v>
      </c>
      <c r="AR178">
        <f t="shared" ca="1" si="186"/>
        <v>16</v>
      </c>
      <c r="AS178">
        <f t="shared" ca="1" si="187"/>
        <v>98</v>
      </c>
      <c r="AT178">
        <f t="shared" ca="1" si="188"/>
        <v>137</v>
      </c>
      <c r="AU178">
        <f t="shared" ca="1" si="189"/>
        <v>182</v>
      </c>
      <c r="AV178">
        <f t="shared" ca="1" si="190"/>
        <v>47</v>
      </c>
      <c r="AW178">
        <f t="shared" ca="1" si="191"/>
        <v>157</v>
      </c>
      <c r="AX178">
        <f t="shared" ca="1" si="192"/>
        <v>152</v>
      </c>
      <c r="AY178">
        <f t="shared" ca="1" si="193"/>
        <v>84</v>
      </c>
      <c r="AZ178">
        <f t="shared" ca="1" si="194"/>
        <v>194</v>
      </c>
      <c r="BA178">
        <f t="shared" ca="1" si="195"/>
        <v>110</v>
      </c>
      <c r="BB178">
        <f t="shared" ca="1" si="196"/>
        <v>129</v>
      </c>
      <c r="BC178">
        <f t="shared" ca="1" si="197"/>
        <v>184</v>
      </c>
      <c r="BD178">
        <f t="shared" ca="1" si="198"/>
        <v>134</v>
      </c>
      <c r="BE178">
        <f t="shared" ca="1" si="199"/>
        <v>111</v>
      </c>
      <c r="BF178">
        <f t="shared" ca="1" si="200"/>
        <v>42</v>
      </c>
      <c r="BG178">
        <f t="shared" ca="1" si="201"/>
        <v>102</v>
      </c>
      <c r="BH178">
        <f t="shared" ca="1" si="202"/>
        <v>145</v>
      </c>
      <c r="BI178">
        <f t="shared" ca="1" si="203"/>
        <v>3</v>
      </c>
      <c r="BJ178">
        <f t="shared" ca="1" si="204"/>
        <v>68</v>
      </c>
      <c r="BK178">
        <f t="shared" ca="1" si="205"/>
        <v>145</v>
      </c>
      <c r="BL178">
        <f t="shared" ca="1" si="206"/>
        <v>170</v>
      </c>
      <c r="BM178">
        <f t="shared" ca="1" si="207"/>
        <v>66</v>
      </c>
      <c r="BN178">
        <f t="shared" ca="1" si="208"/>
        <v>165</v>
      </c>
      <c r="BO178">
        <f t="shared" ca="1" si="209"/>
        <v>110</v>
      </c>
      <c r="BQ178">
        <f>NORMDIST(C178,Playoffs!CP$199,Playoffs!CP$200,1)</f>
        <v>0.57590614191518075</v>
      </c>
      <c r="BR178">
        <f>1-NORMDIST(D178,Playoffs!CQ$199,Playoffs!CQ$200,1)</f>
        <v>0.30695334389744411</v>
      </c>
      <c r="BS178">
        <f>NORMDIST(E178,Playoffs!CR$199,Playoffs!CR$200,1)</f>
        <v>0.39801006918740456</v>
      </c>
      <c r="BT178">
        <f>1-NORMDIST(F178,Playoffs!CS$199,Playoffs!CS$200,1)</f>
        <v>0.23792433318547723</v>
      </c>
      <c r="BU178">
        <f>1-NORMDIST(G178,Playoffs!CT$199,Playoffs!CT$200,1)</f>
        <v>0.72921534891198481</v>
      </c>
      <c r="BV178">
        <f>NORMDIST(H178,Playoffs!CU$199,Playoffs!CU$200,1)</f>
        <v>0.44071993682824717</v>
      </c>
      <c r="BW178">
        <f>NORMDIST(I178,Playoffs!CV$199,Playoffs!CV$200,1)</f>
        <v>0.62332424334899506</v>
      </c>
      <c r="BX178">
        <f>1-NORMDIST(J178,Playoffs!CW$199,Playoffs!CW$200,1)</f>
        <v>0.20549253994952832</v>
      </c>
      <c r="BY178">
        <f>NORMDIST(K178,Playoffs!CX$199,Playoffs!CX$200,1)</f>
        <v>0.9594186688033659</v>
      </c>
      <c r="BZ178">
        <f>1-NORMDIST(L178,Playoffs!CY$199,Playoffs!CY$200,1)</f>
        <v>0.55791259087249523</v>
      </c>
      <c r="CA178">
        <f>NORMDIST(M178,Playoffs!CZ$199,Playoffs!CZ$200,1)</f>
        <v>0.38111306213334772</v>
      </c>
      <c r="CB178">
        <f>1-NORMDIST(N178,Playoffs!DA$199,Playoffs!DA$200,1)</f>
        <v>0.11509776236151859</v>
      </c>
      <c r="CC178">
        <f>NORMDIST(O178,Playoffs!DB$199,Playoffs!DB$200,1)</f>
        <v>0.81341274340769854</v>
      </c>
      <c r="CD178">
        <f>1-NORMDIST(P178,Playoffs!DC$199,Playoffs!DC$200,1)</f>
        <v>0.24455615296569067</v>
      </c>
      <c r="CE178">
        <f>NORMDIST(Q178,Playoffs!DD$199,Playoffs!DD$200,1)</f>
        <v>0.28895454560561717</v>
      </c>
      <c r="CF178">
        <f>1-NORMDIST(R178,Playoffs!DE$199,Playoffs!DE$200,1)</f>
        <v>0.65086095912528552</v>
      </c>
      <c r="CG178">
        <f>NORMDIST(S178,Playoffs!DF$199,Playoffs!DF$200,1)</f>
        <v>4.0483521952004553E-2</v>
      </c>
      <c r="CH178">
        <f>1-NORMDIST(T178,Playoffs!DG$199,Playoffs!DG$200,1)</f>
        <v>0.52036978418071822</v>
      </c>
      <c r="CI178">
        <f>1-NORMDIST(U178,Playoffs!DH$199,Playoffs!DH$200,1)</f>
        <v>0.36952359477986962</v>
      </c>
      <c r="CJ178">
        <f>NORMDIST(V178,Playoffs!DI$199,Playoffs!DI$200,1)</f>
        <v>8.8442845731807607E-2</v>
      </c>
      <c r="CK178">
        <f>NORMDIST(W178,Playoffs!DJ$199,Playoffs!DJ$200,1)</f>
        <v>0.43608129253545536</v>
      </c>
      <c r="CL178">
        <f>1-NORMDIST(X178,Playoffs!DK$199,Playoffs!DK$200,1)</f>
        <v>0.46724486511178409</v>
      </c>
      <c r="CM178">
        <f>NORMDIST(Y178,Playoffs!DL$199,Playoffs!DL$200,1)</f>
        <v>0.80820651580760516</v>
      </c>
      <c r="CN178">
        <f>1-NORMDIST(Z178,Playoffs!DM$199,Playoffs!DM$200,1)</f>
        <v>0.523431592889533</v>
      </c>
      <c r="CO178">
        <f>1-NORMDIST(AA178,Playoffs!DN$199,Playoffs!DN$200,1)</f>
        <v>0.44342947731306215</v>
      </c>
      <c r="CP178">
        <f>NORMDIST(AB178,Playoffs!DO$199,Playoffs!DO$200,1)</f>
        <v>0.99048999098963053</v>
      </c>
      <c r="CQ178">
        <f>NORMDIST(AC178,Playoffs!DP$199,Playoffs!DP$200,1)</f>
        <v>0.64985676530777448</v>
      </c>
      <c r="CR178">
        <f>1-NORMDIST(AD178,Playoffs!DQ$199,Playoffs!DQ$200,1)</f>
        <v>0.3254778387920656</v>
      </c>
      <c r="CS178">
        <f>NORMDIST(AE178,Playoffs!DR$199,Playoffs!DR$200,1)</f>
        <v>0.13865651840562154</v>
      </c>
      <c r="CT178">
        <f>1-NORMDIST(AF178,Playoffs!DS$199,Playoffs!DS$200,1)</f>
        <v>0.73973860257018231</v>
      </c>
      <c r="CU178">
        <f>NORMDIST(AG178,Playoffs!DT$199,Playoffs!DT$200,1)</f>
        <v>0.19218028628121264</v>
      </c>
      <c r="CV178">
        <f>1-NORMDIST(AH178,Playoffs!DU$199,Playoffs!DU$200,1)</f>
        <v>0.49750830479273289</v>
      </c>
      <c r="CW178">
        <f t="shared" si="172"/>
        <v>19.316840844822021</v>
      </c>
      <c r="CX178">
        <f t="shared" si="173"/>
        <v>13.602051786516814</v>
      </c>
      <c r="CY178">
        <f t="shared" si="174"/>
        <v>32.918892631338849</v>
      </c>
      <c r="DA178">
        <f t="shared" ca="1" si="175"/>
        <v>114</v>
      </c>
      <c r="DB178">
        <f t="shared" ca="1" si="176"/>
        <v>156</v>
      </c>
      <c r="DC178">
        <f t="shared" ca="1" si="177"/>
        <v>154</v>
      </c>
      <c r="DE178" t="str">
        <f t="shared" si="178"/>
        <v>Steelers</v>
      </c>
    </row>
    <row r="179" spans="1:109">
      <c r="A179" t="str">
        <f>Playoffs!G177</f>
        <v>Bengals-WC-2009</v>
      </c>
      <c r="B179" t="str">
        <f>Playoffs!B177&amp;"-"&amp;Playoffs!F177</f>
        <v>Jets-2009</v>
      </c>
      <c r="C179">
        <f>Playoffs!CP177-VLOOKUP($B179,Adjusted!$C$1:$AI$128,C$2,FALSE)</f>
        <v>0.78309874561466375</v>
      </c>
      <c r="D179">
        <f>Playoffs!CQ177-VLOOKUP($B179,Adjusted!$C$1:$AI$128,D$2,FALSE)</f>
        <v>0.72733659151684327</v>
      </c>
      <c r="E179">
        <f>Playoffs!CR177-VLOOKUP($B179,Adjusted!$C$1:$AI$128,E$2,FALSE)</f>
        <v>4.1786843855767906</v>
      </c>
      <c r="F179">
        <f>Playoffs!CS177-VLOOKUP($B179,Adjusted!$C$1:$AI$128,F$2,FALSE)</f>
        <v>14.678493030759107</v>
      </c>
      <c r="G179">
        <f>Playoffs!CT177-VLOOKUP($B179,Adjusted!$C$1:$AI$128,G$2,FALSE)</f>
        <v>1.8925125789924793</v>
      </c>
      <c r="H179">
        <f>Playoffs!CU177-VLOOKUP($B179,Adjusted!$C$1:$AI$128,H$2,FALSE)</f>
        <v>-0.10131716048585503</v>
      </c>
      <c r="I179">
        <f>Playoffs!CV177-VLOOKUP($B179,Adjusted!$C$1:$AI$128,I$2,FALSE)</f>
        <v>30.181586977343159</v>
      </c>
      <c r="J179">
        <f>Playoffs!CW177-VLOOKUP($B179,Adjusted!$C$1:$AI$128,J$2,FALSE)</f>
        <v>34.660773696440266</v>
      </c>
      <c r="K179">
        <f>Playoffs!CX177-VLOOKUP($B179,Adjusted!$C$1:$AI$128,K$2,FALSE)</f>
        <v>2.3959054582557582</v>
      </c>
      <c r="L179">
        <f>Playoffs!CY177-VLOOKUP($B179,Adjusted!$C$1:$AI$128,L$2,FALSE)</f>
        <v>2.9547679747141995</v>
      </c>
      <c r="M179">
        <f>Playoffs!CZ177-VLOOKUP($B179,Adjusted!$C$1:$AI$128,M$2,FALSE)</f>
        <v>5.6839189347230459</v>
      </c>
      <c r="N179">
        <f>Playoffs!DA177-VLOOKUP($B179,Adjusted!$C$1:$AI$128,N$2,FALSE)</f>
        <v>6.6521715495701681</v>
      </c>
      <c r="O179">
        <f>Playoffs!DB177-VLOOKUP($B179,Adjusted!$C$1:$AI$128,O$2,FALSE)</f>
        <v>1.8596839012968938</v>
      </c>
      <c r="P179">
        <f>Playoffs!DC177-VLOOKUP($B179,Adjusted!$C$1:$AI$128,P$2,FALSE)</f>
        <v>1.5432356645973704</v>
      </c>
      <c r="Q179">
        <f>Playoffs!DD177-VLOOKUP($B179,Adjusted!$C$1:$AI$128,Q$2,FALSE)</f>
        <v>0.42723005152776627</v>
      </c>
      <c r="R179">
        <f>Playoffs!DE177-VLOOKUP($B179,Adjusted!$C$1:$AI$128,R$2,FALSE)</f>
        <v>0.25085607234520191</v>
      </c>
      <c r="S179">
        <f>Playoffs!DF177-VLOOKUP($B179,Adjusted!$C$1:$AI$128,S$2,FALSE)</f>
        <v>32.088204845026951</v>
      </c>
      <c r="T179">
        <f>Playoffs!DG177-VLOOKUP($B179,Adjusted!$C$1:$AI$128,T$2,FALSE)</f>
        <v>33.825388736606506</v>
      </c>
      <c r="U179">
        <f>Playoffs!DH177-VLOOKUP($B179,Adjusted!$C$1:$AI$128,U$2,FALSE)</f>
        <v>3.0178131844711911</v>
      </c>
      <c r="V179">
        <f>Playoffs!DI177-VLOOKUP($B179,Adjusted!$C$1:$AI$128,V$2,FALSE)</f>
        <v>1.8068891661244602</v>
      </c>
      <c r="W179">
        <f>Playoffs!DJ177-VLOOKUP($B179,Adjusted!$C$1:$AI$128,W$2,FALSE)</f>
        <v>0.51289543784600866</v>
      </c>
      <c r="X179">
        <f>Playoffs!DK177-VLOOKUP($B179,Adjusted!$C$1:$AI$128,X$2,FALSE)</f>
        <v>0.77118053945742981</v>
      </c>
      <c r="Y179">
        <f>Playoffs!DL177-VLOOKUP($B179,Adjusted!$C$1:$AI$128,Y$2,FALSE)</f>
        <v>5.4269397673217332</v>
      </c>
      <c r="Z179">
        <f>Playoffs!DM177-VLOOKUP($B179,Adjusted!$C$1:$AI$128,Z$2,FALSE)</f>
        <v>5.2625757086315907</v>
      </c>
      <c r="AA179">
        <f>Playoffs!DN177-VLOOKUP($B179,Adjusted!$C$1:$AI$128,AA$2,FALSE)</f>
        <v>0.96484582723152523</v>
      </c>
      <c r="AB179">
        <f>Playoffs!DO177-VLOOKUP($B179,Adjusted!$C$1:$AI$128,AB$2,FALSE)</f>
        <v>1.4980776202551451</v>
      </c>
      <c r="AC179">
        <f>Playoffs!DP177-VLOOKUP($B179,Adjusted!$C$1:$AI$128,AC$2,FALSE)</f>
        <v>0.66914539931852879</v>
      </c>
      <c r="AD179">
        <f>Playoffs!DQ177-VLOOKUP($B179,Adjusted!$C$1:$AI$128,AD$2,FALSE)</f>
        <v>0.3656336772356874</v>
      </c>
      <c r="AE179">
        <f>Playoffs!DR177-VLOOKUP($B179,Adjusted!$C$1:$AI$128,AE$2,FALSE)</f>
        <v>8.2254829265469898</v>
      </c>
      <c r="AF179">
        <f>Playoffs!DS177-VLOOKUP($B179,Adjusted!$C$1:$AI$128,AF$2,FALSE)</f>
        <v>3.9842485984139357</v>
      </c>
      <c r="AG179">
        <f>Playoffs!DT177-VLOOKUP($B179,Adjusted!$C$1:$AI$128,AG$2,FALSE)</f>
        <v>41.557703564171909</v>
      </c>
      <c r="AH179">
        <f>Playoffs!DU177-VLOOKUP($B179,Adjusted!$C$1:$AI$128,AH$2,FALSE)</f>
        <v>27.140573884061958</v>
      </c>
      <c r="AJ179">
        <f t="shared" ca="1" si="171"/>
        <v>46</v>
      </c>
      <c r="AK179">
        <f t="shared" ca="1" si="179"/>
        <v>144</v>
      </c>
      <c r="AL179">
        <f t="shared" ca="1" si="180"/>
        <v>148</v>
      </c>
      <c r="AM179">
        <f t="shared" ca="1" si="181"/>
        <v>198</v>
      </c>
      <c r="AN179">
        <f t="shared" ca="1" si="182"/>
        <v>127</v>
      </c>
      <c r="AO179">
        <f t="shared" ca="1" si="183"/>
        <v>191</v>
      </c>
      <c r="AP179">
        <f t="shared" ca="1" si="184"/>
        <v>98</v>
      </c>
      <c r="AQ179">
        <f t="shared" ca="1" si="185"/>
        <v>166</v>
      </c>
      <c r="AR179">
        <f t="shared" ca="1" si="186"/>
        <v>137</v>
      </c>
      <c r="AS179">
        <f t="shared" ca="1" si="187"/>
        <v>148</v>
      </c>
      <c r="AT179">
        <f t="shared" ca="1" si="188"/>
        <v>75</v>
      </c>
      <c r="AU179">
        <f t="shared" ca="1" si="189"/>
        <v>185</v>
      </c>
      <c r="AV179">
        <f t="shared" ca="1" si="190"/>
        <v>73</v>
      </c>
      <c r="AW179">
        <f t="shared" ca="1" si="191"/>
        <v>101</v>
      </c>
      <c r="AX179">
        <f t="shared" ca="1" si="192"/>
        <v>93</v>
      </c>
      <c r="AY179">
        <f t="shared" ca="1" si="193"/>
        <v>39</v>
      </c>
      <c r="AZ179">
        <f t="shared" ca="1" si="194"/>
        <v>95</v>
      </c>
      <c r="BA179">
        <f t="shared" ca="1" si="195"/>
        <v>140</v>
      </c>
      <c r="BB179">
        <f t="shared" ca="1" si="196"/>
        <v>76</v>
      </c>
      <c r="BC179">
        <f t="shared" ca="1" si="197"/>
        <v>179</v>
      </c>
      <c r="BD179">
        <f t="shared" ca="1" si="198"/>
        <v>156</v>
      </c>
      <c r="BE179">
        <f t="shared" ca="1" si="199"/>
        <v>138</v>
      </c>
      <c r="BF179">
        <f t="shared" ca="1" si="200"/>
        <v>109</v>
      </c>
      <c r="BG179">
        <f t="shared" ca="1" si="201"/>
        <v>84</v>
      </c>
      <c r="BH179">
        <f t="shared" ca="1" si="202"/>
        <v>157</v>
      </c>
      <c r="BI179">
        <f t="shared" ca="1" si="203"/>
        <v>7</v>
      </c>
      <c r="BJ179">
        <f t="shared" ca="1" si="204"/>
        <v>7</v>
      </c>
      <c r="BK179">
        <f t="shared" ca="1" si="205"/>
        <v>53</v>
      </c>
      <c r="BL179">
        <f t="shared" ca="1" si="206"/>
        <v>1</v>
      </c>
      <c r="BM179">
        <f t="shared" ca="1" si="207"/>
        <v>93</v>
      </c>
      <c r="BN179">
        <f t="shared" ca="1" si="208"/>
        <v>43</v>
      </c>
      <c r="BO179">
        <f t="shared" ca="1" si="209"/>
        <v>10</v>
      </c>
      <c r="BQ179">
        <f>NORMDIST(C179,Playoffs!CP$199,Playoffs!CP$200,1)</f>
        <v>0.81227946709498799</v>
      </c>
      <c r="BR179">
        <f>1-NORMDIST(D179,Playoffs!CQ$199,Playoffs!CQ$200,1)</f>
        <v>0.36438385121482242</v>
      </c>
      <c r="BS179">
        <f>NORMDIST(E179,Playoffs!CR$199,Playoffs!CR$200,1)</f>
        <v>0.32770908928794995</v>
      </c>
      <c r="BT179">
        <f>1-NORMDIST(F179,Playoffs!CS$199,Playoffs!CS$200,1)</f>
        <v>5.4714339831329895E-4</v>
      </c>
      <c r="BU179">
        <f>1-NORMDIST(G179,Playoffs!CT$199,Playoffs!CT$200,1)</f>
        <v>0.460198286521186</v>
      </c>
      <c r="BV179">
        <f>NORMDIST(H179,Playoffs!CU$199,Playoffs!CU$200,1)</f>
        <v>9.3434798628944771E-2</v>
      </c>
      <c r="BW179">
        <f>NORMDIST(I179,Playoffs!CV$199,Playoffs!CV$200,1)</f>
        <v>0.57475638266290718</v>
      </c>
      <c r="BX179">
        <f>1-NORMDIST(J179,Playoffs!CW$199,Playoffs!CW$200,1)</f>
        <v>0.24538405801617724</v>
      </c>
      <c r="BY179">
        <f>NORMDIST(K179,Playoffs!CX$199,Playoffs!CX$200,1)</f>
        <v>0.33182399687015418</v>
      </c>
      <c r="BZ179">
        <f>1-NORMDIST(L179,Playoffs!CY$199,Playoffs!CY$200,1)</f>
        <v>0.30783931541308152</v>
      </c>
      <c r="CA179">
        <f>NORMDIST(M179,Playoffs!CZ$199,Playoffs!CZ$200,1)</f>
        <v>0.67354104431356898</v>
      </c>
      <c r="CB179">
        <f>1-NORMDIST(N179,Playoffs!DA$199,Playoffs!DA$200,1)</f>
        <v>9.6518009009911587E-2</v>
      </c>
      <c r="CC179">
        <f>NORMDIST(O179,Playoffs!DB$199,Playoffs!DB$200,1)</f>
        <v>0.66323689521100115</v>
      </c>
      <c r="CD179">
        <f>1-NORMDIST(P179,Playoffs!DC$199,Playoffs!DC$200,1)</f>
        <v>0.5605862342126402</v>
      </c>
      <c r="CE179">
        <f>NORMDIST(Q179,Playoffs!DD$199,Playoffs!DD$200,1)</f>
        <v>0.60557199949581353</v>
      </c>
      <c r="CF179">
        <f>1-NORMDIST(R179,Playoffs!DE$199,Playoffs!DE$200,1)</f>
        <v>0.85194839721719495</v>
      </c>
      <c r="CG179">
        <f>NORMDIST(S179,Playoffs!DF$199,Playoffs!DF$200,1)</f>
        <v>0.57268126173150791</v>
      </c>
      <c r="CH179">
        <f>1-NORMDIST(T179,Playoffs!DG$199,Playoffs!DG$200,1)</f>
        <v>0.31207182979080283</v>
      </c>
      <c r="CI179">
        <f>1-NORMDIST(U179,Playoffs!DH$199,Playoffs!DH$200,1)</f>
        <v>0.67134751867414355</v>
      </c>
      <c r="CJ179">
        <f>NORMDIST(V179,Playoffs!DI$199,Playoffs!DI$200,1)</f>
        <v>0.14852059568573761</v>
      </c>
      <c r="CK179">
        <f>NORMDIST(W179,Playoffs!DJ$199,Playoffs!DJ$200,1)</f>
        <v>0.30077946461052785</v>
      </c>
      <c r="CL179">
        <f>1-NORMDIST(X179,Playoffs!DK$199,Playoffs!DK$200,1)</f>
        <v>0.33677871126635583</v>
      </c>
      <c r="CM179">
        <f>NORMDIST(Y179,Playoffs!DL$199,Playoffs!DL$200,1)</f>
        <v>0.46738510295484825</v>
      </c>
      <c r="CN179">
        <f>1-NORMDIST(Z179,Playoffs!DM$199,Playoffs!DM$200,1)</f>
        <v>0.597379213565706</v>
      </c>
      <c r="CO179">
        <f>1-NORMDIST(AA179,Playoffs!DN$199,Playoffs!DN$200,1)</f>
        <v>0.36619743082175182</v>
      </c>
      <c r="CP179">
        <f>NORMDIST(AB179,Playoffs!DO$199,Playoffs!DO$200,1)</f>
        <v>0.94187065748663135</v>
      </c>
      <c r="CQ179">
        <f>NORMDIST(AC179,Playoffs!DP$199,Playoffs!DP$200,1)</f>
        <v>0.9650695998173614</v>
      </c>
      <c r="CR179">
        <f>1-NORMDIST(AD179,Playoffs!DQ$199,Playoffs!DQ$200,1)</f>
        <v>0.78310325599162656</v>
      </c>
      <c r="CS179">
        <f>NORMDIST(AE179,Playoffs!DR$199,Playoffs!DR$200,1)</f>
        <v>0.99940700301840679</v>
      </c>
      <c r="CT179">
        <f>1-NORMDIST(AF179,Playoffs!DS$199,Playoffs!DS$200,1)</f>
        <v>0.54849240475936201</v>
      </c>
      <c r="CU179">
        <f>NORMDIST(AG179,Playoffs!DT$199,Playoffs!DT$200,1)</f>
        <v>0.70099477559075407</v>
      </c>
      <c r="CV179">
        <f>1-NORMDIST(AH179,Playoffs!DU$199,Playoffs!DU$200,1)</f>
        <v>0.9536398090362177</v>
      </c>
      <c r="CW179">
        <f t="shared" si="172"/>
        <v>20.105989431719877</v>
      </c>
      <c r="CX179">
        <f t="shared" si="173"/>
        <v>12.339089607292941</v>
      </c>
      <c r="CY179">
        <f t="shared" si="174"/>
        <v>32.445079039012825</v>
      </c>
      <c r="DA179">
        <f t="shared" ca="1" si="175"/>
        <v>100</v>
      </c>
      <c r="DB179">
        <f t="shared" ca="1" si="176"/>
        <v>162</v>
      </c>
      <c r="DC179">
        <f t="shared" ca="1" si="177"/>
        <v>158</v>
      </c>
      <c r="DE179" t="str">
        <f t="shared" si="178"/>
        <v>Bengals</v>
      </c>
    </row>
    <row r="180" spans="1:109">
      <c r="A180" t="str">
        <f>Playoffs!G178</f>
        <v>Jets-WC-2009</v>
      </c>
      <c r="B180" t="str">
        <f>Playoffs!B178&amp;"-"&amp;Playoffs!F178</f>
        <v>Bengals-2009</v>
      </c>
      <c r="C180">
        <f>Playoffs!CP178-VLOOKUP($B180,Adjusted!$C$1:$AI$128,C$2,FALSE)</f>
        <v>0.70905369955225883</v>
      </c>
      <c r="D180">
        <f>Playoffs!CQ178-VLOOKUP($B180,Adjusted!$C$1:$AI$128,D$2,FALSE)</f>
        <v>0.67524406494874556</v>
      </c>
      <c r="E180">
        <f>Playoffs!CR178-VLOOKUP($B180,Adjusted!$C$1:$AI$128,E$2,FALSE)</f>
        <v>13.996026703557593</v>
      </c>
      <c r="F180">
        <f>Playoffs!CS178-VLOOKUP($B180,Adjusted!$C$1:$AI$128,F$2,FALSE)</f>
        <v>2.6219565773975066</v>
      </c>
      <c r="G180">
        <f>Playoffs!CT178-VLOOKUP($B180,Adjusted!$C$1:$AI$128,G$2,FALSE)</f>
        <v>0.17075393604584405</v>
      </c>
      <c r="H180">
        <f>Playoffs!CU178-VLOOKUP($B180,Adjusted!$C$1:$AI$128,H$2,FALSE)</f>
        <v>2.1229311410119545</v>
      </c>
      <c r="I180">
        <f>Playoffs!CV178-VLOOKUP($B180,Adjusted!$C$1:$AI$128,I$2,FALSE)</f>
        <v>33.769513407688919</v>
      </c>
      <c r="J180">
        <f>Playoffs!CW178-VLOOKUP($B180,Adjusted!$C$1:$AI$128,J$2,FALSE)</f>
        <v>23.584066669965065</v>
      </c>
      <c r="K180">
        <f>Playoffs!CX178-VLOOKUP($B180,Adjusted!$C$1:$AI$128,K$2,FALSE)</f>
        <v>3.1211101514467114</v>
      </c>
      <c r="L180">
        <f>Playoffs!CY178-VLOOKUP($B180,Adjusted!$C$1:$AI$128,L$2,FALSE)</f>
        <v>1.8514500703332932</v>
      </c>
      <c r="M180">
        <f>Playoffs!CZ178-VLOOKUP($B180,Adjusted!$C$1:$AI$128,M$2,FALSE)</f>
        <v>6.4827481704523757</v>
      </c>
      <c r="N180">
        <f>Playoffs!DA178-VLOOKUP($B180,Adjusted!$C$1:$AI$128,N$2,FALSE)</f>
        <v>5.0415623479143452</v>
      </c>
      <c r="O180">
        <f>Playoffs!DB178-VLOOKUP($B180,Adjusted!$C$1:$AI$128,O$2,FALSE)</f>
        <v>1.4510661374547638</v>
      </c>
      <c r="P180">
        <f>Playoffs!DC178-VLOOKUP($B180,Adjusted!$C$1:$AI$128,P$2,FALSE)</f>
        <v>1.4096690140420309</v>
      </c>
      <c r="Q180">
        <f>Playoffs!DD178-VLOOKUP($B180,Adjusted!$C$1:$AI$128,Q$2,FALSE)</f>
        <v>0.24694466322643349</v>
      </c>
      <c r="R180">
        <f>Playoffs!DE178-VLOOKUP($B180,Adjusted!$C$1:$AI$128,R$2,FALSE)</f>
        <v>0.29764092555344879</v>
      </c>
      <c r="S180">
        <f>Playoffs!DF178-VLOOKUP($B180,Adjusted!$C$1:$AI$128,S$2,FALSE)</f>
        <v>36.04737586554181</v>
      </c>
      <c r="T180">
        <f>Playoffs!DG178-VLOOKUP($B180,Adjusted!$C$1:$AI$128,T$2,FALSE)</f>
        <v>30.352717918872138</v>
      </c>
      <c r="U180">
        <f>Playoffs!DH178-VLOOKUP($B180,Adjusted!$C$1:$AI$128,U$2,FALSE)</f>
        <v>2.9213197273402143</v>
      </c>
      <c r="V180">
        <f>Playoffs!DI178-VLOOKUP($B180,Adjusted!$C$1:$AI$128,V$2,FALSE)</f>
        <v>3.6393887645490381</v>
      </c>
      <c r="W180">
        <f>Playoffs!DJ178-VLOOKUP($B180,Adjusted!$C$1:$AI$128,W$2,FALSE)</f>
        <v>0.72728065885938886</v>
      </c>
      <c r="X180">
        <f>Playoffs!DK178-VLOOKUP($B180,Adjusted!$C$1:$AI$128,X$2,FALSE)</f>
        <v>0.36185479344511084</v>
      </c>
      <c r="Y180">
        <f>Playoffs!DL178-VLOOKUP($B180,Adjusted!$C$1:$AI$128,Y$2,FALSE)</f>
        <v>5.1340860321433262</v>
      </c>
      <c r="Z180">
        <f>Playoffs!DM178-VLOOKUP($B180,Adjusted!$C$1:$AI$128,Z$2,FALSE)</f>
        <v>4.6693087150776851</v>
      </c>
      <c r="AA180">
        <f>Playoffs!DN178-VLOOKUP($B180,Adjusted!$C$1:$AI$128,AA$2,FALSE)</f>
        <v>1.3775447674937189</v>
      </c>
      <c r="AB180">
        <f>Playoffs!DO178-VLOOKUP($B180,Adjusted!$C$1:$AI$128,AB$2,FALSE)</f>
        <v>0.83137249153707704</v>
      </c>
      <c r="AC180">
        <f>Playoffs!DP178-VLOOKUP($B180,Adjusted!$C$1:$AI$128,AC$2,FALSE)</f>
        <v>0.29534785013400044</v>
      </c>
      <c r="AD180">
        <f>Playoffs!DQ178-VLOOKUP($B180,Adjusted!$C$1:$AI$128,AD$2,FALSE)</f>
        <v>0.59415174066725607</v>
      </c>
      <c r="AE180">
        <f>Playoffs!DR178-VLOOKUP($B180,Adjusted!$C$1:$AI$128,AE$2,FALSE)</f>
        <v>4.3732452051146513</v>
      </c>
      <c r="AF180">
        <f>Playoffs!DS178-VLOOKUP($B180,Adjusted!$C$1:$AI$128,AF$2,FALSE)</f>
        <v>7.7540665952333452</v>
      </c>
      <c r="AG180">
        <f>Playoffs!DT178-VLOOKUP($B180,Adjusted!$C$1:$AI$128,AG$2,FALSE)</f>
        <v>29.25276655860192</v>
      </c>
      <c r="AH180">
        <f>Playoffs!DU178-VLOOKUP($B180,Adjusted!$C$1:$AI$128,AH$2,FALSE)</f>
        <v>40.960728644364984</v>
      </c>
      <c r="AJ180">
        <f t="shared" ca="1" si="171"/>
        <v>111</v>
      </c>
      <c r="AK180">
        <f t="shared" ca="1" si="179"/>
        <v>100</v>
      </c>
      <c r="AL180">
        <f t="shared" ca="1" si="180"/>
        <v>5</v>
      </c>
      <c r="AM180">
        <f t="shared" ca="1" si="181"/>
        <v>47</v>
      </c>
      <c r="AN180">
        <f t="shared" ca="1" si="182"/>
        <v>32</v>
      </c>
      <c r="AO180">
        <f t="shared" ca="1" si="183"/>
        <v>80</v>
      </c>
      <c r="AP180">
        <f t="shared" ca="1" si="184"/>
        <v>61</v>
      </c>
      <c r="AQ180">
        <f t="shared" ca="1" si="185"/>
        <v>71</v>
      </c>
      <c r="AR180">
        <f t="shared" ca="1" si="186"/>
        <v>51</v>
      </c>
      <c r="AS180">
        <f t="shared" ca="1" si="187"/>
        <v>24</v>
      </c>
      <c r="AT180">
        <f t="shared" ca="1" si="188"/>
        <v>29</v>
      </c>
      <c r="AU180">
        <f t="shared" ca="1" si="189"/>
        <v>107</v>
      </c>
      <c r="AV180">
        <f t="shared" ca="1" si="190"/>
        <v>139</v>
      </c>
      <c r="AW180">
        <f t="shared" ca="1" si="191"/>
        <v>83</v>
      </c>
      <c r="AX180">
        <f t="shared" ca="1" si="192"/>
        <v>179</v>
      </c>
      <c r="AY180">
        <f t="shared" ca="1" si="193"/>
        <v>60</v>
      </c>
      <c r="AZ180">
        <f t="shared" ca="1" si="194"/>
        <v>52</v>
      </c>
      <c r="BA180">
        <f t="shared" ca="1" si="195"/>
        <v>102</v>
      </c>
      <c r="BB180">
        <f t="shared" ca="1" si="196"/>
        <v>73</v>
      </c>
      <c r="BC180">
        <f t="shared" ca="1" si="197"/>
        <v>113</v>
      </c>
      <c r="BD180">
        <f t="shared" ca="1" si="198"/>
        <v>105</v>
      </c>
      <c r="BE180">
        <f t="shared" ca="1" si="199"/>
        <v>27</v>
      </c>
      <c r="BF180">
        <f t="shared" ca="1" si="200"/>
        <v>132</v>
      </c>
      <c r="BG180">
        <f t="shared" ca="1" si="201"/>
        <v>48</v>
      </c>
      <c r="BH180">
        <f t="shared" ca="1" si="202"/>
        <v>183</v>
      </c>
      <c r="BI180">
        <f t="shared" ca="1" si="203"/>
        <v>72</v>
      </c>
      <c r="BJ180">
        <f t="shared" ca="1" si="204"/>
        <v>179</v>
      </c>
      <c r="BK180">
        <f t="shared" ca="1" si="205"/>
        <v>187</v>
      </c>
      <c r="BL180">
        <f t="shared" ca="1" si="206"/>
        <v>70</v>
      </c>
      <c r="BM180">
        <f t="shared" ca="1" si="207"/>
        <v>198</v>
      </c>
      <c r="BN180">
        <f t="shared" ca="1" si="208"/>
        <v>176</v>
      </c>
      <c r="BO180">
        <f t="shared" ca="1" si="209"/>
        <v>145</v>
      </c>
      <c r="BQ180">
        <f>NORMDIST(C180,Playoffs!CP$199,Playoffs!CP$200,1)</f>
        <v>0.56743887571427309</v>
      </c>
      <c r="BR180">
        <f>1-NORMDIST(D180,Playoffs!CQ$199,Playoffs!CQ$200,1)</f>
        <v>0.56249154963496939</v>
      </c>
      <c r="BS180">
        <f>NORMDIST(E180,Playoffs!CR$199,Playoffs!CR$200,1)</f>
        <v>0.99875214892597919</v>
      </c>
      <c r="BT180">
        <f>1-NORMDIST(F180,Playoffs!CS$199,Playoffs!CS$200,1)</f>
        <v>0.84049645394016492</v>
      </c>
      <c r="BU180">
        <f>1-NORMDIST(G180,Playoffs!CT$199,Playoffs!CT$200,1)</f>
        <v>0.86994925223807229</v>
      </c>
      <c r="BV180">
        <f>NORMDIST(H180,Playoffs!CU$199,Playoffs!CU$200,1)</f>
        <v>0.6041170045871378</v>
      </c>
      <c r="BW180">
        <f>NORMDIST(I180,Playoffs!CV$199,Playoffs!CV$200,1)</f>
        <v>0.72223067290327347</v>
      </c>
      <c r="BX180">
        <f>1-NORMDIST(J180,Playoffs!CW$199,Playoffs!CW$200,1)</f>
        <v>0.7084415441729508</v>
      </c>
      <c r="BY180">
        <f>NORMDIST(K180,Playoffs!CX$199,Playoffs!CX$200,1)</f>
        <v>0.7825508204855004</v>
      </c>
      <c r="BZ180">
        <f>1-NORMDIST(L180,Playoffs!CY$199,Playoffs!CY$200,1)</f>
        <v>0.91110591981606226</v>
      </c>
      <c r="CA180">
        <f>NORMDIST(M180,Playoffs!CZ$199,Playoffs!CZ$200,1)</f>
        <v>0.87545845345969897</v>
      </c>
      <c r="CB180">
        <f>1-NORMDIST(N180,Playoffs!DA$199,Playoffs!DA$200,1)</f>
        <v>0.54596724268340424</v>
      </c>
      <c r="CC180">
        <f>NORMDIST(O180,Playoffs!DB$199,Playoffs!DB$200,1)</f>
        <v>0.37464595689032387</v>
      </c>
      <c r="CD180">
        <f>1-NORMDIST(P180,Playoffs!DC$199,Playoffs!DC$200,1)</f>
        <v>0.65344293810626874</v>
      </c>
      <c r="CE180">
        <f>NORMDIST(Q180,Playoffs!DD$199,Playoffs!DD$200,1)</f>
        <v>0.1414256439098085</v>
      </c>
      <c r="CF180">
        <f>1-NORMDIST(R180,Playoffs!DE$199,Playoffs!DE$200,1)</f>
        <v>0.75698621660130461</v>
      </c>
      <c r="CG180">
        <f>NORMDIST(S180,Playoffs!DF$199,Playoffs!DF$200,1)</f>
        <v>0.81121503869621847</v>
      </c>
      <c r="CH180">
        <f>1-NORMDIST(T180,Playoffs!DG$199,Playoffs!DG$200,1)</f>
        <v>0.54905624422320276</v>
      </c>
      <c r="CI180">
        <f>1-NORMDIST(U180,Playoffs!DH$199,Playoffs!DH$200,1)</f>
        <v>0.68842180201517877</v>
      </c>
      <c r="CJ180">
        <f>NORMDIST(V180,Playoffs!DI$199,Playoffs!DI$200,1)</f>
        <v>0.44587783067589515</v>
      </c>
      <c r="CK180">
        <f>NORMDIST(W180,Playoffs!DJ$199,Playoffs!DJ$200,1)</f>
        <v>0.60292245397868915</v>
      </c>
      <c r="CL180">
        <f>1-NORMDIST(X180,Playoffs!DK$199,Playoffs!DK$200,1)</f>
        <v>0.8585577111892102</v>
      </c>
      <c r="CM180">
        <f>NORMDIST(Y180,Playoffs!DL$199,Playoffs!DL$200,1)</f>
        <v>0.35370351097067809</v>
      </c>
      <c r="CN180">
        <f>1-NORMDIST(Z180,Playoffs!DM$199,Playoffs!DM$200,1)</f>
        <v>0.79986457297456104</v>
      </c>
      <c r="CO180">
        <f>1-NORMDIST(AA180,Playoffs!DN$199,Playoffs!DN$200,1)</f>
        <v>9.8018029256500272E-2</v>
      </c>
      <c r="CP180">
        <f>NORMDIST(AB180,Playoffs!DO$199,Playoffs!DO$200,1)</f>
        <v>0.51371200902820746</v>
      </c>
      <c r="CQ180">
        <f>NORMDIST(AC180,Playoffs!DP$199,Playoffs!DP$200,1)</f>
        <v>8.321334957012283E-2</v>
      </c>
      <c r="CR180">
        <f>1-NORMDIST(AD180,Playoffs!DQ$199,Playoffs!DQ$200,1)</f>
        <v>0.12070055143694969</v>
      </c>
      <c r="CS180">
        <f>NORMDIST(AE180,Playoffs!DR$199,Playoffs!DR$200,1)</f>
        <v>0.57404920938251514</v>
      </c>
      <c r="CT180">
        <f>1-NORMDIST(AF180,Playoffs!DS$199,Playoffs!DS$200,1)</f>
        <v>2.0633728839167809E-3</v>
      </c>
      <c r="CU180">
        <f>NORMDIST(AG180,Playoffs!DT$199,Playoffs!DT$200,1)</f>
        <v>8.7285234324691152E-2</v>
      </c>
      <c r="CV180">
        <f>1-NORMDIST(AH180,Playoffs!DU$199,Playoffs!DU$200,1)</f>
        <v>0.33148498749481237</v>
      </c>
      <c r="CW180">
        <f t="shared" si="172"/>
        <v>23.109481105631669</v>
      </c>
      <c r="CX180">
        <f t="shared" si="173"/>
        <v>23.726073385685222</v>
      </c>
      <c r="CY180">
        <f t="shared" si="174"/>
        <v>46.835554491316884</v>
      </c>
      <c r="DA180">
        <f t="shared" ca="1" si="175"/>
        <v>67</v>
      </c>
      <c r="DB180">
        <f t="shared" ca="1" si="176"/>
        <v>62</v>
      </c>
      <c r="DC180">
        <f t="shared" ca="1" si="177"/>
        <v>46</v>
      </c>
      <c r="DE180" t="str">
        <f t="shared" si="178"/>
        <v>Jets</v>
      </c>
    </row>
    <row r="181" spans="1:109">
      <c r="A181" t="str">
        <f>Playoffs!G179</f>
        <v>Cowboys-WC-2009</v>
      </c>
      <c r="B181" t="str">
        <f>Playoffs!B179&amp;"-"&amp;Playoffs!F179</f>
        <v>Eagles-2009</v>
      </c>
      <c r="C181">
        <f>Playoffs!CP179-VLOOKUP($B181,Adjusted!$C$1:$AI$128,C$2,FALSE)</f>
        <v>0.80734574353301081</v>
      </c>
      <c r="D181">
        <f>Playoffs!CQ179-VLOOKUP($B181,Adjusted!$C$1:$AI$128,D$2,FALSE)</f>
        <v>0.63056724376302142</v>
      </c>
      <c r="E181">
        <f>Playoffs!CR179-VLOOKUP($B181,Adjusted!$C$1:$AI$128,E$2,FALSE)</f>
        <v>8.3827470945186544</v>
      </c>
      <c r="F181">
        <f>Playoffs!CS179-VLOOKUP($B181,Adjusted!$C$1:$AI$128,F$2,FALSE)</f>
        <v>4.7074239764220813</v>
      </c>
      <c r="G181">
        <f>Playoffs!CT179-VLOOKUP($B181,Adjusted!$C$1:$AI$128,G$2,FALSE)</f>
        <v>0.29516738865190795</v>
      </c>
      <c r="H181">
        <f>Playoffs!CU179-VLOOKUP($B181,Adjusted!$C$1:$AI$128,H$2,FALSE)</f>
        <v>4.2844973713957968</v>
      </c>
      <c r="I181">
        <f>Playoffs!CV179-VLOOKUP($B181,Adjusted!$C$1:$AI$128,I$2,FALSE)</f>
        <v>38.096538439720817</v>
      </c>
      <c r="J181">
        <f>Playoffs!CW179-VLOOKUP($B181,Adjusted!$C$1:$AI$128,J$2,FALSE)</f>
        <v>23.704110312919219</v>
      </c>
      <c r="K181">
        <f>Playoffs!CX179-VLOOKUP($B181,Adjusted!$C$1:$AI$128,K$2,FALSE)</f>
        <v>3.3098551134313174</v>
      </c>
      <c r="L181">
        <f>Playoffs!CY179-VLOOKUP($B181,Adjusted!$C$1:$AI$128,L$2,FALSE)</f>
        <v>1.8177852451288146</v>
      </c>
      <c r="M181">
        <f>Playoffs!CZ179-VLOOKUP($B181,Adjusted!$C$1:$AI$128,M$2,FALSE)</f>
        <v>6.3211426022243202</v>
      </c>
      <c r="N181">
        <f>Playoffs!DA179-VLOOKUP($B181,Adjusted!$C$1:$AI$128,N$2,FALSE)</f>
        <v>5.3062751067311398</v>
      </c>
      <c r="O181">
        <f>Playoffs!DB179-VLOOKUP($B181,Adjusted!$C$1:$AI$128,O$2,FALSE)</f>
        <v>2.3246339755684966</v>
      </c>
      <c r="P181">
        <f>Playoffs!DC179-VLOOKUP($B181,Adjusted!$C$1:$AI$128,P$2,FALSE)</f>
        <v>1.3832750082030343</v>
      </c>
      <c r="Q181">
        <f>Playoffs!DD179-VLOOKUP($B181,Adjusted!$C$1:$AI$128,Q$2,FALSE)</f>
        <v>0.59156522262087674</v>
      </c>
      <c r="R181">
        <f>Playoffs!DE179-VLOOKUP($B181,Adjusted!$C$1:$AI$128,R$2,FALSE)</f>
        <v>0.17277147863619866</v>
      </c>
      <c r="S181">
        <f>Playoffs!DF179-VLOOKUP($B181,Adjusted!$C$1:$AI$128,S$2,FALSE)</f>
        <v>34.916943417496384</v>
      </c>
      <c r="T181">
        <f>Playoffs!DG179-VLOOKUP($B181,Adjusted!$C$1:$AI$128,T$2,FALSE)</f>
        <v>19.812185623239877</v>
      </c>
      <c r="U181">
        <f>Playoffs!DH179-VLOOKUP($B181,Adjusted!$C$1:$AI$128,U$2,FALSE)</f>
        <v>1.1758936448528394</v>
      </c>
      <c r="V181">
        <f>Playoffs!DI179-VLOOKUP($B181,Adjusted!$C$1:$AI$128,V$2,FALSE)</f>
        <v>5.9488237931727745</v>
      </c>
      <c r="W181">
        <f>Playoffs!DJ179-VLOOKUP($B181,Adjusted!$C$1:$AI$128,W$2,FALSE)</f>
        <v>0.56191024169151893</v>
      </c>
      <c r="X181">
        <f>Playoffs!DK179-VLOOKUP($B181,Adjusted!$C$1:$AI$128,X$2,FALSE)</f>
        <v>1.04644463468616</v>
      </c>
      <c r="Y181">
        <f>Playoffs!DL179-VLOOKUP($B181,Adjusted!$C$1:$AI$128,Y$2,FALSE)</f>
        <v>6.1335183025132753</v>
      </c>
      <c r="Z181">
        <f>Playoffs!DM179-VLOOKUP($B181,Adjusted!$C$1:$AI$128,Z$2,FALSE)</f>
        <v>4.6042874131229681</v>
      </c>
      <c r="AA181">
        <f>Playoffs!DN179-VLOOKUP($B181,Adjusted!$C$1:$AI$128,AA$2,FALSE)</f>
        <v>1.5745601984894648</v>
      </c>
      <c r="AB181">
        <f>Playoffs!DO179-VLOOKUP($B181,Adjusted!$C$1:$AI$128,AB$2,FALSE)</f>
        <v>1.8312422709508342</v>
      </c>
      <c r="AC181">
        <f>Playoffs!DP179-VLOOKUP($B181,Adjusted!$C$1:$AI$128,AC$2,FALSE)</f>
        <v>0.44521230299027664</v>
      </c>
      <c r="AD181">
        <f>Playoffs!DQ179-VLOOKUP($B181,Adjusted!$C$1:$AI$128,AD$2,FALSE)</f>
        <v>0.454331179694279</v>
      </c>
      <c r="AE181">
        <f>Playoffs!DR179-VLOOKUP($B181,Adjusted!$C$1:$AI$128,AE$2,FALSE)</f>
        <v>5.6626158080359996</v>
      </c>
      <c r="AF181">
        <f>Playoffs!DS179-VLOOKUP($B181,Adjusted!$C$1:$AI$128,AF$2,FALSE)</f>
        <v>4.3798499432672147</v>
      </c>
      <c r="AG181">
        <f>Playoffs!DT179-VLOOKUP($B181,Adjusted!$C$1:$AI$128,AG$2,FALSE)</f>
        <v>36.746773752728608</v>
      </c>
      <c r="AH181">
        <f>Playoffs!DU179-VLOOKUP($B181,Adjusted!$C$1:$AI$128,AH$2,FALSE)</f>
        <v>39.092819746770893</v>
      </c>
      <c r="AJ181">
        <f t="shared" ca="1" si="171"/>
        <v>32</v>
      </c>
      <c r="AK181">
        <f t="shared" ca="1" si="179"/>
        <v>65</v>
      </c>
      <c r="AL181">
        <f t="shared" ca="1" si="180"/>
        <v>44</v>
      </c>
      <c r="AM181">
        <f t="shared" ca="1" si="181"/>
        <v>95</v>
      </c>
      <c r="AN181">
        <f t="shared" ca="1" si="182"/>
        <v>38</v>
      </c>
      <c r="AO181">
        <f t="shared" ca="1" si="183"/>
        <v>24</v>
      </c>
      <c r="AP181">
        <f t="shared" ca="1" si="184"/>
        <v>38</v>
      </c>
      <c r="AQ181">
        <f t="shared" ca="1" si="185"/>
        <v>72</v>
      </c>
      <c r="AR181">
        <f t="shared" ca="1" si="186"/>
        <v>37</v>
      </c>
      <c r="AS181">
        <f t="shared" ca="1" si="187"/>
        <v>21</v>
      </c>
      <c r="AT181">
        <f t="shared" ca="1" si="188"/>
        <v>36</v>
      </c>
      <c r="AU181">
        <f t="shared" ca="1" si="189"/>
        <v>135</v>
      </c>
      <c r="AV181">
        <f t="shared" ca="1" si="190"/>
        <v>32</v>
      </c>
      <c r="AW181">
        <f t="shared" ca="1" si="191"/>
        <v>75</v>
      </c>
      <c r="AX181">
        <f t="shared" ca="1" si="192"/>
        <v>17</v>
      </c>
      <c r="AY181">
        <f t="shared" ca="1" si="193"/>
        <v>13</v>
      </c>
      <c r="AZ181">
        <f t="shared" ca="1" si="194"/>
        <v>62</v>
      </c>
      <c r="BA181">
        <f t="shared" ca="1" si="195"/>
        <v>7</v>
      </c>
      <c r="BB181">
        <f t="shared" ca="1" si="196"/>
        <v>19</v>
      </c>
      <c r="BC181">
        <f t="shared" ca="1" si="197"/>
        <v>36</v>
      </c>
      <c r="BD181">
        <f t="shared" ca="1" si="198"/>
        <v>147</v>
      </c>
      <c r="BE181">
        <f t="shared" ca="1" si="199"/>
        <v>193</v>
      </c>
      <c r="BF181">
        <f t="shared" ca="1" si="200"/>
        <v>68</v>
      </c>
      <c r="BG181">
        <f t="shared" ca="1" si="201"/>
        <v>46</v>
      </c>
      <c r="BH181">
        <f t="shared" ca="1" si="202"/>
        <v>194</v>
      </c>
      <c r="BI181">
        <f t="shared" ca="1" si="203"/>
        <v>4</v>
      </c>
      <c r="BJ181">
        <f t="shared" ca="1" si="204"/>
        <v>112</v>
      </c>
      <c r="BK181">
        <f t="shared" ca="1" si="205"/>
        <v>106</v>
      </c>
      <c r="BL181">
        <f t="shared" ca="1" si="206"/>
        <v>17</v>
      </c>
      <c r="BM181">
        <f t="shared" ca="1" si="207"/>
        <v>132</v>
      </c>
      <c r="BN181">
        <f t="shared" ca="1" si="208"/>
        <v>107</v>
      </c>
      <c r="BO181">
        <f t="shared" ca="1" si="209"/>
        <v>125</v>
      </c>
      <c r="BQ181">
        <f>NORMDIST(C181,Playoffs!CP$199,Playoffs!CP$200,1)</f>
        <v>0.86884432221297869</v>
      </c>
      <c r="BR181">
        <f>1-NORMDIST(D181,Playoffs!CQ$199,Playoffs!CQ$200,1)</f>
        <v>0.72226665733476059</v>
      </c>
      <c r="BS181">
        <f>NORMDIST(E181,Playoffs!CR$199,Playoffs!CR$200,1)</f>
        <v>0.85077219712785523</v>
      </c>
      <c r="BT181">
        <f>1-NORMDIST(F181,Playoffs!CS$199,Playoffs!CS$200,1)</f>
        <v>0.60231960787853978</v>
      </c>
      <c r="BU181">
        <f>1-NORMDIST(G181,Playoffs!CT$199,Playoffs!CT$200,1)</f>
        <v>0.85026134363831263</v>
      </c>
      <c r="BV181">
        <f>NORMDIST(H181,Playoffs!CU$199,Playoffs!CU$200,1)</f>
        <v>0.96432912311360242</v>
      </c>
      <c r="BW181">
        <f>NORMDIST(I181,Playoffs!CV$199,Playoffs!CV$200,1)</f>
        <v>0.85837933064069871</v>
      </c>
      <c r="BX181">
        <f>1-NORMDIST(J181,Playoffs!CW$199,Playoffs!CW$200,1)</f>
        <v>0.70382081910855132</v>
      </c>
      <c r="BY181">
        <f>NORMDIST(K181,Playoffs!CX$199,Playoffs!CX$200,1)</f>
        <v>0.86373293969742337</v>
      </c>
      <c r="BZ181">
        <f>1-NORMDIST(L181,Playoffs!CY$199,Playoffs!CY$200,1)</f>
        <v>0.91984529138285076</v>
      </c>
      <c r="CA181">
        <f>NORMDIST(M181,Playoffs!CZ$199,Playoffs!CZ$200,1)</f>
        <v>0.84384509094216686</v>
      </c>
      <c r="CB181">
        <f>1-NORMDIST(N181,Playoffs!DA$199,Playoffs!DA$200,1)</f>
        <v>0.45325796715701128</v>
      </c>
      <c r="CC181">
        <f>NORMDIST(O181,Playoffs!DB$199,Playoffs!DB$200,1)</f>
        <v>0.89694584467833982</v>
      </c>
      <c r="CD181">
        <f>1-NORMDIST(P181,Playoffs!DC$199,Playoffs!DC$200,1)</f>
        <v>0.67093226180514831</v>
      </c>
      <c r="CE181">
        <f>NORMDIST(Q181,Playoffs!DD$199,Playoffs!DD$200,1)</f>
        <v>0.93199604726579888</v>
      </c>
      <c r="CF181">
        <f>1-NORMDIST(R181,Playoffs!DE$199,Playoffs!DE$200,1)</f>
        <v>0.94802018160402279</v>
      </c>
      <c r="CG181">
        <f>NORMDIST(S181,Playoffs!DF$199,Playoffs!DF$200,1)</f>
        <v>0.75261808187506718</v>
      </c>
      <c r="CH181">
        <f>1-NORMDIST(T181,Playoffs!DG$199,Playoffs!DG$200,1)</f>
        <v>0.97641132027956767</v>
      </c>
      <c r="CI181">
        <f>1-NORMDIST(U181,Playoffs!DH$199,Playoffs!DH$200,1)</f>
        <v>0.91229353424010973</v>
      </c>
      <c r="CJ181">
        <f>NORMDIST(V181,Playoffs!DI$199,Playoffs!DI$200,1)</f>
        <v>0.84294127560174936</v>
      </c>
      <c r="CK181">
        <f>NORMDIST(W181,Playoffs!DJ$199,Playoffs!DJ$200,1)</f>
        <v>0.36575220660484276</v>
      </c>
      <c r="CL181">
        <f>1-NORMDIST(X181,Playoffs!DK$199,Playoffs!DK$200,1)</f>
        <v>7.6830294920127606E-2</v>
      </c>
      <c r="CM181">
        <f>NORMDIST(Y181,Playoffs!DL$199,Playoffs!DL$200,1)</f>
        <v>0.73443555858076714</v>
      </c>
      <c r="CN181">
        <f>1-NORMDIST(Z181,Playoffs!DM$199,Playoffs!DM$200,1)</f>
        <v>0.81761186005567232</v>
      </c>
      <c r="CO181">
        <f>1-NORMDIST(AA181,Playoffs!DN$199,Playoffs!DN$200,1)</f>
        <v>4.0326277747453121E-2</v>
      </c>
      <c r="CP181">
        <f>NORMDIST(AB181,Playoffs!DO$199,Playoffs!DO$200,1)</f>
        <v>0.99031641583317709</v>
      </c>
      <c r="CQ181">
        <f>NORMDIST(AC181,Playoffs!DP$199,Playoffs!DP$200,1)</f>
        <v>0.45930396006935426</v>
      </c>
      <c r="CR181">
        <f>1-NORMDIST(AD181,Playoffs!DQ$199,Playoffs!DQ$200,1)</f>
        <v>0.50965580751238093</v>
      </c>
      <c r="CS181">
        <f>NORMDIST(AE181,Playoffs!DR$199,Playoffs!DR$200,1)</f>
        <v>0.88674563626367131</v>
      </c>
      <c r="CT181">
        <f>1-NORMDIST(AF181,Playoffs!DS$199,Playoffs!DS$200,1)</f>
        <v>0.42389794182441554</v>
      </c>
      <c r="CU181">
        <f>NORMDIST(AG181,Playoffs!DT$199,Playoffs!DT$200,1)</f>
        <v>0.41695216677284574</v>
      </c>
      <c r="CV181">
        <f>1-NORMDIST(AH181,Playoffs!DU$199,Playoffs!DU$200,1)</f>
        <v>0.44050798635172128</v>
      </c>
      <c r="CW181">
        <f t="shared" si="172"/>
        <v>28.648946788803226</v>
      </c>
      <c r="CX181">
        <f t="shared" si="173"/>
        <v>26.281337213571003</v>
      </c>
      <c r="CY181">
        <f t="shared" si="174"/>
        <v>54.930284002374208</v>
      </c>
      <c r="DA181">
        <f t="shared" ca="1" si="175"/>
        <v>20</v>
      </c>
      <c r="DB181">
        <f t="shared" ca="1" si="176"/>
        <v>40</v>
      </c>
      <c r="DC181">
        <f t="shared" ca="1" si="177"/>
        <v>8</v>
      </c>
      <c r="DE181" t="str">
        <f t="shared" si="178"/>
        <v>Cowboys</v>
      </c>
    </row>
    <row r="182" spans="1:109">
      <c r="A182" t="str">
        <f>Playoffs!G180</f>
        <v>Eagles-WC-2009</v>
      </c>
      <c r="B182" t="str">
        <f>Playoffs!B180&amp;"-"&amp;Playoffs!F180</f>
        <v>Cowboys-2009</v>
      </c>
      <c r="C182">
        <f>Playoffs!CP180-VLOOKUP($B182,Adjusted!$C$1:$AI$128,C$2,FALSE)</f>
        <v>0.65257309155209453</v>
      </c>
      <c r="D182">
        <f>Playoffs!CQ180-VLOOKUP($B182,Adjusted!$C$1:$AI$128,D$2,FALSE)</f>
        <v>0.75442458936616674</v>
      </c>
      <c r="E182">
        <f>Playoffs!CR180-VLOOKUP($B182,Adjusted!$C$1:$AI$128,E$2,FALSE)</f>
        <v>6.7582333312974221</v>
      </c>
      <c r="F182">
        <f>Playoffs!CS180-VLOOKUP($B182,Adjusted!$C$1:$AI$128,F$2,FALSE)</f>
        <v>4.8094520300880426</v>
      </c>
      <c r="G182">
        <f>Playoffs!CT180-VLOOKUP($B182,Adjusted!$C$1:$AI$128,G$2,FALSE)</f>
        <v>4.3702666505245968</v>
      </c>
      <c r="H182">
        <f>Playoffs!CU180-VLOOKUP($B182,Adjusted!$C$1:$AI$128,H$2,FALSE)</f>
        <v>1.6707077443795968</v>
      </c>
      <c r="I182">
        <f>Playoffs!CV180-VLOOKUP($B182,Adjusted!$C$1:$AI$128,I$2,FALSE)</f>
        <v>26.746441803391786</v>
      </c>
      <c r="J182">
        <f>Playoffs!CW180-VLOOKUP($B182,Adjusted!$C$1:$AI$128,J$2,FALSE)</f>
        <v>27.326787229233538</v>
      </c>
      <c r="K182">
        <f>Playoffs!CX180-VLOOKUP($B182,Adjusted!$C$1:$AI$128,K$2,FALSE)</f>
        <v>1.6178651102016852</v>
      </c>
      <c r="L182">
        <f>Playoffs!CY180-VLOOKUP($B182,Adjusted!$C$1:$AI$128,L$2,FALSE)</f>
        <v>3.0104552316329576</v>
      </c>
      <c r="M182">
        <f>Playoffs!CZ180-VLOOKUP($B182,Adjusted!$C$1:$AI$128,M$2,FALSE)</f>
        <v>6.2127308925017859</v>
      </c>
      <c r="N182">
        <f>Playoffs!DA180-VLOOKUP($B182,Adjusted!$C$1:$AI$128,N$2,FALSE)</f>
        <v>4.6951367543809326</v>
      </c>
      <c r="O182">
        <f>Playoffs!DB180-VLOOKUP($B182,Adjusted!$C$1:$AI$128,O$2,FALSE)</f>
        <v>1.2965928826754567</v>
      </c>
      <c r="P182">
        <f>Playoffs!DC180-VLOOKUP($B182,Adjusted!$C$1:$AI$128,P$2,FALSE)</f>
        <v>1.9719727002519041</v>
      </c>
      <c r="Q182">
        <f>Playoffs!DD180-VLOOKUP($B182,Adjusted!$C$1:$AI$128,Q$2,FALSE)</f>
        <v>0.1909543749907274</v>
      </c>
      <c r="R182">
        <f>Playoffs!DE180-VLOOKUP($B182,Adjusted!$C$1:$AI$128,R$2,FALSE)</f>
        <v>0.55689653304571163</v>
      </c>
      <c r="S182">
        <f>Playoffs!DF180-VLOOKUP($B182,Adjusted!$C$1:$AI$128,S$2,FALSE)</f>
        <v>24.548266949347266</v>
      </c>
      <c r="T182">
        <f>Playoffs!DG180-VLOOKUP($B182,Adjusted!$C$1:$AI$128,T$2,FALSE)</f>
        <v>40.296978902935507</v>
      </c>
      <c r="U182">
        <f>Playoffs!DH180-VLOOKUP($B182,Adjusted!$C$1:$AI$128,U$2,FALSE)</f>
        <v>6.4914194951220754</v>
      </c>
      <c r="V182">
        <f>Playoffs!DI180-VLOOKUP($B182,Adjusted!$C$1:$AI$128,V$2,FALSE)</f>
        <v>3.6251135323308992</v>
      </c>
      <c r="W182">
        <f>Playoffs!DJ180-VLOOKUP($B182,Adjusted!$C$1:$AI$128,W$2,FALSE)</f>
        <v>1.019849411113579</v>
      </c>
      <c r="X182">
        <f>Playoffs!DK180-VLOOKUP($B182,Adjusted!$C$1:$AI$128,X$2,FALSE)</f>
        <v>0.58705977727526459</v>
      </c>
      <c r="Y182">
        <f>Playoffs!DL180-VLOOKUP($B182,Adjusted!$C$1:$AI$128,Y$2,FALSE)</f>
        <v>4.2088522733887253</v>
      </c>
      <c r="Z182">
        <f>Playoffs!DM180-VLOOKUP($B182,Adjusted!$C$1:$AI$128,Z$2,FALSE)</f>
        <v>5.6587419114262376</v>
      </c>
      <c r="AA182">
        <f>Playoffs!DN180-VLOOKUP($B182,Adjusted!$C$1:$AI$128,AA$2,FALSE)</f>
        <v>2.1098415351420816</v>
      </c>
      <c r="AB182">
        <f>Playoffs!DO180-VLOOKUP($B182,Adjusted!$C$1:$AI$128,AB$2,FALSE)</f>
        <v>1.4574311117188301</v>
      </c>
      <c r="AC182">
        <f>Playoffs!DP180-VLOOKUP($B182,Adjusted!$C$1:$AI$128,AC$2,FALSE)</f>
        <v>0.4562870075369535</v>
      </c>
      <c r="AD182">
        <f>Playoffs!DQ180-VLOOKUP($B182,Adjusted!$C$1:$AI$128,AD$2,FALSE)</f>
        <v>0.38107435247872762</v>
      </c>
      <c r="AE182">
        <f>Playoffs!DR180-VLOOKUP($B182,Adjusted!$C$1:$AI$128,AE$2,FALSE)</f>
        <v>4.2918092608078631</v>
      </c>
      <c r="AF182">
        <f>Playoffs!DS180-VLOOKUP($B182,Adjusted!$C$1:$AI$128,AF$2,FALSE)</f>
        <v>5.1271894236246442</v>
      </c>
      <c r="AG182">
        <f>Playoffs!DT180-VLOOKUP($B182,Adjusted!$C$1:$AI$128,AG$2,FALSE)</f>
        <v>38.371417186029319</v>
      </c>
      <c r="AH182">
        <f>Playoffs!DU180-VLOOKUP($B182,Adjusted!$C$1:$AI$128,AH$2,FALSE)</f>
        <v>33.933002301444063</v>
      </c>
      <c r="AJ182">
        <f t="shared" ca="1" si="171"/>
        <v>148</v>
      </c>
      <c r="AK182">
        <f t="shared" ca="1" si="179"/>
        <v>162</v>
      </c>
      <c r="AL182">
        <f t="shared" ca="1" si="180"/>
        <v>83</v>
      </c>
      <c r="AM182">
        <f t="shared" ca="1" si="181"/>
        <v>99</v>
      </c>
      <c r="AN182">
        <f t="shared" ca="1" si="182"/>
        <v>190</v>
      </c>
      <c r="AO182">
        <f t="shared" ca="1" si="183"/>
        <v>94</v>
      </c>
      <c r="AP182">
        <f t="shared" ca="1" si="184"/>
        <v>132</v>
      </c>
      <c r="AQ182">
        <f t="shared" ca="1" si="185"/>
        <v>103</v>
      </c>
      <c r="AR182">
        <f t="shared" ca="1" si="186"/>
        <v>194</v>
      </c>
      <c r="AS182">
        <f t="shared" ca="1" si="187"/>
        <v>153</v>
      </c>
      <c r="AT182">
        <f t="shared" ca="1" si="188"/>
        <v>43</v>
      </c>
      <c r="AU182">
        <f t="shared" ca="1" si="189"/>
        <v>82</v>
      </c>
      <c r="AV182">
        <f t="shared" ca="1" si="190"/>
        <v>158</v>
      </c>
      <c r="AW182">
        <f t="shared" ca="1" si="191"/>
        <v>156</v>
      </c>
      <c r="AX182">
        <f t="shared" ca="1" si="192"/>
        <v>188</v>
      </c>
      <c r="AY182">
        <f t="shared" ca="1" si="193"/>
        <v>178</v>
      </c>
      <c r="AZ182">
        <f t="shared" ca="1" si="194"/>
        <v>177</v>
      </c>
      <c r="BA182">
        <f t="shared" ca="1" si="195"/>
        <v>185</v>
      </c>
      <c r="BB182">
        <f t="shared" ca="1" si="196"/>
        <v>185</v>
      </c>
      <c r="BC182">
        <f t="shared" ca="1" si="197"/>
        <v>114</v>
      </c>
      <c r="BD182">
        <f t="shared" ca="1" si="198"/>
        <v>21</v>
      </c>
      <c r="BE182">
        <f t="shared" ca="1" si="199"/>
        <v>83</v>
      </c>
      <c r="BF182">
        <f t="shared" ca="1" si="200"/>
        <v>184</v>
      </c>
      <c r="BG182">
        <f t="shared" ca="1" si="201"/>
        <v>118</v>
      </c>
      <c r="BH182">
        <f t="shared" ca="1" si="202"/>
        <v>197</v>
      </c>
      <c r="BI182">
        <f t="shared" ca="1" si="203"/>
        <v>9</v>
      </c>
      <c r="BJ182">
        <f t="shared" ca="1" si="204"/>
        <v>102</v>
      </c>
      <c r="BK182">
        <f t="shared" ca="1" si="205"/>
        <v>62</v>
      </c>
      <c r="BL182">
        <f t="shared" ca="1" si="206"/>
        <v>76</v>
      </c>
      <c r="BM182">
        <f t="shared" ca="1" si="207"/>
        <v>171</v>
      </c>
      <c r="BN182">
        <f t="shared" ca="1" si="208"/>
        <v>84</v>
      </c>
      <c r="BO182">
        <f t="shared" ca="1" si="209"/>
        <v>49</v>
      </c>
      <c r="BQ182">
        <f>NORMDIST(C182,Playoffs!CP$199,Playoffs!CP$200,1)</f>
        <v>0.35321437180007176</v>
      </c>
      <c r="BR182">
        <f>1-NORMDIST(D182,Playoffs!CQ$199,Playoffs!CQ$200,1)</f>
        <v>0.27130450053997168</v>
      </c>
      <c r="BS182">
        <f>NORMDIST(E182,Playoffs!CR$199,Playoffs!CR$200,1)</f>
        <v>0.67922703309832588</v>
      </c>
      <c r="BT182">
        <f>1-NORMDIST(F182,Playoffs!CS$199,Playoffs!CS$200,1)</f>
        <v>0.58834592931142882</v>
      </c>
      <c r="BU182">
        <f>1-NORMDIST(G182,Playoffs!CT$199,Playoffs!CT$200,1)</f>
        <v>3.1134651833020444E-2</v>
      </c>
      <c r="BV182">
        <f>NORMDIST(H182,Playoffs!CU$199,Playoffs!CU$200,1)</f>
        <v>0.47686803930345179</v>
      </c>
      <c r="BW182">
        <f>NORMDIST(I182,Playoffs!CV$199,Playoffs!CV$200,1)</f>
        <v>0.42253493815391474</v>
      </c>
      <c r="BX182">
        <f>1-NORMDIST(J182,Playoffs!CW$199,Playoffs!CW$200,1)</f>
        <v>0.55193581005938697</v>
      </c>
      <c r="BY182">
        <f>NORMDIST(K182,Playoffs!CX$199,Playoffs!CX$200,1)</f>
        <v>4.100208698704022E-2</v>
      </c>
      <c r="BZ182">
        <f>1-NORMDIST(L182,Playoffs!CY$199,Playoffs!CY$200,1)</f>
        <v>0.27580903130071088</v>
      </c>
      <c r="CA182">
        <f>NORMDIST(M182,Playoffs!CZ$199,Playoffs!CZ$200,1)</f>
        <v>0.8199038781332646</v>
      </c>
      <c r="CB182">
        <f>1-NORMDIST(N182,Playoffs!DA$199,Playoffs!DA$200,1)</f>
        <v>0.66286280101582118</v>
      </c>
      <c r="CC182">
        <f>NORMDIST(O182,Playoffs!DB$199,Playoffs!DB$200,1)</f>
        <v>0.27436747371828552</v>
      </c>
      <c r="CD182">
        <f>1-NORMDIST(P182,Playoffs!DC$199,Playoffs!DC$200,1)</f>
        <v>0.26601498213479857</v>
      </c>
      <c r="CE182">
        <f>NORMDIST(Q182,Playoffs!DD$199,Playoffs!DD$200,1)</f>
        <v>6.8029194098358392E-2</v>
      </c>
      <c r="CF182">
        <f>1-NORMDIST(R182,Playoffs!DE$199,Playoffs!DE$200,1)</f>
        <v>0.1088234257983991</v>
      </c>
      <c r="CG182">
        <f>NORMDIST(S182,Playoffs!DF$199,Playoffs!DF$200,1)</f>
        <v>0.12541692787054959</v>
      </c>
      <c r="CH182">
        <f>1-NORMDIST(T182,Playoffs!DG$199,Playoffs!DG$200,1)</f>
        <v>5.1250263006052066E-2</v>
      </c>
      <c r="CI182">
        <f>1-NORMDIST(U182,Playoffs!DH$199,Playoffs!DH$200,1)</f>
        <v>0.10113780964924945</v>
      </c>
      <c r="CJ182">
        <f>NORMDIST(V182,Playoffs!DI$199,Playoffs!DI$200,1)</f>
        <v>0.44308729698506899</v>
      </c>
      <c r="CK182">
        <f>NORMDIST(W182,Playoffs!DJ$199,Playoffs!DJ$200,1)</f>
        <v>0.90817107347091475</v>
      </c>
      <c r="CL182">
        <f>1-NORMDIST(X182,Playoffs!DK$199,Playoffs!DK$200,1)</f>
        <v>0.59919422965033331</v>
      </c>
      <c r="CM182">
        <f>NORMDIST(Y182,Playoffs!DL$199,Playoffs!DL$200,1)</f>
        <v>9.635498934673381E-2</v>
      </c>
      <c r="CN182">
        <f>1-NORMDIST(Z182,Playoffs!DM$199,Playoffs!DM$200,1)</f>
        <v>0.44019852997823206</v>
      </c>
      <c r="CO182">
        <f>1-NORMDIST(AA182,Playoffs!DN$199,Playoffs!DN$200,1)</f>
        <v>1.4395197841916563E-3</v>
      </c>
      <c r="CP182">
        <f>NORMDIST(AB182,Playoffs!DO$199,Playoffs!DO$200,1)</f>
        <v>0.93016360140999244</v>
      </c>
      <c r="CQ182">
        <f>NORMDIST(AC182,Playoffs!DP$199,Playoffs!DP$200,1)</f>
        <v>0.49701581578586929</v>
      </c>
      <c r="CR182">
        <f>1-NORMDIST(AD182,Playoffs!DQ$199,Playoffs!DQ$200,1)</f>
        <v>0.74237130349138569</v>
      </c>
      <c r="CS182">
        <f>NORMDIST(AE182,Playoffs!DR$199,Playoffs!DR$200,1)</f>
        <v>0.54858968664105534</v>
      </c>
      <c r="CT182">
        <f>1-NORMDIST(AF182,Playoffs!DS$199,Playoffs!DS$200,1)</f>
        <v>0.21631197441419592</v>
      </c>
      <c r="CU182">
        <f>NORMDIST(AG182,Playoffs!DT$199,Playoffs!DT$200,1)</f>
        <v>0.51562401929577972</v>
      </c>
      <c r="CV182">
        <f>1-NORMDIST(AH182,Playoffs!DU$199,Playoffs!DU$200,1)</f>
        <v>0.73914877671607093</v>
      </c>
      <c r="CW182">
        <f t="shared" si="172"/>
        <v>12.244764642337405</v>
      </c>
      <c r="CX182">
        <f t="shared" si="173"/>
        <v>15.400931547558127</v>
      </c>
      <c r="CY182">
        <f t="shared" si="174"/>
        <v>27.645696189895524</v>
      </c>
      <c r="DA182">
        <f t="shared" ca="1" si="175"/>
        <v>165</v>
      </c>
      <c r="DB182">
        <f t="shared" ca="1" si="176"/>
        <v>140</v>
      </c>
      <c r="DC182">
        <f t="shared" ca="1" si="177"/>
        <v>175</v>
      </c>
      <c r="DE182" t="str">
        <f t="shared" si="178"/>
        <v>Eagles</v>
      </c>
    </row>
    <row r="183" spans="1:109">
      <c r="A183" t="str">
        <f>Playoffs!G181</f>
        <v>Patriots-WC-2009</v>
      </c>
      <c r="B183" t="str">
        <f>Playoffs!B181&amp;"-"&amp;Playoffs!F181</f>
        <v>Ravens-2009</v>
      </c>
      <c r="C183">
        <f>Playoffs!CP181-VLOOKUP($B183,Adjusted!$C$1:$AI$128,C$2,FALSE)</f>
        <v>0.6435140399631214</v>
      </c>
      <c r="D183">
        <f>Playoffs!CQ181-VLOOKUP($B183,Adjusted!$C$1:$AI$128,D$2,FALSE)</f>
        <v>0.69391297867262203</v>
      </c>
      <c r="E183">
        <f>Playoffs!CR181-VLOOKUP($B183,Adjusted!$C$1:$AI$128,E$2,FALSE)</f>
        <v>1.5348299000104091</v>
      </c>
      <c r="F183">
        <f>Playoffs!CS181-VLOOKUP($B183,Adjusted!$C$1:$AI$128,F$2,FALSE)</f>
        <v>-1.2575347405910122</v>
      </c>
      <c r="G183">
        <f>Playoffs!CT181-VLOOKUP($B183,Adjusted!$C$1:$AI$128,G$2,FALSE)</f>
        <v>3.6746726391776692</v>
      </c>
      <c r="H183">
        <f>Playoffs!CU181-VLOOKUP($B183,Adjusted!$C$1:$AI$128,H$2,FALSE)</f>
        <v>2.2365720663660018</v>
      </c>
      <c r="I183">
        <f>Playoffs!CV181-VLOOKUP($B183,Adjusted!$C$1:$AI$128,I$2,FALSE)</f>
        <v>17.08630724438753</v>
      </c>
      <c r="J183">
        <f>Playoffs!CW181-VLOOKUP($B183,Adjusted!$C$1:$AI$128,J$2,FALSE)</f>
        <v>20.241414570655238</v>
      </c>
      <c r="K183">
        <f>Playoffs!CX181-VLOOKUP($B183,Adjusted!$C$1:$AI$128,K$2,FALSE)</f>
        <v>2.11742028517734</v>
      </c>
      <c r="L183">
        <f>Playoffs!CY181-VLOOKUP($B183,Adjusted!$C$1:$AI$128,L$2,FALSE)</f>
        <v>2.6713441405990301</v>
      </c>
      <c r="M183">
        <f>Playoffs!CZ181-VLOOKUP($B183,Adjusted!$C$1:$AI$128,M$2,FALSE)</f>
        <v>3.4063792472154337</v>
      </c>
      <c r="N183">
        <f>Playoffs!DA181-VLOOKUP($B183,Adjusted!$C$1:$AI$128,N$2,FALSE)</f>
        <v>4.1490649525945846</v>
      </c>
      <c r="O183">
        <f>Playoffs!DB181-VLOOKUP($B183,Adjusted!$C$1:$AI$128,O$2,FALSE)</f>
        <v>1.2545662912456805</v>
      </c>
      <c r="P183">
        <f>Playoffs!DC181-VLOOKUP($B183,Adjusted!$C$1:$AI$128,P$2,FALSE)</f>
        <v>1.1941399004182633</v>
      </c>
      <c r="Q183">
        <f>Playoffs!DD181-VLOOKUP($B183,Adjusted!$C$1:$AI$128,Q$2,FALSE)</f>
        <v>0.30206632787113313</v>
      </c>
      <c r="R183">
        <f>Playoffs!DE181-VLOOKUP($B183,Adjusted!$C$1:$AI$128,R$2,FALSE)</f>
        <v>0.61906538593850868</v>
      </c>
      <c r="S183">
        <f>Playoffs!DF181-VLOOKUP($B183,Adjusted!$C$1:$AI$128,S$2,FALSE)</f>
        <v>38.621966905259463</v>
      </c>
      <c r="T183">
        <f>Playoffs!DG181-VLOOKUP($B183,Adjusted!$C$1:$AI$128,T$2,FALSE)</f>
        <v>48.828295948123035</v>
      </c>
      <c r="U183">
        <f>Playoffs!DH181-VLOOKUP($B183,Adjusted!$C$1:$AI$128,U$2,FALSE)</f>
        <v>4.7638297013454522</v>
      </c>
      <c r="V183">
        <f>Playoffs!DI181-VLOOKUP($B183,Adjusted!$C$1:$AI$128,V$2,FALSE)</f>
        <v>4.3586348496653882</v>
      </c>
      <c r="W183">
        <f>Playoffs!DJ181-VLOOKUP($B183,Adjusted!$C$1:$AI$128,W$2,FALSE)</f>
        <v>1.1306868942469612</v>
      </c>
      <c r="X183">
        <f>Playoffs!DK181-VLOOKUP($B183,Adjusted!$C$1:$AI$128,X$2,FALSE)</f>
        <v>0.80060482607380179</v>
      </c>
      <c r="Y183">
        <f>Playoffs!DL181-VLOOKUP($B183,Adjusted!$C$1:$AI$128,Y$2,FALSE)</f>
        <v>4.9634585307663359</v>
      </c>
      <c r="Z183">
        <f>Playoffs!DM181-VLOOKUP($B183,Adjusted!$C$1:$AI$128,Z$2,FALSE)</f>
        <v>4.9998713232632008</v>
      </c>
      <c r="AA183">
        <f>Playoffs!DN181-VLOOKUP($B183,Adjusted!$C$1:$AI$128,AA$2,FALSE)</f>
        <v>0.7074645804063262</v>
      </c>
      <c r="AB183">
        <f>Playoffs!DO181-VLOOKUP($B183,Adjusted!$C$1:$AI$128,AB$2,FALSE)</f>
        <v>-2.7296984766861376E-2</v>
      </c>
      <c r="AC183">
        <f>Playoffs!DP181-VLOOKUP($B183,Adjusted!$C$1:$AI$128,AC$2,FALSE)</f>
        <v>0.53923761807137904</v>
      </c>
      <c r="AD183">
        <f>Playoffs!DQ181-VLOOKUP($B183,Adjusted!$C$1:$AI$128,AD$2,FALSE)</f>
        <v>0.49432065198624037</v>
      </c>
      <c r="AE183">
        <f>Playoffs!DR181-VLOOKUP($B183,Adjusted!$C$1:$AI$128,AE$2,FALSE)</f>
        <v>4.2755579000089012</v>
      </c>
      <c r="AF183">
        <f>Playoffs!DS181-VLOOKUP($B183,Adjusted!$C$1:$AI$128,AF$2,FALSE)</f>
        <v>4.0446778839259512</v>
      </c>
      <c r="AG183">
        <f>Playoffs!DT181-VLOOKUP($B183,Adjusted!$C$1:$AI$128,AG$2,FALSE)</f>
        <v>31.119009723210731</v>
      </c>
      <c r="AH183">
        <f>Playoffs!DU181-VLOOKUP($B183,Adjusted!$C$1:$AI$128,AH$2,FALSE)</f>
        <v>26.03694177149584</v>
      </c>
      <c r="AJ183">
        <f t="shared" ca="1" si="171"/>
        <v>157</v>
      </c>
      <c r="AK183">
        <f t="shared" ca="1" si="179"/>
        <v>118</v>
      </c>
      <c r="AL183">
        <f t="shared" ca="1" si="180"/>
        <v>187</v>
      </c>
      <c r="AM183">
        <f t="shared" ca="1" si="181"/>
        <v>7</v>
      </c>
      <c r="AN183">
        <f t="shared" ca="1" si="182"/>
        <v>176</v>
      </c>
      <c r="AO183">
        <f t="shared" ca="1" si="183"/>
        <v>76</v>
      </c>
      <c r="AP183">
        <f t="shared" ca="1" si="184"/>
        <v>188</v>
      </c>
      <c r="AQ183">
        <f t="shared" ca="1" si="185"/>
        <v>42</v>
      </c>
      <c r="AR183">
        <f t="shared" ca="1" si="186"/>
        <v>172</v>
      </c>
      <c r="AS183">
        <f t="shared" ca="1" si="187"/>
        <v>113</v>
      </c>
      <c r="AT183">
        <f t="shared" ca="1" si="188"/>
        <v>196</v>
      </c>
      <c r="AU183">
        <f t="shared" ca="1" si="189"/>
        <v>43</v>
      </c>
      <c r="AV183">
        <f t="shared" ca="1" si="190"/>
        <v>163</v>
      </c>
      <c r="AW183">
        <f t="shared" ca="1" si="191"/>
        <v>51</v>
      </c>
      <c r="AX183">
        <f t="shared" ca="1" si="192"/>
        <v>158</v>
      </c>
      <c r="AY183">
        <f t="shared" ca="1" si="193"/>
        <v>189</v>
      </c>
      <c r="AZ183">
        <f t="shared" ca="1" si="194"/>
        <v>31</v>
      </c>
      <c r="BA183">
        <f t="shared" ca="1" si="195"/>
        <v>198</v>
      </c>
      <c r="BB183">
        <f t="shared" ca="1" si="196"/>
        <v>139</v>
      </c>
      <c r="BC183">
        <f t="shared" ca="1" si="197"/>
        <v>88</v>
      </c>
      <c r="BD183">
        <f t="shared" ca="1" si="198"/>
        <v>3</v>
      </c>
      <c r="BE183">
        <f t="shared" ca="1" si="199"/>
        <v>146</v>
      </c>
      <c r="BF183">
        <f t="shared" ca="1" si="200"/>
        <v>147</v>
      </c>
      <c r="BG183">
        <f t="shared" ca="1" si="201"/>
        <v>70</v>
      </c>
      <c r="BH183">
        <f t="shared" ca="1" si="202"/>
        <v>121</v>
      </c>
      <c r="BI183">
        <f t="shared" ca="1" si="203"/>
        <v>197</v>
      </c>
      <c r="BJ183">
        <f t="shared" ca="1" si="204"/>
        <v>48</v>
      </c>
      <c r="BK183">
        <f t="shared" ca="1" si="205"/>
        <v>138</v>
      </c>
      <c r="BL183">
        <f t="shared" ca="1" si="206"/>
        <v>79</v>
      </c>
      <c r="BM183">
        <f t="shared" ca="1" si="207"/>
        <v>100</v>
      </c>
      <c r="BN183">
        <f t="shared" ca="1" si="208"/>
        <v>170</v>
      </c>
      <c r="BO183">
        <f t="shared" ca="1" si="209"/>
        <v>8</v>
      </c>
      <c r="BQ183">
        <f>NORMDIST(C183,Playoffs!CP$199,Playoffs!CP$200,1)</f>
        <v>0.32121163611405756</v>
      </c>
      <c r="BR183">
        <f>1-NORMDIST(D183,Playoffs!CQ$199,Playoffs!CQ$200,1)</f>
        <v>0.49068405126303127</v>
      </c>
      <c r="BS183">
        <f>NORMDIST(E183,Playoffs!CR$199,Playoffs!CR$200,1)</f>
        <v>8.367574578170367E-2</v>
      </c>
      <c r="BT183">
        <f>1-NORMDIST(F183,Playoffs!CS$199,Playoffs!CS$200,1)</f>
        <v>0.99105226502385557</v>
      </c>
      <c r="BU183">
        <f>1-NORMDIST(G183,Playoffs!CT$199,Playoffs!CT$200,1)</f>
        <v>8.5494598719941695E-2</v>
      </c>
      <c r="BV183">
        <f>NORMDIST(H183,Playoffs!CU$199,Playoffs!CU$200,1)</f>
        <v>0.63493145346011737</v>
      </c>
      <c r="BW183">
        <f>NORMDIST(I183,Playoffs!CV$199,Playoffs!CV$200,1)</f>
        <v>0.10115059380197855</v>
      </c>
      <c r="BX183">
        <f>1-NORMDIST(J183,Playoffs!CW$199,Playoffs!CW$200,1)</f>
        <v>0.8218426510454615</v>
      </c>
      <c r="BY183">
        <f>NORMDIST(K183,Playoffs!CX$199,Playoffs!CX$200,1)</f>
        <v>0.18360034656189961</v>
      </c>
      <c r="BZ183">
        <f>1-NORMDIST(L183,Playoffs!CY$199,Playoffs!CY$200,1)</f>
        <v>0.48928650978606625</v>
      </c>
      <c r="CA183">
        <f>NORMDIST(M183,Playoffs!CZ$199,Playoffs!CZ$200,1)</f>
        <v>6.0064797888041754E-2</v>
      </c>
      <c r="CB183">
        <f>1-NORMDIST(N183,Playoffs!DA$199,Playoffs!DA$200,1)</f>
        <v>0.81614253983478391</v>
      </c>
      <c r="CC183">
        <f>NORMDIST(O183,Playoffs!DB$199,Playoffs!DB$200,1)</f>
        <v>0.24956555981205153</v>
      </c>
      <c r="CD183">
        <f>1-NORMDIST(P183,Playoffs!DC$199,Playoffs!DC$200,1)</f>
        <v>0.78389626587799688</v>
      </c>
      <c r="CE183">
        <f>NORMDIST(Q183,Playoffs!DD$199,Playoffs!DD$200,1)</f>
        <v>0.25343930139389947</v>
      </c>
      <c r="CF183">
        <f>1-NORMDIST(R183,Playoffs!DE$199,Playoffs!DE$200,1)</f>
        <v>4.4991546038869235E-2</v>
      </c>
      <c r="CG183">
        <f>NORMDIST(S183,Playoffs!DF$199,Playoffs!DF$200,1)</f>
        <v>0.90939649655743393</v>
      </c>
      <c r="CH183">
        <f>1-NORMDIST(T183,Playoffs!DG$199,Playoffs!DG$200,1)</f>
        <v>8.4630988378497918E-4</v>
      </c>
      <c r="CI183">
        <f>1-NORMDIST(U183,Playoffs!DH$199,Playoffs!DH$200,1)</f>
        <v>0.3371376515092821</v>
      </c>
      <c r="CJ183">
        <f>NORMDIST(V183,Playoffs!DI$199,Playoffs!DI$200,1)</f>
        <v>0.58698585538024284</v>
      </c>
      <c r="CK183">
        <f>NORMDIST(W183,Playoffs!DJ$199,Playoffs!DJ$200,1)</f>
        <v>0.95857904105445202</v>
      </c>
      <c r="CL183">
        <f>1-NORMDIST(X183,Playoffs!DK$199,Playoffs!DK$200,1)</f>
        <v>0.29849015024141723</v>
      </c>
      <c r="CM183">
        <f>NORMDIST(Y183,Playoffs!DL$199,Playoffs!DL$200,1)</f>
        <v>0.29241523825431515</v>
      </c>
      <c r="CN183">
        <f>1-NORMDIST(Z183,Playoffs!DM$199,Playoffs!DM$200,1)</f>
        <v>0.69492169208485277</v>
      </c>
      <c r="CO183">
        <f>1-NORMDIST(AA183,Playoffs!DN$199,Playoffs!DN$200,1)</f>
        <v>0.59914880962848927</v>
      </c>
      <c r="CP183">
        <f>NORMDIST(AB183,Playoffs!DO$199,Playoffs!DO$200,1)</f>
        <v>2.5931891638411697E-2</v>
      </c>
      <c r="CQ183">
        <f>NORMDIST(AC183,Playoffs!DP$199,Playoffs!DP$200,1)</f>
        <v>0.75862457442730824</v>
      </c>
      <c r="CR183">
        <f>1-NORMDIST(AD183,Playoffs!DQ$199,Playoffs!DQ$200,1)</f>
        <v>0.37532952966199462</v>
      </c>
      <c r="CS183">
        <f>NORMDIST(AE183,Playoffs!DR$199,Playoffs!DR$200,1)</f>
        <v>0.54348150376944881</v>
      </c>
      <c r="CT183">
        <f>1-NORMDIST(AF183,Playoffs!DS$199,Playoffs!DS$200,1)</f>
        <v>0.52946367589737631</v>
      </c>
      <c r="CU183">
        <f>NORMDIST(AG183,Playoffs!DT$199,Playoffs!DT$200,1)</f>
        <v>0.14190858264972239</v>
      </c>
      <c r="CV183">
        <f>1-NORMDIST(AH183,Playoffs!DU$199,Playoffs!DU$200,1)</f>
        <v>0.96786328975177949</v>
      </c>
      <c r="CW183">
        <f t="shared" si="172"/>
        <v>11.055131659181892</v>
      </c>
      <c r="CX183">
        <f t="shared" si="173"/>
        <v>20.38421904256343</v>
      </c>
      <c r="CY183">
        <f t="shared" si="174"/>
        <v>31.43935070174533</v>
      </c>
      <c r="DA183">
        <f t="shared" ca="1" si="175"/>
        <v>177</v>
      </c>
      <c r="DB183">
        <f t="shared" ca="1" si="176"/>
        <v>97</v>
      </c>
      <c r="DC183">
        <f t="shared" ca="1" si="177"/>
        <v>162</v>
      </c>
      <c r="DE183" t="str">
        <f t="shared" si="178"/>
        <v>Patriots</v>
      </c>
    </row>
    <row r="184" spans="1:109">
      <c r="A184" t="str">
        <f>Playoffs!G182</f>
        <v>Ravens-WC-2009</v>
      </c>
      <c r="B184" t="str">
        <f>Playoffs!B182&amp;"-"&amp;Playoffs!F182</f>
        <v>Patriots-2009</v>
      </c>
      <c r="C184">
        <f>Playoffs!CP182-VLOOKUP($B184,Adjusted!$C$1:$AI$128,C$2,FALSE)</f>
        <v>0.73186672701700484</v>
      </c>
      <c r="D184">
        <f>Playoffs!CQ182-VLOOKUP($B184,Adjusted!$C$1:$AI$128,D$2,FALSE)</f>
        <v>0.51857544612122974</v>
      </c>
      <c r="E184">
        <f>Playoffs!CR182-VLOOKUP($B184,Adjusted!$C$1:$AI$128,E$2,FALSE)</f>
        <v>-0.8905070829618964</v>
      </c>
      <c r="F184">
        <f>Playoffs!CS182-VLOOKUP($B184,Adjusted!$C$1:$AI$128,F$2,FALSE)</f>
        <v>-1.562463465743692</v>
      </c>
      <c r="G184">
        <f>Playoffs!CT182-VLOOKUP($B184,Adjusted!$C$1:$AI$128,G$2,FALSE)</f>
        <v>1.9873042996514172</v>
      </c>
      <c r="H184">
        <f>Playoffs!CU182-VLOOKUP($B184,Adjusted!$C$1:$AI$128,H$2,FALSE)</f>
        <v>4.4809745601730828</v>
      </c>
      <c r="I184">
        <f>Playoffs!CV182-VLOOKUP($B184,Adjusted!$C$1:$AI$128,I$2,FALSE)</f>
        <v>20.931166773691988</v>
      </c>
      <c r="J184">
        <f>Playoffs!CW182-VLOOKUP($B184,Adjusted!$C$1:$AI$128,J$2,FALSE)</f>
        <v>6.7318602075249725</v>
      </c>
      <c r="K184">
        <f>Playoffs!CX182-VLOOKUP($B184,Adjusted!$C$1:$AI$128,K$2,FALSE)</f>
        <v>2.7922766256302367</v>
      </c>
      <c r="L184">
        <f>Playoffs!CY182-VLOOKUP($B184,Adjusted!$C$1:$AI$128,L$2,FALSE)</f>
        <v>1.7246709771116155</v>
      </c>
      <c r="M184">
        <f>Playoffs!CZ182-VLOOKUP($B184,Adjusted!$C$1:$AI$128,M$2,FALSE)</f>
        <v>4.0756352713003041</v>
      </c>
      <c r="N184">
        <f>Playoffs!DA182-VLOOKUP($B184,Adjusted!$C$1:$AI$128,N$2,FALSE)</f>
        <v>2.2775672212834692</v>
      </c>
      <c r="O184">
        <f>Playoffs!DB182-VLOOKUP($B184,Adjusted!$C$1:$AI$128,O$2,FALSE)</f>
        <v>1.2594430435430515</v>
      </c>
      <c r="P184">
        <f>Playoffs!DC182-VLOOKUP($B184,Adjusted!$C$1:$AI$128,P$2,FALSE)</f>
        <v>0.59351775418939223</v>
      </c>
      <c r="Q184">
        <f>Playoffs!DD182-VLOOKUP($B184,Adjusted!$C$1:$AI$128,Q$2,FALSE)</f>
        <v>0.6640543179360785</v>
      </c>
      <c r="R184">
        <f>Playoffs!DE182-VLOOKUP($B184,Adjusted!$C$1:$AI$128,R$2,FALSE)</f>
        <v>0.23127020274133986</v>
      </c>
      <c r="S184">
        <f>Playoffs!DF182-VLOOKUP($B184,Adjusted!$C$1:$AI$128,S$2,FALSE)</f>
        <v>52.937952264582584</v>
      </c>
      <c r="T184">
        <f>Playoffs!DG182-VLOOKUP($B184,Adjusted!$C$1:$AI$128,T$2,FALSE)</f>
        <v>35.370118735254714</v>
      </c>
      <c r="U184">
        <f>Playoffs!DH182-VLOOKUP($B184,Adjusted!$C$1:$AI$128,U$2,FALSE)</f>
        <v>4.3444501442901302</v>
      </c>
      <c r="V184">
        <f>Playoffs!DI182-VLOOKUP($B184,Adjusted!$C$1:$AI$128,V$2,FALSE)</f>
        <v>5.9408177926100665</v>
      </c>
      <c r="W184">
        <f>Playoffs!DJ182-VLOOKUP($B184,Adjusted!$C$1:$AI$128,W$2,FALSE)</f>
        <v>0.85917325674068401</v>
      </c>
      <c r="X184">
        <f>Playoffs!DK182-VLOOKUP($B184,Adjusted!$C$1:$AI$128,X$2,FALSE)</f>
        <v>0.95004610873003403</v>
      </c>
      <c r="Y184">
        <f>Playoffs!DL182-VLOOKUP($B184,Adjusted!$C$1:$AI$128,Y$2,FALSE)</f>
        <v>5.1681620338552827</v>
      </c>
      <c r="Z184">
        <f>Playoffs!DM182-VLOOKUP($B184,Adjusted!$C$1:$AI$128,Z$2,FALSE)</f>
        <v>4.1540638507825776</v>
      </c>
      <c r="AA184">
        <f>Playoffs!DN182-VLOOKUP($B184,Adjusted!$C$1:$AI$128,AA$2,FALSE)</f>
        <v>0.13241545009622921</v>
      </c>
      <c r="AB184">
        <f>Playoffs!DO182-VLOOKUP($B184,Adjusted!$C$1:$AI$128,AB$2,FALSE)</f>
        <v>0.7108580121941287</v>
      </c>
      <c r="AC184">
        <f>Playoffs!DP182-VLOOKUP($B184,Adjusted!$C$1:$AI$128,AC$2,FALSE)</f>
        <v>0.51437499092634043</v>
      </c>
      <c r="AD184">
        <f>Playoffs!DQ182-VLOOKUP($B184,Adjusted!$C$1:$AI$128,AD$2,FALSE)</f>
        <v>0.42921075799604275</v>
      </c>
      <c r="AE184">
        <f>Playoffs!DR182-VLOOKUP($B184,Adjusted!$C$1:$AI$128,AE$2,FALSE)</f>
        <v>4.2712411150669203</v>
      </c>
      <c r="AF184">
        <f>Playoffs!DS182-VLOOKUP($B184,Adjusted!$C$1:$AI$128,AF$2,FALSE)</f>
        <v>3.5779235368490983</v>
      </c>
      <c r="AG184">
        <f>Playoffs!DT182-VLOOKUP($B184,Adjusted!$C$1:$AI$128,AG$2,FALSE)</f>
        <v>29.361980870067153</v>
      </c>
      <c r="AH184">
        <f>Playoffs!DU182-VLOOKUP($B184,Adjusted!$C$1:$AI$128,AH$2,FALSE)</f>
        <v>34.593355103096535</v>
      </c>
      <c r="AJ184">
        <f t="shared" ca="1" si="171"/>
        <v>94</v>
      </c>
      <c r="AK184">
        <f t="shared" ca="1" si="179"/>
        <v>16</v>
      </c>
      <c r="AL184">
        <f t="shared" ca="1" si="180"/>
        <v>195</v>
      </c>
      <c r="AM184">
        <f t="shared" ca="1" si="181"/>
        <v>6</v>
      </c>
      <c r="AN184">
        <f t="shared" ca="1" si="182"/>
        <v>132</v>
      </c>
      <c r="AO184">
        <f t="shared" ca="1" si="183"/>
        <v>16</v>
      </c>
      <c r="AP184">
        <f t="shared" ca="1" si="184"/>
        <v>173</v>
      </c>
      <c r="AQ184">
        <f t="shared" ca="1" si="185"/>
        <v>1</v>
      </c>
      <c r="AR184">
        <f t="shared" ca="1" si="186"/>
        <v>89</v>
      </c>
      <c r="AS184">
        <f t="shared" ca="1" si="187"/>
        <v>11</v>
      </c>
      <c r="AT184">
        <f t="shared" ca="1" si="188"/>
        <v>182</v>
      </c>
      <c r="AU184">
        <f t="shared" ca="1" si="189"/>
        <v>1</v>
      </c>
      <c r="AV184">
        <f t="shared" ca="1" si="190"/>
        <v>161</v>
      </c>
      <c r="AW184">
        <f t="shared" ca="1" si="191"/>
        <v>4</v>
      </c>
      <c r="AX184">
        <f t="shared" ca="1" si="192"/>
        <v>7</v>
      </c>
      <c r="AY184">
        <f t="shared" ca="1" si="193"/>
        <v>28</v>
      </c>
      <c r="AZ184">
        <f t="shared" ca="1" si="194"/>
        <v>1</v>
      </c>
      <c r="BA184">
        <f t="shared" ca="1" si="195"/>
        <v>157</v>
      </c>
      <c r="BB184">
        <f t="shared" ca="1" si="196"/>
        <v>119</v>
      </c>
      <c r="BC184">
        <f t="shared" ca="1" si="197"/>
        <v>37</v>
      </c>
      <c r="BD184">
        <f t="shared" ca="1" si="198"/>
        <v>51</v>
      </c>
      <c r="BE184">
        <f t="shared" ca="1" si="199"/>
        <v>173</v>
      </c>
      <c r="BF184">
        <f t="shared" ca="1" si="200"/>
        <v>130</v>
      </c>
      <c r="BG184">
        <f t="shared" ca="1" si="201"/>
        <v>18</v>
      </c>
      <c r="BH184">
        <f t="shared" ca="1" si="202"/>
        <v>12</v>
      </c>
      <c r="BI184">
        <f t="shared" ca="1" si="203"/>
        <v>96</v>
      </c>
      <c r="BJ184">
        <f t="shared" ca="1" si="204"/>
        <v>62</v>
      </c>
      <c r="BK184">
        <f t="shared" ca="1" si="205"/>
        <v>91</v>
      </c>
      <c r="BL184">
        <f t="shared" ca="1" si="206"/>
        <v>80</v>
      </c>
      <c r="BM184">
        <f t="shared" ca="1" si="207"/>
        <v>77</v>
      </c>
      <c r="BN184">
        <f t="shared" ca="1" si="208"/>
        <v>175</v>
      </c>
      <c r="BO184">
        <f t="shared" ca="1" si="209"/>
        <v>59</v>
      </c>
      <c r="BQ184">
        <f>NORMDIST(C184,Playoffs!CP$199,Playoffs!CP$200,1)</f>
        <v>0.65195333130161881</v>
      </c>
      <c r="BR184">
        <f>1-NORMDIST(D184,Playoffs!CQ$199,Playoffs!CQ$200,1)</f>
        <v>0.9528596151259876</v>
      </c>
      <c r="BS184">
        <f>NORMDIST(E184,Playoffs!CR$199,Playoffs!CR$200,1)</f>
        <v>1.2609172017730708E-2</v>
      </c>
      <c r="BT184">
        <f>1-NORMDIST(F184,Playoffs!CS$199,Playoffs!CS$200,1)</f>
        <v>0.99334855914065834</v>
      </c>
      <c r="BU184">
        <f>1-NORMDIST(G184,Playoffs!CT$199,Playoffs!CT$200,1)</f>
        <v>0.43351328930988964</v>
      </c>
      <c r="BV184">
        <f>NORMDIST(H184,Playoffs!CU$199,Playoffs!CU$200,1)</f>
        <v>0.9740045886978439</v>
      </c>
      <c r="BW184">
        <f>NORMDIST(I184,Playoffs!CV$199,Playoffs!CV$200,1)</f>
        <v>0.19896501740547934</v>
      </c>
      <c r="BX184">
        <f>1-NORMDIST(J184,Playoffs!CW$199,Playoffs!CW$200,1)</f>
        <v>0.99249688567983563</v>
      </c>
      <c r="BY184">
        <f>NORMDIST(K184,Playoffs!CX$199,Playoffs!CX$200,1)</f>
        <v>0.59079358605379539</v>
      </c>
      <c r="BZ184">
        <f>1-NORMDIST(L184,Playoffs!CY$199,Playoffs!CY$200,1)</f>
        <v>0.94063502091746609</v>
      </c>
      <c r="CA184">
        <f>NORMDIST(M184,Playoffs!CZ$199,Playoffs!CZ$200,1)</f>
        <v>0.16717961166810769</v>
      </c>
      <c r="CB184">
        <f>1-NORMDIST(N184,Playoffs!DA$199,Playoffs!DA$200,1)</f>
        <v>0.99457416417108402</v>
      </c>
      <c r="CC184">
        <f>NORMDIST(O184,Playoffs!DB$199,Playoffs!DB$200,1)</f>
        <v>0.25238121004983483</v>
      </c>
      <c r="CD184">
        <f>1-NORMDIST(P184,Playoffs!DC$199,Playoffs!DC$200,1)</f>
        <v>0.96956508421566379</v>
      </c>
      <c r="CE184">
        <f>NORMDIST(Q184,Playoffs!DD$199,Playoffs!DD$200,1)</f>
        <v>0.97883731362142556</v>
      </c>
      <c r="CF184">
        <f>1-NORMDIST(R184,Playoffs!DE$199,Playoffs!DE$200,1)</f>
        <v>0.88309266159777899</v>
      </c>
      <c r="CG184">
        <f>NORMDIST(S184,Playoffs!DF$199,Playoffs!DF$200,1)</f>
        <v>0.99994450295141746</v>
      </c>
      <c r="CH184">
        <f>1-NORMDIST(T184,Playoffs!DG$199,Playoffs!DG$200,1)</f>
        <v>0.22279700499450139</v>
      </c>
      <c r="CI184">
        <f>1-NORMDIST(U184,Playoffs!DH$199,Playoffs!DH$200,1)</f>
        <v>0.41574940570874008</v>
      </c>
      <c r="CJ184">
        <f>NORMDIST(V184,Playoffs!DI$199,Playoffs!DI$200,1)</f>
        <v>0.84198719171431435</v>
      </c>
      <c r="CK184">
        <f>NORMDIST(W184,Playoffs!DJ$199,Playoffs!DJ$200,1)</f>
        <v>0.77116204258944743</v>
      </c>
      <c r="CL184">
        <f>1-NORMDIST(X184,Playoffs!DK$199,Playoffs!DK$200,1)</f>
        <v>0.14127515184081485</v>
      </c>
      <c r="CM184">
        <f>NORMDIST(Y184,Playoffs!DL$199,Playoffs!DL$200,1)</f>
        <v>0.36648025304052223</v>
      </c>
      <c r="CN184">
        <f>1-NORMDIST(Z184,Playoffs!DM$199,Playoffs!DM$200,1)</f>
        <v>0.91269080951065251</v>
      </c>
      <c r="CO184">
        <f>1-NORMDIST(AA184,Playoffs!DN$199,Playoffs!DN$200,1)</f>
        <v>0.94251426117871562</v>
      </c>
      <c r="CP184">
        <f>NORMDIST(AB184,Playoffs!DO$199,Playoffs!DO$200,1)</f>
        <v>0.40387682064932362</v>
      </c>
      <c r="CQ184">
        <f>NORMDIST(AC184,Playoffs!DP$199,Playoffs!DP$200,1)</f>
        <v>0.68767413217034634</v>
      </c>
      <c r="CR184">
        <f>1-NORMDIST(AD184,Playoffs!DQ$199,Playoffs!DQ$200,1)</f>
        <v>0.59445774363556647</v>
      </c>
      <c r="CS184">
        <f>NORMDIST(AE184,Playoffs!DR$199,Playoffs!DR$200,1)</f>
        <v>0.542123393159895</v>
      </c>
      <c r="CT184">
        <f>1-NORMDIST(AF184,Playoffs!DS$199,Playoffs!DS$200,1)</f>
        <v>0.67153075596102774</v>
      </c>
      <c r="CU184">
        <f>NORMDIST(AG184,Playoffs!DT$199,Playoffs!DT$200,1)</f>
        <v>8.9971007146723458E-2</v>
      </c>
      <c r="CV184">
        <f>1-NORMDIST(AH184,Playoffs!DU$199,Playoffs!DU$200,1)</f>
        <v>0.70525231110822639</v>
      </c>
      <c r="CW184">
        <f t="shared" si="172"/>
        <v>17.344384288244445</v>
      </c>
      <c r="CX184">
        <f t="shared" si="173"/>
        <v>30.100978026487358</v>
      </c>
      <c r="CY184">
        <f t="shared" si="174"/>
        <v>47.445362314731796</v>
      </c>
      <c r="DA184">
        <f t="shared" ca="1" si="175"/>
        <v>130</v>
      </c>
      <c r="DB184">
        <f t="shared" ca="1" si="176"/>
        <v>10</v>
      </c>
      <c r="DC184">
        <f t="shared" ca="1" si="177"/>
        <v>42</v>
      </c>
      <c r="DE184" t="str">
        <f t="shared" si="178"/>
        <v>Ravens</v>
      </c>
    </row>
    <row r="185" spans="1:109">
      <c r="A185" t="str">
        <f>Playoffs!G183</f>
        <v>Cardinals-WC-2009</v>
      </c>
      <c r="B185" t="str">
        <f>Playoffs!B183&amp;"-"&amp;Playoffs!F183</f>
        <v>Packers-2009</v>
      </c>
      <c r="C185">
        <f>Playoffs!CP183-VLOOKUP($B185,Adjusted!$C$1:$AI$128,C$2,FALSE)</f>
        <v>0.90890601777428404</v>
      </c>
      <c r="D185">
        <f>Playoffs!CQ183-VLOOKUP($B185,Adjusted!$C$1:$AI$128,D$2,FALSE)</f>
        <v>0.81767773801729848</v>
      </c>
      <c r="E185">
        <f>Playoffs!CR183-VLOOKUP($B185,Adjusted!$C$1:$AI$128,E$2,FALSE)</f>
        <v>14.52107366598125</v>
      </c>
      <c r="F185">
        <f>Playoffs!CS183-VLOOKUP($B185,Adjusted!$C$1:$AI$128,F$2,FALSE)</f>
        <v>7.9124680178758897</v>
      </c>
      <c r="G185">
        <f>Playoffs!CT183-VLOOKUP($B185,Adjusted!$C$1:$AI$128,G$2,FALSE)</f>
        <v>0.36286900075221995</v>
      </c>
      <c r="H185">
        <f>Playoffs!CU183-VLOOKUP($B185,Adjusted!$C$1:$AI$128,H$2,FALSE)</f>
        <v>3.5714698168294414</v>
      </c>
      <c r="I185">
        <f>Playoffs!CV183-VLOOKUP($B185,Adjusted!$C$1:$AI$128,I$2,FALSE)</f>
        <v>56.027842925827983</v>
      </c>
      <c r="J185">
        <f>Playoffs!CW183-VLOOKUP($B185,Adjusted!$C$1:$AI$128,J$2,FALSE)</f>
        <v>37.307955327556499</v>
      </c>
      <c r="K185">
        <f>Playoffs!CX183-VLOOKUP($B185,Adjusted!$C$1:$AI$128,K$2,FALSE)</f>
        <v>3.4366828726099081</v>
      </c>
      <c r="L185">
        <f>Playoffs!CY183-VLOOKUP($B185,Adjusted!$C$1:$AI$128,L$2,FALSE)</f>
        <v>2.2111650992433982</v>
      </c>
      <c r="M185">
        <f>Playoffs!CZ183-VLOOKUP($B185,Adjusted!$C$1:$AI$128,M$2,FALSE)</f>
        <v>9.5678638053254748</v>
      </c>
      <c r="N185">
        <f>Playoffs!DA183-VLOOKUP($B185,Adjusted!$C$1:$AI$128,N$2,FALSE)</f>
        <v>6.9160360924628232</v>
      </c>
      <c r="O185">
        <f>Playoffs!DB183-VLOOKUP($B185,Adjusted!$C$1:$AI$128,O$2,FALSE)</f>
        <v>3.0986736772374623</v>
      </c>
      <c r="P185">
        <f>Playoffs!DC183-VLOOKUP($B185,Adjusted!$C$1:$AI$128,P$2,FALSE)</f>
        <v>2.4626559101936691</v>
      </c>
      <c r="Q185">
        <f>Playoffs!DD183-VLOOKUP($B185,Adjusted!$C$1:$AI$128,Q$2,FALSE)</f>
        <v>0.60624900220332256</v>
      </c>
      <c r="R185">
        <f>Playoffs!DE183-VLOOKUP($B185,Adjusted!$C$1:$AI$128,R$2,FALSE)</f>
        <v>0.47313384887421683</v>
      </c>
      <c r="S185">
        <f>Playoffs!DF183-VLOOKUP($B185,Adjusted!$C$1:$AI$128,S$2,FALSE)</f>
        <v>34.61499038265756</v>
      </c>
      <c r="T185">
        <f>Playoffs!DG183-VLOOKUP($B185,Adjusted!$C$1:$AI$128,T$2,FALSE)</f>
        <v>25.173343713769761</v>
      </c>
      <c r="U185">
        <f>Playoffs!DH183-VLOOKUP($B185,Adjusted!$C$1:$AI$128,U$2,FALSE)</f>
        <v>-0.31610008158492919</v>
      </c>
      <c r="V185">
        <f>Playoffs!DI183-VLOOKUP($B185,Adjusted!$C$1:$AI$128,V$2,FALSE)</f>
        <v>2.7608231222905615</v>
      </c>
      <c r="W185">
        <f>Playoffs!DJ183-VLOOKUP($B185,Adjusted!$C$1:$AI$128,W$2,FALSE)</f>
        <v>0.73305510632825266</v>
      </c>
      <c r="X185">
        <f>Playoffs!DK183-VLOOKUP($B185,Adjusted!$C$1:$AI$128,X$2,FALSE)</f>
        <v>0.86704959238789747</v>
      </c>
      <c r="Y185">
        <f>Playoffs!DL183-VLOOKUP($B185,Adjusted!$C$1:$AI$128,Y$2,FALSE)</f>
        <v>6.029524495796748</v>
      </c>
      <c r="Z185">
        <f>Playoffs!DM183-VLOOKUP($B185,Adjusted!$C$1:$AI$128,Z$2,FALSE)</f>
        <v>5.3654084965799242</v>
      </c>
      <c r="AA185">
        <f>Playoffs!DN183-VLOOKUP($B185,Adjusted!$C$1:$AI$128,AA$2,FALSE)</f>
        <v>0.81682176201037349</v>
      </c>
      <c r="AB185">
        <f>Playoffs!DO183-VLOOKUP($B185,Adjusted!$C$1:$AI$128,AB$2,FALSE)</f>
        <v>0.9655488198212927</v>
      </c>
      <c r="AC185">
        <f>Playoffs!DP183-VLOOKUP($B185,Adjusted!$C$1:$AI$128,AC$2,FALSE)</f>
        <v>0.69838112241999939</v>
      </c>
      <c r="AD185">
        <f>Playoffs!DQ183-VLOOKUP($B185,Adjusted!$C$1:$AI$128,AD$2,FALSE)</f>
        <v>0.52249992127895262</v>
      </c>
      <c r="AE185">
        <f>Playoffs!DR183-VLOOKUP($B185,Adjusted!$C$1:$AI$128,AE$2,FALSE)</f>
        <v>7.2434946322232241</v>
      </c>
      <c r="AF185">
        <f>Playoffs!DS183-VLOOKUP($B185,Adjusted!$C$1:$AI$128,AF$2,FALSE)</f>
        <v>4.2354835254743488</v>
      </c>
      <c r="AG185">
        <f>Playoffs!DT183-VLOOKUP($B185,Adjusted!$C$1:$AI$128,AG$2,FALSE)</f>
        <v>22.19382051306664</v>
      </c>
      <c r="AH185">
        <f>Playoffs!DU183-VLOOKUP($B185,Adjusted!$C$1:$AI$128,AH$2,FALSE)</f>
        <v>41.649420867678913</v>
      </c>
      <c r="AJ185">
        <f t="shared" ca="1" si="171"/>
        <v>4</v>
      </c>
      <c r="AK185">
        <f t="shared" ca="1" si="179"/>
        <v>189</v>
      </c>
      <c r="AL185">
        <f t="shared" ca="1" si="180"/>
        <v>4</v>
      </c>
      <c r="AM185">
        <f t="shared" ca="1" si="181"/>
        <v>169</v>
      </c>
      <c r="AN185">
        <f t="shared" ca="1" si="182"/>
        <v>41</v>
      </c>
      <c r="AO185">
        <f t="shared" ca="1" si="183"/>
        <v>39</v>
      </c>
      <c r="AP185">
        <f t="shared" ca="1" si="184"/>
        <v>5</v>
      </c>
      <c r="AQ185">
        <f t="shared" ca="1" si="185"/>
        <v>179</v>
      </c>
      <c r="AR185">
        <f t="shared" ca="1" si="186"/>
        <v>25</v>
      </c>
      <c r="AS185">
        <f t="shared" ca="1" si="187"/>
        <v>61</v>
      </c>
      <c r="AT185">
        <f t="shared" ca="1" si="188"/>
        <v>2</v>
      </c>
      <c r="AU185">
        <f t="shared" ca="1" si="189"/>
        <v>192</v>
      </c>
      <c r="AV185">
        <f t="shared" ca="1" si="190"/>
        <v>6</v>
      </c>
      <c r="AW185">
        <f t="shared" ca="1" si="191"/>
        <v>189</v>
      </c>
      <c r="AX185">
        <f t="shared" ca="1" si="192"/>
        <v>16</v>
      </c>
      <c r="AY185">
        <f t="shared" ca="1" si="193"/>
        <v>155</v>
      </c>
      <c r="AZ185">
        <f t="shared" ca="1" si="194"/>
        <v>63</v>
      </c>
      <c r="BA185">
        <f t="shared" ca="1" si="195"/>
        <v>32</v>
      </c>
      <c r="BB185">
        <f t="shared" ca="1" si="196"/>
        <v>3</v>
      </c>
      <c r="BC185">
        <f t="shared" ca="1" si="197"/>
        <v>147</v>
      </c>
      <c r="BD185">
        <f t="shared" ca="1" si="198"/>
        <v>102</v>
      </c>
      <c r="BE185">
        <f t="shared" ca="1" si="199"/>
        <v>159</v>
      </c>
      <c r="BF185">
        <f t="shared" ca="1" si="200"/>
        <v>72</v>
      </c>
      <c r="BG185">
        <f t="shared" ca="1" si="201"/>
        <v>94</v>
      </c>
      <c r="BH185">
        <f t="shared" ca="1" si="202"/>
        <v>137</v>
      </c>
      <c r="BI185">
        <f t="shared" ca="1" si="203"/>
        <v>43</v>
      </c>
      <c r="BJ185">
        <f t="shared" ca="1" si="204"/>
        <v>1</v>
      </c>
      <c r="BK185">
        <f t="shared" ca="1" si="205"/>
        <v>151</v>
      </c>
      <c r="BL185">
        <f t="shared" ca="1" si="206"/>
        <v>3</v>
      </c>
      <c r="BM185">
        <f t="shared" ca="1" si="207"/>
        <v>121</v>
      </c>
      <c r="BN185">
        <f t="shared" ca="1" si="208"/>
        <v>197</v>
      </c>
      <c r="BO185">
        <f t="shared" ca="1" si="209"/>
        <v>149</v>
      </c>
      <c r="BQ185">
        <f>NORMDIST(C185,Playoffs!CP$199,Playoffs!CP$200,1)</f>
        <v>0.9822957682783624</v>
      </c>
      <c r="BR185">
        <f>1-NORMDIST(D185,Playoffs!CQ$199,Playoffs!CQ$200,1)</f>
        <v>0.11105841835753227</v>
      </c>
      <c r="BS185">
        <f>NORMDIST(E185,Playoffs!CR$199,Playoffs!CR$200,1)</f>
        <v>0.99933505181819482</v>
      </c>
      <c r="BT185">
        <f>1-NORMDIST(F185,Playoffs!CS$199,Playoffs!CS$200,1)</f>
        <v>0.19118912253492126</v>
      </c>
      <c r="BU185">
        <f>1-NORMDIST(G185,Playoffs!CT$199,Playoffs!CT$200,1)</f>
        <v>0.838752513378904</v>
      </c>
      <c r="BV185">
        <f>NORMDIST(H185,Playoffs!CU$199,Playoffs!CU$200,1)</f>
        <v>0.90243303596534896</v>
      </c>
      <c r="BW185">
        <f>NORMDIST(I185,Playoffs!CV$199,Playoffs!CV$200,1)</f>
        <v>0.99895472249776263</v>
      </c>
      <c r="BX185">
        <f>1-NORMDIST(J185,Playoffs!CW$199,Playoffs!CW$200,1)</f>
        <v>0.16232803478699176</v>
      </c>
      <c r="BY185">
        <f>NORMDIST(K185,Playoffs!CX$199,Playoffs!CX$200,1)</f>
        <v>0.90487789715957856</v>
      </c>
      <c r="BZ185">
        <f>1-NORMDIST(L185,Playoffs!CY$199,Playoffs!CY$200,1)</f>
        <v>0.77173634903658872</v>
      </c>
      <c r="CA185">
        <f>NORMDIST(M185,Playoffs!CZ$199,Playoffs!CZ$200,1)</f>
        <v>0.99994492786442457</v>
      </c>
      <c r="CB185">
        <f>1-NORMDIST(N185,Playoffs!DA$199,Playoffs!DA$200,1)</f>
        <v>6.253733991857624E-2</v>
      </c>
      <c r="CC185">
        <f>NORMDIST(O185,Playoffs!DB$199,Playoffs!DB$200,1)</f>
        <v>0.99618242199159046</v>
      </c>
      <c r="CD185">
        <f>1-NORMDIST(P185,Playoffs!DC$199,Playoffs!DC$200,1)</f>
        <v>6.4937613168212893E-2</v>
      </c>
      <c r="CE185">
        <f>NORMDIST(Q185,Playoffs!DD$199,Playoffs!DD$200,1)</f>
        <v>0.94521223328871207</v>
      </c>
      <c r="CF185">
        <f>1-NORMDIST(R185,Playoffs!DE$199,Playoffs!DE$200,1)</f>
        <v>0.27112140857846356</v>
      </c>
      <c r="CG185">
        <f>NORMDIST(S185,Playoffs!DF$199,Playoffs!DF$200,1)</f>
        <v>0.73546540622757206</v>
      </c>
      <c r="CH185">
        <f>1-NORMDIST(T185,Playoffs!DG$199,Playoffs!DG$200,1)</f>
        <v>0.85035092239095067</v>
      </c>
      <c r="CI185">
        <f>1-NORMDIST(U185,Playoffs!DH$199,Playoffs!DH$200,1)</f>
        <v>0.98183655402517378</v>
      </c>
      <c r="CJ185">
        <f>NORMDIST(V185,Playoffs!DI$199,Playoffs!DI$200,1)</f>
        <v>0.284069241370283</v>
      </c>
      <c r="CK185">
        <f>NORMDIST(W185,Playoffs!DJ$199,Playoffs!DJ$200,1)</f>
        <v>0.611032464528107</v>
      </c>
      <c r="CL185">
        <f>1-NORMDIST(X185,Playoffs!DK$199,Playoffs!DK$200,1)</f>
        <v>0.2202204538523076</v>
      </c>
      <c r="CM185">
        <f>NORMDIST(Y185,Playoffs!DL$199,Playoffs!DL$200,1)</f>
        <v>0.69918634012239556</v>
      </c>
      <c r="CN185">
        <f>1-NORMDIST(Z185,Playoffs!DM$199,Playoffs!DM$200,1)</f>
        <v>0.55705666514863816</v>
      </c>
      <c r="CO185">
        <f>1-NORMDIST(AA185,Playoffs!DN$199,Playoffs!DN$200,1)</f>
        <v>0.49966157994817095</v>
      </c>
      <c r="CP185">
        <f>NORMDIST(AB185,Playoffs!DO$199,Playoffs!DO$200,1)</f>
        <v>0.63441195374611714</v>
      </c>
      <c r="CQ185">
        <f>NORMDIST(AC185,Playoffs!DP$199,Playoffs!DP$200,1)</f>
        <v>0.9804354227580252</v>
      </c>
      <c r="CR185">
        <f>1-NORMDIST(AD185,Playoffs!DQ$199,Playoffs!DQ$200,1)</f>
        <v>0.28816618483619671</v>
      </c>
      <c r="CS185">
        <f>NORMDIST(AE185,Playoffs!DR$199,Playoffs!DR$200,1)</f>
        <v>0.99311733376276146</v>
      </c>
      <c r="CT185">
        <f>1-NORMDIST(AF185,Playoffs!DS$199,Playoffs!DS$200,1)</f>
        <v>0.46914380328612981</v>
      </c>
      <c r="CU185">
        <f>NORMDIST(AG185,Playoffs!DT$199,Playoffs!DT$200,1)</f>
        <v>7.3642770817440306E-3</v>
      </c>
      <c r="CV185">
        <f>1-NORMDIST(AH185,Playoffs!DU$199,Playoffs!DU$200,1)</f>
        <v>0.29414578450200224</v>
      </c>
      <c r="CW185">
        <f t="shared" si="172"/>
        <v>32.47607401277174</v>
      </c>
      <c r="CX185">
        <f t="shared" si="173"/>
        <v>13.139364192383139</v>
      </c>
      <c r="CY185">
        <f t="shared" si="174"/>
        <v>45.615438205154874</v>
      </c>
      <c r="DA185">
        <f t="shared" ca="1" si="175"/>
        <v>1</v>
      </c>
      <c r="DB185">
        <f t="shared" ca="1" si="176"/>
        <v>160</v>
      </c>
      <c r="DC185">
        <f t="shared" ca="1" si="177"/>
        <v>54</v>
      </c>
      <c r="DE185" t="str">
        <f t="shared" si="178"/>
        <v>Cardinals</v>
      </c>
    </row>
    <row r="186" spans="1:109">
      <c r="A186" t="str">
        <f>Playoffs!G184</f>
        <v>Packers-WC-2009</v>
      </c>
      <c r="B186" t="str">
        <f>Playoffs!B184&amp;"-"&amp;Playoffs!F184</f>
        <v>Cardinals-2009</v>
      </c>
      <c r="C186">
        <f>Playoffs!CP184-VLOOKUP($B186,Adjusted!$C$1:$AI$128,C$2,FALSE)</f>
        <v>0.88298488135271003</v>
      </c>
      <c r="D186">
        <f>Playoffs!CQ184-VLOOKUP($B186,Adjusted!$C$1:$AI$128,D$2,FALSE)</f>
        <v>0.89325851235010123</v>
      </c>
      <c r="E186">
        <f>Playoffs!CR184-VLOOKUP($B186,Adjusted!$C$1:$AI$128,E$2,FALSE)</f>
        <v>9.3602168628572571</v>
      </c>
      <c r="F186">
        <f>Playoffs!CS184-VLOOKUP($B186,Adjusted!$C$1:$AI$128,F$2,FALSE)</f>
        <v>13.836052715981131</v>
      </c>
      <c r="G186">
        <f>Playoffs!CT184-VLOOKUP($B186,Adjusted!$C$1:$AI$128,G$2,FALSE)</f>
        <v>3.0178647122949522</v>
      </c>
      <c r="H186">
        <f>Playoffs!CU184-VLOOKUP($B186,Adjusted!$C$1:$AI$128,H$2,FALSE)</f>
        <v>0.41118775059439561</v>
      </c>
      <c r="I186">
        <f>Playoffs!CV184-VLOOKUP($B186,Adjusted!$C$1:$AI$128,I$2,FALSE)</f>
        <v>39.834014542212465</v>
      </c>
      <c r="J186">
        <f>Playoffs!CW184-VLOOKUP($B186,Adjusted!$C$1:$AI$128,J$2,FALSE)</f>
        <v>53.552636923544711</v>
      </c>
      <c r="K186">
        <f>Playoffs!CX184-VLOOKUP($B186,Adjusted!$C$1:$AI$128,K$2,FALSE)</f>
        <v>2.5621025462188172</v>
      </c>
      <c r="L186">
        <f>Playoffs!CY184-VLOOKUP($B186,Adjusted!$C$1:$AI$128,L$2,FALSE)</f>
        <v>3.2911002866835761</v>
      </c>
      <c r="M186">
        <f>Playoffs!CZ184-VLOOKUP($B186,Adjusted!$C$1:$AI$128,M$2,FALSE)</f>
        <v>7.1784389445034114</v>
      </c>
      <c r="N186">
        <f>Playoffs!DA184-VLOOKUP($B186,Adjusted!$C$1:$AI$128,N$2,FALSE)</f>
        <v>9.0641746733152768</v>
      </c>
      <c r="O186">
        <f>Playoffs!DB184-VLOOKUP($B186,Adjusted!$C$1:$AI$128,O$2,FALSE)</f>
        <v>2.7382075630483649</v>
      </c>
      <c r="P186">
        <f>Playoffs!DC184-VLOOKUP($B186,Adjusted!$C$1:$AI$128,P$2,FALSE)</f>
        <v>2.993155965251991</v>
      </c>
      <c r="Q186">
        <f>Playoffs!DD184-VLOOKUP($B186,Adjusted!$C$1:$AI$128,Q$2,FALSE)</f>
        <v>0.55861917760246604</v>
      </c>
      <c r="R186">
        <f>Playoffs!DE184-VLOOKUP($B186,Adjusted!$C$1:$AI$128,R$2,FALSE)</f>
        <v>0.6280494823203826</v>
      </c>
      <c r="S186">
        <f>Playoffs!DF184-VLOOKUP($B186,Adjusted!$C$1:$AI$128,S$2,FALSE)</f>
        <v>28.635821426894957</v>
      </c>
      <c r="T186">
        <f>Playoffs!DG184-VLOOKUP($B186,Adjusted!$C$1:$AI$128,T$2,FALSE)</f>
        <v>36.692627691437885</v>
      </c>
      <c r="U186">
        <f>Playoffs!DH184-VLOOKUP($B186,Adjusted!$C$1:$AI$128,U$2,FALSE)</f>
        <v>2.2803389091534476</v>
      </c>
      <c r="V186">
        <f>Playoffs!DI184-VLOOKUP($B186,Adjusted!$C$1:$AI$128,V$2,FALSE)</f>
        <v>-0.19273788697106206</v>
      </c>
      <c r="W186">
        <f>Playoffs!DJ184-VLOOKUP($B186,Adjusted!$C$1:$AI$128,W$2,FALSE)</f>
        <v>0.90967584986051753</v>
      </c>
      <c r="X186">
        <f>Playoffs!DK184-VLOOKUP($B186,Adjusted!$C$1:$AI$128,X$2,FALSE)</f>
        <v>0.63702823463520397</v>
      </c>
      <c r="Y186">
        <f>Playoffs!DL184-VLOOKUP($B186,Adjusted!$C$1:$AI$128,Y$2,FALSE)</f>
        <v>5.6381523424187652</v>
      </c>
      <c r="Z186">
        <f>Playoffs!DM184-VLOOKUP($B186,Adjusted!$C$1:$AI$128,Z$2,FALSE)</f>
        <v>6.0364956624320953</v>
      </c>
      <c r="AA186">
        <f>Playoffs!DN184-VLOOKUP($B186,Adjusted!$C$1:$AI$128,AA$2,FALSE)</f>
        <v>1.1133573908631638</v>
      </c>
      <c r="AB186">
        <f>Playoffs!DO184-VLOOKUP($B186,Adjusted!$C$1:$AI$128,AB$2,FALSE)</f>
        <v>0.88641905236966612</v>
      </c>
      <c r="AC186">
        <f>Playoffs!DP184-VLOOKUP($B186,Adjusted!$C$1:$AI$128,AC$2,FALSE)</f>
        <v>0.55238812293184769</v>
      </c>
      <c r="AD186">
        <f>Playoffs!DQ184-VLOOKUP($B186,Adjusted!$C$1:$AI$128,AD$2,FALSE)</f>
        <v>0.64346688577326072</v>
      </c>
      <c r="AE186">
        <f>Playoffs!DR184-VLOOKUP($B186,Adjusted!$C$1:$AI$128,AE$2,FALSE)</f>
        <v>4.3407121238303139</v>
      </c>
      <c r="AF186">
        <f>Playoffs!DS184-VLOOKUP($B186,Adjusted!$C$1:$AI$128,AF$2,FALSE)</f>
        <v>6.9174327808940079</v>
      </c>
      <c r="AG186">
        <f>Playoffs!DT184-VLOOKUP($B186,Adjusted!$C$1:$AI$128,AG$2,FALSE)</f>
        <v>38.017566414793563</v>
      </c>
      <c r="AH186">
        <f>Playoffs!DU184-VLOOKUP($B186,Adjusted!$C$1:$AI$128,AH$2,FALSE)</f>
        <v>24.406274270508124</v>
      </c>
      <c r="AJ186">
        <f t="shared" ca="1" si="171"/>
        <v>10</v>
      </c>
      <c r="AK186">
        <f t="shared" ca="1" si="179"/>
        <v>198</v>
      </c>
      <c r="AL186">
        <f t="shared" ca="1" si="180"/>
        <v>29</v>
      </c>
      <c r="AM186">
        <f t="shared" ca="1" si="181"/>
        <v>197</v>
      </c>
      <c r="AN186">
        <f t="shared" ca="1" si="182"/>
        <v>159</v>
      </c>
      <c r="AO186">
        <f t="shared" ca="1" si="183"/>
        <v>168</v>
      </c>
      <c r="AP186">
        <f t="shared" ca="1" si="184"/>
        <v>25</v>
      </c>
      <c r="AQ186">
        <f t="shared" ca="1" si="185"/>
        <v>196</v>
      </c>
      <c r="AR186">
        <f t="shared" ca="1" si="186"/>
        <v>117</v>
      </c>
      <c r="AS186">
        <f t="shared" ca="1" si="187"/>
        <v>172</v>
      </c>
      <c r="AT186">
        <f t="shared" ca="1" si="188"/>
        <v>11</v>
      </c>
      <c r="AU186">
        <f t="shared" ca="1" si="189"/>
        <v>198</v>
      </c>
      <c r="AV186">
        <f t="shared" ca="1" si="190"/>
        <v>16</v>
      </c>
      <c r="AW186">
        <f t="shared" ca="1" si="191"/>
        <v>195</v>
      </c>
      <c r="AX186">
        <f t="shared" ca="1" si="192"/>
        <v>26</v>
      </c>
      <c r="AY186">
        <f t="shared" ca="1" si="193"/>
        <v>191</v>
      </c>
      <c r="AZ186">
        <f t="shared" ca="1" si="194"/>
        <v>142</v>
      </c>
      <c r="BA186">
        <f t="shared" ca="1" si="195"/>
        <v>165</v>
      </c>
      <c r="BB186">
        <f t="shared" ca="1" si="196"/>
        <v>50</v>
      </c>
      <c r="BC186">
        <f t="shared" ca="1" si="197"/>
        <v>198</v>
      </c>
      <c r="BD186">
        <f t="shared" ca="1" si="198"/>
        <v>43</v>
      </c>
      <c r="BE186">
        <f t="shared" ca="1" si="199"/>
        <v>100</v>
      </c>
      <c r="BF186">
        <f t="shared" ca="1" si="200"/>
        <v>96</v>
      </c>
      <c r="BG186">
        <f t="shared" ca="1" si="201"/>
        <v>143</v>
      </c>
      <c r="BH186">
        <f t="shared" ca="1" si="202"/>
        <v>166</v>
      </c>
      <c r="BI186">
        <f t="shared" ca="1" si="203"/>
        <v>61</v>
      </c>
      <c r="BJ186">
        <f t="shared" ca="1" si="204"/>
        <v>40</v>
      </c>
      <c r="BK186">
        <f t="shared" ca="1" si="205"/>
        <v>195</v>
      </c>
      <c r="BL186">
        <f t="shared" ca="1" si="206"/>
        <v>71</v>
      </c>
      <c r="BM186">
        <f t="shared" ca="1" si="207"/>
        <v>195</v>
      </c>
      <c r="BN186">
        <f t="shared" ca="1" si="208"/>
        <v>88</v>
      </c>
      <c r="BO186">
        <f t="shared" ca="1" si="209"/>
        <v>5</v>
      </c>
      <c r="BQ186">
        <f>NORMDIST(C186,Playoffs!CP$199,Playoffs!CP$200,1)</f>
        <v>0.96804731889883655</v>
      </c>
      <c r="BR186">
        <f>1-NORMDIST(D186,Playoffs!CQ$199,Playoffs!CQ$200,1)</f>
        <v>2.5454348262403004E-2</v>
      </c>
      <c r="BS186">
        <f>NORMDIST(E186,Playoffs!CR$199,Playoffs!CR$200,1)</f>
        <v>0.91701268980748307</v>
      </c>
      <c r="BT186">
        <f>1-NORMDIST(F186,Playoffs!CS$199,Playoffs!CS$200,1)</f>
        <v>1.5020578942668283E-3</v>
      </c>
      <c r="BU186">
        <f>1-NORMDIST(G186,Playoffs!CT$199,Playoffs!CT$200,1)</f>
        <v>0.18371142582499234</v>
      </c>
      <c r="BV186">
        <f>NORMDIST(H186,Playoffs!CU$199,Playoffs!CU$200,1)</f>
        <v>0.1698051831150883</v>
      </c>
      <c r="BW186">
        <f>NORMDIST(I186,Playoffs!CV$199,Playoffs!CV$200,1)</f>
        <v>0.89746624218105131</v>
      </c>
      <c r="BX186">
        <f>1-NORMDIST(J186,Playoffs!CW$199,Playoffs!CW$200,1)</f>
        <v>2.5517334196328845E-3</v>
      </c>
      <c r="BY186">
        <f>NORMDIST(K186,Playoffs!CX$199,Playoffs!CX$200,1)</f>
        <v>0.43790910321426568</v>
      </c>
      <c r="BZ186">
        <f>1-NORMDIST(L186,Playoffs!CY$199,Playoffs!CY$200,1)</f>
        <v>0.14325585573640098</v>
      </c>
      <c r="CA186">
        <f>NORMDIST(M186,Playoffs!CZ$199,Playoffs!CZ$200,1)</f>
        <v>0.96119271382698357</v>
      </c>
      <c r="CB186">
        <f>1-NORMDIST(N186,Playoffs!DA$199,Playoffs!DA$200,1)</f>
        <v>3.0864346462644576E-4</v>
      </c>
      <c r="CC186">
        <f>NORMDIST(O186,Playoffs!DB$199,Playoffs!DB$200,1)</f>
        <v>0.97800633235577739</v>
      </c>
      <c r="CD186">
        <f>1-NORMDIST(P186,Playoffs!DC$199,Playoffs!DC$200,1)</f>
        <v>6.634401644057597E-3</v>
      </c>
      <c r="CE186">
        <f>NORMDIST(Q186,Playoffs!DD$199,Playoffs!DD$200,1)</f>
        <v>0.89354984491393963</v>
      </c>
      <c r="CF186">
        <f>1-NORMDIST(R186,Playoffs!DE$199,Playoffs!DE$200,1)</f>
        <v>3.9005176407768238E-2</v>
      </c>
      <c r="CG186">
        <f>NORMDIST(S186,Playoffs!DF$199,Playoffs!DF$200,1)</f>
        <v>0.33488044155053864</v>
      </c>
      <c r="CH186">
        <f>1-NORMDIST(T186,Playoffs!DG$199,Playoffs!DG$200,1)</f>
        <v>0.15954437654613496</v>
      </c>
      <c r="CI186">
        <f>1-NORMDIST(U186,Playoffs!DH$199,Playoffs!DH$200,1)</f>
        <v>0.79060942497947351</v>
      </c>
      <c r="CJ186">
        <f>NORMDIST(V186,Playoffs!DI$199,Playoffs!DI$200,1)</f>
        <v>2.1066193559765689E-2</v>
      </c>
      <c r="CK186">
        <f>NORMDIST(W186,Playoffs!DJ$199,Playoffs!DJ$200,1)</f>
        <v>0.82307531120231636</v>
      </c>
      <c r="CL186">
        <f>1-NORMDIST(X186,Playoffs!DK$199,Playoffs!DK$200,1)</f>
        <v>0.52740315973125207</v>
      </c>
      <c r="CM186">
        <f>NORMDIST(Y186,Playoffs!DL$199,Playoffs!DL$200,1)</f>
        <v>0.5516499947461474</v>
      </c>
      <c r="CN186">
        <f>1-NORMDIST(Z186,Playoffs!DM$199,Playoffs!DM$200,1)</f>
        <v>0.29838599552843237</v>
      </c>
      <c r="CO186">
        <f>1-NORMDIST(AA186,Playoffs!DN$199,Playoffs!DN$200,1)</f>
        <v>0.24693763629410448</v>
      </c>
      <c r="CP186">
        <f>NORMDIST(AB186,Playoffs!DO$199,Playoffs!DO$200,1)</f>
        <v>0.56404072312141473</v>
      </c>
      <c r="CQ186">
        <f>NORMDIST(AC186,Playoffs!DP$199,Playoffs!DP$200,1)</f>
        <v>0.79227595645573601</v>
      </c>
      <c r="CR186">
        <f>1-NORMDIST(AD186,Playoffs!DQ$199,Playoffs!DQ$200,1)</f>
        <v>5.5555619995814487E-2</v>
      </c>
      <c r="CS186">
        <f>NORMDIST(AE186,Playoffs!DR$199,Playoffs!DR$200,1)</f>
        <v>0.56390918060506801</v>
      </c>
      <c r="CT186">
        <f>1-NORMDIST(AF186,Playoffs!DS$199,Playoffs!DS$200,1)</f>
        <v>1.3737491961142267E-2</v>
      </c>
      <c r="CU186">
        <f>NORMDIST(AG186,Playoffs!DT$199,Playoffs!DT$200,1)</f>
        <v>0.49400377381461935</v>
      </c>
      <c r="CV186">
        <f>1-NORMDIST(AH186,Playoffs!DU$199,Playoffs!DU$200,1)</f>
        <v>0.9821387329071275</v>
      </c>
      <c r="CW186">
        <f t="shared" si="172"/>
        <v>26.265691626777684</v>
      </c>
      <c r="CX186">
        <f t="shared" si="173"/>
        <v>4.0411141829284221</v>
      </c>
      <c r="CY186">
        <f t="shared" si="174"/>
        <v>30.306805809706105</v>
      </c>
      <c r="DA186">
        <f t="shared" ca="1" si="175"/>
        <v>39</v>
      </c>
      <c r="DB186">
        <f t="shared" ca="1" si="176"/>
        <v>198</v>
      </c>
      <c r="DC186">
        <f t="shared" ca="1" si="177"/>
        <v>167</v>
      </c>
      <c r="DE186" t="str">
        <f t="shared" si="178"/>
        <v>Packers</v>
      </c>
    </row>
    <row r="187" spans="1:109">
      <c r="A187" t="str">
        <f>Playoffs!G185</f>
        <v>Saints-DIV-2009</v>
      </c>
      <c r="B187" t="str">
        <f>Playoffs!B185&amp;"-"&amp;Playoffs!F185</f>
        <v>Cardinals-2009</v>
      </c>
      <c r="C187">
        <f>Playoffs!CP185-VLOOKUP($B187,Adjusted!$C$1:$AI$128,C$2,FALSE)</f>
        <v>0.88421338258121129</v>
      </c>
      <c r="D187">
        <f>Playoffs!CQ185-VLOOKUP($B187,Adjusted!$C$1:$AI$128,D$2,FALSE)</f>
        <v>0.6004013694929583</v>
      </c>
      <c r="E187">
        <f>Playoffs!CR185-VLOOKUP($B187,Adjusted!$C$1:$AI$128,E$2,FALSE)</f>
        <v>9.613541330942363</v>
      </c>
      <c r="F187">
        <f>Playoffs!CS185-VLOOKUP($B187,Adjusted!$C$1:$AI$128,F$2,FALSE)</f>
        <v>5.6222212374437692</v>
      </c>
      <c r="G187">
        <f>Playoffs!CT185-VLOOKUP($B187,Adjusted!$C$1:$AI$128,G$2,FALSE)</f>
        <v>1.7864712294952026E-2</v>
      </c>
      <c r="H187">
        <f>Playoffs!CU185-VLOOKUP($B187,Adjusted!$C$1:$AI$128,H$2,FALSE)</f>
        <v>1.4111877505943955</v>
      </c>
      <c r="I187">
        <f>Playoffs!CV185-VLOOKUP($B187,Adjusted!$C$1:$AI$128,I$2,FALSE)</f>
        <v>40.550681208879126</v>
      </c>
      <c r="J187">
        <f>Playoffs!CW185-VLOOKUP($B187,Adjusted!$C$1:$AI$128,J$2,FALSE)</f>
        <v>28.068021538929326</v>
      </c>
      <c r="K187">
        <f>Playoffs!CX185-VLOOKUP($B187,Adjusted!$C$1:$AI$128,K$2,FALSE)</f>
        <v>3.7196025462188174</v>
      </c>
      <c r="L187">
        <f>Playoffs!CY185-VLOOKUP($B187,Adjusted!$C$1:$AI$128,L$2,FALSE)</f>
        <v>1.9576387482220377</v>
      </c>
      <c r="M187">
        <f>Playoffs!CZ185-VLOOKUP($B187,Adjusted!$C$1:$AI$128,M$2,FALSE)</f>
        <v>6.1535633226128637</v>
      </c>
      <c r="N187">
        <f>Playoffs!DA185-VLOOKUP($B187,Adjusted!$C$1:$AI$128,N$2,FALSE)</f>
        <v>6.6522313534772195</v>
      </c>
      <c r="O187">
        <f>Playoffs!DB185-VLOOKUP($B187,Adjusted!$C$1:$AI$128,O$2,FALSE)</f>
        <v>2.7715408963816985</v>
      </c>
      <c r="P187">
        <f>Playoffs!DC185-VLOOKUP($B187,Adjusted!$C$1:$AI$128,P$2,FALSE)</f>
        <v>1.1470021190981445</v>
      </c>
      <c r="Q187">
        <f>Playoffs!DD185-VLOOKUP($B187,Adjusted!$C$1:$AI$128,Q$2,FALSE)</f>
        <v>0.52015763914092761</v>
      </c>
      <c r="R187">
        <f>Playoffs!DE185-VLOOKUP($B187,Adjusted!$C$1:$AI$128,R$2,FALSE)</f>
        <v>0.13916059343149367</v>
      </c>
      <c r="S187">
        <f>Playoffs!DF185-VLOOKUP($B187,Adjusted!$C$1:$AI$128,S$2,FALSE)</f>
        <v>36.139317930391464</v>
      </c>
      <c r="T187">
        <f>Playoffs!DG185-VLOOKUP($B187,Adjusted!$C$1:$AI$128,T$2,FALSE)</f>
        <v>26.184935383745572</v>
      </c>
      <c r="U187">
        <f>Playoffs!DH185-VLOOKUP($B187,Adjusted!$C$1:$AI$128,U$2,FALSE)</f>
        <v>2.2803389091534476</v>
      </c>
      <c r="V187">
        <f>Playoffs!DI185-VLOOKUP($B187,Adjusted!$C$1:$AI$128,V$2,FALSE)</f>
        <v>5.8072621130289379</v>
      </c>
      <c r="W187">
        <f>Playoffs!DJ185-VLOOKUP($B187,Adjusted!$C$1:$AI$128,W$2,FALSE)</f>
        <v>1.0049139450986129</v>
      </c>
      <c r="X187">
        <f>Playoffs!DK185-VLOOKUP($B187,Adjusted!$C$1:$AI$128,X$2,FALSE)</f>
        <v>0.36151803055357135</v>
      </c>
      <c r="Y187">
        <f>Playoffs!DL185-VLOOKUP($B187,Adjusted!$C$1:$AI$128,Y$2,FALSE)</f>
        <v>6.6548190090854318</v>
      </c>
      <c r="Z187">
        <f>Playoffs!DM185-VLOOKUP($B187,Adjusted!$C$1:$AI$128,Z$2,FALSE)</f>
        <v>4.3364956624320952</v>
      </c>
      <c r="AA187">
        <f>Playoffs!DN185-VLOOKUP($B187,Adjusted!$C$1:$AI$128,AA$2,FALSE)</f>
        <v>0.64569569932087534</v>
      </c>
      <c r="AB187">
        <f>Playoffs!DO185-VLOOKUP($B187,Adjusted!$C$1:$AI$128,AB$2,FALSE)</f>
        <v>0.32703983509571211</v>
      </c>
      <c r="AC187">
        <f>Playoffs!DP185-VLOOKUP($B187,Adjusted!$C$1:$AI$128,AC$2,FALSE)</f>
        <v>0.62607233345816349</v>
      </c>
      <c r="AD187">
        <f>Playoffs!DQ185-VLOOKUP($B187,Adjusted!$C$1:$AI$128,AD$2,FALSE)</f>
        <v>0.20557868701549675</v>
      </c>
      <c r="AE187">
        <f>Playoffs!DR185-VLOOKUP($B187,Adjusted!$C$1:$AI$128,AE$2,FALSE)</f>
        <v>4.920123888536196</v>
      </c>
      <c r="AF187">
        <f>Playoffs!DS185-VLOOKUP($B187,Adjusted!$C$1:$AI$128,AF$2,FALSE)</f>
        <v>6.8681574185751675</v>
      </c>
      <c r="AG187">
        <f>Playoffs!DT185-VLOOKUP($B187,Adjusted!$C$1:$AI$128,AG$2,FALSE)</f>
        <v>39.767566414793563</v>
      </c>
      <c r="AH187">
        <f>Playoffs!DU185-VLOOKUP($B187,Adjusted!$C$1:$AI$128,AH$2,FALSE)</f>
        <v>23.739607603841456</v>
      </c>
      <c r="AJ187">
        <f t="shared" ca="1" si="171"/>
        <v>9</v>
      </c>
      <c r="AK187">
        <f t="shared" ca="1" si="179"/>
        <v>50</v>
      </c>
      <c r="AL187">
        <f t="shared" ca="1" si="180"/>
        <v>24</v>
      </c>
      <c r="AM187">
        <f t="shared" ca="1" si="181"/>
        <v>120</v>
      </c>
      <c r="AN187">
        <f t="shared" ca="1" si="182"/>
        <v>24</v>
      </c>
      <c r="AO187">
        <f t="shared" ca="1" si="183"/>
        <v>110</v>
      </c>
      <c r="AP187">
        <f t="shared" ca="1" si="184"/>
        <v>22</v>
      </c>
      <c r="AQ187">
        <f t="shared" ca="1" si="185"/>
        <v>111</v>
      </c>
      <c r="AR187">
        <f t="shared" ca="1" si="186"/>
        <v>15</v>
      </c>
      <c r="AS187">
        <f t="shared" ca="1" si="187"/>
        <v>30</v>
      </c>
      <c r="AT187">
        <f t="shared" ca="1" si="188"/>
        <v>48</v>
      </c>
      <c r="AU187">
        <f t="shared" ca="1" si="189"/>
        <v>186</v>
      </c>
      <c r="AV187">
        <f t="shared" ca="1" si="190"/>
        <v>13</v>
      </c>
      <c r="AW187">
        <f t="shared" ca="1" si="191"/>
        <v>47</v>
      </c>
      <c r="AX187">
        <f t="shared" ca="1" si="192"/>
        <v>43</v>
      </c>
      <c r="AY187">
        <f t="shared" ca="1" si="193"/>
        <v>8</v>
      </c>
      <c r="AZ187">
        <f t="shared" ca="1" si="194"/>
        <v>50</v>
      </c>
      <c r="BA187">
        <f t="shared" ca="1" si="195"/>
        <v>42</v>
      </c>
      <c r="BB187">
        <f t="shared" ca="1" si="196"/>
        <v>50</v>
      </c>
      <c r="BC187">
        <f t="shared" ca="1" si="197"/>
        <v>43</v>
      </c>
      <c r="BD187">
        <f t="shared" ca="1" si="198"/>
        <v>24</v>
      </c>
      <c r="BE187">
        <f t="shared" ca="1" si="199"/>
        <v>26</v>
      </c>
      <c r="BF187">
        <f t="shared" ca="1" si="200"/>
        <v>26</v>
      </c>
      <c r="BG187">
        <f t="shared" ca="1" si="201"/>
        <v>29</v>
      </c>
      <c r="BH187">
        <f t="shared" ca="1" si="202"/>
        <v>104</v>
      </c>
      <c r="BI187">
        <f t="shared" ca="1" si="203"/>
        <v>168</v>
      </c>
      <c r="BJ187">
        <f t="shared" ca="1" si="204"/>
        <v>19</v>
      </c>
      <c r="BK187">
        <f t="shared" ca="1" si="205"/>
        <v>8</v>
      </c>
      <c r="BL187">
        <f t="shared" ca="1" si="206"/>
        <v>44</v>
      </c>
      <c r="BM187">
        <f t="shared" ca="1" si="207"/>
        <v>194</v>
      </c>
      <c r="BN187">
        <f t="shared" ca="1" si="208"/>
        <v>63</v>
      </c>
      <c r="BO187">
        <f t="shared" ca="1" si="209"/>
        <v>3</v>
      </c>
      <c r="BQ187">
        <f>NORMDIST(C187,Playoffs!CP$199,Playoffs!CP$200,1)</f>
        <v>0.96889013739951824</v>
      </c>
      <c r="BR187">
        <f>1-NORMDIST(D187,Playoffs!CQ$199,Playoffs!CQ$200,1)</f>
        <v>0.81097027983493641</v>
      </c>
      <c r="BS187">
        <f>NORMDIST(E187,Playoffs!CR$199,Playoffs!CR$200,1)</f>
        <v>0.92986637701757835</v>
      </c>
      <c r="BT187">
        <f>1-NORMDIST(F187,Playoffs!CS$199,Playoffs!CS$200,1)</f>
        <v>0.47448701140412397</v>
      </c>
      <c r="BU187">
        <f>1-NORMDIST(G187,Playoffs!CT$199,Playoffs!CT$200,1)</f>
        <v>0.89158950475368937</v>
      </c>
      <c r="BV187">
        <f>NORMDIST(H187,Playoffs!CU$199,Playoffs!CU$200,1)</f>
        <v>0.40407120907301808</v>
      </c>
      <c r="BW187">
        <f>NORMDIST(I187,Playoffs!CV$199,Playoffs!CV$200,1)</f>
        <v>0.91106457322463807</v>
      </c>
      <c r="BX187">
        <f>1-NORMDIST(J187,Playoffs!CW$199,Playoffs!CW$200,1)</f>
        <v>0.51902785101594029</v>
      </c>
      <c r="BY187">
        <f>NORMDIST(K187,Playoffs!CX$199,Playoffs!CX$200,1)</f>
        <v>0.96279938666596365</v>
      </c>
      <c r="BZ187">
        <f>1-NORMDIST(L187,Playoffs!CY$199,Playoffs!CY$200,1)</f>
        <v>0.8789157834181065</v>
      </c>
      <c r="CA187">
        <f>NORMDIST(M187,Playoffs!CZ$199,Playoffs!CZ$200,1)</f>
        <v>0.80591449003977045</v>
      </c>
      <c r="CB187">
        <f>1-NORMDIST(N187,Playoffs!DA$199,Playoffs!DA$200,1)</f>
        <v>9.6509011280684343E-2</v>
      </c>
      <c r="CC187">
        <f>NORMDIST(O187,Playoffs!DB$199,Playoffs!DB$200,1)</f>
        <v>0.9809905039345036</v>
      </c>
      <c r="CD187">
        <f>1-NORMDIST(P187,Playoffs!DC$199,Playoffs!DC$200,1)</f>
        <v>0.80809229974917784</v>
      </c>
      <c r="CE187">
        <f>NORMDIST(Q187,Playoffs!DD$199,Playoffs!DD$200,1)</f>
        <v>0.83131851683839841</v>
      </c>
      <c r="CF187">
        <f>1-NORMDIST(R187,Playoffs!DE$199,Playoffs!DE$200,1)</f>
        <v>0.96967883944444155</v>
      </c>
      <c r="CG187">
        <f>NORMDIST(S187,Playoffs!DF$199,Playoffs!DF$200,1)</f>
        <v>0.81557227198678728</v>
      </c>
      <c r="CH187">
        <f>1-NORMDIST(T187,Playoffs!DG$199,Playoffs!DG$200,1)</f>
        <v>0.80491125058114077</v>
      </c>
      <c r="CI187">
        <f>1-NORMDIST(U187,Playoffs!DH$199,Playoffs!DH$200,1)</f>
        <v>0.79060942497947351</v>
      </c>
      <c r="CJ187">
        <f>NORMDIST(V187,Playoffs!DI$199,Playoffs!DI$200,1)</f>
        <v>0.82551153509225061</v>
      </c>
      <c r="CK187">
        <f>NORMDIST(W187,Playoffs!DJ$199,Playoffs!DJ$200,1)</f>
        <v>0.89884929369627009</v>
      </c>
      <c r="CL187">
        <f>1-NORMDIST(X187,Playoffs!DK$199,Playoffs!DK$200,1)</f>
        <v>0.85883322812894769</v>
      </c>
      <c r="CM187">
        <f>NORMDIST(Y187,Playoffs!DL$199,Playoffs!DL$200,1)</f>
        <v>0.8746658915602965</v>
      </c>
      <c r="CN187">
        <f>1-NORMDIST(Z187,Playoffs!DM$199,Playoffs!DM$200,1)</f>
        <v>0.87993875146028022</v>
      </c>
      <c r="CO187">
        <f>1-NORMDIST(AA187,Playoffs!DN$199,Playoffs!DN$200,1)</f>
        <v>0.65301718713988421</v>
      </c>
      <c r="CP187">
        <f>NORMDIST(AB187,Playoffs!DO$199,Playoffs!DO$200,1)</f>
        <v>0.12971045016077754</v>
      </c>
      <c r="CQ187">
        <f>NORMDIST(AC187,Playoffs!DP$199,Playoffs!DP$200,1)</f>
        <v>0.92569602552920827</v>
      </c>
      <c r="CR187">
        <f>1-NORMDIST(AD187,Playoffs!DQ$199,Playoffs!DQ$200,1)</f>
        <v>0.98427974786483441</v>
      </c>
      <c r="CS187">
        <f>NORMDIST(AE187,Playoffs!DR$199,Playoffs!DR$200,1)</f>
        <v>0.73252524073797232</v>
      </c>
      <c r="CT187">
        <f>1-NORMDIST(AF187,Playoffs!DS$199,Playoffs!DS$200,1)</f>
        <v>1.517019622257032E-2</v>
      </c>
      <c r="CU187">
        <f>NORMDIST(AG187,Playoffs!DT$199,Playoffs!DT$200,1)</f>
        <v>0.59988221233869432</v>
      </c>
      <c r="CV187">
        <f>1-NORMDIST(AH187,Playoffs!DU$199,Playoffs!DU$200,1)</f>
        <v>0.98617422411365863</v>
      </c>
      <c r="CW187">
        <f t="shared" si="172"/>
        <v>32.071882876385978</v>
      </c>
      <c r="CX187">
        <f t="shared" si="173"/>
        <v>23.55264749742242</v>
      </c>
      <c r="CY187">
        <f t="shared" si="174"/>
        <v>55.624530373808383</v>
      </c>
      <c r="DA187">
        <f t="shared" ca="1" si="175"/>
        <v>4</v>
      </c>
      <c r="DB187">
        <f t="shared" ca="1" si="176"/>
        <v>64</v>
      </c>
      <c r="DC187">
        <f t="shared" ca="1" si="177"/>
        <v>6</v>
      </c>
      <c r="DE187" t="str">
        <f t="shared" si="178"/>
        <v>Saints</v>
      </c>
    </row>
    <row r="188" spans="1:109">
      <c r="A188" t="str">
        <f>Playoffs!G186</f>
        <v>Cardinals-DIV-2009</v>
      </c>
      <c r="B188" t="str">
        <f>Playoffs!B186&amp;"-"&amp;Playoffs!F186</f>
        <v>Saints-2009</v>
      </c>
      <c r="C188">
        <f>Playoffs!CP186-VLOOKUP($B188,Adjusted!$C$1:$AI$128,C$2,FALSE)</f>
        <v>0.60849680749574908</v>
      </c>
      <c r="D188">
        <f>Playoffs!CQ186-VLOOKUP($B188,Adjusted!$C$1:$AI$128,D$2,FALSE)</f>
        <v>0.78594894751932332</v>
      </c>
      <c r="E188">
        <f>Playoffs!CR186-VLOOKUP($B188,Adjusted!$C$1:$AI$128,E$2,FALSE)</f>
        <v>6.3511407762227714</v>
      </c>
      <c r="F188">
        <f>Playoffs!CS186-VLOOKUP($B188,Adjusted!$C$1:$AI$128,F$2,FALSE)</f>
        <v>6.6116094078979923</v>
      </c>
      <c r="G188">
        <f>Playoffs!CT186-VLOOKUP($B188,Adjusted!$C$1:$AI$128,G$2,FALSE)</f>
        <v>1.3191972335487505</v>
      </c>
      <c r="H188">
        <f>Playoffs!CU186-VLOOKUP($B188,Adjusted!$C$1:$AI$128,H$2,FALSE)</f>
        <v>3.5957771848194563E-2</v>
      </c>
      <c r="I188">
        <f>Playoffs!CV186-VLOOKUP($B188,Adjusted!$C$1:$AI$128,I$2,FALSE)</f>
        <v>25.159391280810009</v>
      </c>
      <c r="J188">
        <f>Playoffs!CW186-VLOOKUP($B188,Adjusted!$C$1:$AI$128,J$2,FALSE)</f>
        <v>33.263572287544626</v>
      </c>
      <c r="K188">
        <f>Playoffs!CX186-VLOOKUP($B188,Adjusted!$C$1:$AI$128,K$2,FALSE)</f>
        <v>1.9524847225138859</v>
      </c>
      <c r="L188">
        <f>Playoffs!CY186-VLOOKUP($B188,Adjusted!$C$1:$AI$128,L$2,FALSE)</f>
        <v>3.3991063706986906</v>
      </c>
      <c r="M188">
        <f>Playoffs!CZ186-VLOOKUP($B188,Adjusted!$C$1:$AI$128,M$2,FALSE)</f>
        <v>6.6272877482925221</v>
      </c>
      <c r="N188">
        <f>Playoffs!DA186-VLOOKUP($B188,Adjusted!$C$1:$AI$128,N$2,FALSE)</f>
        <v>5.1954776492447907</v>
      </c>
      <c r="O188">
        <f>Playoffs!DB186-VLOOKUP($B188,Adjusted!$C$1:$AI$128,O$2,FALSE)</f>
        <v>1.0912805717899505</v>
      </c>
      <c r="P188">
        <f>Playoffs!DC186-VLOOKUP($B188,Adjusted!$C$1:$AI$128,P$2,FALSE)</f>
        <v>2.3337461339651639</v>
      </c>
      <c r="Q188">
        <f>Playoffs!DD186-VLOOKUP($B188,Adjusted!$C$1:$AI$128,Q$2,FALSE)</f>
        <v>0.10986556606470874</v>
      </c>
      <c r="R188">
        <f>Playoffs!DE186-VLOOKUP($B188,Adjusted!$C$1:$AI$128,R$2,FALSE)</f>
        <v>0.43784908800904776</v>
      </c>
      <c r="S188">
        <f>Playoffs!DF186-VLOOKUP($B188,Adjusted!$C$1:$AI$128,S$2,FALSE)</f>
        <v>26.755212296123787</v>
      </c>
      <c r="T188">
        <f>Playoffs!DG186-VLOOKUP($B188,Adjusted!$C$1:$AI$128,T$2,FALSE)</f>
        <v>33.906993600420776</v>
      </c>
      <c r="U188">
        <f>Playoffs!DH186-VLOOKUP($B188,Adjusted!$C$1:$AI$128,U$2,FALSE)</f>
        <v>6.0605902546308554</v>
      </c>
      <c r="V188">
        <f>Playoffs!DI186-VLOOKUP($B188,Adjusted!$C$1:$AI$128,V$2,FALSE)</f>
        <v>2.3428954029507905</v>
      </c>
      <c r="W188">
        <f>Playoffs!DJ186-VLOOKUP($B188,Adjusted!$C$1:$AI$128,W$2,FALSE)</f>
        <v>0.60510187458425524</v>
      </c>
      <c r="X188">
        <f>Playoffs!DK186-VLOOKUP($B188,Adjusted!$C$1:$AI$128,X$2,FALSE)</f>
        <v>0.95758517630905504</v>
      </c>
      <c r="Y188">
        <f>Playoffs!DL186-VLOOKUP($B188,Adjusted!$C$1:$AI$128,Y$2,FALSE)</f>
        <v>3.9472691019164716</v>
      </c>
      <c r="Z188">
        <f>Playoffs!DM186-VLOOKUP($B188,Adjusted!$C$1:$AI$128,Z$2,FALSE)</f>
        <v>6.1907408508407817</v>
      </c>
      <c r="AA188">
        <f>Playoffs!DN186-VLOOKUP($B188,Adjusted!$C$1:$AI$128,AA$2,FALSE)</f>
        <v>0.48841766883609594</v>
      </c>
      <c r="AB188">
        <f>Playoffs!DO186-VLOOKUP($B188,Adjusted!$C$1:$AI$128,AB$2,FALSE)</f>
        <v>0.70702938927905945</v>
      </c>
      <c r="AC188">
        <f>Playoffs!DP186-VLOOKUP($B188,Adjusted!$C$1:$AI$128,AC$2,FALSE)</f>
        <v>0.157326134893785</v>
      </c>
      <c r="AD188">
        <f>Playoffs!DQ186-VLOOKUP($B188,Adjusted!$C$1:$AI$128,AD$2,FALSE)</f>
        <v>0.53161093854145158</v>
      </c>
      <c r="AE188">
        <f>Playoffs!DR186-VLOOKUP($B188,Adjusted!$C$1:$AI$128,AE$2,FALSE)</f>
        <v>6.4810146088197929</v>
      </c>
      <c r="AF188">
        <f>Playoffs!DS186-VLOOKUP($B188,Adjusted!$C$1:$AI$128,AF$2,FALSE)</f>
        <v>4.7421685136169076</v>
      </c>
      <c r="AG188">
        <f>Playoffs!DT186-VLOOKUP($B188,Adjusted!$C$1:$AI$128,AG$2,FALSE)</f>
        <v>22.792139927528719</v>
      </c>
      <c r="AH188">
        <f>Playoffs!DU186-VLOOKUP($B188,Adjusted!$C$1:$AI$128,AH$2,FALSE)</f>
        <v>44.532618578998452</v>
      </c>
      <c r="AJ188">
        <f t="shared" ca="1" si="171"/>
        <v>176</v>
      </c>
      <c r="AK188">
        <f t="shared" ca="1" si="179"/>
        <v>181</v>
      </c>
      <c r="AL188">
        <f t="shared" ca="1" si="180"/>
        <v>94</v>
      </c>
      <c r="AM188">
        <f t="shared" ca="1" si="181"/>
        <v>144</v>
      </c>
      <c r="AN188">
        <f t="shared" ca="1" si="182"/>
        <v>98</v>
      </c>
      <c r="AO188">
        <f t="shared" ca="1" si="183"/>
        <v>188</v>
      </c>
      <c r="AP188">
        <f t="shared" ca="1" si="184"/>
        <v>150</v>
      </c>
      <c r="AQ188">
        <f t="shared" ca="1" si="185"/>
        <v>157</v>
      </c>
      <c r="AR188">
        <f t="shared" ca="1" si="186"/>
        <v>187</v>
      </c>
      <c r="AS188">
        <f t="shared" ca="1" si="187"/>
        <v>182</v>
      </c>
      <c r="AT188">
        <f t="shared" ca="1" si="188"/>
        <v>23</v>
      </c>
      <c r="AU188">
        <f t="shared" ca="1" si="189"/>
        <v>121</v>
      </c>
      <c r="AV188">
        <f t="shared" ca="1" si="190"/>
        <v>181</v>
      </c>
      <c r="AW188">
        <f t="shared" ca="1" si="191"/>
        <v>182</v>
      </c>
      <c r="AX188">
        <f t="shared" ca="1" si="192"/>
        <v>195</v>
      </c>
      <c r="AY188">
        <f t="shared" ca="1" si="193"/>
        <v>137</v>
      </c>
      <c r="AZ188">
        <f t="shared" ca="1" si="194"/>
        <v>161</v>
      </c>
      <c r="BA188">
        <f t="shared" ca="1" si="195"/>
        <v>141</v>
      </c>
      <c r="BB188">
        <f t="shared" ca="1" si="196"/>
        <v>176</v>
      </c>
      <c r="BC188">
        <f t="shared" ca="1" si="197"/>
        <v>164</v>
      </c>
      <c r="BD188">
        <f t="shared" ca="1" si="198"/>
        <v>138</v>
      </c>
      <c r="BE188">
        <f t="shared" ca="1" si="199"/>
        <v>175</v>
      </c>
      <c r="BF188">
        <f t="shared" ca="1" si="200"/>
        <v>192</v>
      </c>
      <c r="BG188">
        <f t="shared" ca="1" si="201"/>
        <v>151</v>
      </c>
      <c r="BH188">
        <f t="shared" ca="1" si="202"/>
        <v>75</v>
      </c>
      <c r="BI188">
        <f t="shared" ca="1" si="203"/>
        <v>97</v>
      </c>
      <c r="BJ188">
        <f t="shared" ca="1" si="204"/>
        <v>197</v>
      </c>
      <c r="BK188">
        <f t="shared" ca="1" si="205"/>
        <v>158</v>
      </c>
      <c r="BL188">
        <f t="shared" ca="1" si="206"/>
        <v>6</v>
      </c>
      <c r="BM188">
        <f t="shared" ca="1" si="207"/>
        <v>153</v>
      </c>
      <c r="BN188">
        <f t="shared" ca="1" si="208"/>
        <v>196</v>
      </c>
      <c r="BO188">
        <f t="shared" ca="1" si="209"/>
        <v>180</v>
      </c>
      <c r="BQ188">
        <f>NORMDIST(C188,Playoffs!CP$199,Playoffs!CP$200,1)</f>
        <v>0.21094549382590255</v>
      </c>
      <c r="BR188">
        <f>1-NORMDIST(D188,Playoffs!CQ$199,Playoffs!CQ$200,1)</f>
        <v>0.1803829988489607</v>
      </c>
      <c r="BS188">
        <f>NORMDIST(E188,Playoffs!CR$199,Playoffs!CR$200,1)</f>
        <v>0.62613898199852247</v>
      </c>
      <c r="BT188">
        <f>1-NORMDIST(F188,Playoffs!CS$199,Playoffs!CS$200,1)</f>
        <v>0.33954264870726281</v>
      </c>
      <c r="BU188">
        <f>1-NORMDIST(G188,Playoffs!CT$199,Playoffs!CT$200,1)</f>
        <v>0.62108464757929138</v>
      </c>
      <c r="BV188">
        <f>NORMDIST(H188,Playoffs!CU$199,Playoffs!CU$200,1)</f>
        <v>0.11082710372776061</v>
      </c>
      <c r="BW188">
        <f>NORMDIST(I188,Playoffs!CV$199,Playoffs!CV$200,1)</f>
        <v>0.35465595186025056</v>
      </c>
      <c r="BX188">
        <f>1-NORMDIST(J188,Playoffs!CW$199,Playoffs!CW$200,1)</f>
        <v>0.29703846949342405</v>
      </c>
      <c r="BY188">
        <f>NORMDIST(K188,Playoffs!CX$199,Playoffs!CX$200,1)</f>
        <v>0.11935364364404677</v>
      </c>
      <c r="BZ188">
        <f>1-NORMDIST(L188,Playoffs!CY$199,Playoffs!CY$200,1)</f>
        <v>0.10622359107017487</v>
      </c>
      <c r="CA188">
        <f>NORMDIST(M188,Playoffs!CZ$199,Playoffs!CZ$200,1)</f>
        <v>0.89968444362248545</v>
      </c>
      <c r="CB188">
        <f>1-NORMDIST(N188,Playoffs!DA$199,Playoffs!DA$200,1)</f>
        <v>0.49204292862389354</v>
      </c>
      <c r="CC188">
        <f>NORMDIST(O188,Playoffs!DB$199,Playoffs!DB$200,1)</f>
        <v>0.16554528959992698</v>
      </c>
      <c r="CD188">
        <f>1-NORMDIST(P188,Playoffs!DC$199,Playoffs!DC$200,1)</f>
        <v>0.10012125992745147</v>
      </c>
      <c r="CE188">
        <f>NORMDIST(Q188,Playoffs!DD$199,Playoffs!DD$200,1)</f>
        <v>1.8124828525834635E-2</v>
      </c>
      <c r="CF188">
        <f>1-NORMDIST(R188,Playoffs!DE$199,Playoffs!DE$200,1)</f>
        <v>0.36436094812164699</v>
      </c>
      <c r="CG188">
        <f>NORMDIST(S188,Playoffs!DF$199,Playoffs!DF$200,1)</f>
        <v>0.22405004176219556</v>
      </c>
      <c r="CH188">
        <f>1-NORMDIST(T188,Playoffs!DG$199,Playoffs!DG$200,1)</f>
        <v>0.30699107705140483</v>
      </c>
      <c r="CI188">
        <f>1-NORMDIST(U188,Playoffs!DH$199,Playoffs!DH$200,1)</f>
        <v>0.14413561237943373</v>
      </c>
      <c r="CJ188">
        <f>NORMDIST(V188,Playoffs!DI$199,Playoffs!DI$200,1)</f>
        <v>0.21840690329971224</v>
      </c>
      <c r="CK188">
        <f>NORMDIST(W188,Playoffs!DJ$199,Playoffs!DJ$200,1)</f>
        <v>0.42647327918259537</v>
      </c>
      <c r="CL188">
        <f>1-NORMDIST(X188,Playoffs!DK$199,Playoffs!DK$200,1)</f>
        <v>0.13519917551342231</v>
      </c>
      <c r="CM188">
        <f>NORMDIST(Y188,Playoffs!DL$199,Playoffs!DL$200,1)</f>
        <v>5.8819481631844805E-2</v>
      </c>
      <c r="CN188">
        <f>1-NORMDIST(Z188,Playoffs!DM$199,Playoffs!DM$200,1)</f>
        <v>0.24710386417036978</v>
      </c>
      <c r="CO188">
        <f>1-NORMDIST(AA188,Playoffs!DN$199,Playoffs!DN$200,1)</f>
        <v>0.77514435130700843</v>
      </c>
      <c r="CP188">
        <f>NORMDIST(AB188,Playoffs!DO$199,Playoffs!DO$200,1)</f>
        <v>0.4004635938027411</v>
      </c>
      <c r="CQ188">
        <f>NORMDIST(AC188,Playoffs!DP$199,Playoffs!DP$200,1)</f>
        <v>5.1723082888055494E-3</v>
      </c>
      <c r="CR188">
        <f>1-NORMDIST(AD188,Playoffs!DQ$199,Playoffs!DQ$200,1)</f>
        <v>0.26217177013449777</v>
      </c>
      <c r="CS188">
        <f>NORMDIST(AE188,Playoffs!DR$199,Playoffs!DR$200,1)</f>
        <v>0.96845398280381323</v>
      </c>
      <c r="CT188">
        <f>1-NORMDIST(AF188,Playoffs!DS$199,Playoffs!DS$200,1)</f>
        <v>0.31585660598452459</v>
      </c>
      <c r="CU188">
        <f>NORMDIST(AG188,Playoffs!DT$199,Playoffs!DT$200,1)</f>
        <v>9.4541918512982548E-3</v>
      </c>
      <c r="CV188">
        <f>1-NORMDIST(AH188,Playoffs!DU$199,Playoffs!DU$200,1)</f>
        <v>0.16280986780946138</v>
      </c>
      <c r="CW188">
        <f t="shared" si="172"/>
        <v>13.03430742230768</v>
      </c>
      <c r="CX188">
        <f t="shared" si="173"/>
        <v>9.0511529971809743</v>
      </c>
      <c r="CY188">
        <f t="shared" si="174"/>
        <v>22.085460419488651</v>
      </c>
      <c r="DA188">
        <f t="shared" ca="1" si="175"/>
        <v>163</v>
      </c>
      <c r="DB188">
        <f t="shared" ca="1" si="176"/>
        <v>184</v>
      </c>
      <c r="DC188">
        <f t="shared" ca="1" si="177"/>
        <v>191</v>
      </c>
      <c r="DE188" t="str">
        <f t="shared" si="178"/>
        <v>Cardinals</v>
      </c>
    </row>
    <row r="189" spans="1:109">
      <c r="A189" t="str">
        <f>Playoffs!G187</f>
        <v>Colts-DIV-2009</v>
      </c>
      <c r="B189" t="str">
        <f>Playoffs!B187&amp;"-"&amp;Playoffs!F187</f>
        <v>Ravens-2009</v>
      </c>
      <c r="C189">
        <f>Playoffs!CP187-VLOOKUP($B189,Adjusted!$C$1:$AI$128,C$2,FALSE)</f>
        <v>0.7636439100929916</v>
      </c>
      <c r="D189">
        <f>Playoffs!CQ187-VLOOKUP($B189,Adjusted!$C$1:$AI$128,D$2,FALSE)</f>
        <v>0.52508180984145314</v>
      </c>
      <c r="E189">
        <f>Playoffs!CR187-VLOOKUP($B189,Adjusted!$C$1:$AI$128,E$2,FALSE)</f>
        <v>5.6691294169186213</v>
      </c>
      <c r="F189">
        <f>Playoffs!CS187-VLOOKUP($B189,Adjusted!$C$1:$AI$128,F$2,FALSE)</f>
        <v>2.4257985927423213</v>
      </c>
      <c r="G189">
        <f>Playoffs!CT187-VLOOKUP($B189,Adjusted!$C$1:$AI$128,G$2,FALSE)</f>
        <v>0.6746726391776694</v>
      </c>
      <c r="H189">
        <f>Playoffs!CU187-VLOOKUP($B189,Adjusted!$C$1:$AI$128,H$2,FALSE)</f>
        <v>4.2365720663660014</v>
      </c>
      <c r="I189">
        <f>Playoffs!CV187-VLOOKUP($B189,Adjusted!$C$1:$AI$128,I$2,FALSE)</f>
        <v>27.009384167464454</v>
      </c>
      <c r="J189">
        <f>Playoffs!CW187-VLOOKUP($B189,Adjusted!$C$1:$AI$128,J$2,FALSE)</f>
        <v>24.908081237321905</v>
      </c>
      <c r="K189">
        <f>Playoffs!CX187-VLOOKUP($B189,Adjusted!$C$1:$AI$128,K$2,FALSE)</f>
        <v>3.078375996133051</v>
      </c>
      <c r="L189">
        <f>Playoffs!CY187-VLOOKUP($B189,Adjusted!$C$1:$AI$128,L$2,FALSE)</f>
        <v>2.5788441405990303</v>
      </c>
      <c r="M189">
        <f>Playoffs!CZ187-VLOOKUP($B189,Adjusted!$C$1:$AI$128,M$2,FALSE)</f>
        <v>4.1685075727240406</v>
      </c>
      <c r="N189">
        <f>Playoffs!DA187-VLOOKUP($B189,Adjusted!$C$1:$AI$128,N$2,FALSE)</f>
        <v>4.7355752165242038</v>
      </c>
      <c r="O189">
        <f>Playoffs!DB187-VLOOKUP($B189,Adjusted!$C$1:$AI$128,O$2,FALSE)</f>
        <v>2.1007201373995268</v>
      </c>
      <c r="P189">
        <f>Playoffs!DC187-VLOOKUP($B189,Adjusted!$C$1:$AI$128,P$2,FALSE)</f>
        <v>1.06080656708493</v>
      </c>
      <c r="Q189">
        <f>Playoffs!DD187-VLOOKUP($B189,Adjusted!$C$1:$AI$128,Q$2,FALSE)</f>
        <v>0.45385204215684744</v>
      </c>
      <c r="R189">
        <f>Playoffs!DE187-VLOOKUP($B189,Adjusted!$C$1:$AI$128,R$2,FALSE)</f>
        <v>0.32739871927184205</v>
      </c>
      <c r="S189">
        <f>Playoffs!DF187-VLOOKUP($B189,Adjusted!$C$1:$AI$128,S$2,FALSE)</f>
        <v>27.545043828336386</v>
      </c>
      <c r="T189">
        <f>Playoffs!DG187-VLOOKUP($B189,Adjusted!$C$1:$AI$128,T$2,FALSE)</f>
        <v>22.651372871199953</v>
      </c>
      <c r="U189">
        <f>Playoffs!DH187-VLOOKUP($B189,Adjusted!$C$1:$AI$128,U$2,FALSE)</f>
        <v>4.7638297013454522</v>
      </c>
      <c r="V189">
        <f>Playoffs!DI187-VLOOKUP($B189,Adjusted!$C$1:$AI$128,V$2,FALSE)</f>
        <v>4.3586348496653882</v>
      </c>
      <c r="W189">
        <f>Playoffs!DJ187-VLOOKUP($B189,Adjusted!$C$1:$AI$128,W$2,FALSE)</f>
        <v>0.94021070377077065</v>
      </c>
      <c r="X189">
        <f>Playoffs!DK187-VLOOKUP($B189,Adjusted!$C$1:$AI$128,X$2,FALSE)</f>
        <v>0.24346196893094463</v>
      </c>
      <c r="Y189">
        <f>Playoffs!DL187-VLOOKUP($B189,Adjusted!$C$1:$AI$128,Y$2,FALSE)</f>
        <v>6.5718501391579442</v>
      </c>
      <c r="Z189">
        <f>Playoffs!DM187-VLOOKUP($B189,Adjusted!$C$1:$AI$128,Z$2,FALSE)</f>
        <v>5.3332046565965339</v>
      </c>
      <c r="AA189">
        <f>Playoffs!DN187-VLOOKUP($B189,Adjusted!$C$1:$AI$128,AA$2,FALSE)</f>
        <v>0.40878360566901345</v>
      </c>
      <c r="AB189">
        <f>Playoffs!DO187-VLOOKUP($B189,Adjusted!$C$1:$AI$128,AB$2,FALSE)</f>
        <v>0.89440389499853445</v>
      </c>
      <c r="AC189">
        <f>Playoffs!DP187-VLOOKUP($B189,Adjusted!$C$1:$AI$128,AC$2,FALSE)</f>
        <v>0.31923761807137913</v>
      </c>
      <c r="AD189">
        <f>Playoffs!DQ187-VLOOKUP($B189,Adjusted!$C$1:$AI$128,AD$2,FALSE)</f>
        <v>0.38596151885930535</v>
      </c>
      <c r="AE189">
        <f>Playoffs!DR187-VLOOKUP($B189,Adjusted!$C$1:$AI$128,AE$2,FALSE)</f>
        <v>2.4000023444533456</v>
      </c>
      <c r="AF189">
        <f>Playoffs!DS187-VLOOKUP($B189,Adjusted!$C$1:$AI$128,AF$2,FALSE)</f>
        <v>4.1236252523470025</v>
      </c>
      <c r="AG189">
        <f>Playoffs!DT187-VLOOKUP($B189,Adjusted!$C$1:$AI$128,AG$2,FALSE)</f>
        <v>44.752343056544063</v>
      </c>
      <c r="AH189">
        <f>Playoffs!DU187-VLOOKUP($B189,Adjusted!$C$1:$AI$128,AH$2,FALSE)</f>
        <v>40.836941771495837</v>
      </c>
      <c r="AJ189">
        <f t="shared" ca="1" si="171"/>
        <v>56</v>
      </c>
      <c r="AK189">
        <f t="shared" ca="1" si="179"/>
        <v>20</v>
      </c>
      <c r="AL189">
        <f t="shared" ca="1" si="180"/>
        <v>112</v>
      </c>
      <c r="AM189">
        <f t="shared" ca="1" si="181"/>
        <v>44</v>
      </c>
      <c r="AN189">
        <f t="shared" ca="1" si="182"/>
        <v>55</v>
      </c>
      <c r="AO189">
        <f t="shared" ca="1" si="183"/>
        <v>25</v>
      </c>
      <c r="AP189">
        <f t="shared" ca="1" si="184"/>
        <v>130</v>
      </c>
      <c r="AQ189">
        <f t="shared" ca="1" si="185"/>
        <v>84</v>
      </c>
      <c r="AR189">
        <f t="shared" ca="1" si="186"/>
        <v>55</v>
      </c>
      <c r="AS189">
        <f t="shared" ca="1" si="187"/>
        <v>101</v>
      </c>
      <c r="AT189">
        <f t="shared" ca="1" si="188"/>
        <v>179</v>
      </c>
      <c r="AU189">
        <f t="shared" ca="1" si="189"/>
        <v>85</v>
      </c>
      <c r="AV189">
        <f t="shared" ca="1" si="190"/>
        <v>50</v>
      </c>
      <c r="AW189">
        <f t="shared" ca="1" si="191"/>
        <v>35</v>
      </c>
      <c r="AX189">
        <f t="shared" ca="1" si="192"/>
        <v>82</v>
      </c>
      <c r="AY189">
        <f t="shared" ca="1" si="193"/>
        <v>76</v>
      </c>
      <c r="AZ189">
        <f t="shared" ca="1" si="194"/>
        <v>155</v>
      </c>
      <c r="BA189">
        <f t="shared" ca="1" si="195"/>
        <v>17</v>
      </c>
      <c r="BB189">
        <f t="shared" ca="1" si="196"/>
        <v>139</v>
      </c>
      <c r="BC189">
        <f t="shared" ca="1" si="197"/>
        <v>88</v>
      </c>
      <c r="BD189">
        <f t="shared" ca="1" si="198"/>
        <v>37</v>
      </c>
      <c r="BE189">
        <f t="shared" ca="1" si="199"/>
        <v>17</v>
      </c>
      <c r="BF189">
        <f t="shared" ca="1" si="200"/>
        <v>31</v>
      </c>
      <c r="BG189">
        <f t="shared" ca="1" si="201"/>
        <v>90</v>
      </c>
      <c r="BH189">
        <f t="shared" ca="1" si="202"/>
        <v>52</v>
      </c>
      <c r="BI189">
        <f t="shared" ca="1" si="203"/>
        <v>59</v>
      </c>
      <c r="BJ189">
        <f t="shared" ca="1" si="204"/>
        <v>173</v>
      </c>
      <c r="BK189">
        <f t="shared" ca="1" si="205"/>
        <v>66</v>
      </c>
      <c r="BL189">
        <f t="shared" ca="1" si="206"/>
        <v>179</v>
      </c>
      <c r="BM189">
        <f t="shared" ca="1" si="207"/>
        <v>106</v>
      </c>
      <c r="BN189">
        <f t="shared" ca="1" si="208"/>
        <v>15</v>
      </c>
      <c r="BO189">
        <f t="shared" ca="1" si="209"/>
        <v>142</v>
      </c>
      <c r="BQ189">
        <f>NORMDIST(C189,Playoffs!CP$199,Playoffs!CP$200,1)</f>
        <v>0.75743636940280323</v>
      </c>
      <c r="BR189">
        <f>1-NORMDIST(D189,Playoffs!CQ$199,Playoffs!CQ$200,1)</f>
        <v>0.94633161903704743</v>
      </c>
      <c r="BS189">
        <f>NORMDIST(E189,Playoffs!CR$199,Playoffs!CR$200,1)</f>
        <v>0.53211032091581434</v>
      </c>
      <c r="BT189">
        <f>1-NORMDIST(F189,Playoffs!CS$199,Playoffs!CS$200,1)</f>
        <v>0.8567510634020068</v>
      </c>
      <c r="BU189">
        <f>1-NORMDIST(G189,Playoffs!CT$199,Playoffs!CT$200,1)</f>
        <v>0.77854977630757682</v>
      </c>
      <c r="BV189">
        <f>NORMDIST(H189,Playoffs!CU$199,Playoffs!CU$200,1)</f>
        <v>0.9615670551050095</v>
      </c>
      <c r="BW189">
        <f>NORMDIST(I189,Playoffs!CV$199,Playoffs!CV$200,1)</f>
        <v>0.43406807181441909</v>
      </c>
      <c r="BX189">
        <f>1-NORMDIST(J189,Playoffs!CW$199,Playoffs!CW$200,1)</f>
        <v>0.65574083763543478</v>
      </c>
      <c r="BY189">
        <f>NORMDIST(K189,Playoffs!CX$199,Playoffs!CX$200,1)</f>
        <v>0.76089928747413116</v>
      </c>
      <c r="BZ189">
        <f>1-NORMDIST(L189,Playoffs!CY$199,Playoffs!CY$200,1)</f>
        <v>0.55100751737238762</v>
      </c>
      <c r="CA189">
        <f>NORMDIST(M189,Playoffs!CZ$199,Playoffs!CZ$200,1)</f>
        <v>0.18844126390601457</v>
      </c>
      <c r="CB189">
        <f>1-NORMDIST(N189,Playoffs!DA$199,Playoffs!DA$200,1)</f>
        <v>0.64977321952929579</v>
      </c>
      <c r="CC189">
        <f>NORMDIST(O189,Playoffs!DB$199,Playoffs!DB$200,1)</f>
        <v>0.80465013312066991</v>
      </c>
      <c r="CD189">
        <f>1-NORMDIST(P189,Playoffs!DC$199,Playoffs!DC$200,1)</f>
        <v>0.84783063138257275</v>
      </c>
      <c r="CE189">
        <f>NORMDIST(Q189,Playoffs!DD$199,Playoffs!DD$200,1)</f>
        <v>0.67936523145135219</v>
      </c>
      <c r="CF189">
        <f>1-NORMDIST(R189,Playoffs!DE$199,Playoffs!DE$200,1)</f>
        <v>0.68266899434718242</v>
      </c>
      <c r="CG189">
        <f>NORMDIST(S189,Playoffs!DF$199,Playoffs!DF$200,1)</f>
        <v>0.26792381242195207</v>
      </c>
      <c r="CH189">
        <f>1-NORMDIST(T189,Playoffs!DG$199,Playoffs!DG$200,1)</f>
        <v>0.93100427474509018</v>
      </c>
      <c r="CI189">
        <f>1-NORMDIST(U189,Playoffs!DH$199,Playoffs!DH$200,1)</f>
        <v>0.3371376515092821</v>
      </c>
      <c r="CJ189">
        <f>NORMDIST(V189,Playoffs!DI$199,Playoffs!DI$200,1)</f>
        <v>0.58698585538024284</v>
      </c>
      <c r="CK189">
        <f>NORMDIST(W189,Playoffs!DJ$199,Playoffs!DJ$200,1)</f>
        <v>0.85052376900464832</v>
      </c>
      <c r="CL189">
        <f>1-NORMDIST(X189,Playoffs!DK$199,Playoffs!DK$200,1)</f>
        <v>0.93400645569156859</v>
      </c>
      <c r="CM189">
        <f>NORMDIST(Y189,Playoffs!DL$199,Playoffs!DL$200,1)</f>
        <v>0.85669254813255702</v>
      </c>
      <c r="CN189">
        <f>1-NORMDIST(Z189,Playoffs!DM$199,Playoffs!DM$200,1)</f>
        <v>0.56976873810746198</v>
      </c>
      <c r="CO189">
        <f>1-NORMDIST(AA189,Playoffs!DN$199,Playoffs!DN$200,1)</f>
        <v>0.82623677126102169</v>
      </c>
      <c r="CP189">
        <f>NORMDIST(AB189,Playoffs!DO$199,Playoffs!DO$200,1)</f>
        <v>0.57127515751290237</v>
      </c>
      <c r="CQ189">
        <f>NORMDIST(AC189,Playoffs!DP$199,Playoffs!DP$200,1)</f>
        <v>0.11910354771021736</v>
      </c>
      <c r="CR189">
        <f>1-NORMDIST(AD189,Playoffs!DQ$199,Playoffs!DQ$200,1)</f>
        <v>0.72869798664496366</v>
      </c>
      <c r="CS189">
        <f>NORMDIST(AE189,Playoffs!DR$199,Playoffs!DR$200,1)</f>
        <v>8.4031794417039452E-2</v>
      </c>
      <c r="CT189">
        <f>1-NORMDIST(AF189,Playoffs!DS$199,Playoffs!DS$200,1)</f>
        <v>0.50450872410076153</v>
      </c>
      <c r="CU189">
        <f>NORMDIST(AG189,Playoffs!DT$199,Playoffs!DT$200,1)</f>
        <v>0.84533607733650062</v>
      </c>
      <c r="CV189">
        <f>1-NORMDIST(AH189,Playoffs!DU$199,Playoffs!DU$200,1)</f>
        <v>0.33839256048624344</v>
      </c>
      <c r="CW189">
        <f t="shared" si="172"/>
        <v>21.362622916326512</v>
      </c>
      <c r="CX189">
        <f t="shared" si="173"/>
        <v>27.667465753240904</v>
      </c>
      <c r="CY189">
        <f t="shared" si="174"/>
        <v>49.030088669567412</v>
      </c>
      <c r="DA189">
        <f t="shared" ca="1" si="175"/>
        <v>85</v>
      </c>
      <c r="DB189">
        <f t="shared" ca="1" si="176"/>
        <v>28</v>
      </c>
      <c r="DC189">
        <f t="shared" ca="1" si="177"/>
        <v>31</v>
      </c>
      <c r="DE189" t="str">
        <f t="shared" si="178"/>
        <v>Colts</v>
      </c>
    </row>
    <row r="190" spans="1:109">
      <c r="A190" t="str">
        <f>Playoffs!G188</f>
        <v>Ravens-DIV-2009</v>
      </c>
      <c r="B190" t="str">
        <f>Playoffs!B188&amp;"-"&amp;Playoffs!F188</f>
        <v>Colts-2009</v>
      </c>
      <c r="C190">
        <f>Playoffs!CP188-VLOOKUP($B190,Adjusted!$C$1:$AI$128,C$2,FALSE)</f>
        <v>0.53475174233007372</v>
      </c>
      <c r="D190">
        <f>Playoffs!CQ188-VLOOKUP($B190,Adjusted!$C$1:$AI$128,D$2,FALSE)</f>
        <v>0.62394492348888619</v>
      </c>
      <c r="E190">
        <f>Playoffs!CR188-VLOOKUP($B190,Adjusted!$C$1:$AI$128,E$2,FALSE)</f>
        <v>2.9249998460355271</v>
      </c>
      <c r="F190">
        <f>Playoffs!CS188-VLOOKUP($B190,Adjusted!$C$1:$AI$128,F$2,FALSE)</f>
        <v>2.8550807632226114</v>
      </c>
      <c r="G190">
        <f>Playoffs!CT188-VLOOKUP($B190,Adjusted!$C$1:$AI$128,G$2,FALSE)</f>
        <v>4.1868397862872939</v>
      </c>
      <c r="H190">
        <f>Playoffs!CU188-VLOOKUP($B190,Adjusted!$C$1:$AI$128,H$2,FALSE)</f>
        <v>1.4516906023645149</v>
      </c>
      <c r="I190">
        <f>Playoffs!CV188-VLOOKUP($B190,Adjusted!$C$1:$AI$128,I$2,FALSE)</f>
        <v>23.928631084716173</v>
      </c>
      <c r="J190">
        <f>Playoffs!CW188-VLOOKUP($B190,Adjusted!$C$1:$AI$128,J$2,FALSE)</f>
        <v>16.211625537360593</v>
      </c>
      <c r="K190">
        <f>Playoffs!CX188-VLOOKUP($B190,Adjusted!$C$1:$AI$128,K$2,FALSE)</f>
        <v>2.184446961611636</v>
      </c>
      <c r="L190">
        <f>Playoffs!CY188-VLOOKUP($B190,Adjusted!$C$1:$AI$128,L$2,FALSE)</f>
        <v>2.9040683701633876</v>
      </c>
      <c r="M190">
        <f>Playoffs!CZ188-VLOOKUP($B190,Adjusted!$C$1:$AI$128,M$2,FALSE)</f>
        <v>5.0863043322756329</v>
      </c>
      <c r="N190">
        <f>Playoffs!DA188-VLOOKUP($B190,Adjusted!$C$1:$AI$128,N$2,FALSE)</f>
        <v>2.9351209834049716</v>
      </c>
      <c r="O190">
        <f>Playoffs!DB188-VLOOKUP($B190,Adjusted!$C$1:$AI$128,O$2,FALSE)</f>
        <v>0.94289663982871152</v>
      </c>
      <c r="P190">
        <f>Playoffs!DC188-VLOOKUP($B190,Adjusted!$C$1:$AI$128,P$2,FALSE)</f>
        <v>1.4060638200232511</v>
      </c>
      <c r="Q190">
        <f>Playoffs!DD188-VLOOKUP($B190,Adjusted!$C$1:$AI$128,Q$2,FALSE)</f>
        <v>0.2946994796654947</v>
      </c>
      <c r="R190">
        <f>Playoffs!DE188-VLOOKUP($B190,Adjusted!$C$1:$AI$128,R$2,FALSE)</f>
        <v>0.31564500208543955</v>
      </c>
      <c r="S190">
        <f>Playoffs!DF188-VLOOKUP($B190,Adjusted!$C$1:$AI$128,S$2,FALSE)</f>
        <v>25.264028672712502</v>
      </c>
      <c r="T190">
        <f>Playoffs!DG188-VLOOKUP($B190,Adjusted!$C$1:$AI$128,T$2,FALSE)</f>
        <v>26.311494385746524</v>
      </c>
      <c r="U190">
        <f>Playoffs!DH188-VLOOKUP($B190,Adjusted!$C$1:$AI$128,U$2,FALSE)</f>
        <v>4.6478106244437143</v>
      </c>
      <c r="V190">
        <f>Playoffs!DI188-VLOOKUP($B190,Adjusted!$C$1:$AI$128,V$2,FALSE)</f>
        <v>6.4146643838747597</v>
      </c>
      <c r="W190">
        <f>Playoffs!DJ188-VLOOKUP($B190,Adjusted!$C$1:$AI$128,W$2,FALSE)</f>
        <v>0.2364918174590328</v>
      </c>
      <c r="X190">
        <f>Playoffs!DK188-VLOOKUP($B190,Adjusted!$C$1:$AI$128,X$2,FALSE)</f>
        <v>0.66368352337884395</v>
      </c>
      <c r="Y190">
        <f>Playoffs!DL188-VLOOKUP($B190,Adjusted!$C$1:$AI$128,Y$2,FALSE)</f>
        <v>4.6271996112614255</v>
      </c>
      <c r="Z190">
        <f>Playoffs!DM188-VLOOKUP($B190,Adjusted!$C$1:$AI$128,Z$2,FALSE)</f>
        <v>5.7178069979854369</v>
      </c>
      <c r="AA190">
        <f>Playoffs!DN188-VLOOKUP($B190,Adjusted!$C$1:$AI$128,AA$2,FALSE)</f>
        <v>1.1288153962825505</v>
      </c>
      <c r="AB190">
        <f>Playoffs!DO188-VLOOKUP($B190,Adjusted!$C$1:$AI$128,AB$2,FALSE)</f>
        <v>0.59059191486870444</v>
      </c>
      <c r="AC190">
        <f>Playoffs!DP188-VLOOKUP($B190,Adjusted!$C$1:$AI$128,AC$2,FALSE)</f>
        <v>0.40999327661399176</v>
      </c>
      <c r="AD190">
        <f>Playoffs!DQ188-VLOOKUP($B190,Adjusted!$C$1:$AI$128,AD$2,FALSE)</f>
        <v>0.2428465407923468</v>
      </c>
      <c r="AE190">
        <f>Playoffs!DR188-VLOOKUP($B190,Adjusted!$C$1:$AI$128,AE$2,FALSE)</f>
        <v>4.6986951967125101</v>
      </c>
      <c r="AF190">
        <f>Playoffs!DS188-VLOOKUP($B190,Adjusted!$C$1:$AI$128,AF$2,FALSE)</f>
        <v>2.3355479120267013</v>
      </c>
      <c r="AG190">
        <f>Playoffs!DT188-VLOOKUP($B190,Adjusted!$C$1:$AI$128,AG$2,FALSE)</f>
        <v>39.232049108276307</v>
      </c>
      <c r="AH190">
        <f>Playoffs!DU188-VLOOKUP($B190,Adjusted!$C$1:$AI$128,AH$2,FALSE)</f>
        <v>44.852305340864774</v>
      </c>
      <c r="AJ190">
        <f t="shared" ca="1" si="171"/>
        <v>189</v>
      </c>
      <c r="AK190">
        <f t="shared" ca="1" si="179"/>
        <v>60</v>
      </c>
      <c r="AL190">
        <f t="shared" ca="1" si="180"/>
        <v>173</v>
      </c>
      <c r="AM190">
        <f t="shared" ca="1" si="181"/>
        <v>54</v>
      </c>
      <c r="AN190">
        <f t="shared" ca="1" si="182"/>
        <v>184</v>
      </c>
      <c r="AO190">
        <f t="shared" ca="1" si="183"/>
        <v>106</v>
      </c>
      <c r="AP190">
        <f t="shared" ca="1" si="184"/>
        <v>157</v>
      </c>
      <c r="AQ190">
        <f t="shared" ca="1" si="185"/>
        <v>18</v>
      </c>
      <c r="AR190">
        <f t="shared" ca="1" si="186"/>
        <v>161</v>
      </c>
      <c r="AS190">
        <f t="shared" ca="1" si="187"/>
        <v>141</v>
      </c>
      <c r="AT190">
        <f t="shared" ca="1" si="188"/>
        <v>117</v>
      </c>
      <c r="AU190">
        <f t="shared" ca="1" si="189"/>
        <v>6</v>
      </c>
      <c r="AV190">
        <f t="shared" ca="1" si="190"/>
        <v>189</v>
      </c>
      <c r="AW190">
        <f t="shared" ca="1" si="191"/>
        <v>82</v>
      </c>
      <c r="AX190">
        <f t="shared" ca="1" si="192"/>
        <v>164</v>
      </c>
      <c r="AY190">
        <f t="shared" ca="1" si="193"/>
        <v>68</v>
      </c>
      <c r="AZ190">
        <f t="shared" ca="1" si="194"/>
        <v>173</v>
      </c>
      <c r="BA190">
        <f t="shared" ca="1" si="195"/>
        <v>45</v>
      </c>
      <c r="BB190">
        <f t="shared" ca="1" si="196"/>
        <v>131</v>
      </c>
      <c r="BC190">
        <f t="shared" ca="1" si="197"/>
        <v>24</v>
      </c>
      <c r="BD190">
        <f t="shared" ca="1" si="198"/>
        <v>187</v>
      </c>
      <c r="BE190">
        <f t="shared" ca="1" si="199"/>
        <v>105</v>
      </c>
      <c r="BF190">
        <f t="shared" ca="1" si="200"/>
        <v>166</v>
      </c>
      <c r="BG190">
        <f t="shared" ca="1" si="201"/>
        <v>123</v>
      </c>
      <c r="BH190">
        <f t="shared" ca="1" si="202"/>
        <v>168</v>
      </c>
      <c r="BI190">
        <f t="shared" ca="1" si="203"/>
        <v>120</v>
      </c>
      <c r="BJ190">
        <f t="shared" ca="1" si="204"/>
        <v>132</v>
      </c>
      <c r="BK190">
        <f t="shared" ca="1" si="205"/>
        <v>12</v>
      </c>
      <c r="BL190">
        <f t="shared" ca="1" si="206"/>
        <v>54</v>
      </c>
      <c r="BM190">
        <f t="shared" ca="1" si="207"/>
        <v>19</v>
      </c>
      <c r="BN190">
        <f t="shared" ca="1" si="208"/>
        <v>75</v>
      </c>
      <c r="BO190">
        <f t="shared" ca="1" si="209"/>
        <v>182</v>
      </c>
      <c r="BQ190">
        <f>NORMDIST(C190,Playoffs!CP$199,Playoffs!CP$200,1)</f>
        <v>6.4669666758426558E-2</v>
      </c>
      <c r="BR190">
        <f>1-NORMDIST(D190,Playoffs!CQ$199,Playoffs!CQ$200,1)</f>
        <v>0.74333675202393379</v>
      </c>
      <c r="BS190">
        <f>NORMDIST(E190,Playoffs!CR$199,Playoffs!CR$200,1)</f>
        <v>0.18689824695376578</v>
      </c>
      <c r="BT190">
        <f>1-NORMDIST(F190,Playoffs!CS$199,Playoffs!CS$200,1)</f>
        <v>0.81966747372880577</v>
      </c>
      <c r="BU190">
        <f>1-NORMDIST(G190,Playoffs!CT$199,Playoffs!CT$200,1)</f>
        <v>4.1480981230263891E-2</v>
      </c>
      <c r="BV190">
        <f>NORMDIST(H190,Playoffs!CU$199,Playoffs!CU$200,1)</f>
        <v>0.41528111230617193</v>
      </c>
      <c r="BW190">
        <f>NORMDIST(I190,Playoffs!CV$199,Playoffs!CV$200,1)</f>
        <v>0.30491038777320201</v>
      </c>
      <c r="BX190">
        <f>1-NORMDIST(J190,Playoffs!CW$199,Playoffs!CW$200,1)</f>
        <v>0.9150890944059652</v>
      </c>
      <c r="BY190">
        <f>NORMDIST(K190,Playoffs!CX$199,Playoffs!CX$200,1)</f>
        <v>0.21494875174497996</v>
      </c>
      <c r="BZ190">
        <f>1-NORMDIST(L190,Playoffs!CY$199,Playoffs!CY$200,1)</f>
        <v>0.3383419948491877</v>
      </c>
      <c r="CA190">
        <f>NORMDIST(M190,Playoffs!CZ$199,Playoffs!CZ$200,1)</f>
        <v>0.46966509914919086</v>
      </c>
      <c r="CB190">
        <f>1-NORMDIST(N190,Playoffs!DA$199,Playoffs!DA$200,1)</f>
        <v>0.97551636604065139</v>
      </c>
      <c r="CC190">
        <f>NORMDIST(O190,Playoffs!DB$199,Playoffs!DB$200,1)</f>
        <v>0.10730982978247261</v>
      </c>
      <c r="CD190">
        <f>1-NORMDIST(P190,Playoffs!DC$199,Playoffs!DC$200,1)</f>
        <v>0.65585224823243371</v>
      </c>
      <c r="CE190">
        <f>NORMDIST(Q190,Playoffs!DD$199,Playoffs!DD$200,1)</f>
        <v>0.23621468863212858</v>
      </c>
      <c r="CF190">
        <f>1-NORMDIST(R190,Playoffs!DE$199,Playoffs!DE$200,1)</f>
        <v>0.71316326887408465</v>
      </c>
      <c r="CG190">
        <f>NORMDIST(S190,Playoffs!DF$199,Playoffs!DF$200,1)</f>
        <v>0.15340821235777002</v>
      </c>
      <c r="CH190">
        <f>1-NORMDIST(T190,Playoffs!DG$199,Playoffs!DG$200,1)</f>
        <v>0.79868841633462329</v>
      </c>
      <c r="CI190">
        <f>1-NORMDIST(U190,Playoffs!DH$199,Playoffs!DH$200,1)</f>
        <v>0.35834661931534117</v>
      </c>
      <c r="CJ190">
        <f>NORMDIST(V190,Playoffs!DI$199,Playoffs!DI$200,1)</f>
        <v>0.89197812945738031</v>
      </c>
      <c r="CK190">
        <f>NORMDIST(W190,Playoffs!DJ$199,Playoffs!DJ$200,1)</f>
        <v>6.2789388940204693E-2</v>
      </c>
      <c r="CL190">
        <f>1-NORMDIST(X190,Playoffs!DK$199,Playoffs!DK$200,1)</f>
        <v>0.48858407714620566</v>
      </c>
      <c r="CM190">
        <f>NORMDIST(Y190,Playoffs!DL$199,Playoffs!DL$200,1)</f>
        <v>0.18852655094907411</v>
      </c>
      <c r="CN190">
        <f>1-NORMDIST(Z190,Playoffs!DM$199,Playoffs!DM$200,1)</f>
        <v>0.41696631495838377</v>
      </c>
      <c r="CO190">
        <f>1-NORMDIST(AA190,Playoffs!DN$199,Playoffs!DN$200,1)</f>
        <v>0.23583077437673938</v>
      </c>
      <c r="CP190">
        <f>NORMDIST(AB190,Playoffs!DO$199,Playoffs!DO$200,1)</f>
        <v>0.30137312901809377</v>
      </c>
      <c r="CQ190">
        <f>NORMDIST(AC190,Playoffs!DP$199,Playoffs!DP$200,1)</f>
        <v>0.34333856833482934</v>
      </c>
      <c r="CR190">
        <f>1-NORMDIST(AD190,Playoffs!DQ$199,Playoffs!DQ$200,1)</f>
        <v>0.96658015607718917</v>
      </c>
      <c r="CS190">
        <f>NORMDIST(AE190,Playoffs!DR$199,Playoffs!DR$200,1)</f>
        <v>0.67178033113992197</v>
      </c>
      <c r="CT190">
        <f>1-NORMDIST(AF190,Playoffs!DS$199,Playoffs!DS$200,1)</f>
        <v>0.92358074938471879</v>
      </c>
      <c r="CU190">
        <f>NORMDIST(AG190,Playoffs!DT$199,Playoffs!DT$200,1)</f>
        <v>0.5678917391775522</v>
      </c>
      <c r="CV190">
        <f>1-NORMDIST(AH190,Playoffs!DU$199,Playoffs!DU$200,1)</f>
        <v>0.15104868058109699</v>
      </c>
      <c r="CW190">
        <f t="shared" si="172"/>
        <v>7.5604295562995683</v>
      </c>
      <c r="CX190">
        <f t="shared" si="173"/>
        <v>24.948885449020395</v>
      </c>
      <c r="CY190">
        <f t="shared" si="174"/>
        <v>32.509315005319962</v>
      </c>
      <c r="DA190">
        <f t="shared" ca="1" si="175"/>
        <v>188</v>
      </c>
      <c r="DB190">
        <f t="shared" ca="1" si="176"/>
        <v>54</v>
      </c>
      <c r="DC190">
        <f t="shared" ca="1" si="177"/>
        <v>157</v>
      </c>
      <c r="DE190" t="str">
        <f t="shared" si="178"/>
        <v>Ravens</v>
      </c>
    </row>
    <row r="191" spans="1:109">
      <c r="A191" t="str">
        <f>Playoffs!G189</f>
        <v>Vikings-DIV-2009</v>
      </c>
      <c r="B191" t="str">
        <f>Playoffs!B189&amp;"-"&amp;Playoffs!F189</f>
        <v>Cowboys-2009</v>
      </c>
      <c r="C191">
        <f>Playoffs!CP189-VLOOKUP($B191,Adjusted!$C$1:$AI$128,C$2,FALSE)</f>
        <v>0.73352547250447553</v>
      </c>
      <c r="D191">
        <f>Playoffs!CQ189-VLOOKUP($B191,Adjusted!$C$1:$AI$128,D$2,FALSE)</f>
        <v>0.51127693242540639</v>
      </c>
      <c r="E191">
        <f>Playoffs!CR189-VLOOKUP($B191,Adjusted!$C$1:$AI$128,E$2,FALSE)</f>
        <v>11.158750127163055</v>
      </c>
      <c r="F191">
        <f>Playoffs!CS189-VLOOKUP($B191,Adjusted!$C$1:$AI$128,F$2,FALSE)</f>
        <v>0.27352586001553103</v>
      </c>
      <c r="G191">
        <f>Playoffs!CT189-VLOOKUP($B191,Adjusted!$C$1:$AI$128,G$2,FALSE)</f>
        <v>0.37026665052459717</v>
      </c>
      <c r="H191">
        <f>Playoffs!CU189-VLOOKUP($B191,Adjusted!$C$1:$AI$128,H$2,FALSE)</f>
        <v>3.6707077443795968</v>
      </c>
      <c r="I191">
        <f>Playoffs!CV189-VLOOKUP($B191,Adjusted!$C$1:$AI$128,I$2,FALSE)</f>
        <v>27.5092623162123</v>
      </c>
      <c r="J191">
        <f>Playoffs!CW189-VLOOKUP($B191,Adjusted!$C$1:$AI$128,J$2,FALSE)</f>
        <v>10.903710306156613</v>
      </c>
      <c r="K191">
        <f>Playoffs!CX189-VLOOKUP($B191,Adjusted!$C$1:$AI$128,K$2,FALSE)</f>
        <v>2.4988480161845916</v>
      </c>
      <c r="L191">
        <f>Playoffs!CY189-VLOOKUP($B191,Adjusted!$C$1:$AI$128,L$2,FALSE)</f>
        <v>2.0645150606927865</v>
      </c>
      <c r="M191">
        <f>Playoffs!CZ189-VLOOKUP($B191,Adjusted!$C$1:$AI$128,M$2,FALSE)</f>
        <v>5.5246356544065485</v>
      </c>
      <c r="N191">
        <f>Playoffs!DA189-VLOOKUP($B191,Adjusted!$C$1:$AI$128,N$2,FALSE)</f>
        <v>2.536045845290023</v>
      </c>
      <c r="O191">
        <f>Playoffs!DB189-VLOOKUP($B191,Adjusted!$C$1:$AI$128,O$2,FALSE)</f>
        <v>1.3222339083164822</v>
      </c>
      <c r="P191">
        <f>Playoffs!DC189-VLOOKUP($B191,Adjusted!$C$1:$AI$128,P$2,FALSE)</f>
        <v>0.95274193102113502</v>
      </c>
      <c r="Q191">
        <f>Playoffs!DD189-VLOOKUP($B191,Adjusted!$C$1:$AI$128,Q$2,FALSE)</f>
        <v>0.37044155447790683</v>
      </c>
      <c r="R191">
        <f>Playoffs!DE189-VLOOKUP($B191,Adjusted!$C$1:$AI$128,R$2,FALSE)</f>
        <v>0.19439653304571164</v>
      </c>
      <c r="S191">
        <f>Playoffs!DF189-VLOOKUP($B191,Adjusted!$C$1:$AI$128,S$2,FALSE)</f>
        <v>47.631600282680601</v>
      </c>
      <c r="T191">
        <f>Playoffs!DG189-VLOOKUP($B191,Adjusted!$C$1:$AI$128,T$2,FALSE)</f>
        <v>28.220055826012434</v>
      </c>
      <c r="U191">
        <f>Playoffs!DH189-VLOOKUP($B191,Adjusted!$C$1:$AI$128,U$2,FALSE)</f>
        <v>5.4914194951220754</v>
      </c>
      <c r="V191">
        <f>Playoffs!DI189-VLOOKUP($B191,Adjusted!$C$1:$AI$128,V$2,FALSE)</f>
        <v>6.6251135323308992</v>
      </c>
      <c r="W191">
        <f>Playoffs!DJ189-VLOOKUP($B191,Adjusted!$C$1:$AI$128,W$2,FALSE)</f>
        <v>0.73413512539929326</v>
      </c>
      <c r="X191">
        <f>Playoffs!DK189-VLOOKUP($B191,Adjusted!$C$1:$AI$128,X$2,FALSE)</f>
        <v>0.44420263441812174</v>
      </c>
      <c r="Y191">
        <f>Playoffs!DL189-VLOOKUP($B191,Adjusted!$C$1:$AI$128,Y$2,FALSE)</f>
        <v>4.9011599656964178</v>
      </c>
      <c r="Z191">
        <f>Playoffs!DM189-VLOOKUP($B191,Adjusted!$C$1:$AI$128,Z$2,FALSE)</f>
        <v>4.7356649883493143</v>
      </c>
      <c r="AA191">
        <f>Playoffs!DN189-VLOOKUP($B191,Adjusted!$C$1:$AI$128,AA$2,FALSE)</f>
        <v>0.87174629704684325</v>
      </c>
      <c r="AB191">
        <f>Playoffs!DO189-VLOOKUP($B191,Adjusted!$C$1:$AI$128,AB$2,FALSE)</f>
        <v>5.3390707678426047E-2</v>
      </c>
      <c r="AC191">
        <f>Playoffs!DP189-VLOOKUP($B191,Adjusted!$C$1:$AI$128,AC$2,FALSE)</f>
        <v>0.33507488632483229</v>
      </c>
      <c r="AD191">
        <f>Playoffs!DQ189-VLOOKUP($B191,Adjusted!$C$1:$AI$128,AD$2,FALSE)</f>
        <v>0.55264297992970801</v>
      </c>
      <c r="AE191">
        <f>Playoffs!DR189-VLOOKUP($B191,Adjusted!$C$1:$AI$128,AE$2,FALSE)</f>
        <v>3.2871472561458588</v>
      </c>
      <c r="AF191">
        <f>Playoffs!DS189-VLOOKUP($B191,Adjusted!$C$1:$AI$128,AF$2,FALSE)</f>
        <v>3.1500465664817874</v>
      </c>
      <c r="AG191">
        <f>Playoffs!DT189-VLOOKUP($B191,Adjusted!$C$1:$AI$128,AG$2,FALSE)</f>
        <v>44.571417186029322</v>
      </c>
      <c r="AH191">
        <f>Playoffs!DU189-VLOOKUP($B191,Adjusted!$C$1:$AI$128,AH$2,FALSE)</f>
        <v>42.933002301444063</v>
      </c>
      <c r="AJ191">
        <f t="shared" ca="1" si="171"/>
        <v>91</v>
      </c>
      <c r="AK191">
        <f t="shared" ca="1" si="179"/>
        <v>15</v>
      </c>
      <c r="AL191">
        <f t="shared" ca="1" si="180"/>
        <v>15</v>
      </c>
      <c r="AM191">
        <f t="shared" ca="1" si="181"/>
        <v>19</v>
      </c>
      <c r="AN191">
        <f t="shared" ca="1" si="182"/>
        <v>42</v>
      </c>
      <c r="AO191">
        <f t="shared" ca="1" si="183"/>
        <v>35</v>
      </c>
      <c r="AP191">
        <f t="shared" ca="1" si="184"/>
        <v>125</v>
      </c>
      <c r="AQ191">
        <f t="shared" ca="1" si="185"/>
        <v>7</v>
      </c>
      <c r="AR191">
        <f t="shared" ca="1" si="186"/>
        <v>122</v>
      </c>
      <c r="AS191">
        <f t="shared" ca="1" si="187"/>
        <v>43</v>
      </c>
      <c r="AT191">
        <f t="shared" ca="1" si="188"/>
        <v>87</v>
      </c>
      <c r="AU191">
        <f t="shared" ca="1" si="189"/>
        <v>3</v>
      </c>
      <c r="AV191">
        <f t="shared" ca="1" si="190"/>
        <v>153</v>
      </c>
      <c r="AW191">
        <f t="shared" ca="1" si="191"/>
        <v>28</v>
      </c>
      <c r="AX191">
        <f t="shared" ca="1" si="192"/>
        <v>127</v>
      </c>
      <c r="AY191">
        <f t="shared" ca="1" si="193"/>
        <v>18</v>
      </c>
      <c r="AZ191">
        <f t="shared" ca="1" si="194"/>
        <v>2</v>
      </c>
      <c r="BA191">
        <f t="shared" ca="1" si="195"/>
        <v>70</v>
      </c>
      <c r="BB191">
        <f t="shared" ca="1" si="196"/>
        <v>165</v>
      </c>
      <c r="BC191">
        <f t="shared" ca="1" si="197"/>
        <v>20</v>
      </c>
      <c r="BD191">
        <f t="shared" ca="1" si="198"/>
        <v>100</v>
      </c>
      <c r="BE191">
        <f t="shared" ca="1" si="199"/>
        <v>49</v>
      </c>
      <c r="BF191">
        <f t="shared" ca="1" si="200"/>
        <v>155</v>
      </c>
      <c r="BG191">
        <f t="shared" ca="1" si="201"/>
        <v>53</v>
      </c>
      <c r="BH191">
        <f t="shared" ca="1" si="202"/>
        <v>144</v>
      </c>
      <c r="BI191">
        <f t="shared" ca="1" si="203"/>
        <v>194</v>
      </c>
      <c r="BJ191">
        <f t="shared" ca="1" si="204"/>
        <v>168</v>
      </c>
      <c r="BK191">
        <f t="shared" ca="1" si="205"/>
        <v>173</v>
      </c>
      <c r="BL191">
        <f t="shared" ca="1" si="206"/>
        <v>146</v>
      </c>
      <c r="BM191">
        <f t="shared" ca="1" si="207"/>
        <v>57</v>
      </c>
      <c r="BN191">
        <f t="shared" ca="1" si="208"/>
        <v>18</v>
      </c>
      <c r="BO191">
        <f t="shared" ca="1" si="209"/>
        <v>165</v>
      </c>
      <c r="BQ191">
        <f>NORMDIST(C191,Playoffs!CP$199,Playoffs!CP$200,1)</f>
        <v>0.65786735298661536</v>
      </c>
      <c r="BR191">
        <f>1-NORMDIST(D191,Playoffs!CQ$199,Playoffs!CQ$200,1)</f>
        <v>0.95940805664581208</v>
      </c>
      <c r="BS191">
        <f>NORMDIST(E191,Playoffs!CR$199,Playoffs!CR$200,1)</f>
        <v>0.97835894854919281</v>
      </c>
      <c r="BT191">
        <f>1-NORMDIST(F191,Playoffs!CS$199,Playoffs!CS$200,1)</f>
        <v>0.9661195772482094</v>
      </c>
      <c r="BU191">
        <f>1-NORMDIST(G191,Playoffs!CT$199,Playoffs!CT$200,1)</f>
        <v>0.83746088209279512</v>
      </c>
      <c r="BV191">
        <f>NORMDIST(H191,Playoffs!CU$199,Playoffs!CU$200,1)</f>
        <v>0.91406328022396965</v>
      </c>
      <c r="BW191">
        <f>NORMDIST(I191,Playoffs!CV$199,Playoffs!CV$200,1)</f>
        <v>0.45614108460549396</v>
      </c>
      <c r="BX191">
        <f>1-NORMDIST(J191,Playoffs!CW$199,Playoffs!CW$200,1)</f>
        <v>0.97534986173256599</v>
      </c>
      <c r="BY191">
        <f>NORMDIST(K191,Playoffs!CX$199,Playoffs!CX$200,1)</f>
        <v>0.39654076228368373</v>
      </c>
      <c r="BZ191">
        <f>1-NORMDIST(L191,Playoffs!CY$199,Playoffs!CY$200,1)</f>
        <v>0.83901521620233543</v>
      </c>
      <c r="CA191">
        <f>NORMDIST(M191,Playoffs!CZ$199,Playoffs!CZ$200,1)</f>
        <v>0.62155353219025011</v>
      </c>
      <c r="CB191">
        <f>1-NORMDIST(N191,Playoffs!DA$199,Playoffs!DA$200,1)</f>
        <v>0.98982986915533222</v>
      </c>
      <c r="CC191">
        <f>NORMDIST(O191,Playoffs!DB$199,Playoffs!DB$200,1)</f>
        <v>0.29007495984119736</v>
      </c>
      <c r="CD191">
        <f>1-NORMDIST(P191,Playoffs!DC$199,Playoffs!DC$200,1)</f>
        <v>0.88935617381762111</v>
      </c>
      <c r="CE191">
        <f>NORMDIST(Q191,Playoffs!DD$199,Playoffs!DD$200,1)</f>
        <v>0.43847416003569173</v>
      </c>
      <c r="CF191">
        <f>1-NORMDIST(R191,Playoffs!DE$199,Playoffs!DE$200,1)</f>
        <v>0.92854139313509299</v>
      </c>
      <c r="CG191">
        <f>NORMDIST(S191,Playoffs!DF$199,Playoffs!DF$200,1)</f>
        <v>0.99829492331303737</v>
      </c>
      <c r="CH191">
        <f>1-NORMDIST(T191,Playoffs!DG$199,Playoffs!DG$200,1)</f>
        <v>0.69142697024320909</v>
      </c>
      <c r="CI191">
        <f>1-NORMDIST(U191,Playoffs!DH$199,Playoffs!DH$200,1)</f>
        <v>0.21760792636662474</v>
      </c>
      <c r="CJ191">
        <f>NORMDIST(V191,Playoffs!DI$199,Playoffs!DI$200,1)</f>
        <v>0.91007978157180336</v>
      </c>
      <c r="CK191">
        <f>NORMDIST(W191,Playoffs!DJ$199,Playoffs!DJ$200,1)</f>
        <v>0.61254407430520541</v>
      </c>
      <c r="CL191">
        <f>1-NORMDIST(X191,Playoffs!DK$199,Playoffs!DK$200,1)</f>
        <v>0.78026019518546375</v>
      </c>
      <c r="CM191">
        <f>NORMDIST(Y191,Playoffs!DL$199,Playoffs!DL$200,1)</f>
        <v>0.27133586890053307</v>
      </c>
      <c r="CN191">
        <f>1-NORMDIST(Z191,Playoffs!DM$199,Playoffs!DM$200,1)</f>
        <v>0.78072254409329012</v>
      </c>
      <c r="CO191">
        <f>1-NORMDIST(AA191,Playoffs!DN$199,Playoffs!DN$200,1)</f>
        <v>0.44930738543060988</v>
      </c>
      <c r="CP191">
        <f>NORMDIST(AB191,Playoffs!DO$199,Playoffs!DO$200,1)</f>
        <v>3.934541195052832E-2</v>
      </c>
      <c r="CQ191">
        <f>NORMDIST(AC191,Playoffs!DP$199,Playoffs!DP$200,1)</f>
        <v>0.14823226700804903</v>
      </c>
      <c r="CR191">
        <f>1-NORMDIST(AD191,Playoffs!DQ$199,Playoffs!DQ$200,1)</f>
        <v>0.20710049694117028</v>
      </c>
      <c r="CS191">
        <f>NORMDIST(AE191,Playoffs!DR$199,Playoffs!DR$200,1)</f>
        <v>0.2499067663886454</v>
      </c>
      <c r="CT191">
        <f>1-NORMDIST(AF191,Playoffs!DS$199,Playoffs!DS$200,1)</f>
        <v>0.78334182004026398</v>
      </c>
      <c r="CU191">
        <f>NORMDIST(AG191,Playoffs!DT$199,Playoffs!DT$200,1)</f>
        <v>0.83864845791743758</v>
      </c>
      <c r="CV191">
        <f>1-NORMDIST(AH191,Playoffs!DU$199,Playoffs!DU$200,1)</f>
        <v>0.23027594792327988</v>
      </c>
      <c r="CW191">
        <f t="shared" si="172"/>
        <v>20.91166369529083</v>
      </c>
      <c r="CX191">
        <f t="shared" si="173"/>
        <v>30.785193408719966</v>
      </c>
      <c r="CY191">
        <f t="shared" si="174"/>
        <v>51.696857104010789</v>
      </c>
      <c r="DA191">
        <f t="shared" ca="1" si="175"/>
        <v>89</v>
      </c>
      <c r="DB191">
        <f t="shared" ca="1" si="176"/>
        <v>8</v>
      </c>
      <c r="DC191">
        <f t="shared" ca="1" si="177"/>
        <v>17</v>
      </c>
      <c r="DE191" t="str">
        <f t="shared" si="178"/>
        <v>Vikings</v>
      </c>
    </row>
    <row r="192" spans="1:109">
      <c r="A192" t="str">
        <f>Playoffs!G190</f>
        <v>Cowboys-DIV-2009</v>
      </c>
      <c r="B192" t="str">
        <f>Playoffs!B190&amp;"-"&amp;Playoffs!F190</f>
        <v>Vikings-2009</v>
      </c>
      <c r="C192">
        <f>Playoffs!CP190-VLOOKUP($B192,Adjusted!$C$1:$AI$128,C$2,FALSE)</f>
        <v>0.57499777242402694</v>
      </c>
      <c r="D192">
        <f>Playoffs!CQ190-VLOOKUP($B192,Adjusted!$C$1:$AI$128,D$2,FALSE)</f>
        <v>0.66268246579205747</v>
      </c>
      <c r="E192">
        <f>Playoffs!CR190-VLOOKUP($B192,Adjusted!$C$1:$AI$128,E$2,FALSE)</f>
        <v>1.545470756771921</v>
      </c>
      <c r="F192">
        <f>Playoffs!CS190-VLOOKUP($B192,Adjusted!$C$1:$AI$128,F$2,FALSE)</f>
        <v>8.9533535315199604</v>
      </c>
      <c r="G192">
        <f>Playoffs!CT190-VLOOKUP($B192,Adjusted!$C$1:$AI$128,G$2,FALSE)</f>
        <v>3.4158947955943444</v>
      </c>
      <c r="H192">
        <f>Playoffs!CU190-VLOOKUP($B192,Adjusted!$C$1:$AI$128,H$2,FALSE)</f>
        <v>0.62484283389378759</v>
      </c>
      <c r="I192">
        <f>Playoffs!CV190-VLOOKUP($B192,Adjusted!$C$1:$AI$128,I$2,FALSE)</f>
        <v>19.963432691339246</v>
      </c>
      <c r="J192">
        <f>Playoffs!CW190-VLOOKUP($B192,Adjusted!$C$1:$AI$128,J$2,FALSE)</f>
        <v>22.753265116485704</v>
      </c>
      <c r="K192">
        <f>Playoffs!CX190-VLOOKUP($B192,Adjusted!$C$1:$AI$128,K$2,FALSE)</f>
        <v>2.6081317500022743</v>
      </c>
      <c r="L192">
        <f>Playoffs!CY190-VLOOKUP($B192,Adjusted!$C$1:$AI$128,L$2,FALSE)</f>
        <v>2.1891455998880911</v>
      </c>
      <c r="M192">
        <f>Playoffs!CZ190-VLOOKUP($B192,Adjusted!$C$1:$AI$128,M$2,FALSE)</f>
        <v>3.5791119852688826</v>
      </c>
      <c r="N192">
        <f>Playoffs!DA190-VLOOKUP($B192,Adjusted!$C$1:$AI$128,N$2,FALSE)</f>
        <v>4.9008834574313234</v>
      </c>
      <c r="O192">
        <f>Playoffs!DB190-VLOOKUP($B192,Adjusted!$C$1:$AI$128,O$2,FALSE)</f>
        <v>1.33843577574478</v>
      </c>
      <c r="P192">
        <f>Playoffs!DC190-VLOOKUP($B192,Adjusted!$C$1:$AI$128,P$2,FALSE)</f>
        <v>1.0817205083810904</v>
      </c>
      <c r="Q192">
        <f>Playoffs!DD190-VLOOKUP($B192,Adjusted!$C$1:$AI$128,Q$2,FALSE)</f>
        <v>0.24591807291373838</v>
      </c>
      <c r="R192">
        <f>Playoffs!DE190-VLOOKUP($B192,Adjusted!$C$1:$AI$128,R$2,FALSE)</f>
        <v>0.28276800837381522</v>
      </c>
      <c r="S192">
        <f>Playoffs!DF190-VLOOKUP($B192,Adjusted!$C$1:$AI$128,S$2,FALSE)</f>
        <v>27.626978497978492</v>
      </c>
      <c r="T192">
        <f>Playoffs!DG190-VLOOKUP($B192,Adjusted!$C$1:$AI$128,T$2,FALSE)</f>
        <v>41.790708684102967</v>
      </c>
      <c r="U192">
        <f>Playoffs!DH190-VLOOKUP($B192,Adjusted!$C$1:$AI$128,U$2,FALSE)</f>
        <v>4.1362808720108477</v>
      </c>
      <c r="V192">
        <f>Playoffs!DI190-VLOOKUP($B192,Adjusted!$C$1:$AI$128,V$2,FALSE)</f>
        <v>5.2809124092196713</v>
      </c>
      <c r="W192">
        <f>Playoffs!DJ190-VLOOKUP($B192,Adjusted!$C$1:$AI$128,W$2,FALSE)</f>
        <v>0.39320214313261481</v>
      </c>
      <c r="X192">
        <f>Playoffs!DK190-VLOOKUP($B192,Adjusted!$C$1:$AI$128,X$2,FALSE)</f>
        <v>0.63541906399951598</v>
      </c>
      <c r="Y192">
        <f>Playoffs!DL190-VLOOKUP($B192,Adjusted!$C$1:$AI$128,Y$2,FALSE)</f>
        <v>5.45647529314979</v>
      </c>
      <c r="Z192">
        <f>Playoffs!DM190-VLOOKUP($B192,Adjusted!$C$1:$AI$128,Z$2,FALSE)</f>
        <v>4.6833394041969321</v>
      </c>
      <c r="AA192">
        <f>Playoffs!DN190-VLOOKUP($B192,Adjusted!$C$1:$AI$128,AA$2,FALSE)</f>
        <v>-1.3910454151104951E-2</v>
      </c>
      <c r="AB192">
        <f>Playoffs!DO190-VLOOKUP($B192,Adjusted!$C$1:$AI$128,AB$2,FALSE)</f>
        <v>0.94063973625912889</v>
      </c>
      <c r="AC192">
        <f>Playoffs!DP190-VLOOKUP($B192,Adjusted!$C$1:$AI$128,AC$2,FALSE)</f>
        <v>0.66713640462619406</v>
      </c>
      <c r="AD192">
        <f>Playoffs!DQ190-VLOOKUP($B192,Adjusted!$C$1:$AI$128,AD$2,FALSE)</f>
        <v>0.3624827704059953</v>
      </c>
      <c r="AE192">
        <f>Playoffs!DR190-VLOOKUP($B192,Adjusted!$C$1:$AI$128,AE$2,FALSE)</f>
        <v>4.0194132775569047</v>
      </c>
      <c r="AF192">
        <f>Playoffs!DS190-VLOOKUP($B192,Adjusted!$C$1:$AI$128,AF$2,FALSE)</f>
        <v>3.345132505672451</v>
      </c>
      <c r="AG192">
        <f>Playoffs!DT190-VLOOKUP($B192,Adjusted!$C$1:$AI$128,AG$2,FALSE)</f>
        <v>44.705194876539295</v>
      </c>
      <c r="AH192">
        <f>Playoffs!DU190-VLOOKUP($B192,Adjusted!$C$1:$AI$128,AH$2,FALSE)</f>
        <v>44.187096074405538</v>
      </c>
      <c r="AJ192">
        <f t="shared" ca="1" si="171"/>
        <v>182</v>
      </c>
      <c r="AK192">
        <f t="shared" ca="1" si="179"/>
        <v>93</v>
      </c>
      <c r="AL192">
        <f t="shared" ca="1" si="180"/>
        <v>185</v>
      </c>
      <c r="AM192">
        <f t="shared" ca="1" si="181"/>
        <v>185</v>
      </c>
      <c r="AN192">
        <f t="shared" ca="1" si="182"/>
        <v>168</v>
      </c>
      <c r="AO192">
        <f t="shared" ca="1" si="183"/>
        <v>156</v>
      </c>
      <c r="AP192">
        <f t="shared" ca="1" si="184"/>
        <v>178</v>
      </c>
      <c r="AQ192">
        <f t="shared" ca="1" si="185"/>
        <v>66</v>
      </c>
      <c r="AR192">
        <f t="shared" ca="1" si="186"/>
        <v>111</v>
      </c>
      <c r="AS192">
        <f t="shared" ca="1" si="187"/>
        <v>57</v>
      </c>
      <c r="AT192">
        <f t="shared" ca="1" si="188"/>
        <v>192</v>
      </c>
      <c r="AU192">
        <f t="shared" ca="1" si="189"/>
        <v>98</v>
      </c>
      <c r="AV192">
        <f t="shared" ca="1" si="190"/>
        <v>152</v>
      </c>
      <c r="AW192">
        <f t="shared" ca="1" si="191"/>
        <v>36</v>
      </c>
      <c r="AX192">
        <f t="shared" ca="1" si="192"/>
        <v>180</v>
      </c>
      <c r="AY192">
        <f t="shared" ca="1" si="193"/>
        <v>55</v>
      </c>
      <c r="AZ192">
        <f t="shared" ca="1" si="194"/>
        <v>154</v>
      </c>
      <c r="BA192">
        <f t="shared" ca="1" si="195"/>
        <v>190</v>
      </c>
      <c r="BB192">
        <f t="shared" ca="1" si="196"/>
        <v>111</v>
      </c>
      <c r="BC192">
        <f t="shared" ca="1" si="197"/>
        <v>56</v>
      </c>
      <c r="BD192">
        <f t="shared" ca="1" si="198"/>
        <v>177</v>
      </c>
      <c r="BE192">
        <f t="shared" ca="1" si="199"/>
        <v>96</v>
      </c>
      <c r="BF192">
        <f t="shared" ca="1" si="200"/>
        <v>105</v>
      </c>
      <c r="BG192">
        <f t="shared" ca="1" si="201"/>
        <v>50</v>
      </c>
      <c r="BH192">
        <f t="shared" ca="1" si="202"/>
        <v>3</v>
      </c>
      <c r="BI192">
        <f t="shared" ca="1" si="203"/>
        <v>50</v>
      </c>
      <c r="BJ192">
        <f t="shared" ca="1" si="204"/>
        <v>8</v>
      </c>
      <c r="BK192">
        <f t="shared" ca="1" si="205"/>
        <v>52</v>
      </c>
      <c r="BL192">
        <f t="shared" ca="1" si="206"/>
        <v>98</v>
      </c>
      <c r="BM192">
        <f t="shared" ca="1" si="207"/>
        <v>67</v>
      </c>
      <c r="BN192">
        <f t="shared" ca="1" si="208"/>
        <v>17</v>
      </c>
      <c r="BO192">
        <f t="shared" ca="1" si="209"/>
        <v>177</v>
      </c>
      <c r="BQ192">
        <f>NORMDIST(C192,Playoffs!CP$199,Playoffs!CP$200,1)</f>
        <v>0.12981075143911602</v>
      </c>
      <c r="BR192">
        <f>1-NORMDIST(D192,Playoffs!CQ$199,Playoffs!CQ$200,1)</f>
        <v>0.60981504231528283</v>
      </c>
      <c r="BS192">
        <f>NORMDIST(E192,Playoffs!CR$199,Playoffs!CR$200,1)</f>
        <v>8.4255668121667293E-2</v>
      </c>
      <c r="BT192">
        <f>1-NORMDIST(F192,Playoffs!CS$199,Playoffs!CS$200,1)</f>
        <v>0.10722130559287357</v>
      </c>
      <c r="BU192">
        <f>1-NORMDIST(G192,Playoffs!CT$199,Playoffs!CT$200,1)</f>
        <v>0.11805748876923516</v>
      </c>
      <c r="BV192">
        <f>NORMDIST(H192,Playoffs!CU$199,Playoffs!CU$200,1)</f>
        <v>0.21104835243492559</v>
      </c>
      <c r="BW192">
        <f>NORMDIST(I192,Playoffs!CV$199,Playoffs!CV$200,1)</f>
        <v>0.1701741774793406</v>
      </c>
      <c r="BX192">
        <f>1-NORMDIST(J192,Playoffs!CW$199,Playoffs!CW$200,1)</f>
        <v>0.73946191559116847</v>
      </c>
      <c r="BY192">
        <f>NORMDIST(K192,Playoffs!CX$199,Playoffs!CX$200,1)</f>
        <v>0.46847253924744703</v>
      </c>
      <c r="BZ192">
        <f>1-NORMDIST(L192,Playoffs!CY$199,Playoffs!CY$200,1)</f>
        <v>0.78274292545043023</v>
      </c>
      <c r="CA192">
        <f>NORMDIST(M192,Playoffs!CZ$199,Playoffs!CZ$200,1)</f>
        <v>8.0420711514082699E-2</v>
      </c>
      <c r="CB192">
        <f>1-NORMDIST(N192,Playoffs!DA$199,Playoffs!DA$200,1)</f>
        <v>0.5945473418377567</v>
      </c>
      <c r="CC192">
        <f>NORMDIST(O192,Playoffs!DB$199,Playoffs!DB$200,1)</f>
        <v>0.30021255576180117</v>
      </c>
      <c r="CD192">
        <f>1-NORMDIST(P192,Playoffs!DC$199,Playoffs!DC$200,1)</f>
        <v>0.8387304106376321</v>
      </c>
      <c r="CE192">
        <f>NORMDIST(Q192,Playoffs!DD$199,Playoffs!DD$200,1)</f>
        <v>0.13972041135392921</v>
      </c>
      <c r="CF192">
        <f>1-NORMDIST(R192,Playoffs!DE$199,Playoffs!DE$200,1)</f>
        <v>0.79026156334365061</v>
      </c>
      <c r="CG192">
        <f>NORMDIST(S192,Playoffs!DF$199,Playoffs!DF$200,1)</f>
        <v>0.27271080067844833</v>
      </c>
      <c r="CH192">
        <f>1-NORMDIST(T192,Playoffs!DG$199,Playoffs!DG$200,1)</f>
        <v>2.8937838321384968E-2</v>
      </c>
      <c r="CI192">
        <f>1-NORMDIST(U192,Playoffs!DH$199,Playoffs!DH$200,1)</f>
        <v>0.45629271020119722</v>
      </c>
      <c r="CJ192">
        <f>NORMDIST(V192,Playoffs!DI$199,Playoffs!DI$200,1)</f>
        <v>0.75052379465267638</v>
      </c>
      <c r="CK192">
        <f>NORMDIST(W192,Playoffs!DJ$199,Playoffs!DJ$200,1)</f>
        <v>0.1686886265032983</v>
      </c>
      <c r="CL192">
        <f>1-NORMDIST(X192,Playoffs!DK$199,Playoffs!DK$200,1)</f>
        <v>0.52974203148276677</v>
      </c>
      <c r="CM192">
        <f>NORMDIST(Y192,Playoffs!DL$199,Playoffs!DL$200,1)</f>
        <v>0.47916698003682812</v>
      </c>
      <c r="CN192">
        <f>1-NORMDIST(Z192,Playoffs!DM$199,Playoffs!DM$200,1)</f>
        <v>0.79590304458886574</v>
      </c>
      <c r="CO192">
        <f>1-NORMDIST(AA192,Playoffs!DN$199,Playoffs!DN$200,1)</f>
        <v>0.97215258878326705</v>
      </c>
      <c r="CP192">
        <f>NORMDIST(AB192,Playoffs!DO$199,Playoffs!DO$200,1)</f>
        <v>0.6126234534811561</v>
      </c>
      <c r="CQ192">
        <f>NORMDIST(AC192,Playoffs!DP$199,Playoffs!DP$200,1)</f>
        <v>0.96372346090780781</v>
      </c>
      <c r="CR192">
        <f>1-NORMDIST(AD192,Playoffs!DQ$199,Playoffs!DQ$200,1)</f>
        <v>0.79093282296031164</v>
      </c>
      <c r="CS192">
        <f>NORMDIST(AE192,Playoffs!DR$199,Playoffs!DR$200,1)</f>
        <v>0.46256997281352863</v>
      </c>
      <c r="CT192">
        <f>1-NORMDIST(AF192,Playoffs!DS$199,Playoffs!DS$200,1)</f>
        <v>0.73525678564739594</v>
      </c>
      <c r="CU192">
        <f>NORMDIST(AG192,Playoffs!DT$199,Playoffs!DT$200,1)</f>
        <v>0.84361122993298099</v>
      </c>
      <c r="CV192">
        <f>1-NORMDIST(AH192,Playoffs!DU$199,Playoffs!DU$200,1)</f>
        <v>0.1761735625285864</v>
      </c>
      <c r="CW192">
        <f t="shared" si="172"/>
        <v>9.6361950745523259</v>
      </c>
      <c r="CX192">
        <f t="shared" si="173"/>
        <v>19.963087102220257</v>
      </c>
      <c r="CY192">
        <f t="shared" si="174"/>
        <v>29.599282176772579</v>
      </c>
      <c r="DA192">
        <f t="shared" ca="1" si="175"/>
        <v>184</v>
      </c>
      <c r="DB192">
        <f t="shared" ca="1" si="176"/>
        <v>99</v>
      </c>
      <c r="DC192">
        <f t="shared" ca="1" si="177"/>
        <v>171</v>
      </c>
      <c r="DE192" t="str">
        <f t="shared" si="178"/>
        <v>Cowboys</v>
      </c>
    </row>
    <row r="193" spans="1:109">
      <c r="A193" t="str">
        <f>Playoffs!G191</f>
        <v>Chargers-DIV-2009</v>
      </c>
      <c r="B193" t="str">
        <f>Playoffs!B191&amp;"-"&amp;Playoffs!F191</f>
        <v>Jets-2009</v>
      </c>
      <c r="C193">
        <f>Playoffs!CP191-VLOOKUP($B193,Adjusted!$C$1:$AI$128,C$2,FALSE)</f>
        <v>0.76159336927057775</v>
      </c>
      <c r="D193">
        <f>Playoffs!CQ191-VLOOKUP($B193,Adjusted!$C$1:$AI$128,D$2,FALSE)</f>
        <v>0.62762149180174354</v>
      </c>
      <c r="E193">
        <f>Playoffs!CR191-VLOOKUP($B193,Adjusted!$C$1:$AI$128,E$2,FALSE)</f>
        <v>7.0706257775181829</v>
      </c>
      <c r="F193">
        <f>Playoffs!CS191-VLOOKUP($B193,Adjusted!$C$1:$AI$128,F$2,FALSE)</f>
        <v>4.045159697425774</v>
      </c>
      <c r="G193">
        <f>Playoffs!CT191-VLOOKUP($B193,Adjusted!$C$1:$AI$128,G$2,FALSE)</f>
        <v>1.8925125789924793</v>
      </c>
      <c r="H193">
        <f>Playoffs!CU191-VLOOKUP($B193,Adjusted!$C$1:$AI$128,H$2,FALSE)</f>
        <v>0.89868283951414496</v>
      </c>
      <c r="I193">
        <f>Playoffs!CV191-VLOOKUP($B193,Adjusted!$C$1:$AI$128,I$2,FALSE)</f>
        <v>33.226458772214954</v>
      </c>
      <c r="J193">
        <f>Playoffs!CW191-VLOOKUP($B193,Adjusted!$C$1:$AI$128,J$2,FALSE)</f>
        <v>22.723710759377326</v>
      </c>
      <c r="K193">
        <f>Playoffs!CX191-VLOOKUP($B193,Adjusted!$C$1:$AI$128,K$2,FALSE)</f>
        <v>2.3397088770591772</v>
      </c>
      <c r="L193">
        <f>Playoffs!CY191-VLOOKUP($B193,Adjusted!$C$1:$AI$128,L$2,FALSE)</f>
        <v>2.3760966460428707</v>
      </c>
      <c r="M193">
        <f>Playoffs!CZ191-VLOOKUP($B193,Adjusted!$C$1:$AI$128,M$2,FALSE)</f>
        <v>6.8106948910071985</v>
      </c>
      <c r="N193">
        <f>Playoffs!DA191-VLOOKUP($B193,Adjusted!$C$1:$AI$128,N$2,FALSE)</f>
        <v>4.5073302797288983</v>
      </c>
      <c r="O193">
        <f>Playoffs!DB191-VLOOKUP($B193,Adjusted!$C$1:$AI$128,O$2,FALSE)</f>
        <v>1.7442992859122783</v>
      </c>
      <c r="P193">
        <f>Playoffs!DC191-VLOOKUP($B193,Adjusted!$C$1:$AI$128,P$2,FALSE)</f>
        <v>1.2565223778840837</v>
      </c>
      <c r="Q193">
        <f>Playoffs!DD191-VLOOKUP($B193,Adjusted!$C$1:$AI$128,Q$2,FALSE)</f>
        <v>0.40158902588674067</v>
      </c>
      <c r="R193">
        <f>Playoffs!DE191-VLOOKUP($B193,Adjusted!$C$1:$AI$128,R$2,FALSE)</f>
        <v>0.41262077822755483</v>
      </c>
      <c r="S193">
        <f>Playoffs!DF191-VLOOKUP($B193,Adjusted!$C$1:$AI$128,S$2,FALSE)</f>
        <v>32.209999716821827</v>
      </c>
      <c r="T193">
        <f>Playoffs!DG191-VLOOKUP($B193,Adjusted!$C$1:$AI$128,T$2,FALSE)</f>
        <v>29.504875916093688</v>
      </c>
      <c r="U193">
        <f>Playoffs!DH191-VLOOKUP($B193,Adjusted!$C$1:$AI$128,U$2,FALSE)</f>
        <v>3.0178131844711911</v>
      </c>
      <c r="V193">
        <f>Playoffs!DI191-VLOOKUP($B193,Adjusted!$C$1:$AI$128,V$2,FALSE)</f>
        <v>3.8068891661244599</v>
      </c>
      <c r="W193">
        <f>Playoffs!DJ191-VLOOKUP($B193,Adjusted!$C$1:$AI$128,W$2,FALSE)</f>
        <v>0.84622877117934203</v>
      </c>
      <c r="X193">
        <f>Playoffs!DK191-VLOOKUP($B193,Adjusted!$C$1:$AI$128,X$2,FALSE)</f>
        <v>1.0568948251717156</v>
      </c>
      <c r="Y193">
        <f>Playoffs!DL191-VLOOKUP($B193,Adjusted!$C$1:$AI$128,Y$2,FALSE)</f>
        <v>4.9589910493730152</v>
      </c>
      <c r="Z193">
        <f>Playoffs!DM191-VLOOKUP($B193,Adjusted!$C$1:$AI$128,Z$2,FALSE)</f>
        <v>5.0178204638763457</v>
      </c>
      <c r="AA193">
        <f>Playoffs!DN191-VLOOKUP($B193,Adjusted!$C$1:$AI$128,AA$2,FALSE)</f>
        <v>1.5132064829692302</v>
      </c>
      <c r="AB193">
        <f>Playoffs!DO191-VLOOKUP($B193,Adjusted!$C$1:$AI$128,AB$2,FALSE)</f>
        <v>0.72823635041387524</v>
      </c>
      <c r="AC193">
        <f>Playoffs!DP191-VLOOKUP($B193,Adjusted!$C$1:$AI$128,AC$2,FALSE)</f>
        <v>0.39073630840943785</v>
      </c>
      <c r="AD193">
        <f>Playoffs!DQ191-VLOOKUP($B193,Adjusted!$C$1:$AI$128,AD$2,FALSE)</f>
        <v>0.43442667285795128</v>
      </c>
      <c r="AE193">
        <f>Playoffs!DR191-VLOOKUP($B193,Adjusted!$C$1:$AI$128,AE$2,FALSE)</f>
        <v>3.8416445427086052</v>
      </c>
      <c r="AF193">
        <f>Playoffs!DS191-VLOOKUP($B193,Adjusted!$C$1:$AI$128,AF$2,FALSE)</f>
        <v>4.146850224430195</v>
      </c>
      <c r="AG193">
        <f>Playoffs!DT191-VLOOKUP($B193,Adjusted!$C$1:$AI$128,AG$2,FALSE)</f>
        <v>43.891036897505245</v>
      </c>
      <c r="AH193">
        <f>Playoffs!DU191-VLOOKUP($B193,Adjusted!$C$1:$AI$128,AH$2,FALSE)</f>
        <v>37.372716741204812</v>
      </c>
      <c r="AJ193">
        <f t="shared" ca="1" si="171"/>
        <v>59</v>
      </c>
      <c r="AK193">
        <f t="shared" ca="1" si="179"/>
        <v>62</v>
      </c>
      <c r="AL193">
        <f t="shared" ca="1" si="180"/>
        <v>74</v>
      </c>
      <c r="AM193">
        <f t="shared" ca="1" si="181"/>
        <v>78</v>
      </c>
      <c r="AN193">
        <f t="shared" ca="1" si="182"/>
        <v>127</v>
      </c>
      <c r="AO193">
        <f t="shared" ca="1" si="183"/>
        <v>144</v>
      </c>
      <c r="AP193">
        <f t="shared" ca="1" si="184"/>
        <v>66</v>
      </c>
      <c r="AQ193">
        <f t="shared" ca="1" si="185"/>
        <v>65</v>
      </c>
      <c r="AR193">
        <f t="shared" ca="1" si="186"/>
        <v>143</v>
      </c>
      <c r="AS193">
        <f t="shared" ca="1" si="187"/>
        <v>81</v>
      </c>
      <c r="AT193">
        <f t="shared" ca="1" si="188"/>
        <v>19</v>
      </c>
      <c r="AU193">
        <f t="shared" ca="1" si="189"/>
        <v>65</v>
      </c>
      <c r="AV193">
        <f t="shared" ca="1" si="190"/>
        <v>87</v>
      </c>
      <c r="AW193">
        <f t="shared" ca="1" si="191"/>
        <v>59</v>
      </c>
      <c r="AX193">
        <f t="shared" ca="1" si="192"/>
        <v>111</v>
      </c>
      <c r="AY193">
        <f t="shared" ca="1" si="193"/>
        <v>123</v>
      </c>
      <c r="AZ193">
        <f t="shared" ca="1" si="194"/>
        <v>93</v>
      </c>
      <c r="BA193">
        <f t="shared" ca="1" si="195"/>
        <v>89</v>
      </c>
      <c r="BB193">
        <f t="shared" ca="1" si="196"/>
        <v>76</v>
      </c>
      <c r="BC193">
        <f t="shared" ca="1" si="197"/>
        <v>111</v>
      </c>
      <c r="BD193">
        <f t="shared" ca="1" si="198"/>
        <v>57</v>
      </c>
      <c r="BE193">
        <f t="shared" ca="1" si="199"/>
        <v>195</v>
      </c>
      <c r="BF193">
        <f t="shared" ca="1" si="200"/>
        <v>148</v>
      </c>
      <c r="BG193">
        <f t="shared" ca="1" si="201"/>
        <v>71</v>
      </c>
      <c r="BH193">
        <f t="shared" ca="1" si="202"/>
        <v>191</v>
      </c>
      <c r="BI193">
        <f t="shared" ca="1" si="203"/>
        <v>92</v>
      </c>
      <c r="BJ193">
        <f t="shared" ca="1" si="204"/>
        <v>151</v>
      </c>
      <c r="BK193">
        <f t="shared" ca="1" si="205"/>
        <v>94</v>
      </c>
      <c r="BL193">
        <f t="shared" ca="1" si="206"/>
        <v>106</v>
      </c>
      <c r="BM193">
        <f t="shared" ca="1" si="207"/>
        <v>108</v>
      </c>
      <c r="BN193">
        <f t="shared" ca="1" si="208"/>
        <v>22</v>
      </c>
      <c r="BO193">
        <f t="shared" ca="1" si="209"/>
        <v>96</v>
      </c>
      <c r="BQ193">
        <f>NORMDIST(C193,Playoffs!CP$199,Playoffs!CP$200,1)</f>
        <v>0.7511897669533667</v>
      </c>
      <c r="BR193">
        <f>1-NORMDIST(D193,Playoffs!CQ$199,Playoffs!CQ$200,1)</f>
        <v>0.73174259302069022</v>
      </c>
      <c r="BS193">
        <f>NORMDIST(E193,Playoffs!CR$199,Playoffs!CR$200,1)</f>
        <v>0.71767853386956648</v>
      </c>
      <c r="BT193">
        <f>1-NORMDIST(F193,Playoffs!CS$199,Playoffs!CS$200,1)</f>
        <v>0.68915073675666705</v>
      </c>
      <c r="BU193">
        <f>1-NORMDIST(G193,Playoffs!CT$199,Playoffs!CT$200,1)</f>
        <v>0.460198286521186</v>
      </c>
      <c r="BV193">
        <f>NORMDIST(H193,Playoffs!CU$199,Playoffs!CU$200,1)</f>
        <v>0.27166531653754078</v>
      </c>
      <c r="BW193">
        <f>NORMDIST(I193,Playoffs!CV$199,Playoffs!CV$200,1)</f>
        <v>0.70152428782104992</v>
      </c>
      <c r="BX193">
        <f>1-NORMDIST(J193,Playoffs!CW$199,Playoffs!CW$200,1)</f>
        <v>0.74053328993473744</v>
      </c>
      <c r="BY193">
        <f>NORMDIST(K193,Playoffs!CX$199,Playoffs!CX$200,1)</f>
        <v>0.29837186188604559</v>
      </c>
      <c r="BZ193">
        <f>1-NORMDIST(L193,Playoffs!CY$199,Playoffs!CY$200,1)</f>
        <v>0.68013960953678076</v>
      </c>
      <c r="CA193">
        <f>NORMDIST(M193,Playoffs!CZ$199,Playoffs!CZ$200,1)</f>
        <v>0.9252260601668667</v>
      </c>
      <c r="CB193">
        <f>1-NORMDIST(N193,Playoffs!DA$199,Playoffs!DA$200,1)</f>
        <v>0.72090580623151235</v>
      </c>
      <c r="CC193">
        <f>NORMDIST(O193,Playoffs!DB$199,Playoffs!DB$200,1)</f>
        <v>0.58398684024167591</v>
      </c>
      <c r="CD193">
        <f>1-NORMDIST(P193,Playoffs!DC$199,Playoffs!DC$200,1)</f>
        <v>0.74930707888975068</v>
      </c>
      <c r="CE193">
        <f>NORMDIST(Q193,Playoffs!DD$199,Playoffs!DD$200,1)</f>
        <v>0.53067589851199148</v>
      </c>
      <c r="CF193">
        <f>1-NORMDIST(R193,Playoffs!DE$199,Playoffs!DE$200,1)</f>
        <v>0.43680674794841645</v>
      </c>
      <c r="CG193">
        <f>NORMDIST(S193,Playoffs!DF$199,Playoffs!DF$200,1)</f>
        <v>0.58110190806024387</v>
      </c>
      <c r="CH193">
        <f>1-NORMDIST(T193,Playoffs!DG$199,Playoffs!DG$200,1)</f>
        <v>0.60757482338965718</v>
      </c>
      <c r="CI193">
        <f>1-NORMDIST(U193,Playoffs!DH$199,Playoffs!DH$200,1)</f>
        <v>0.67134751867414355</v>
      </c>
      <c r="CJ193">
        <f>NORMDIST(V193,Playoffs!DI$199,Playoffs!DI$200,1)</f>
        <v>0.47878460174237569</v>
      </c>
      <c r="CK193">
        <f>NORMDIST(W193,Playoffs!DJ$199,Playoffs!DJ$200,1)</f>
        <v>0.75659681153352276</v>
      </c>
      <c r="CL193">
        <f>1-NORMDIST(X193,Playoffs!DK$199,Playoffs!DK$200,1)</f>
        <v>7.1475299967276973E-2</v>
      </c>
      <c r="CM193">
        <f>NORMDIST(Y193,Playoffs!DL$199,Playoffs!DL$200,1)</f>
        <v>0.29087858616824891</v>
      </c>
      <c r="CN193">
        <f>1-NORMDIST(Z193,Playoffs!DM$199,Playoffs!DM$200,1)</f>
        <v>0.68859133606551481</v>
      </c>
      <c r="CO193">
        <f>1-NORMDIST(AA193,Playoffs!DN$199,Playoffs!DN$200,1)</f>
        <v>5.4188133191189758E-2</v>
      </c>
      <c r="CP193">
        <f>NORMDIST(AB193,Playoffs!DO$199,Playoffs!DO$200,1)</f>
        <v>0.41945812282326345</v>
      </c>
      <c r="CQ193">
        <f>NORMDIST(AC193,Playoffs!DP$199,Playoffs!DP$200,1)</f>
        <v>0.28500133754657409</v>
      </c>
      <c r="CR193">
        <f>1-NORMDIST(AD193,Playoffs!DQ$199,Playoffs!DQ$200,1)</f>
        <v>0.57707744185904719</v>
      </c>
      <c r="CS193">
        <f>NORMDIST(AE193,Playoffs!DR$199,Playoffs!DR$200,1)</f>
        <v>0.40711809859707815</v>
      </c>
      <c r="CT193">
        <f>1-NORMDIST(AF193,Playoffs!DS$199,Playoffs!DS$200,1)</f>
        <v>0.497159655514121</v>
      </c>
      <c r="CU193">
        <f>NORMDIST(AG193,Playoffs!DT$199,Playoffs!DT$200,1)</f>
        <v>0.81183930447131381</v>
      </c>
      <c r="CV193">
        <f>1-NORMDIST(AH193,Playoffs!DU$199,Playoffs!DU$200,1)</f>
        <v>0.54530656263728727</v>
      </c>
      <c r="CW193">
        <f t="shared" si="172"/>
        <v>21.437539304968556</v>
      </c>
      <c r="CX193">
        <f t="shared" si="173"/>
        <v>21.154666146186479</v>
      </c>
      <c r="CY193">
        <f t="shared" si="174"/>
        <v>42.592205451155039</v>
      </c>
      <c r="DA193">
        <f t="shared" ca="1" si="175"/>
        <v>84</v>
      </c>
      <c r="DB193">
        <f t="shared" ca="1" si="176"/>
        <v>90</v>
      </c>
      <c r="DC193">
        <f t="shared" ca="1" si="177"/>
        <v>79</v>
      </c>
      <c r="DE193" t="str">
        <f t="shared" si="178"/>
        <v>Chargers</v>
      </c>
    </row>
    <row r="194" spans="1:109">
      <c r="A194" t="str">
        <f>Playoffs!G192</f>
        <v>Jets-DIV-2009</v>
      </c>
      <c r="B194" t="str">
        <f>Playoffs!B192&amp;"-"&amp;Playoffs!F192</f>
        <v>Chargers-2009</v>
      </c>
      <c r="C194">
        <f>Playoffs!CP192-VLOOKUP($B194,Adjusted!$C$1:$AI$128,C$2,FALSE)</f>
        <v>0.54498821100677564</v>
      </c>
      <c r="D194">
        <f>Playoffs!CQ192-VLOOKUP($B194,Adjusted!$C$1:$AI$128,D$2,FALSE)</f>
        <v>0.57022503276004299</v>
      </c>
      <c r="E194">
        <f>Playoffs!CR192-VLOOKUP($B194,Adjusted!$C$1:$AI$128,E$2,FALSE)</f>
        <v>2.9352266774070239</v>
      </c>
      <c r="F194">
        <f>Playoffs!CS192-VLOOKUP($B194,Adjusted!$C$1:$AI$128,F$2,FALSE)</f>
        <v>2.090886824671478</v>
      </c>
      <c r="G194">
        <f>Playoffs!CT192-VLOOKUP($B194,Adjusted!$C$1:$AI$128,G$2,FALSE)</f>
        <v>1.1665196356746415</v>
      </c>
      <c r="H194">
        <f>Playoffs!CU192-VLOOKUP($B194,Adjusted!$C$1:$AI$128,H$2,FALSE)</f>
        <v>2.6114051739740853</v>
      </c>
      <c r="I194">
        <f>Playoffs!CV192-VLOOKUP($B194,Adjusted!$C$1:$AI$128,I$2,FALSE)</f>
        <v>15.02844495175319</v>
      </c>
      <c r="J194">
        <f>Playoffs!CW192-VLOOKUP($B194,Adjusted!$C$1:$AI$128,J$2,FALSE)</f>
        <v>18.788118476193869</v>
      </c>
      <c r="K194">
        <f>Playoffs!CX192-VLOOKUP($B194,Adjusted!$C$1:$AI$128,K$2,FALSE)</f>
        <v>1.9955339774916725</v>
      </c>
      <c r="L194">
        <f>Playoffs!CY192-VLOOKUP($B194,Adjusted!$C$1:$AI$128,L$2,FALSE)</f>
        <v>1.8285303556838022</v>
      </c>
      <c r="M194">
        <f>Playoffs!CZ192-VLOOKUP($B194,Adjusted!$C$1:$AI$128,M$2,FALSE)</f>
        <v>4.055400038108222</v>
      </c>
      <c r="N194">
        <f>Playoffs!DA192-VLOOKUP($B194,Adjusted!$C$1:$AI$128,N$2,FALSE)</f>
        <v>5.061580787333142</v>
      </c>
      <c r="O194">
        <f>Playoffs!DB192-VLOOKUP($B194,Adjusted!$C$1:$AI$128,O$2,FALSE)</f>
        <v>0.65409373313041619</v>
      </c>
      <c r="P194">
        <f>Playoffs!DC192-VLOOKUP($B194,Adjusted!$C$1:$AI$128,P$2,FALSE)</f>
        <v>0.91829063615806383</v>
      </c>
      <c r="Q194">
        <f>Playoffs!DD192-VLOOKUP($B194,Adjusted!$C$1:$AI$128,Q$2,FALSE)</f>
        <v>0.38266877602783272</v>
      </c>
      <c r="R194">
        <f>Playoffs!DE192-VLOOKUP($B194,Adjusted!$C$1:$AI$128,R$2,FALSE)</f>
        <v>0.25248724735547556</v>
      </c>
      <c r="S194">
        <f>Playoffs!DF192-VLOOKUP($B194,Adjusted!$C$1:$AI$128,S$2,FALSE)</f>
        <v>32.705232951532047</v>
      </c>
      <c r="T194">
        <f>Playoffs!DG192-VLOOKUP($B194,Adjusted!$C$1:$AI$128,T$2,FALSE)</f>
        <v>30.416295608185607</v>
      </c>
      <c r="U194">
        <f>Playoffs!DH192-VLOOKUP($B194,Adjusted!$C$1:$AI$128,U$2,FALSE)</f>
        <v>5.3846123446337391</v>
      </c>
      <c r="V194">
        <f>Playoffs!DI192-VLOOKUP($B194,Adjusted!$C$1:$AI$128,V$2,FALSE)</f>
        <v>5.3530286040647859</v>
      </c>
      <c r="W194">
        <f>Playoffs!DJ192-VLOOKUP($B194,Adjusted!$C$1:$AI$128,W$2,FALSE)</f>
        <v>0.91642428892769601</v>
      </c>
      <c r="X194">
        <f>Playoffs!DK192-VLOOKUP($B194,Adjusted!$C$1:$AI$128,X$2,FALSE)</f>
        <v>0.58986251081500518</v>
      </c>
      <c r="Y194">
        <f>Playoffs!DL192-VLOOKUP($B194,Adjusted!$C$1:$AI$128,Y$2,FALSE)</f>
        <v>4.0567749741002892</v>
      </c>
      <c r="Z194">
        <f>Playoffs!DM192-VLOOKUP($B194,Adjusted!$C$1:$AI$128,Z$2,FALSE)</f>
        <v>3.9926644685217729</v>
      </c>
      <c r="AA194">
        <f>Playoffs!DN192-VLOOKUP($B194,Adjusted!$C$1:$AI$128,AA$2,FALSE)</f>
        <v>0.63301826855303223</v>
      </c>
      <c r="AB194">
        <f>Playoffs!DO192-VLOOKUP($B194,Adjusted!$C$1:$AI$128,AB$2,FALSE)</f>
        <v>1.6285692938709388</v>
      </c>
      <c r="AC194">
        <f>Playoffs!DP192-VLOOKUP($B194,Adjusted!$C$1:$AI$128,AC$2,FALSE)</f>
        <v>0.34530434258682102</v>
      </c>
      <c r="AD194">
        <f>Playoffs!DQ192-VLOOKUP($B194,Adjusted!$C$1:$AI$128,AD$2,FALSE)</f>
        <v>0.37748513581715404</v>
      </c>
      <c r="AE194">
        <f>Playoffs!DR192-VLOOKUP($B194,Adjusted!$C$1:$AI$128,AE$2,FALSE)</f>
        <v>4.0735288172516082</v>
      </c>
      <c r="AF194">
        <f>Playoffs!DS192-VLOOKUP($B194,Adjusted!$C$1:$AI$128,AF$2,FALSE)</f>
        <v>4.5049492300361944</v>
      </c>
      <c r="AG194">
        <f>Playoffs!DT192-VLOOKUP($B194,Adjusted!$C$1:$AI$128,AG$2,FALSE)</f>
        <v>37.558248973995468</v>
      </c>
      <c r="AH194">
        <f>Playoffs!DU192-VLOOKUP($B194,Adjusted!$C$1:$AI$128,AH$2,FALSE)</f>
        <v>43.191381088418147</v>
      </c>
      <c r="AJ194">
        <f t="shared" ca="1" si="171"/>
        <v>187</v>
      </c>
      <c r="AK194">
        <f t="shared" ca="1" si="179"/>
        <v>33</v>
      </c>
      <c r="AL194">
        <f t="shared" ca="1" si="180"/>
        <v>172</v>
      </c>
      <c r="AM194">
        <f t="shared" ca="1" si="181"/>
        <v>39</v>
      </c>
      <c r="AN194">
        <f t="shared" ca="1" si="182"/>
        <v>89</v>
      </c>
      <c r="AO194">
        <f t="shared" ca="1" si="183"/>
        <v>57</v>
      </c>
      <c r="AP194">
        <f t="shared" ca="1" si="184"/>
        <v>192</v>
      </c>
      <c r="AQ194">
        <f t="shared" ca="1" si="185"/>
        <v>30</v>
      </c>
      <c r="AR194">
        <f t="shared" ca="1" si="186"/>
        <v>183</v>
      </c>
      <c r="AS194">
        <f t="shared" ca="1" si="187"/>
        <v>22</v>
      </c>
      <c r="AT194">
        <f t="shared" ca="1" si="188"/>
        <v>184</v>
      </c>
      <c r="AU194">
        <f t="shared" ca="1" si="189"/>
        <v>111</v>
      </c>
      <c r="AV194">
        <f t="shared" ca="1" si="190"/>
        <v>195</v>
      </c>
      <c r="AW194">
        <f t="shared" ca="1" si="191"/>
        <v>26</v>
      </c>
      <c r="AX194">
        <f t="shared" ca="1" si="192"/>
        <v>123</v>
      </c>
      <c r="AY194">
        <f t="shared" ca="1" si="193"/>
        <v>42</v>
      </c>
      <c r="AZ194">
        <f t="shared" ca="1" si="194"/>
        <v>83</v>
      </c>
      <c r="BA194">
        <f t="shared" ca="1" si="195"/>
        <v>105</v>
      </c>
      <c r="BB194">
        <f t="shared" ca="1" si="196"/>
        <v>161</v>
      </c>
      <c r="BC194">
        <f t="shared" ca="1" si="197"/>
        <v>51</v>
      </c>
      <c r="BD194">
        <f t="shared" ca="1" si="198"/>
        <v>42</v>
      </c>
      <c r="BE194">
        <f t="shared" ca="1" si="199"/>
        <v>87</v>
      </c>
      <c r="BF194">
        <f t="shared" ca="1" si="200"/>
        <v>190</v>
      </c>
      <c r="BG194">
        <f t="shared" ca="1" si="201"/>
        <v>12</v>
      </c>
      <c r="BH194">
        <f t="shared" ca="1" si="202"/>
        <v>101</v>
      </c>
      <c r="BI194">
        <f t="shared" ca="1" si="203"/>
        <v>6</v>
      </c>
      <c r="BJ194">
        <f t="shared" ca="1" si="204"/>
        <v>164</v>
      </c>
      <c r="BK194">
        <f t="shared" ca="1" si="205"/>
        <v>60</v>
      </c>
      <c r="BL194">
        <f t="shared" ca="1" si="206"/>
        <v>94</v>
      </c>
      <c r="BM194">
        <f t="shared" ca="1" si="207"/>
        <v>139</v>
      </c>
      <c r="BN194">
        <f t="shared" ca="1" si="208"/>
        <v>97</v>
      </c>
      <c r="BO194">
        <f t="shared" ca="1" si="209"/>
        <v>167</v>
      </c>
      <c r="BQ194">
        <f>NORMDIST(C194,Playoffs!CP$199,Playoffs!CP$200,1)</f>
        <v>7.814461292763919E-2</v>
      </c>
      <c r="BR194">
        <f>1-NORMDIST(D194,Playoffs!CQ$199,Playoffs!CQ$200,1)</f>
        <v>0.87969588259496512</v>
      </c>
      <c r="BS194">
        <f>NORMDIST(E194,Playoffs!CR$199,Playoffs!CR$200,1)</f>
        <v>0.18787084487638217</v>
      </c>
      <c r="BT194">
        <f>1-NORMDIST(F194,Playoffs!CS$199,Playoffs!CS$200,1)</f>
        <v>0.88183625004992439</v>
      </c>
      <c r="BU194">
        <f>1-NORMDIST(G194,Playoffs!CT$199,Playoffs!CT$200,1)</f>
        <v>0.66168065287919764</v>
      </c>
      <c r="BV194">
        <f>NORMDIST(H194,Playoffs!CU$199,Playoffs!CU$200,1)</f>
        <v>0.72968693269152429</v>
      </c>
      <c r="BW194">
        <f>NORMDIST(I194,Playoffs!CV$199,Playoffs!CV$200,1)</f>
        <v>6.6161004316906968E-2</v>
      </c>
      <c r="BX194">
        <f>1-NORMDIST(J194,Playoffs!CW$199,Playoffs!CW$200,1)</f>
        <v>0.86100140963636751</v>
      </c>
      <c r="BY194">
        <f>NORMDIST(K194,Playoffs!CX$199,Playoffs!CX$200,1)</f>
        <v>0.13435089515173693</v>
      </c>
      <c r="BZ194">
        <f>1-NORMDIST(L194,Playoffs!CY$199,Playoffs!CY$200,1)</f>
        <v>0.91712941554098693</v>
      </c>
      <c r="CA194">
        <f>NORMDIST(M194,Playoffs!CZ$199,Playoffs!CZ$200,1)</f>
        <v>0.16276065820053909</v>
      </c>
      <c r="CB194">
        <f>1-NORMDIST(N194,Playoffs!DA$199,Playoffs!DA$200,1)</f>
        <v>0.53898036636135616</v>
      </c>
      <c r="CC194">
        <f>NORMDIST(O194,Playoffs!DB$199,Playoffs!DB$200,1)</f>
        <v>3.8814980351349893E-2</v>
      </c>
      <c r="CD194">
        <f>1-NORMDIST(P194,Playoffs!DC$199,Playoffs!DC$200,1)</f>
        <v>0.90070460116350626</v>
      </c>
      <c r="CE194">
        <f>NORMDIST(Q194,Playoffs!DD$199,Playoffs!DD$200,1)</f>
        <v>0.47454856960687775</v>
      </c>
      <c r="CF194">
        <f>1-NORMDIST(R194,Playoffs!DE$199,Playoffs!DE$200,1)</f>
        <v>0.84912474565978258</v>
      </c>
      <c r="CG194">
        <f>NORMDIST(S194,Playoffs!DF$199,Playoffs!DF$200,1)</f>
        <v>0.61492166468976606</v>
      </c>
      <c r="CH194">
        <f>1-NORMDIST(T194,Playoffs!DG$199,Playoffs!DG$200,1)</f>
        <v>0.54460798870335358</v>
      </c>
      <c r="CI194">
        <f>1-NORMDIST(U194,Playoffs!DH$199,Playoffs!DH$200,1)</f>
        <v>0.23347533259076947</v>
      </c>
      <c r="CJ194">
        <f>NORMDIST(V194,Playoffs!DI$199,Playoffs!DI$200,1)</f>
        <v>0.76171246530696979</v>
      </c>
      <c r="CK194">
        <f>NORMDIST(W194,Playoffs!DJ$199,Playoffs!DJ$200,1)</f>
        <v>0.82940039551528755</v>
      </c>
      <c r="CL194">
        <f>1-NORMDIST(X194,Playoffs!DK$199,Playoffs!DK$200,1)</f>
        <v>0.59523195521817895</v>
      </c>
      <c r="CM194">
        <f>NORMDIST(Y194,Playoffs!DL$199,Playoffs!DL$200,1)</f>
        <v>7.2832566391330511E-2</v>
      </c>
      <c r="CN194">
        <f>1-NORMDIST(Z194,Playoffs!DM$199,Playoffs!DM$200,1)</f>
        <v>0.93565222837946105</v>
      </c>
      <c r="CO194">
        <f>1-NORMDIST(AA194,Playoffs!DN$199,Playoffs!DN$200,1)</f>
        <v>0.66373995561928811</v>
      </c>
      <c r="CP194">
        <f>NORMDIST(AB194,Playoffs!DO$199,Playoffs!DO$200,1)</f>
        <v>0.96935281304260146</v>
      </c>
      <c r="CQ194">
        <f>NORMDIST(AC194,Playoffs!DP$199,Playoffs!DP$200,1)</f>
        <v>0.16939311441982929</v>
      </c>
      <c r="CR194">
        <f>1-NORMDIST(AD194,Playoffs!DQ$199,Playoffs!DQ$200,1)</f>
        <v>0.75218037374092606</v>
      </c>
      <c r="CS194">
        <f>NORMDIST(AE194,Playoffs!DR$199,Playoffs!DR$200,1)</f>
        <v>0.47964776238323104</v>
      </c>
      <c r="CT194">
        <f>1-NORMDIST(AF194,Playoffs!DS$199,Playoffs!DS$200,1)</f>
        <v>0.38546513933579341</v>
      </c>
      <c r="CU194">
        <f>NORMDIST(AG194,Playoffs!DT$199,Playoffs!DT$200,1)</f>
        <v>0.46597517430122615</v>
      </c>
      <c r="CV194">
        <f>1-NORMDIST(AH194,Playoffs!DU$199,Playoffs!DU$200,1)</f>
        <v>0.21842659798663955</v>
      </c>
      <c r="CW194">
        <f t="shared" si="172"/>
        <v>10.485061994867394</v>
      </c>
      <c r="CX194">
        <f t="shared" si="173"/>
        <v>28.543892507612494</v>
      </c>
      <c r="CY194">
        <f t="shared" si="174"/>
        <v>39.028954502479877</v>
      </c>
      <c r="DA194">
        <f t="shared" ca="1" si="175"/>
        <v>178</v>
      </c>
      <c r="DB194">
        <f t="shared" ca="1" si="176"/>
        <v>18</v>
      </c>
      <c r="DC194">
        <f t="shared" ca="1" si="177"/>
        <v>106</v>
      </c>
      <c r="DE194" t="str">
        <f t="shared" si="178"/>
        <v>Jets</v>
      </c>
    </row>
    <row r="195" spans="1:109">
      <c r="A195" t="str">
        <f>Playoffs!G193</f>
        <v>Colts-CC-2009</v>
      </c>
      <c r="B195" t="str">
        <f>Playoffs!B193&amp;"-"&amp;Playoffs!F193</f>
        <v>Jets-2009</v>
      </c>
      <c r="C195">
        <f>Playoffs!CP193-VLOOKUP($B195,Adjusted!$C$1:$AI$128,C$2,FALSE)</f>
        <v>0.90590576315852345</v>
      </c>
      <c r="D195">
        <f>Playoffs!CQ193-VLOOKUP($B195,Adjusted!$C$1:$AI$128,D$2,FALSE)</f>
        <v>0.6902013130022544</v>
      </c>
      <c r="E195">
        <f>Playoffs!CR193-VLOOKUP($B195,Adjusted!$C$1:$AI$128,E$2,FALSE)</f>
        <v>12.243099645114002</v>
      </c>
      <c r="F195">
        <f>Playoffs!CS193-VLOOKUP($B195,Adjusted!$C$1:$AI$128,F$2,FALSE)</f>
        <v>10.792471525382762</v>
      </c>
      <c r="G195">
        <f>Playoffs!CT193-VLOOKUP($B195,Adjusted!$C$1:$AI$128,G$2,FALSE)</f>
        <v>0.89251257899247916</v>
      </c>
      <c r="H195">
        <f>Playoffs!CU193-VLOOKUP($B195,Adjusted!$C$1:$AI$128,H$2,FALSE)</f>
        <v>0.89868283951414496</v>
      </c>
      <c r="I195">
        <f>Playoffs!CV193-VLOOKUP($B195,Adjusted!$C$1:$AI$128,I$2,FALSE)</f>
        <v>48.674011219767401</v>
      </c>
      <c r="J195">
        <f>Playoffs!CW193-VLOOKUP($B195,Adjusted!$C$1:$AI$128,J$2,FALSE)</f>
        <v>34.903197938864508</v>
      </c>
      <c r="K195">
        <f>Playoffs!CX193-VLOOKUP($B195,Adjusted!$C$1:$AI$128,K$2,FALSE)</f>
        <v>3.0047438420941419</v>
      </c>
      <c r="L195">
        <f>Playoffs!CY193-VLOOKUP($B195,Adjusted!$C$1:$AI$128,L$2,FALSE)</f>
        <v>2.3336821161283408</v>
      </c>
      <c r="M195">
        <f>Playoffs!CZ193-VLOOKUP($B195,Adjusted!$C$1:$AI$128,M$2,FALSE)</f>
        <v>8.169669249981558</v>
      </c>
      <c r="N195">
        <f>Playoffs!DA193-VLOOKUP($B195,Adjusted!$C$1:$AI$128,N$2,FALSE)</f>
        <v>6.8152667876654061</v>
      </c>
      <c r="O195">
        <f>Playoffs!DB193-VLOOKUP($B195,Adjusted!$C$1:$AI$128,O$2,FALSE)</f>
        <v>2.8142293558423481</v>
      </c>
      <c r="P195">
        <f>Playoffs!DC193-VLOOKUP($B195,Adjusted!$C$1:$AI$128,P$2,FALSE)</f>
        <v>1.5962659676276736</v>
      </c>
      <c r="Q195">
        <f>Playoffs!DD193-VLOOKUP($B195,Adjusted!$C$1:$AI$128,Q$2,FALSE)</f>
        <v>0.45753308183079661</v>
      </c>
      <c r="R195">
        <f>Playoffs!DE193-VLOOKUP($B195,Adjusted!$C$1:$AI$128,R$2,FALSE)</f>
        <v>0.42942750091663046</v>
      </c>
      <c r="S195">
        <f>Playoffs!DF193-VLOOKUP($B195,Adjusted!$C$1:$AI$128,S$2,FALSE)</f>
        <v>28.39881090563301</v>
      </c>
      <c r="T195">
        <f>Playoffs!DG193-VLOOKUP($B195,Adjusted!$C$1:$AI$128,T$2,FALSE)</f>
        <v>24.242055403273174</v>
      </c>
      <c r="U195">
        <f>Playoffs!DH193-VLOOKUP($B195,Adjusted!$C$1:$AI$128,U$2,FALSE)</f>
        <v>1.0178131844711911</v>
      </c>
      <c r="V195">
        <f>Playoffs!DI193-VLOOKUP($B195,Adjusted!$C$1:$AI$128,V$2,FALSE)</f>
        <v>2.8068891661244599</v>
      </c>
      <c r="W195">
        <f>Playoffs!DJ193-VLOOKUP($B195,Adjusted!$C$1:$AI$128,W$2,FALSE)</f>
        <v>0.8938478187983897</v>
      </c>
      <c r="X195">
        <f>Playoffs!DK193-VLOOKUP($B195,Adjusted!$C$1:$AI$128,X$2,FALSE)</f>
        <v>1.0568948251717156</v>
      </c>
      <c r="Y195">
        <f>Playoffs!DL193-VLOOKUP($B195,Adjusted!$C$1:$AI$128,Y$2,FALSE)</f>
        <v>6.2526973430793094</v>
      </c>
      <c r="Z195">
        <f>Playoffs!DM193-VLOOKUP($B195,Adjusted!$C$1:$AI$128,Z$2,FALSE)</f>
        <v>5.1716666177224999</v>
      </c>
      <c r="AA195">
        <f>Playoffs!DN193-VLOOKUP($B195,Adjusted!$C$1:$AI$128,AA$2,FALSE)</f>
        <v>0.1401295598923071</v>
      </c>
      <c r="AB195">
        <f>Playoffs!DO193-VLOOKUP($B195,Adjusted!$C$1:$AI$128,AB$2,FALSE)</f>
        <v>0.90760142977895464</v>
      </c>
      <c r="AC195">
        <f>Playoffs!DP193-VLOOKUP($B195,Adjusted!$C$1:$AI$128,AC$2,FALSE)</f>
        <v>0.49490297507610459</v>
      </c>
      <c r="AD195">
        <f>Playoffs!DQ193-VLOOKUP($B195,Adjusted!$C$1:$AI$128,AD$2,FALSE)</f>
        <v>0.33451509018774794</v>
      </c>
      <c r="AE195">
        <f>Playoffs!DR193-VLOOKUP($B195,Adjusted!$C$1:$AI$128,AE$2,FALSE)</f>
        <v>4.6610889871530494</v>
      </c>
      <c r="AF195">
        <f>Playoffs!DS193-VLOOKUP($B195,Adjusted!$C$1:$AI$128,AF$2,FALSE)</f>
        <v>2.7790341324761729</v>
      </c>
      <c r="AG195">
        <f>Playoffs!DT193-VLOOKUP($B195,Adjusted!$C$1:$AI$128,AG$2,FALSE)</f>
        <v>43.307703564171909</v>
      </c>
      <c r="AH195">
        <f>Playoffs!DU193-VLOOKUP($B195,Adjusted!$C$1:$AI$128,AH$2,FALSE)</f>
        <v>48.997716741204812</v>
      </c>
      <c r="AJ195">
        <f t="shared" ca="1" si="171"/>
        <v>5</v>
      </c>
      <c r="AK195">
        <f t="shared" ca="1" si="179"/>
        <v>114</v>
      </c>
      <c r="AL195">
        <f t="shared" ca="1" si="180"/>
        <v>9</v>
      </c>
      <c r="AM195">
        <f t="shared" ca="1" si="181"/>
        <v>194</v>
      </c>
      <c r="AN195">
        <f t="shared" ca="1" si="182"/>
        <v>72</v>
      </c>
      <c r="AO195">
        <f t="shared" ca="1" si="183"/>
        <v>144</v>
      </c>
      <c r="AP195">
        <f t="shared" ca="1" si="184"/>
        <v>12</v>
      </c>
      <c r="AQ195">
        <f t="shared" ca="1" si="185"/>
        <v>167</v>
      </c>
      <c r="AR195">
        <f t="shared" ca="1" si="186"/>
        <v>63</v>
      </c>
      <c r="AS195">
        <f t="shared" ca="1" si="187"/>
        <v>76</v>
      </c>
      <c r="AT195">
        <f t="shared" ca="1" si="188"/>
        <v>7</v>
      </c>
      <c r="AU195">
        <f t="shared" ca="1" si="189"/>
        <v>188</v>
      </c>
      <c r="AV195">
        <f t="shared" ca="1" si="190"/>
        <v>10</v>
      </c>
      <c r="AW195">
        <f t="shared" ca="1" si="191"/>
        <v>109</v>
      </c>
      <c r="AX195">
        <f t="shared" ca="1" si="192"/>
        <v>80</v>
      </c>
      <c r="AY195">
        <f t="shared" ca="1" si="193"/>
        <v>132</v>
      </c>
      <c r="AZ195">
        <f t="shared" ca="1" si="194"/>
        <v>144</v>
      </c>
      <c r="BA195">
        <f t="shared" ca="1" si="195"/>
        <v>29</v>
      </c>
      <c r="BB195">
        <f t="shared" ca="1" si="196"/>
        <v>16</v>
      </c>
      <c r="BC195">
        <f t="shared" ca="1" si="197"/>
        <v>146</v>
      </c>
      <c r="BD195">
        <f t="shared" ca="1" si="198"/>
        <v>44</v>
      </c>
      <c r="BE195">
        <f t="shared" ca="1" si="199"/>
        <v>195</v>
      </c>
      <c r="BF195">
        <f t="shared" ca="1" si="200"/>
        <v>55</v>
      </c>
      <c r="BG195">
        <f t="shared" ca="1" si="201"/>
        <v>81</v>
      </c>
      <c r="BH195">
        <f t="shared" ca="1" si="202"/>
        <v>14</v>
      </c>
      <c r="BI195">
        <f t="shared" ca="1" si="203"/>
        <v>57</v>
      </c>
      <c r="BJ195">
        <f t="shared" ca="1" si="204"/>
        <v>74</v>
      </c>
      <c r="BK195">
        <f t="shared" ca="1" si="205"/>
        <v>40</v>
      </c>
      <c r="BL195">
        <f t="shared" ca="1" si="206"/>
        <v>58</v>
      </c>
      <c r="BM195">
        <f t="shared" ca="1" si="207"/>
        <v>34</v>
      </c>
      <c r="BN195">
        <f t="shared" ca="1" si="208"/>
        <v>25</v>
      </c>
      <c r="BO195">
        <f t="shared" ca="1" si="209"/>
        <v>195</v>
      </c>
      <c r="BQ195">
        <f>NORMDIST(C195,Playoffs!CP$199,Playoffs!CP$200,1)</f>
        <v>0.9809893550144887</v>
      </c>
      <c r="BR195">
        <f>1-NORMDIST(D195,Playoffs!CQ$199,Playoffs!CQ$200,1)</f>
        <v>0.50501092053961794</v>
      </c>
      <c r="BS195">
        <f>NORMDIST(E195,Playoffs!CR$199,Playoffs!CR$200,1)</f>
        <v>0.99189736882338186</v>
      </c>
      <c r="BT195">
        <f>1-NORMDIST(F195,Playoffs!CS$199,Playoffs!CS$200,1)</f>
        <v>2.9278155960131169E-2</v>
      </c>
      <c r="BU195">
        <f>1-NORMDIST(G195,Playoffs!CT$199,Playoffs!CT$200,1)</f>
        <v>0.72979002970954543</v>
      </c>
      <c r="BV195">
        <f>NORMDIST(H195,Playoffs!CU$199,Playoffs!CU$200,1)</f>
        <v>0.27166531653754078</v>
      </c>
      <c r="BW195">
        <f>NORMDIST(I195,Playoffs!CV$199,Playoffs!CV$200,1)</f>
        <v>0.98793953330046369</v>
      </c>
      <c r="BX195">
        <f>1-NORMDIST(J195,Playoffs!CW$199,Playoffs!CW$200,1)</f>
        <v>0.23693985516342453</v>
      </c>
      <c r="BY195">
        <f>NORMDIST(K195,Playoffs!CX$199,Playoffs!CX$200,1)</f>
        <v>0.72098253210218122</v>
      </c>
      <c r="BZ195">
        <f>1-NORMDIST(L195,Playoffs!CY$199,Playoffs!CY$200,1)</f>
        <v>0.70512285434928357</v>
      </c>
      <c r="CA195">
        <f>NORMDIST(M195,Playoffs!CZ$199,Playoffs!CZ$200,1)</f>
        <v>0.99581604606311014</v>
      </c>
      <c r="CB195">
        <f>1-NORMDIST(N195,Playoffs!DA$199,Playoffs!DA$200,1)</f>
        <v>7.4207462376147837E-2</v>
      </c>
      <c r="CC195">
        <f>NORMDIST(O195,Playoffs!DB$199,Playoffs!DB$200,1)</f>
        <v>0.98430331678892724</v>
      </c>
      <c r="CD195">
        <f>1-NORMDIST(P195,Playoffs!DC$199,Playoffs!DC$200,1)</f>
        <v>0.52245003639035925</v>
      </c>
      <c r="CE195">
        <f>NORMDIST(Q195,Playoffs!DD$199,Playoffs!DD$200,1)</f>
        <v>0.68910668064990643</v>
      </c>
      <c r="CF195">
        <f>1-NORMDIST(R195,Playoffs!DE$199,Playoffs!DE$200,1)</f>
        <v>0.38814753693420645</v>
      </c>
      <c r="CG195">
        <f>NORMDIST(S195,Playoffs!DF$199,Playoffs!DF$200,1)</f>
        <v>0.31977374765810285</v>
      </c>
      <c r="CH195">
        <f>1-NORMDIST(T195,Playoffs!DG$199,Playoffs!DG$200,1)</f>
        <v>0.88539617719053121</v>
      </c>
      <c r="CI195">
        <f>1-NORMDIST(U195,Playoffs!DH$199,Playoffs!DH$200,1)</f>
        <v>0.92410427664384842</v>
      </c>
      <c r="CJ195">
        <f>NORMDIST(V195,Playoffs!DI$199,Playoffs!DI$200,1)</f>
        <v>0.29184532555817777</v>
      </c>
      <c r="CK195">
        <f>NORMDIST(W195,Playoffs!DJ$199,Playoffs!DJ$200,1)</f>
        <v>0.80766776790257455</v>
      </c>
      <c r="CL195">
        <f>1-NORMDIST(X195,Playoffs!DK$199,Playoffs!DK$200,1)</f>
        <v>7.1475299967276973E-2</v>
      </c>
      <c r="CM195">
        <f>NORMDIST(Y195,Playoffs!DL$199,Playoffs!DL$200,1)</f>
        <v>0.77208296485198913</v>
      </c>
      <c r="CN195">
        <f>1-NORMDIST(Z195,Playoffs!DM$199,Playoffs!DM$200,1)</f>
        <v>0.63219699263306006</v>
      </c>
      <c r="CO195">
        <f>1-NORMDIST(AA195,Playoffs!DN$199,Playoffs!DN$200,1)</f>
        <v>0.9404378871661967</v>
      </c>
      <c r="CP195">
        <f>NORMDIST(AB195,Playoffs!DO$199,Playoffs!DO$200,1)</f>
        <v>0.58317894666452252</v>
      </c>
      <c r="CQ195">
        <f>NORMDIST(AC195,Playoffs!DP$199,Playoffs!DP$200,1)</f>
        <v>0.62655781835170388</v>
      </c>
      <c r="CR195">
        <f>1-NORMDIST(AD195,Playoffs!DQ$199,Playoffs!DQ$200,1)</f>
        <v>0.85287233748633096</v>
      </c>
      <c r="CS195">
        <f>NORMDIST(AE195,Playoffs!DR$199,Playoffs!DR$200,1)</f>
        <v>0.66093119889340957</v>
      </c>
      <c r="CT195">
        <f>1-NORMDIST(AF195,Playoffs!DS$199,Playoffs!DS$200,1)</f>
        <v>0.85944084236083862</v>
      </c>
      <c r="CU195">
        <f>NORMDIST(AG195,Playoffs!DT$199,Playoffs!DT$200,1)</f>
        <v>0.78679120972478334</v>
      </c>
      <c r="CV195">
        <f>1-NORMDIST(AH195,Playoffs!DU$199,Playoffs!DU$200,1)</f>
        <v>4.7761234184129364E-2</v>
      </c>
      <c r="CW195">
        <f t="shared" si="172"/>
        <v>30.407639074038549</v>
      </c>
      <c r="CX195">
        <f t="shared" si="173"/>
        <v>14.133496881282271</v>
      </c>
      <c r="CY195">
        <f t="shared" si="174"/>
        <v>44.541135955320819</v>
      </c>
      <c r="DA195">
        <f t="shared" ca="1" si="175"/>
        <v>12</v>
      </c>
      <c r="DB195">
        <f t="shared" ca="1" si="176"/>
        <v>154</v>
      </c>
      <c r="DC195">
        <f t="shared" ca="1" si="177"/>
        <v>64</v>
      </c>
      <c r="DE195" t="str">
        <f t="shared" si="178"/>
        <v>Colts</v>
      </c>
    </row>
    <row r="196" spans="1:109">
      <c r="A196" t="str">
        <f>Playoffs!G194</f>
        <v>Jets-CC-2009</v>
      </c>
      <c r="B196" t="str">
        <f>Playoffs!B194&amp;"-"&amp;Playoffs!F194</f>
        <v>Colts-2009</v>
      </c>
      <c r="C196">
        <f>Playoffs!CP194-VLOOKUP($B196,Adjusted!$C$1:$AI$128,C$2,FALSE)</f>
        <v>0.64446961066863173</v>
      </c>
      <c r="D196">
        <f>Playoffs!CQ194-VLOOKUP($B196,Adjusted!$C$1:$AI$128,D$2,FALSE)</f>
        <v>0.68614588042668523</v>
      </c>
      <c r="E196">
        <f>Playoffs!CR194-VLOOKUP($B196,Adjusted!$C$1:$AI$128,E$2,FALSE)</f>
        <v>9.9223116739925157</v>
      </c>
      <c r="F196">
        <f>Playoffs!CS194-VLOOKUP($B196,Adjusted!$C$1:$AI$128,F$2,FALSE)</f>
        <v>8.1424614631165682</v>
      </c>
      <c r="G196">
        <f>Playoffs!CT194-VLOOKUP($B196,Adjusted!$C$1:$AI$128,G$2,FALSE)</f>
        <v>1.1868397862872935</v>
      </c>
      <c r="H196">
        <f>Playoffs!CU194-VLOOKUP($B196,Adjusted!$C$1:$AI$128,H$2,FALSE)</f>
        <v>1.4516906023645149</v>
      </c>
      <c r="I196">
        <f>Playoffs!CV194-VLOOKUP($B196,Adjusted!$C$1:$AI$128,I$2,FALSE)</f>
        <v>29.261964418049509</v>
      </c>
      <c r="J196">
        <f>Playoffs!CW194-VLOOKUP($B196,Adjusted!$C$1:$AI$128,J$2,FALSE)</f>
        <v>33.120716446451496</v>
      </c>
      <c r="K196">
        <f>Playoffs!CX194-VLOOKUP($B196,Adjusted!$C$1:$AI$128,K$2,FALSE)</f>
        <v>1.9630580727227465</v>
      </c>
      <c r="L196">
        <f>Playoffs!CY194-VLOOKUP($B196,Adjusted!$C$1:$AI$128,L$2,FALSE)</f>
        <v>2.6722501883452057</v>
      </c>
      <c r="M196">
        <f>Playoffs!CZ194-VLOOKUP($B196,Adjusted!$C$1:$AI$128,M$2,FALSE)</f>
        <v>6.6438800898513906</v>
      </c>
      <c r="N196">
        <f>Playoffs!DA194-VLOOKUP($B196,Adjusted!$C$1:$AI$128,N$2,FALSE)</f>
        <v>6.1541892390929451</v>
      </c>
      <c r="O196">
        <f>Playoffs!DB194-VLOOKUP($B196,Adjusted!$C$1:$AI$128,O$2,FALSE)</f>
        <v>1.1595633064953783</v>
      </c>
      <c r="P196">
        <f>Playoffs!DC194-VLOOKUP($B196,Adjusted!$C$1:$AI$128,P$2,FALSE)</f>
        <v>1.8606092745687057</v>
      </c>
      <c r="Q196">
        <f>Playoffs!DD194-VLOOKUP($B196,Adjusted!$C$1:$AI$128,Q$2,FALSE)</f>
        <v>0.38993757490358993</v>
      </c>
      <c r="R196">
        <f>Playoffs!DE194-VLOOKUP($B196,Adjusted!$C$1:$AI$128,R$2,FALSE)</f>
        <v>0.24178136572180317</v>
      </c>
      <c r="S196">
        <f>Playoffs!DF194-VLOOKUP($B196,Adjusted!$C$1:$AI$128,S$2,FALSE)</f>
        <v>27.947362006045836</v>
      </c>
      <c r="T196">
        <f>Playoffs!DG194-VLOOKUP($B196,Adjusted!$C$1:$AI$128,T$2,FALSE)</f>
        <v>29.038767113019251</v>
      </c>
      <c r="U196">
        <f>Playoffs!DH194-VLOOKUP($B196,Adjusted!$C$1:$AI$128,U$2,FALSE)</f>
        <v>4.6478106244437143</v>
      </c>
      <c r="V196">
        <f>Playoffs!DI194-VLOOKUP($B196,Adjusted!$C$1:$AI$128,V$2,FALSE)</f>
        <v>3.4146643838747601</v>
      </c>
      <c r="W196">
        <f>Playoffs!DJ194-VLOOKUP($B196,Adjusted!$C$1:$AI$128,W$2,FALSE)</f>
        <v>1.0222061031733185</v>
      </c>
      <c r="X196">
        <f>Playoffs!DK194-VLOOKUP($B196,Adjusted!$C$1:$AI$128,X$2,FALSE)</f>
        <v>0.56844542814074872</v>
      </c>
      <c r="Y196">
        <f>Playoffs!DL194-VLOOKUP($B196,Adjusted!$C$1:$AI$128,Y$2,FALSE)</f>
        <v>4.1271996112614255</v>
      </c>
      <c r="Z196">
        <f>Playoffs!DM194-VLOOKUP($B196,Adjusted!$C$1:$AI$128,Z$2,FALSE)</f>
        <v>5.1723524525308919</v>
      </c>
      <c r="AA196">
        <f>Playoffs!DN194-VLOOKUP($B196,Adjusted!$C$1:$AI$128,AA$2,FALSE)</f>
        <v>0.73184569931285359</v>
      </c>
      <c r="AB196">
        <f>Playoffs!DO194-VLOOKUP($B196,Adjusted!$C$1:$AI$128,AB$2,FALSE)</f>
        <v>0.31540231573544331</v>
      </c>
      <c r="AC196">
        <f>Playoffs!DP194-VLOOKUP($B196,Adjusted!$C$1:$AI$128,AC$2,FALSE)</f>
        <v>0.29928547262125132</v>
      </c>
      <c r="AD196">
        <f>Playoffs!DQ194-VLOOKUP($B196,Adjusted!$C$1:$AI$128,AD$2,FALSE)</f>
        <v>0.37951320745901346</v>
      </c>
      <c r="AE196">
        <f>Playoffs!DR194-VLOOKUP($B196,Adjusted!$C$1:$AI$128,AE$2,FALSE)</f>
        <v>3.085265069670768</v>
      </c>
      <c r="AF196">
        <f>Playoffs!DS194-VLOOKUP($B196,Adjusted!$C$1:$AI$128,AF$2,FALSE)</f>
        <v>4.8638812453600346</v>
      </c>
      <c r="AG196">
        <f>Playoffs!DT194-VLOOKUP($B196,Adjusted!$C$1:$AI$128,AG$2,FALSE)</f>
        <v>47.43204910827631</v>
      </c>
      <c r="AH196">
        <f>Playoffs!DU194-VLOOKUP($B196,Adjusted!$C$1:$AI$128,AH$2,FALSE)</f>
        <v>42.268972007531438</v>
      </c>
      <c r="AJ196">
        <f t="shared" ref="AJ196:AJ198" ca="1" si="210">RANK(C196,INDIRECT("c3:c"&amp;$A$1),0)</f>
        <v>155</v>
      </c>
      <c r="AK196">
        <f t="shared" ca="1" si="179"/>
        <v>113</v>
      </c>
      <c r="AL196">
        <f t="shared" ca="1" si="180"/>
        <v>21</v>
      </c>
      <c r="AM196">
        <f t="shared" ca="1" si="181"/>
        <v>174</v>
      </c>
      <c r="AN196">
        <f t="shared" ca="1" si="182"/>
        <v>90</v>
      </c>
      <c r="AO196">
        <f t="shared" ca="1" si="183"/>
        <v>106</v>
      </c>
      <c r="AP196">
        <f t="shared" ca="1" si="184"/>
        <v>110</v>
      </c>
      <c r="AQ196">
        <f t="shared" ca="1" si="185"/>
        <v>155</v>
      </c>
      <c r="AR196">
        <f t="shared" ca="1" si="186"/>
        <v>186</v>
      </c>
      <c r="AS196">
        <f t="shared" ca="1" si="187"/>
        <v>114</v>
      </c>
      <c r="AT196">
        <f t="shared" ca="1" si="188"/>
        <v>22</v>
      </c>
      <c r="AU196">
        <f t="shared" ca="1" si="189"/>
        <v>177</v>
      </c>
      <c r="AV196">
        <f t="shared" ca="1" si="190"/>
        <v>173</v>
      </c>
      <c r="AW196">
        <f t="shared" ca="1" si="191"/>
        <v>141</v>
      </c>
      <c r="AX196">
        <f t="shared" ca="1" si="192"/>
        <v>119</v>
      </c>
      <c r="AY196">
        <f t="shared" ca="1" si="193"/>
        <v>32</v>
      </c>
      <c r="AZ196">
        <f t="shared" ca="1" si="194"/>
        <v>149</v>
      </c>
      <c r="BA196">
        <f t="shared" ca="1" si="195"/>
        <v>83</v>
      </c>
      <c r="BB196">
        <f t="shared" ca="1" si="196"/>
        <v>131</v>
      </c>
      <c r="BC196">
        <f t="shared" ca="1" si="197"/>
        <v>120</v>
      </c>
      <c r="BD196">
        <f t="shared" ca="1" si="198"/>
        <v>19</v>
      </c>
      <c r="BE196">
        <f t="shared" ca="1" si="199"/>
        <v>77</v>
      </c>
      <c r="BF196">
        <f t="shared" ca="1" si="200"/>
        <v>187</v>
      </c>
      <c r="BG196">
        <f t="shared" ca="1" si="201"/>
        <v>82</v>
      </c>
      <c r="BH196">
        <f t="shared" ca="1" si="202"/>
        <v>123</v>
      </c>
      <c r="BI196">
        <f t="shared" ca="1" si="203"/>
        <v>172</v>
      </c>
      <c r="BJ196">
        <f t="shared" ca="1" si="204"/>
        <v>177</v>
      </c>
      <c r="BK196">
        <f t="shared" ca="1" si="205"/>
        <v>61</v>
      </c>
      <c r="BL196">
        <f t="shared" ca="1" si="206"/>
        <v>157</v>
      </c>
      <c r="BM196">
        <f t="shared" ca="1" si="207"/>
        <v>162</v>
      </c>
      <c r="BN196">
        <f t="shared" ca="1" si="208"/>
        <v>4</v>
      </c>
      <c r="BO196">
        <f t="shared" ca="1" si="209"/>
        <v>155</v>
      </c>
      <c r="BQ196">
        <f>NORMDIST(C196,Playoffs!CP$199,Playoffs!CP$200,1)</f>
        <v>0.3245304830904312</v>
      </c>
      <c r="BR196">
        <f>1-NORMDIST(D196,Playoffs!CQ$199,Playoffs!CQ$200,1)</f>
        <v>0.52065667737520249</v>
      </c>
      <c r="BS196">
        <f>NORMDIST(E196,Playoffs!CR$199,Playoffs!CR$200,1)</f>
        <v>0.94339594855588582</v>
      </c>
      <c r="BT196">
        <f>1-NORMDIST(F196,Playoffs!CS$199,Playoffs!CS$200,1)</f>
        <v>0.16983490650069877</v>
      </c>
      <c r="BU196">
        <f>1-NORMDIST(G196,Playoffs!CT$199,Playoffs!CT$200,1)</f>
        <v>0.65637288349977729</v>
      </c>
      <c r="BV196">
        <f>NORMDIST(H196,Playoffs!CU$199,Playoffs!CU$200,1)</f>
        <v>0.41528111230617193</v>
      </c>
      <c r="BW196">
        <f>NORMDIST(I196,Playoffs!CV$199,Playoffs!CV$200,1)</f>
        <v>0.53415565566838286</v>
      </c>
      <c r="BX196">
        <f>1-NORMDIST(J196,Playoffs!CW$199,Playoffs!CW$200,1)</f>
        <v>0.30258788967090244</v>
      </c>
      <c r="BY196">
        <f>NORMDIST(K196,Playoffs!CX$199,Playoffs!CX$200,1)</f>
        <v>0.12292282702113355</v>
      </c>
      <c r="BZ196">
        <f>1-NORMDIST(L196,Playoffs!CY$199,Playoffs!CY$200,1)</f>
        <v>0.48868079505913053</v>
      </c>
      <c r="CA196">
        <f>NORMDIST(M196,Playoffs!CZ$199,Playoffs!CZ$200,1)</f>
        <v>0.90222853512029566</v>
      </c>
      <c r="CB196">
        <f>1-NORMDIST(N196,Playoffs!DA$199,Playoffs!DA$200,1)</f>
        <v>0.19393413961506123</v>
      </c>
      <c r="CC196">
        <f>NORMDIST(O196,Playoffs!DB$199,Playoffs!DB$200,1)</f>
        <v>0.19818766714616842</v>
      </c>
      <c r="CD196">
        <f>1-NORMDIST(P196,Playoffs!DC$199,Playoffs!DC$200,1)</f>
        <v>0.33615080641482387</v>
      </c>
      <c r="CE196">
        <f>NORMDIST(Q196,Playoffs!DD$199,Playoffs!DD$200,1)</f>
        <v>0.49611266977500279</v>
      </c>
      <c r="CF196">
        <f>1-NORMDIST(R196,Playoffs!DE$199,Playoffs!DE$200,1)</f>
        <v>0.86700891098075472</v>
      </c>
      <c r="CG196">
        <f>NORMDIST(S196,Playoffs!DF$199,Playoffs!DF$200,1)</f>
        <v>0.29182668262159739</v>
      </c>
      <c r="CH196">
        <f>1-NORMDIST(T196,Playoffs!DG$199,Playoffs!DG$200,1)</f>
        <v>0.63882400506418768</v>
      </c>
      <c r="CI196">
        <f>1-NORMDIST(U196,Playoffs!DH$199,Playoffs!DH$200,1)</f>
        <v>0.35834661931534117</v>
      </c>
      <c r="CJ196">
        <f>NORMDIST(V196,Playoffs!DI$199,Playoffs!DI$200,1)</f>
        <v>0.40234727919573254</v>
      </c>
      <c r="CK196">
        <f>NORMDIST(W196,Playoffs!DJ$199,Playoffs!DJ$200,1)</f>
        <v>0.90958188208952695</v>
      </c>
      <c r="CL196">
        <f>1-NORMDIST(X196,Playoffs!DK$199,Playoffs!DK$200,1)</f>
        <v>0.62523309102643421</v>
      </c>
      <c r="CM196">
        <f>NORMDIST(Y196,Playoffs!DL$199,Playoffs!DL$200,1)</f>
        <v>8.3112526340844983E-2</v>
      </c>
      <c r="CN196">
        <f>1-NORMDIST(Z196,Playoffs!DM$199,Playoffs!DM$200,1)</f>
        <v>0.63193795012861131</v>
      </c>
      <c r="CO196">
        <f>1-NORMDIST(AA196,Playoffs!DN$199,Playoffs!DN$200,1)</f>
        <v>0.57728899132489631</v>
      </c>
      <c r="CP196">
        <f>NORMDIST(AB196,Playoffs!DO$199,Playoffs!DO$200,1)</f>
        <v>0.12413176873642318</v>
      </c>
      <c r="CQ196">
        <f>NORMDIST(AC196,Playoffs!DP$199,Playoffs!DP$200,1)</f>
        <v>8.8491320370096105E-2</v>
      </c>
      <c r="CR196">
        <f>1-NORMDIST(AD196,Playoffs!DQ$199,Playoffs!DQ$200,1)</f>
        <v>0.74666242704402264</v>
      </c>
      <c r="CS196">
        <f>NORMDIST(AE196,Playoffs!DR$199,Playoffs!DR$200,1)</f>
        <v>0.20188335883997166</v>
      </c>
      <c r="CT196">
        <f>1-NORMDIST(AF196,Playoffs!DS$199,Playoffs!DS$200,1)</f>
        <v>0.28235574668689989</v>
      </c>
      <c r="CU196">
        <f>NORMDIST(AG196,Playoffs!DT$199,Playoffs!DT$200,1)</f>
        <v>0.92322781024241818</v>
      </c>
      <c r="CV196">
        <f>1-NORMDIST(AH196,Playoffs!DU$199,Playoffs!DU$200,1)</f>
        <v>0.26231679981360434</v>
      </c>
      <c r="CW196">
        <f t="shared" ref="CW196:CX198" si="211">BQ$2*BQ196+BS$2*BS196+BU$2*BU196+BW$2*BW196+BY$2*BY196+CA$2*CA196+CC$2*CC196+CE$2*CE196+CG$2*CG196+CI$2*CI196+CK$2*CK196+CM$2*CM196+CO$2*CO196+CQ$2*CQ196+CS$2*CS196+CU$2*CU196</f>
        <v>18.045932132482921</v>
      </c>
      <c r="CX196">
        <f t="shared" si="211"/>
        <v>15.771316412147089</v>
      </c>
      <c r="CY196">
        <f>SUMPRODUCT(BQ$2:CV$2,BQ196:CV196)</f>
        <v>33.817248544630012</v>
      </c>
      <c r="DA196">
        <f t="shared" ref="DA196:DA198" ca="1" si="212">RANK(CW196,INDIRECT("cw3:cw"&amp;$A$1),0)</f>
        <v>125</v>
      </c>
      <c r="DB196">
        <f t="shared" ref="DB196:DB198" ca="1" si="213">RANK(CX196,INDIRECT("cx3:cx"&amp;$A$1),0)</f>
        <v>134</v>
      </c>
      <c r="DC196">
        <f t="shared" ref="DC196:DC198" ca="1" si="214">RANK(CY196,INDIRECT("cy3:cy"&amp;$A$1),0)</f>
        <v>147</v>
      </c>
      <c r="DE196" t="str">
        <f>LEFT(A196,SEARCH("-",A196)-1)</f>
        <v>Jets</v>
      </c>
    </row>
    <row r="197" spans="1:109">
      <c r="A197" t="str">
        <f>Playoffs!G195</f>
        <v>Saints-CC-2009</v>
      </c>
      <c r="B197" t="str">
        <f>Playoffs!B195&amp;"-"&amp;Playoffs!F195</f>
        <v>Vikings-2009</v>
      </c>
      <c r="C197">
        <f>Playoffs!CP195-VLOOKUP($B197,Adjusted!$C$1:$AI$128,C$2,FALSE)</f>
        <v>0.67844604828609589</v>
      </c>
      <c r="D197">
        <f>Playoffs!CQ195-VLOOKUP($B197,Adjusted!$C$1:$AI$128,D$2,FALSE)</f>
        <v>0.74385129696088859</v>
      </c>
      <c r="E197">
        <f>Playoffs!CR195-VLOOKUP($B197,Adjusted!$C$1:$AI$128,E$2,FALSE)</f>
        <v>6.6194036836011891</v>
      </c>
      <c r="F197">
        <f>Playoffs!CS195-VLOOKUP($B197,Adjusted!$C$1:$AI$128,F$2,FALSE)</f>
        <v>3.2818559469788973</v>
      </c>
      <c r="G197">
        <f>Playoffs!CT195-VLOOKUP($B197,Adjusted!$C$1:$AI$128,G$2,FALSE)</f>
        <v>1.4158947955943442</v>
      </c>
      <c r="H197">
        <f>Playoffs!CU195-VLOOKUP($B197,Adjusted!$C$1:$AI$128,H$2,FALSE)</f>
        <v>5.6248428338937879</v>
      </c>
      <c r="I197">
        <f>Playoffs!CV195-VLOOKUP($B197,Adjusted!$C$1:$AI$128,I$2,FALSE)</f>
        <v>19.243652471559027</v>
      </c>
      <c r="J197">
        <f>Playoffs!CW195-VLOOKUP($B197,Adjusted!$C$1:$AI$128,J$2,FALSE)</f>
        <v>32.375059988280576</v>
      </c>
      <c r="K197">
        <f>Playoffs!CX195-VLOOKUP($B197,Adjusted!$C$1:$AI$128,K$2,FALSE)</f>
        <v>2.2520877939583182</v>
      </c>
      <c r="L197">
        <f>Playoffs!CY195-VLOOKUP($B197,Adjusted!$C$1:$AI$128,L$2,FALSE)</f>
        <v>2.5684191041615954</v>
      </c>
      <c r="M197">
        <f>Playoffs!CZ195-VLOOKUP($B197,Adjusted!$C$1:$AI$128,M$2,FALSE)</f>
        <v>4.4942635004203977</v>
      </c>
      <c r="N197">
        <f>Playoffs!DA195-VLOOKUP($B197,Adjusted!$C$1:$AI$128,N$2,FALSE)</f>
        <v>5.3102330509272582</v>
      </c>
      <c r="O197">
        <f>Playoffs!DB195-VLOOKUP($B197,Adjusted!$C$1:$AI$128,O$2,FALSE)</f>
        <v>1.1790951164041206</v>
      </c>
      <c r="P197">
        <f>Playoffs!DC195-VLOOKUP($B197,Adjusted!$C$1:$AI$128,P$2,FALSE)</f>
        <v>2.1330025596631415</v>
      </c>
      <c r="Q197">
        <f>Playoffs!DD195-VLOOKUP($B197,Adjusted!$C$1:$AI$128,Q$2,FALSE)</f>
        <v>0.3536103806060461</v>
      </c>
      <c r="R197">
        <f>Playoffs!DE195-VLOOKUP($B197,Adjusted!$C$1:$AI$128,R$2,FALSE)</f>
        <v>0.53276800837381533</v>
      </c>
      <c r="S197">
        <f>Playoffs!DF195-VLOOKUP($B197,Adjusted!$C$1:$AI$128,S$2,FALSE)</f>
        <v>37.291813662813652</v>
      </c>
      <c r="T197">
        <f>Playoffs!DG195-VLOOKUP($B197,Adjusted!$C$1:$AI$128,T$2,FALSE)</f>
        <v>26.399683043077324</v>
      </c>
      <c r="U197">
        <f>Playoffs!DH195-VLOOKUP($B197,Adjusted!$C$1:$AI$128,U$2,FALSE)</f>
        <v>6.1362808720108477</v>
      </c>
      <c r="V197">
        <f>Playoffs!DI195-VLOOKUP($B197,Adjusted!$C$1:$AI$128,V$2,FALSE)</f>
        <v>3.2809124092196713</v>
      </c>
      <c r="W197">
        <f>Playoffs!DJ195-VLOOKUP($B197,Adjusted!$C$1:$AI$128,W$2,FALSE)</f>
        <v>0.96463071456118632</v>
      </c>
      <c r="X197">
        <f>Playoffs!DK195-VLOOKUP($B197,Adjusted!$C$1:$AI$128,X$2,FALSE)</f>
        <v>0.5878000163804683</v>
      </c>
      <c r="Y197">
        <f>Playoffs!DL195-VLOOKUP($B197,Adjusted!$C$1:$AI$128,Y$2,FALSE)</f>
        <v>4.3081236447981421</v>
      </c>
      <c r="Z197">
        <f>Playoffs!DM195-VLOOKUP($B197,Adjusted!$C$1:$AI$128,Z$2,FALSE)</f>
        <v>5.9910317118892396</v>
      </c>
      <c r="AA197">
        <f>Playoffs!DN195-VLOOKUP($B197,Adjusted!$C$1:$AI$128,AA$2,FALSE)</f>
        <v>1.4345743943337437</v>
      </c>
      <c r="AB197">
        <f>Playoffs!DO195-VLOOKUP($B197,Adjusted!$C$1:$AI$128,AB$2,FALSE)</f>
        <v>0.49755030536481987</v>
      </c>
      <c r="AC197">
        <f>Playoffs!DP195-VLOOKUP($B197,Adjusted!$C$1:$AI$128,AC$2,FALSE)</f>
        <v>0.67471216220195163</v>
      </c>
      <c r="AD197">
        <f>Playoffs!DQ195-VLOOKUP($B197,Adjusted!$C$1:$AI$128,AD$2,FALSE)</f>
        <v>0.48629229421551912</v>
      </c>
      <c r="AE197">
        <f>Playoffs!DR195-VLOOKUP($B197,Adjusted!$C$1:$AI$128,AE$2,FALSE)</f>
        <v>3.2959350166873391</v>
      </c>
      <c r="AF197">
        <f>Playoffs!DS195-VLOOKUP($B197,Adjusted!$C$1:$AI$128,AF$2,FALSE)</f>
        <v>4.6254355359754813</v>
      </c>
      <c r="AG197">
        <f>Playoffs!DT195-VLOOKUP($B197,Adjusted!$C$1:$AI$128,AG$2,FALSE)</f>
        <v>48.181385352729777</v>
      </c>
      <c r="AH197">
        <f>Playoffs!DU195-VLOOKUP($B197,Adjusted!$C$1:$AI$128,AH$2,FALSE)</f>
        <v>37.587096074405537</v>
      </c>
      <c r="AJ197">
        <f t="shared" ca="1" si="210"/>
        <v>128</v>
      </c>
      <c r="AK197">
        <f t="shared" ca="1" si="179"/>
        <v>153</v>
      </c>
      <c r="AL197">
        <f t="shared" ca="1" si="180"/>
        <v>85</v>
      </c>
      <c r="AM197">
        <f t="shared" ca="1" si="181"/>
        <v>64</v>
      </c>
      <c r="AN197">
        <f t="shared" ca="1" si="182"/>
        <v>101</v>
      </c>
      <c r="AO197">
        <f t="shared" ca="1" si="183"/>
        <v>5</v>
      </c>
      <c r="AP197">
        <f t="shared" ca="1" si="184"/>
        <v>180</v>
      </c>
      <c r="AQ197">
        <f t="shared" ca="1" si="185"/>
        <v>146</v>
      </c>
      <c r="AR197">
        <f t="shared" ca="1" si="186"/>
        <v>154</v>
      </c>
      <c r="AS197">
        <f t="shared" ca="1" si="187"/>
        <v>97</v>
      </c>
      <c r="AT197">
        <f t="shared" ca="1" si="188"/>
        <v>164</v>
      </c>
      <c r="AU197">
        <f t="shared" ca="1" si="189"/>
        <v>136</v>
      </c>
      <c r="AV197">
        <f t="shared" ca="1" si="190"/>
        <v>169</v>
      </c>
      <c r="AW197">
        <f t="shared" ca="1" si="191"/>
        <v>169</v>
      </c>
      <c r="AX197">
        <f t="shared" ca="1" si="192"/>
        <v>132</v>
      </c>
      <c r="AY197">
        <f t="shared" ca="1" si="193"/>
        <v>169</v>
      </c>
      <c r="AZ197">
        <f t="shared" ca="1" si="194"/>
        <v>41</v>
      </c>
      <c r="BA197">
        <f t="shared" ca="1" si="195"/>
        <v>48</v>
      </c>
      <c r="BB197">
        <f t="shared" ca="1" si="196"/>
        <v>177</v>
      </c>
      <c r="BC197">
        <f t="shared" ca="1" si="197"/>
        <v>127</v>
      </c>
      <c r="BD197">
        <f t="shared" ca="1" si="198"/>
        <v>33</v>
      </c>
      <c r="BE197">
        <f t="shared" ca="1" si="199"/>
        <v>85</v>
      </c>
      <c r="BF197">
        <f t="shared" ca="1" si="200"/>
        <v>181</v>
      </c>
      <c r="BG197">
        <f t="shared" ca="1" si="201"/>
        <v>138</v>
      </c>
      <c r="BH197">
        <f t="shared" ca="1" si="202"/>
        <v>187</v>
      </c>
      <c r="BI197">
        <f t="shared" ca="1" si="203"/>
        <v>145</v>
      </c>
      <c r="BJ197">
        <f t="shared" ca="1" si="204"/>
        <v>3</v>
      </c>
      <c r="BK197">
        <f t="shared" ca="1" si="205"/>
        <v>130</v>
      </c>
      <c r="BL197">
        <f t="shared" ca="1" si="206"/>
        <v>145</v>
      </c>
      <c r="BM197">
        <f t="shared" ca="1" si="207"/>
        <v>147</v>
      </c>
      <c r="BN197">
        <f t="shared" ca="1" si="208"/>
        <v>3</v>
      </c>
      <c r="BO197">
        <f t="shared" ca="1" si="209"/>
        <v>99</v>
      </c>
      <c r="BQ197">
        <f>NORMDIST(C197,Playoffs!CP$199,Playoffs!CP$200,1)</f>
        <v>0.44974469244208182</v>
      </c>
      <c r="BR197">
        <f>1-NORMDIST(D197,Playoffs!CQ$199,Playoffs!CQ$200,1)</f>
        <v>0.30623045905477131</v>
      </c>
      <c r="BS197">
        <f>NORMDIST(E197,Playoffs!CR$199,Playoffs!CR$200,1)</f>
        <v>0.66146572325900932</v>
      </c>
      <c r="BT197">
        <f>1-NORMDIST(F197,Playoffs!CS$199,Playoffs!CS$200,1)</f>
        <v>0.77734209129076914</v>
      </c>
      <c r="BU197">
        <f>1-NORMDIST(G197,Playoffs!CT$199,Playoffs!CT$200,1)</f>
        <v>0.59462988063099576</v>
      </c>
      <c r="BV197">
        <f>NORMDIST(H197,Playoffs!CU$199,Playoffs!CU$200,1)</f>
        <v>0.99709016459541733</v>
      </c>
      <c r="BW197">
        <f>NORMDIST(I197,Playoffs!CV$199,Playoffs!CV$200,1)</f>
        <v>0.15058694035832842</v>
      </c>
      <c r="BX197">
        <f>1-NORMDIST(J197,Playoffs!CW$199,Playoffs!CW$200,1)</f>
        <v>0.33227572755831525</v>
      </c>
      <c r="BY197">
        <f>NORMDIST(K197,Playoffs!CX$199,Playoffs!CX$200,1)</f>
        <v>0.24952817202898814</v>
      </c>
      <c r="BZ197">
        <f>1-NORMDIST(L197,Playoffs!CY$199,Playoffs!CY$200,1)</f>
        <v>0.55791440646263613</v>
      </c>
      <c r="CA197">
        <f>NORMDIST(M197,Playoffs!CZ$199,Playoffs!CZ$200,1)</f>
        <v>0.27524315201910055</v>
      </c>
      <c r="CB197">
        <f>1-NORMDIST(N197,Playoffs!DA$199,Playoffs!DA$200,1)</f>
        <v>0.45187848958398913</v>
      </c>
      <c r="CC197">
        <f>NORMDIST(O197,Playoffs!DB$199,Playoffs!DB$200,1)</f>
        <v>0.20819552481764336</v>
      </c>
      <c r="CD197">
        <f>1-NORMDIST(P197,Playoffs!DC$199,Playoffs!DC$200,1)</f>
        <v>0.17960222227376077</v>
      </c>
      <c r="CE197">
        <f>NORMDIST(Q197,Playoffs!DD$199,Playoffs!DD$200,1)</f>
        <v>0.3896999883950133</v>
      </c>
      <c r="CF197">
        <f>1-NORMDIST(R197,Playoffs!DE$199,Playoffs!DE$200,1)</f>
        <v>0.14611585381091707</v>
      </c>
      <c r="CG197">
        <f>NORMDIST(S197,Playoffs!DF$199,Playoffs!DF$200,1)</f>
        <v>0.86480105279411901</v>
      </c>
      <c r="CH197">
        <f>1-NORMDIST(T197,Playoffs!DG$199,Playoffs!DG$200,1)</f>
        <v>0.79428271221574553</v>
      </c>
      <c r="CI197">
        <f>1-NORMDIST(U197,Playoffs!DH$199,Playoffs!DH$200,1)</f>
        <v>0.13580264578565115</v>
      </c>
      <c r="CJ197">
        <f>NORMDIST(V197,Playoffs!DI$199,Playoffs!DI$200,1)</f>
        <v>0.37696702628175605</v>
      </c>
      <c r="CK197">
        <f>NORMDIST(W197,Playoffs!DJ$199,Playoffs!DJ$200,1)</f>
        <v>0.87031484717184504</v>
      </c>
      <c r="CL197">
        <f>1-NORMDIST(X197,Playoffs!DK$199,Playoffs!DK$200,1)</f>
        <v>0.59814871366974298</v>
      </c>
      <c r="CM197">
        <f>NORMDIST(Y197,Playoffs!DL$199,Playoffs!DL$200,1)</f>
        <v>0.11446592678389433</v>
      </c>
      <c r="CN197">
        <f>1-NORMDIST(Z197,Playoffs!DM$199,Playoffs!DM$200,1)</f>
        <v>0.31437586061697065</v>
      </c>
      <c r="CO197">
        <f>1-NORMDIST(AA197,Playoffs!DN$199,Playoffs!DN$200,1)</f>
        <v>7.7173799461559889E-2</v>
      </c>
      <c r="CP197">
        <f>NORMDIST(AB197,Playoffs!DO$199,Playoffs!DO$200,1)</f>
        <v>0.23121481613378636</v>
      </c>
      <c r="CQ197">
        <f>NORMDIST(AC197,Playoffs!DP$199,Playoffs!DP$200,1)</f>
        <v>0.96858673869324252</v>
      </c>
      <c r="CR197">
        <f>1-NORMDIST(AD197,Playoffs!DQ$199,Playoffs!DQ$200,1)</f>
        <v>0.40163603728114805</v>
      </c>
      <c r="CS197">
        <f>NORMDIST(AE197,Playoffs!DR$199,Playoffs!DR$200,1)</f>
        <v>0.25212652866265028</v>
      </c>
      <c r="CT197">
        <f>1-NORMDIST(AF197,Playoffs!DS$199,Playoffs!DS$200,1)</f>
        <v>0.34947948976702925</v>
      </c>
      <c r="CU197">
        <f>NORMDIST(AG197,Playoffs!DT$199,Playoffs!DT$200,1)</f>
        <v>0.93845227004642107</v>
      </c>
      <c r="CV197">
        <f>1-NORMDIST(AH197,Playoffs!DU$199,Playoffs!DU$200,1)</f>
        <v>0.53226801648107025</v>
      </c>
      <c r="CW197">
        <f t="shared" si="211"/>
        <v>15.399697717178555</v>
      </c>
      <c r="CX197">
        <f t="shared" si="211"/>
        <v>17.635848731244415</v>
      </c>
      <c r="CY197">
        <f>SUMPRODUCT(BQ$2:CV$2,BQ197:CV197)</f>
        <v>33.03554644842297</v>
      </c>
      <c r="DA197">
        <f t="shared" ca="1" si="212"/>
        <v>151</v>
      </c>
      <c r="DB197">
        <f t="shared" ca="1" si="213"/>
        <v>115</v>
      </c>
      <c r="DC197">
        <f t="shared" ca="1" si="214"/>
        <v>153</v>
      </c>
      <c r="DE197" t="str">
        <f>LEFT(A197,SEARCH("-",A197)-1)</f>
        <v>Saints</v>
      </c>
    </row>
    <row r="198" spans="1:109">
      <c r="A198" t="str">
        <f>Playoffs!G196</f>
        <v>Vikings-CC-2009</v>
      </c>
      <c r="B198" t="str">
        <f>Playoffs!B196&amp;"-"&amp;Playoffs!F196</f>
        <v>Saints-2009</v>
      </c>
      <c r="C198">
        <f>Playoffs!CP196-VLOOKUP($B198,Adjusted!$C$1:$AI$128,C$2,FALSE)</f>
        <v>0.7968084958074374</v>
      </c>
      <c r="D198">
        <f>Playoffs!CQ196-VLOOKUP($B198,Adjusted!$C$1:$AI$128,D$2,FALSE)</f>
        <v>0.57625649644756183</v>
      </c>
      <c r="E198">
        <f>Playoffs!CR196-VLOOKUP($B198,Adjusted!$C$1:$AI$128,E$2,FALSE)</f>
        <v>5.8117753238138405</v>
      </c>
      <c r="F198">
        <f>Playoffs!CS196-VLOOKUP($B198,Adjusted!$C$1:$AI$128,F$2,FALSE)</f>
        <v>4.7991094078979923</v>
      </c>
      <c r="G198">
        <f>Playoffs!CT196-VLOOKUP($B198,Adjusted!$C$1:$AI$128,G$2,FALSE)</f>
        <v>4.3191972335487501</v>
      </c>
      <c r="H198">
        <f>Playoffs!CU196-VLOOKUP($B198,Adjusted!$C$1:$AI$128,H$2,FALSE)</f>
        <v>1.0359577718481945</v>
      </c>
      <c r="I198">
        <f>Playoffs!CV196-VLOOKUP($B198,Adjusted!$C$1:$AI$128,I$2,FALSE)</f>
        <v>34.082468203886933</v>
      </c>
      <c r="J198">
        <f>Playoffs!CW196-VLOOKUP($B198,Adjusted!$C$1:$AI$128,J$2,FALSE)</f>
        <v>9.820715144687485</v>
      </c>
      <c r="K198">
        <f>Playoffs!CX196-VLOOKUP($B198,Adjusted!$C$1:$AI$128,K$2,FALSE)</f>
        <v>2.9729975430267066</v>
      </c>
      <c r="L198">
        <f>Playoffs!CY196-VLOOKUP($B198,Adjusted!$C$1:$AI$128,L$2,FALSE)</f>
        <v>1.7493444659367854</v>
      </c>
      <c r="M198">
        <f>Playoffs!CZ196-VLOOKUP($B198,Adjusted!$C$1:$AI$128,M$2,FALSE)</f>
        <v>5.5161245212756365</v>
      </c>
      <c r="N198">
        <f>Playoffs!DA196-VLOOKUP($B198,Adjusted!$C$1:$AI$128,N$2,FALSE)</f>
        <v>3.5348715886387305</v>
      </c>
      <c r="O198">
        <f>Playoffs!DB196-VLOOKUP($B198,Adjusted!$C$1:$AI$128,O$2,FALSE)</f>
        <v>2.3220498025591811</v>
      </c>
      <c r="P198">
        <f>Playoffs!DC196-VLOOKUP($B198,Adjusted!$C$1:$AI$128,P$2,FALSE)</f>
        <v>0.70517470539373506</v>
      </c>
      <c r="Q198">
        <f>Playoffs!DD196-VLOOKUP($B198,Adjusted!$C$1:$AI$128,Q$2,FALSE)</f>
        <v>0.58208778828693097</v>
      </c>
      <c r="R198">
        <f>Playoffs!DE196-VLOOKUP($B198,Adjusted!$C$1:$AI$128,R$2,FALSE)</f>
        <v>0.24554139570135544</v>
      </c>
      <c r="S198">
        <f>Playoffs!DF196-VLOOKUP($B198,Adjusted!$C$1:$AI$128,S$2,FALSE)</f>
        <v>29.755212296123787</v>
      </c>
      <c r="T198">
        <f>Playoffs!DG196-VLOOKUP($B198,Adjusted!$C$1:$AI$128,T$2,FALSE)</f>
        <v>33.991409184836357</v>
      </c>
      <c r="U198">
        <f>Playoffs!DH196-VLOOKUP($B198,Adjusted!$C$1:$AI$128,U$2,FALSE)</f>
        <v>3.0605902546308554</v>
      </c>
      <c r="V198">
        <f>Playoffs!DI196-VLOOKUP($B198,Adjusted!$C$1:$AI$128,V$2,FALSE)</f>
        <v>7.3428954029507905</v>
      </c>
      <c r="W198">
        <f>Playoffs!DJ196-VLOOKUP($B198,Adjusted!$C$1:$AI$128,W$2,FALSE)</f>
        <v>0.77176854125092187</v>
      </c>
      <c r="X198">
        <f>Playoffs!DK196-VLOOKUP($B198,Adjusted!$C$1:$AI$128,X$2,FALSE)</f>
        <v>0.95758517630905504</v>
      </c>
      <c r="Y198">
        <f>Playoffs!DL196-VLOOKUP($B198,Adjusted!$C$1:$AI$128,Y$2,FALSE)</f>
        <v>6.2549614096087787</v>
      </c>
      <c r="Z198">
        <f>Playoffs!DM196-VLOOKUP($B198,Adjusted!$C$1:$AI$128,Z$2,FALSE)</f>
        <v>3.5193122794122105</v>
      </c>
      <c r="AA198">
        <f>Playoffs!DN196-VLOOKUP($B198,Adjusted!$C$1:$AI$128,AA$2,FALSE)</f>
        <v>0.45558464819819727</v>
      </c>
      <c r="AB198">
        <f>Playoffs!DO196-VLOOKUP($B198,Adjusted!$C$1:$AI$128,AB$2,FALSE)</f>
        <v>1.6403627226123929</v>
      </c>
      <c r="AC198">
        <f>Playoffs!DP196-VLOOKUP($B198,Adjusted!$C$1:$AI$128,AC$2,FALSE)</f>
        <v>0.40018327775092782</v>
      </c>
      <c r="AD198">
        <f>Playoffs!DQ196-VLOOKUP($B198,Adjusted!$C$1:$AI$128,AD$2,FALSE)</f>
        <v>0.52252002945054254</v>
      </c>
      <c r="AE198">
        <f>Playoffs!DR196-VLOOKUP($B198,Adjusted!$C$1:$AI$128,AE$2,FALSE)</f>
        <v>4.3310146088197925</v>
      </c>
      <c r="AF198">
        <f>Playoffs!DS196-VLOOKUP($B198,Adjusted!$C$1:$AI$128,AF$2,FALSE)</f>
        <v>2.66927848804146</v>
      </c>
      <c r="AG198">
        <f>Playoffs!DT196-VLOOKUP($B198,Adjusted!$C$1:$AI$128,AG$2,FALSE)</f>
        <v>36.458806594195387</v>
      </c>
      <c r="AH198">
        <f>Playoffs!DU196-VLOOKUP($B198,Adjusted!$C$1:$AI$128,AH$2,FALSE)</f>
        <v>50.925475721855605</v>
      </c>
      <c r="AJ198">
        <f t="shared" ca="1" si="210"/>
        <v>36</v>
      </c>
      <c r="AK198">
        <f t="shared" ca="1" si="179"/>
        <v>34</v>
      </c>
      <c r="AL198">
        <f t="shared" ca="1" si="180"/>
        <v>107</v>
      </c>
      <c r="AM198">
        <f t="shared" ca="1" si="181"/>
        <v>98</v>
      </c>
      <c r="AN198">
        <f t="shared" ca="1" si="182"/>
        <v>188</v>
      </c>
      <c r="AO198">
        <f t="shared" ca="1" si="183"/>
        <v>137</v>
      </c>
      <c r="AP198">
        <f t="shared" ca="1" si="184"/>
        <v>60</v>
      </c>
      <c r="AQ198">
        <f t="shared" ca="1" si="185"/>
        <v>4</v>
      </c>
      <c r="AR198">
        <f t="shared" ca="1" si="186"/>
        <v>70</v>
      </c>
      <c r="AS198">
        <f t="shared" ca="1" si="187"/>
        <v>12</v>
      </c>
      <c r="AT198">
        <f t="shared" ca="1" si="188"/>
        <v>88</v>
      </c>
      <c r="AU198">
        <f t="shared" ca="1" si="189"/>
        <v>15</v>
      </c>
      <c r="AV198">
        <f t="shared" ca="1" si="190"/>
        <v>33</v>
      </c>
      <c r="AW198">
        <f t="shared" ca="1" si="191"/>
        <v>10</v>
      </c>
      <c r="AX198">
        <f t="shared" ca="1" si="192"/>
        <v>18</v>
      </c>
      <c r="AY198">
        <f t="shared" ca="1" si="193"/>
        <v>35</v>
      </c>
      <c r="AZ198">
        <f t="shared" ca="1" si="194"/>
        <v>128</v>
      </c>
      <c r="BA198">
        <f t="shared" ca="1" si="195"/>
        <v>142</v>
      </c>
      <c r="BB198">
        <f t="shared" ca="1" si="196"/>
        <v>79</v>
      </c>
      <c r="BC198">
        <f t="shared" ca="1" si="197"/>
        <v>10</v>
      </c>
      <c r="BD198">
        <f t="shared" ca="1" si="198"/>
        <v>80</v>
      </c>
      <c r="BE198">
        <f t="shared" ca="1" si="199"/>
        <v>175</v>
      </c>
      <c r="BF198">
        <f t="shared" ca="1" si="200"/>
        <v>54</v>
      </c>
      <c r="BG198">
        <f t="shared" ca="1" si="201"/>
        <v>2</v>
      </c>
      <c r="BH198">
        <f t="shared" ca="1" si="202"/>
        <v>68</v>
      </c>
      <c r="BI198">
        <f t="shared" ca="1" si="203"/>
        <v>5</v>
      </c>
      <c r="BJ198">
        <f t="shared" ca="1" si="204"/>
        <v>143</v>
      </c>
      <c r="BK198">
        <f t="shared" ca="1" si="205"/>
        <v>152</v>
      </c>
      <c r="BL198">
        <f t="shared" ca="1" si="206"/>
        <v>73</v>
      </c>
      <c r="BM198">
        <f t="shared" ca="1" si="207"/>
        <v>27</v>
      </c>
      <c r="BN198">
        <f t="shared" ca="1" si="208"/>
        <v>110</v>
      </c>
      <c r="BO198">
        <f t="shared" ca="1" si="209"/>
        <v>197</v>
      </c>
      <c r="BQ198">
        <f>NORMDIST(C198,Playoffs!CP$199,Playoffs!CP$200,1)</f>
        <v>0.84589494382145347</v>
      </c>
      <c r="BR198">
        <f>1-NORMDIST(D198,Playoffs!CQ$199,Playoffs!CQ$200,1)</f>
        <v>0.86759762703926435</v>
      </c>
      <c r="BS198">
        <f>NORMDIST(E198,Playoffs!CR$199,Playoffs!CR$200,1)</f>
        <v>0.55211092747583135</v>
      </c>
      <c r="BT198">
        <f>1-NORMDIST(F198,Playoffs!CS$199,Playoffs!CS$200,1)</f>
        <v>0.58976788147656012</v>
      </c>
      <c r="BU198">
        <f>1-NORMDIST(G198,Playoffs!CT$199,Playoffs!CT$200,1)</f>
        <v>3.3774317093040573E-2</v>
      </c>
      <c r="BV198">
        <f>NORMDIST(H198,Playoffs!CU$199,Playoffs!CU$200,1)</f>
        <v>0.30501557221306785</v>
      </c>
      <c r="BW198">
        <f>NORMDIST(I198,Playoffs!CV$199,Playoffs!CV$200,1)</f>
        <v>0.73383612281440957</v>
      </c>
      <c r="BX198">
        <f>1-NORMDIST(J198,Playoffs!CW$199,Playoffs!CW$200,1)</f>
        <v>0.981556853813501</v>
      </c>
      <c r="BY198">
        <f>NORMDIST(K198,Playoffs!CX$199,Playoffs!CX$200,1)</f>
        <v>0.70282532821720956</v>
      </c>
      <c r="BZ198">
        <f>1-NORMDIST(L198,Playoffs!CY$199,Playoffs!CY$200,1)</f>
        <v>0.93558910468923651</v>
      </c>
      <c r="CA198">
        <f>NORMDIST(M198,Playoffs!CZ$199,Playoffs!CZ$200,1)</f>
        <v>0.61870246804754059</v>
      </c>
      <c r="CB198">
        <f>1-NORMDIST(N198,Playoffs!DA$199,Playoffs!DA$200,1)</f>
        <v>0.92523211033622932</v>
      </c>
      <c r="CC198">
        <f>NORMDIST(O198,Playoffs!DB$199,Playoffs!DB$200,1)</f>
        <v>0.89610283977236804</v>
      </c>
      <c r="CD198">
        <f>1-NORMDIST(P198,Playoffs!DC$199,Playoffs!DC$200,1)</f>
        <v>0.95273671902564772</v>
      </c>
      <c r="CE198">
        <f>NORMDIST(Q198,Playoffs!DD$199,Playoffs!DD$200,1)</f>
        <v>0.92223830930956685</v>
      </c>
      <c r="CF198">
        <f>1-NORMDIST(R198,Playoffs!DE$199,Playoffs!DE$200,1)</f>
        <v>0.86090175371498356</v>
      </c>
      <c r="CG198">
        <f>NORMDIST(S198,Playoffs!DF$199,Playoffs!DF$200,1)</f>
        <v>0.4095141067691408</v>
      </c>
      <c r="CH198">
        <f>1-NORMDIST(T198,Playoffs!DG$199,Playoffs!DG$200,1)</f>
        <v>0.30177405728424844</v>
      </c>
      <c r="CI198">
        <f>1-NORMDIST(U198,Playoffs!DH$199,Playoffs!DH$200,1)</f>
        <v>0.66365941527413563</v>
      </c>
      <c r="CJ198">
        <f>NORMDIST(V198,Playoffs!DI$199,Playoffs!DI$200,1)</f>
        <v>0.9550952304780107</v>
      </c>
      <c r="CK198">
        <f>NORMDIST(W198,Playoffs!DJ$199,Playoffs!DJ$200,1)</f>
        <v>0.66400501728967765</v>
      </c>
      <c r="CL198">
        <f>1-NORMDIST(X198,Playoffs!DK$199,Playoffs!DK$200,1)</f>
        <v>0.13519917551342231</v>
      </c>
      <c r="CM198">
        <f>NORMDIST(Y198,Playoffs!DL$199,Playoffs!DL$200,1)</f>
        <v>0.77276786381922924</v>
      </c>
      <c r="CN198">
        <f>1-NORMDIST(Z198,Playoffs!DM$199,Playoffs!DM$200,1)</f>
        <v>0.97690519777875706</v>
      </c>
      <c r="CO198">
        <f>1-NORMDIST(AA198,Playoffs!DN$199,Playoffs!DN$200,1)</f>
        <v>0.79716959570466384</v>
      </c>
      <c r="CP198">
        <f>NORMDIST(AB198,Playoffs!DO$199,Playoffs!DO$200,1)</f>
        <v>0.97118761802621534</v>
      </c>
      <c r="CQ198">
        <f>NORMDIST(AC198,Playoffs!DP$199,Playoffs!DP$200,1)</f>
        <v>0.31303694066064036</v>
      </c>
      <c r="CR198">
        <f>1-NORMDIST(AD198,Playoffs!DQ$199,Playoffs!DQ$200,1)</f>
        <v>0.28810750100305882</v>
      </c>
      <c r="CS198">
        <f>NORMDIST(AE198,Playoffs!DR$199,Playoffs!DR$200,1)</f>
        <v>0.56087816425274117</v>
      </c>
      <c r="CT198">
        <f>1-NORMDIST(AF198,Playoffs!DS$199,Playoffs!DS$200,1)</f>
        <v>0.87796358264115937</v>
      </c>
      <c r="CU198">
        <f>NORMDIST(AG198,Playoffs!DT$199,Playoffs!DT$200,1)</f>
        <v>0.39982158669179158</v>
      </c>
      <c r="CV198">
        <f>1-NORMDIST(AH198,Playoffs!DU$199,Playoffs!DU$200,1)</f>
        <v>2.4865964998648904E-2</v>
      </c>
      <c r="CW198">
        <f t="shared" si="211"/>
        <v>23.074265103120439</v>
      </c>
      <c r="CX198">
        <f t="shared" si="211"/>
        <v>26.451597662292485</v>
      </c>
      <c r="CY198">
        <f>SUMPRODUCT(BQ$2:CV$2,BQ198:CV198)</f>
        <v>49.525862765412938</v>
      </c>
      <c r="DA198">
        <f t="shared" ca="1" si="212"/>
        <v>69</v>
      </c>
      <c r="DB198">
        <f t="shared" ca="1" si="213"/>
        <v>37</v>
      </c>
      <c r="DC198">
        <f t="shared" ca="1" si="214"/>
        <v>28</v>
      </c>
      <c r="DE198" t="str">
        <f>LEFT(A198,SEARCH("-",A198)-1)</f>
        <v>Vikings</v>
      </c>
    </row>
    <row r="199" spans="1:109">
      <c r="A199" t="str">
        <f>Playoffs!G197</f>
        <v>Colts-SB-2009</v>
      </c>
      <c r="B199" t="str">
        <f>Playoffs!B197&amp;"-"&amp;Playoffs!F197</f>
        <v>Saints-2009</v>
      </c>
      <c r="C199">
        <f>Playoffs!CP197-VLOOKUP($B199,Adjusted!$C$1:$AI$128,C$2,FALSE)</f>
        <v>0.80780556325611774</v>
      </c>
      <c r="D199">
        <f>Playoffs!CQ197-VLOOKUP($B199,Adjusted!$C$1:$AI$128,D$2,FALSE)</f>
        <v>0.7067983683687441</v>
      </c>
      <c r="E199">
        <f>Playoffs!CR197-VLOOKUP($B199,Adjusted!$C$1:$AI$128,E$2,FALSE)</f>
        <v>7.4388284639104585</v>
      </c>
      <c r="F199">
        <f>Playoffs!CS197-VLOOKUP($B199,Adjusted!$C$1:$AI$128,F$2,FALSE)</f>
        <v>5.0428594078979927</v>
      </c>
      <c r="G199">
        <f>Playoffs!CT197-VLOOKUP($B199,Adjusted!$C$1:$AI$128,G$2,FALSE)</f>
        <v>0.3191972335487504</v>
      </c>
      <c r="H199">
        <f>Playoffs!CU197-VLOOKUP($B199,Adjusted!$C$1:$AI$128,H$2,FALSE)</f>
        <v>3.5957771848194563E-2</v>
      </c>
      <c r="I199">
        <f>Playoffs!CV197-VLOOKUP($B199,Adjusted!$C$1:$AI$128,I$2,FALSE)</f>
        <v>51.544006665425393</v>
      </c>
      <c r="J199">
        <f>Playoffs!CW197-VLOOKUP($B199,Adjusted!$C$1:$AI$128,J$2,FALSE)</f>
        <v>32.963572287544629</v>
      </c>
      <c r="K199">
        <f>Playoffs!CX197-VLOOKUP($B199,Adjusted!$C$1:$AI$128,K$2,FALSE)</f>
        <v>3.8680295943087577</v>
      </c>
      <c r="L199">
        <f>Playoffs!CY197-VLOOKUP($B199,Adjusted!$C$1:$AI$128,L$2,FALSE)</f>
        <v>3.5270230373653568</v>
      </c>
      <c r="M199">
        <f>Playoffs!CZ197-VLOOKUP($B199,Adjusted!$C$1:$AI$128,M$2,FALSE)</f>
        <v>6.4734415944463679</v>
      </c>
      <c r="N199">
        <f>Playoffs!DA197-VLOOKUP($B199,Adjusted!$C$1:$AI$128,N$2,FALSE)</f>
        <v>4.5862822469459408</v>
      </c>
      <c r="O199">
        <f>Playoffs!DB197-VLOOKUP($B199,Adjusted!$C$1:$AI$128,O$2,FALSE)</f>
        <v>2.8124344179437966</v>
      </c>
      <c r="P199">
        <f>Playoffs!DC197-VLOOKUP($B199,Adjusted!$C$1:$AI$128,P$2,FALSE)</f>
        <v>2.1337461339651638</v>
      </c>
      <c r="Q199">
        <f>Playoffs!DD197-VLOOKUP($B199,Adjusted!$C$1:$AI$128,Q$2,FALSE)</f>
        <v>0.46542112162026433</v>
      </c>
      <c r="R199">
        <f>Playoffs!DE197-VLOOKUP($B199,Adjusted!$C$1:$AI$128,R$2,FALSE)</f>
        <v>0.23784908800904772</v>
      </c>
      <c r="S199">
        <f>Playoffs!DF197-VLOOKUP($B199,Adjusted!$C$1:$AI$128,S$2,FALSE)</f>
        <v>18.687904603816094</v>
      </c>
      <c r="T199">
        <f>Playoffs!DG197-VLOOKUP($B199,Adjusted!$C$1:$AI$128,T$2,FALSE)</f>
        <v>29.18982188324906</v>
      </c>
      <c r="U199">
        <f>Playoffs!DH197-VLOOKUP($B199,Adjusted!$C$1:$AI$128,U$2,FALSE)</f>
        <v>2.0605902546308554</v>
      </c>
      <c r="V199">
        <f>Playoffs!DI197-VLOOKUP($B199,Adjusted!$C$1:$AI$128,V$2,FALSE)</f>
        <v>1.3428954029507902</v>
      </c>
      <c r="W199">
        <f>Playoffs!DJ197-VLOOKUP($B199,Adjusted!$C$1:$AI$128,W$2,FALSE)</f>
        <v>0.77176854125092187</v>
      </c>
      <c r="X199">
        <f>Playoffs!DK197-VLOOKUP($B199,Adjusted!$C$1:$AI$128,X$2,FALSE)</f>
        <v>0.62425184297572178</v>
      </c>
      <c r="Y199">
        <f>Playoffs!DL197-VLOOKUP($B199,Adjusted!$C$1:$AI$128,Y$2,FALSE)</f>
        <v>7.9472691019164712</v>
      </c>
      <c r="Z199">
        <f>Playoffs!DM197-VLOOKUP($B199,Adjusted!$C$1:$AI$128,Z$2,FALSE)</f>
        <v>6.8407408508407821</v>
      </c>
      <c r="AA199">
        <f>Playoffs!DN197-VLOOKUP($B199,Adjusted!$C$1:$AI$128,AA$2,FALSE)</f>
        <v>0.76846574575917281</v>
      </c>
      <c r="AB199">
        <f>Playoffs!DO197-VLOOKUP($B199,Adjusted!$C$1:$AI$128,AB$2,FALSE)</f>
        <v>0.36794892950894459</v>
      </c>
      <c r="AC199">
        <f>Playoffs!DP197-VLOOKUP($B199,Adjusted!$C$1:$AI$128,AC$2,FALSE)</f>
        <v>0.41672463113438646</v>
      </c>
      <c r="AD199">
        <f>Playoffs!DQ197-VLOOKUP($B199,Adjusted!$C$1:$AI$128,AD$2,FALSE)</f>
        <v>0.40219917383556925</v>
      </c>
      <c r="AE199">
        <f>Playoffs!DR197-VLOOKUP($B199,Adjusted!$C$1:$AI$128,AE$2,FALSE)</f>
        <v>4.9582075912759329</v>
      </c>
      <c r="AF199">
        <f>Playoffs!DS197-VLOOKUP($B199,Adjusted!$C$1:$AI$128,AF$2,FALSE)</f>
        <v>2.5460900822443588</v>
      </c>
      <c r="AG199">
        <f>Playoffs!DT197-VLOOKUP($B199,Adjusted!$C$1:$AI$128,AG$2,FALSE)</f>
        <v>40.458806594195387</v>
      </c>
      <c r="AH199">
        <f>Playoffs!DU197-VLOOKUP($B199,Adjusted!$C$1:$AI$128,AH$2,FALSE)</f>
        <v>45.782618578998452</v>
      </c>
      <c r="AJ199">
        <f t="shared" ref="AJ199:AJ200" ca="1" si="215">RANK(C199,INDIRECT("c3:c"&amp;$A$1),0)</f>
        <v>31</v>
      </c>
      <c r="AK199">
        <f t="shared" ref="AK199:AK200" ca="1" si="216">RANK(D199,INDIRECT("d3:d"&amp;$A$1),1)</f>
        <v>131</v>
      </c>
      <c r="AL199">
        <f t="shared" ref="AL199:AL200" ca="1" si="217">RANK(E199,INDIRECT("e3:e"&amp;$A$1),0)</f>
        <v>65</v>
      </c>
      <c r="AM199">
        <f t="shared" ref="AM199:AM200" ca="1" si="218">RANK(F199,INDIRECT("f3:f"&amp;$A$1),1)</f>
        <v>102</v>
      </c>
      <c r="AN199">
        <f t="shared" ref="AN199:AN200" ca="1" si="219">RANK(G199,INDIRECT("g3:g"&amp;$A$1),1)</f>
        <v>39</v>
      </c>
      <c r="AO199">
        <f t="shared" ref="AO199:AO200" ca="1" si="220">RANK(H199,INDIRECT("h3:h"&amp;$A$1),0)</f>
        <v>188</v>
      </c>
      <c r="AP199">
        <f t="shared" ref="AP199:AP200" ca="1" si="221">RANK(I199,INDIRECT("i3:i"&amp;$A$1),0)</f>
        <v>8</v>
      </c>
      <c r="AQ199">
        <f t="shared" ref="AQ199:AQ200" ca="1" si="222">RANK(J199,INDIRECT("j3:j"&amp;$A$1),1)</f>
        <v>153</v>
      </c>
      <c r="AR199">
        <f t="shared" ref="AR199:AR200" ca="1" si="223">RANK(K199,INDIRECT("k3:k"&amp;$A$1),0)</f>
        <v>9</v>
      </c>
      <c r="AS199">
        <f t="shared" ref="AS199:AS200" ca="1" si="224">RANK(L199,INDIRECT("l3:l"&amp;$A$1),1)</f>
        <v>184</v>
      </c>
      <c r="AT199">
        <f t="shared" ref="AT199:AT200" ca="1" si="225">RANK(M199,INDIRECT("m3:m"&amp;$A$1),0)</f>
        <v>30</v>
      </c>
      <c r="AU199">
        <f t="shared" ref="AU199:AU200" ca="1" si="226">RANK(N199,INDIRECT("n3:n"&amp;$A$1),1)</f>
        <v>68</v>
      </c>
      <c r="AV199">
        <f t="shared" ref="AV199:AV200" ca="1" si="227">RANK(O199,INDIRECT("o3:o"&amp;$A$1),0)</f>
        <v>11</v>
      </c>
      <c r="AW199">
        <f t="shared" ref="AW199:AW200" ca="1" si="228">RANK(P199,INDIRECT("p3:p"&amp;$A$1),1)</f>
        <v>170</v>
      </c>
      <c r="AX199">
        <f t="shared" ref="AX199:AX200" ca="1" si="229">RANK(Q199,INDIRECT("q3:q"&amp;$A$1),0)</f>
        <v>74</v>
      </c>
      <c r="AY199">
        <f t="shared" ref="AY199:AY200" ca="1" si="230">RANK(R199,INDIRECT("r3:r"&amp;$A$1),1)</f>
        <v>30</v>
      </c>
      <c r="AZ199">
        <f t="shared" ref="AZ199:AZ200" ca="1" si="231">RANK(S199,INDIRECT("s3:s"&amp;$A$1),0)</f>
        <v>197</v>
      </c>
      <c r="BA199">
        <f t="shared" ref="BA199:BA200" ca="1" si="232">RANK(T199,INDIRECT("t3:t"&amp;$A$1),1)</f>
        <v>85</v>
      </c>
      <c r="BB199">
        <f t="shared" ref="BB199:BB200" ca="1" si="233">RANK(U199,INDIRECT("u3:u"&amp;$A$1),1)</f>
        <v>44</v>
      </c>
      <c r="BC199">
        <f t="shared" ref="BC199:BC200" ca="1" si="234">RANK(V199,INDIRECT("v3:v"&amp;$A$1),0)</f>
        <v>183</v>
      </c>
      <c r="BD199">
        <f t="shared" ref="BD199:BD200" ca="1" si="235">RANK(W199,INDIRECT("w3:w"&amp;$A$1),0)</f>
        <v>80</v>
      </c>
      <c r="BE199">
        <f t="shared" ref="BE199:BE200" ca="1" si="236">RANK(X199,INDIRECT("x3:x"&amp;$A$1),1)</f>
        <v>93</v>
      </c>
      <c r="BF199">
        <f t="shared" ref="BF199:BF200" ca="1" si="237">RANK(Y199,INDIRECT("y3:y"&amp;$A$1),0)</f>
        <v>6</v>
      </c>
      <c r="BG199">
        <f t="shared" ref="BG199:BG200" ca="1" si="238">RANK(Z199,INDIRECT("z3:z"&amp;$A$1),1)</f>
        <v>181</v>
      </c>
      <c r="BH199">
        <f t="shared" ref="BH199:BH200" ca="1" si="239">RANK(AA199,INDIRECT("aa3:aa"&amp;$A$1),1)</f>
        <v>129</v>
      </c>
      <c r="BI199">
        <f t="shared" ref="BI199:BI200" ca="1" si="240">RANK(AB199,INDIRECT("ab3:ab"&amp;$A$1),0)</f>
        <v>160</v>
      </c>
      <c r="BJ199">
        <f t="shared" ref="BJ199:BJ200" ca="1" si="241">RANK(AC199,INDIRECT("ac3:ac"&amp;$A$1),0)</f>
        <v>128</v>
      </c>
      <c r="BK199">
        <f t="shared" ref="BK199:BK200" ca="1" si="242">RANK(AD199,INDIRECT("ad3:ad"&amp;$A$1),1)</f>
        <v>78</v>
      </c>
      <c r="BL199">
        <f t="shared" ref="BL199:BL200" ca="1" si="243">RANK(AE199,INDIRECT("ae3:ae"&amp;$A$1),0)</f>
        <v>43</v>
      </c>
      <c r="BM199">
        <f t="shared" ref="BM199:BM200" ca="1" si="244">RANK(AF199,INDIRECT("af3:af"&amp;$A$1),1)</f>
        <v>25</v>
      </c>
      <c r="BN199">
        <f t="shared" ref="BN199:BN200" ca="1" si="245">RANK(AG199,INDIRECT("ag3:ag"&amp;$A$1),0)</f>
        <v>58</v>
      </c>
      <c r="BO199">
        <f t="shared" ref="BO199:BO200" ca="1" si="246">RANK(AH199,INDIRECT("ah3:ah"&amp;$A$1),1)</f>
        <v>190</v>
      </c>
      <c r="BQ199">
        <f>NORMDIST(C199,Playoffs!CP$199,Playoffs!CP$200,1)</f>
        <v>0.8697889625125137</v>
      </c>
      <c r="BR199">
        <f>1-NORMDIST(D199,Playoffs!CQ$199,Playoffs!CQ$200,1)</f>
        <v>0.44115775092247378</v>
      </c>
      <c r="BS199">
        <f>NORMDIST(E199,Playoffs!CR$199,Playoffs!CR$200,1)</f>
        <v>0.75993906733133287</v>
      </c>
      <c r="BT199">
        <f>1-NORMDIST(F199,Playoffs!CS$199,Playoffs!CS$200,1)</f>
        <v>0.55598217982832865</v>
      </c>
      <c r="BU199">
        <f>1-NORMDIST(G199,Playoffs!CT$199,Playoffs!CT$200,1)</f>
        <v>0.84624078979186945</v>
      </c>
      <c r="BV199">
        <f>NORMDIST(H199,Playoffs!CU$199,Playoffs!CU$200,1)</f>
        <v>0.11082710372776061</v>
      </c>
      <c r="BW199">
        <f>NORMDIST(I199,Playoffs!CV$199,Playoffs!CV$200,1)</f>
        <v>0.99500169087738743</v>
      </c>
      <c r="BX199">
        <f>1-NORMDIST(J199,Playoffs!CW$199,Playoffs!CW$200,1)</f>
        <v>0.30874543959547573</v>
      </c>
      <c r="BY199">
        <f>NORMDIST(K199,Playoffs!CX$199,Playoffs!CX$200,1)</f>
        <v>0.97897163404057408</v>
      </c>
      <c r="BZ199">
        <f>1-NORMDIST(L199,Playoffs!CY$199,Playoffs!CY$200,1)</f>
        <v>7.1966354037186653E-2</v>
      </c>
      <c r="CA199">
        <f>NORMDIST(M199,Playoffs!CZ$199,Playoffs!CZ$200,1)</f>
        <v>0.87376918560311845</v>
      </c>
      <c r="CB199">
        <f>1-NORMDIST(N199,Playoffs!DA$199,Playoffs!DA$200,1)</f>
        <v>0.69709615770146494</v>
      </c>
      <c r="CC199">
        <f>NORMDIST(O199,Playoffs!DB$199,Playoffs!DB$200,1)</f>
        <v>0.98417471819877433</v>
      </c>
      <c r="CD199">
        <f>1-NORMDIST(P199,Playoffs!DC$199,Playoffs!DC$200,1)</f>
        <v>0.17924916053406847</v>
      </c>
      <c r="CE199">
        <f>NORMDIST(Q199,Playoffs!DD$199,Playoffs!DD$200,1)</f>
        <v>0.70953429430503978</v>
      </c>
      <c r="CF199">
        <f>1-NORMDIST(R199,Playoffs!DE$199,Playoffs!DE$200,1)</f>
        <v>0.87319564069773259</v>
      </c>
      <c r="CG199">
        <f>NORMDIST(S199,Playoffs!DF$199,Playoffs!DF$200,1)</f>
        <v>1.4508730706955242E-2</v>
      </c>
      <c r="CH199">
        <f>1-NORMDIST(T199,Playoffs!DG$199,Playoffs!DG$200,1)</f>
        <v>0.62878660306272627</v>
      </c>
      <c r="CI199">
        <f>1-NORMDIST(U199,Playoffs!DH$199,Playoffs!DH$200,1)</f>
        <v>0.82049908440368635</v>
      </c>
      <c r="CJ199">
        <f>NORMDIST(V199,Playoffs!DI$199,Playoffs!DI$200,1)</f>
        <v>0.10161863391151083</v>
      </c>
      <c r="CK199">
        <f>NORMDIST(W199,Playoffs!DJ$199,Playoffs!DJ$200,1)</f>
        <v>0.66400501728967765</v>
      </c>
      <c r="CL199">
        <f>1-NORMDIST(X199,Playoffs!DK$199,Playoffs!DK$200,1)</f>
        <v>0.54594055978123479</v>
      </c>
      <c r="CM199">
        <f>NORMDIST(Y199,Playoffs!DL$199,Playoffs!DL$200,1)</f>
        <v>0.99273754634936728</v>
      </c>
      <c r="CN199">
        <f>1-NORMDIST(Z199,Playoffs!DM$199,Playoffs!DM$200,1)</f>
        <v>9.0928762470513069E-2</v>
      </c>
      <c r="CO199">
        <f>1-NORMDIST(AA199,Playoffs!DN$199,Playoffs!DN$200,1)</f>
        <v>0.54402487621399498</v>
      </c>
      <c r="CP199">
        <f>NORMDIST(AB199,Playoffs!DO$199,Playoffs!DO$200,1)</f>
        <v>0.15068645793534019</v>
      </c>
      <c r="CQ199">
        <f>NORMDIST(AC199,Playoffs!DP$199,Playoffs!DP$200,1)</f>
        <v>0.36474490574814522</v>
      </c>
      <c r="CR199">
        <f>1-NORMDIST(AD199,Playoffs!DQ$199,Playoffs!DQ$200,1)</f>
        <v>0.68083000664147741</v>
      </c>
      <c r="CS199">
        <f>NORMDIST(AE199,Playoffs!DR$199,Playoffs!DR$200,1)</f>
        <v>0.7423720721858712</v>
      </c>
      <c r="CT199">
        <f>1-NORMDIST(AF199,Playoffs!DS$199,Playoffs!DS$200,1)</f>
        <v>0.89662958041307772</v>
      </c>
      <c r="CU199">
        <f>NORMDIST(AG199,Playoffs!DT$199,Playoffs!DT$200,1)</f>
        <v>0.64017612637208987</v>
      </c>
      <c r="CV199">
        <f>1-NORMDIST(AH199,Playoffs!DU$199,Playoffs!DU$200,1)</f>
        <v>0.12010625117135687</v>
      </c>
      <c r="CW199">
        <f t="shared" ref="CW199:CW200" si="247">BQ$2*BQ199+BS$2*BS199+BU$2*BU199+BW$2*BW199+BY$2*BY199+CA$2*CA199+CC$2*CC199+CE$2*CE199+CG$2*CG199+CI$2*CI199+CK$2*CK199+CM$2*CM199+CO$2*CO199+CQ$2*CQ199+CS$2*CS199+CU$2*CU199</f>
        <v>28.370204787313931</v>
      </c>
      <c r="CX199">
        <f t="shared" ref="CX199:CX200" si="248">BR$2*BR199+BT$2*BT199+BV$2*BV199+BX$2*BX199+BZ$2*BZ199+CB$2*CB199+CD$2*CD199+CF$2*CF199+CH$2*CH199+CJ$2*CJ199+CL$2*CL199+CN$2*CN199+CP$2*CP199+CR$2*CR199+CT$2*CT199+CV$2*CV199</f>
        <v>14.426372943577933</v>
      </c>
      <c r="CY199">
        <f t="shared" ref="CY199:CY200" si="249">SUMPRODUCT(BQ$2:CV$2,BQ199:CV199)</f>
        <v>42.796577730891862</v>
      </c>
      <c r="DA199">
        <f t="shared" ref="DA199:DA200" ca="1" si="250">RANK(CW199,INDIRECT("cw3:cw"&amp;$A$1),0)</f>
        <v>24</v>
      </c>
      <c r="DB199">
        <f t="shared" ref="DB199:DB200" ca="1" si="251">RANK(CX199,INDIRECT("cx3:cx"&amp;$A$1),0)</f>
        <v>150</v>
      </c>
      <c r="DC199">
        <f t="shared" ref="DC199:DC200" ca="1" si="252">RANK(CY199,INDIRECT("cy3:cy"&amp;$A$1),0)</f>
        <v>77</v>
      </c>
      <c r="DE199" t="str">
        <f t="shared" ref="DE199:DE200" si="253">LEFT(A199,SEARCH("-",A199)-1)</f>
        <v>Colts</v>
      </c>
    </row>
    <row r="200" spans="1:109">
      <c r="A200" t="str">
        <f>Playoffs!G198</f>
        <v>Saints-SB-2009</v>
      </c>
      <c r="B200" t="str">
        <f>Playoffs!B198&amp;"-"&amp;Playoffs!F198</f>
        <v>Colts-2009</v>
      </c>
      <c r="C200">
        <f>Playoffs!CP198-VLOOKUP($B200,Adjusted!$C$1:$AI$128,C$2,FALSE)</f>
        <v>0.775011482589814</v>
      </c>
      <c r="D200">
        <f>Playoffs!CQ198-VLOOKUP($B200,Adjusted!$C$1:$AI$128,D$2,FALSE)</f>
        <v>0.70312380911938466</v>
      </c>
      <c r="E200">
        <f>Playoffs!CR198-VLOOKUP($B200,Adjusted!$C$1:$AI$128,E$2,FALSE)</f>
        <v>8.366666512702194</v>
      </c>
      <c r="F200">
        <f>Playoffs!CS198-VLOOKUP($B200,Adjusted!$C$1:$AI$128,F$2,FALSE)</f>
        <v>4.7430034685366209</v>
      </c>
      <c r="G200">
        <f>Playoffs!CT198-VLOOKUP($B200,Adjusted!$C$1:$AI$128,G$2,FALSE)</f>
        <v>0.1868397862872935</v>
      </c>
      <c r="H200">
        <f>Playoffs!CU198-VLOOKUP($B200,Adjusted!$C$1:$AI$128,H$2,FALSE)</f>
        <v>1.4516906023645149</v>
      </c>
      <c r="I200">
        <f>Playoffs!CV198-VLOOKUP($B200,Adjusted!$C$1:$AI$128,I$2,FALSE)</f>
        <v>38.428631084716173</v>
      </c>
      <c r="J200">
        <f>Playoffs!CW198-VLOOKUP($B200,Adjusted!$C$1:$AI$128,J$2,FALSE)</f>
        <v>45.21162553736059</v>
      </c>
      <c r="K200">
        <f>Playoffs!CX198-VLOOKUP($B200,Adjusted!$C$1:$AI$128,K$2,FALSE)</f>
        <v>3.3540302949449687</v>
      </c>
      <c r="L200">
        <f>Playoffs!CY198-VLOOKUP($B200,Adjusted!$C$1:$AI$128,L$2,FALSE)</f>
        <v>3.543272915617933</v>
      </c>
      <c r="M200">
        <f>Playoffs!CZ198-VLOOKUP($B200,Adjusted!$C$1:$AI$128,M$2,FALSE)</f>
        <v>5.9013513542192069</v>
      </c>
      <c r="N200">
        <f>Playoffs!DA198-VLOOKUP($B200,Adjusted!$C$1:$AI$128,N$2,FALSE)</f>
        <v>5.8118815467852531</v>
      </c>
      <c r="O200">
        <f>Playoffs!DB198-VLOOKUP($B200,Adjusted!$C$1:$AI$128,O$2,FALSE)</f>
        <v>2.2428966398287118</v>
      </c>
      <c r="P200">
        <f>Playoffs!DC198-VLOOKUP($B200,Adjusted!$C$1:$AI$128,P$2,FALSE)</f>
        <v>2.2810638200232511</v>
      </c>
      <c r="Q200">
        <f>Playoffs!DD198-VLOOKUP($B200,Adjusted!$C$1:$AI$128,Q$2,FALSE)</f>
        <v>0.26136614633216138</v>
      </c>
      <c r="R200">
        <f>Playoffs!DE198-VLOOKUP($B200,Adjusted!$C$1:$AI$128,R$2,FALSE)</f>
        <v>0.34481166875210623</v>
      </c>
      <c r="S200">
        <f>Playoffs!DF198-VLOOKUP($B200,Adjusted!$C$1:$AI$128,S$2,FALSE)</f>
        <v>30.919584228268061</v>
      </c>
      <c r="T200">
        <f>Playoffs!DG198-VLOOKUP($B200,Adjusted!$C$1:$AI$128,T$2,FALSE)</f>
        <v>18.936494385746524</v>
      </c>
      <c r="U200">
        <f>Playoffs!DH198-VLOOKUP($B200,Adjusted!$C$1:$AI$128,U$2,FALSE)</f>
        <v>1.6478106244437138</v>
      </c>
      <c r="V200">
        <f>Playoffs!DI198-VLOOKUP($B200,Adjusted!$C$1:$AI$128,V$2,FALSE)</f>
        <v>3.4146643838747601</v>
      </c>
      <c r="W200">
        <f>Playoffs!DJ198-VLOOKUP($B200,Adjusted!$C$1:$AI$128,W$2,FALSE)</f>
        <v>0.68887276983998513</v>
      </c>
      <c r="X200">
        <f>Playoffs!DK198-VLOOKUP($B200,Adjusted!$C$1:$AI$128,X$2,FALSE)</f>
        <v>0.52082638052170105</v>
      </c>
      <c r="Y200">
        <f>Playoffs!DL198-VLOOKUP($B200,Adjusted!$C$1:$AI$128,Y$2,FALSE)</f>
        <v>6.3771996112614255</v>
      </c>
      <c r="Z200">
        <f>Playoffs!DM198-VLOOKUP($B200,Adjusted!$C$1:$AI$128,Z$2,FALSE)</f>
        <v>7.2632615434399828</v>
      </c>
      <c r="AA200">
        <f>Playoffs!DN198-VLOOKUP($B200,Adjusted!$C$1:$AI$128,AA$2,FALSE)</f>
        <v>0.29276523954273864</v>
      </c>
      <c r="AB200">
        <f>Playoffs!DO198-VLOOKUP($B200,Adjusted!$C$1:$AI$128,AB$2,FALSE)</f>
        <v>0.94160423881236643</v>
      </c>
      <c r="AC200">
        <f>Playoffs!DP198-VLOOKUP($B200,Adjusted!$C$1:$AI$128,AC$2,FALSE)</f>
        <v>0.45952888032916206</v>
      </c>
      <c r="AD200">
        <f>Playoffs!DQ198-VLOOKUP($B200,Adjusted!$C$1:$AI$128,AD$2,FALSE)</f>
        <v>0.43653075131866254</v>
      </c>
      <c r="AE200">
        <f>Playoffs!DR198-VLOOKUP($B200,Adjusted!$C$1:$AI$128,AE$2,FALSE)</f>
        <v>2.953081161624791</v>
      </c>
      <c r="AF200">
        <f>Playoffs!DS198-VLOOKUP($B200,Adjusted!$C$1:$AI$128,AF$2,FALSE)</f>
        <v>5.866074227816175</v>
      </c>
      <c r="AG200">
        <f>Playoffs!DT198-VLOOKUP($B200,Adjusted!$C$1:$AI$128,AG$2,FALSE)</f>
        <v>41.43204910827631</v>
      </c>
      <c r="AH200">
        <f>Playoffs!DU198-VLOOKUP($B200,Adjusted!$C$1:$AI$128,AH$2,FALSE)</f>
        <v>42.018972007531438</v>
      </c>
      <c r="AJ200">
        <f t="shared" ca="1" si="215"/>
        <v>49</v>
      </c>
      <c r="AK200">
        <f t="shared" ca="1" si="216"/>
        <v>127</v>
      </c>
      <c r="AL200">
        <f t="shared" ca="1" si="217"/>
        <v>45</v>
      </c>
      <c r="AM200">
        <f t="shared" ca="1" si="218"/>
        <v>97</v>
      </c>
      <c r="AN200">
        <f t="shared" ca="1" si="219"/>
        <v>33</v>
      </c>
      <c r="AO200">
        <f t="shared" ca="1" si="220"/>
        <v>106</v>
      </c>
      <c r="AP200">
        <f t="shared" ca="1" si="221"/>
        <v>34</v>
      </c>
      <c r="AQ200">
        <f t="shared" ca="1" si="222"/>
        <v>190</v>
      </c>
      <c r="AR200">
        <f t="shared" ca="1" si="223"/>
        <v>33</v>
      </c>
      <c r="AS200">
        <f t="shared" ca="1" si="224"/>
        <v>185</v>
      </c>
      <c r="AT200">
        <f t="shared" ca="1" si="225"/>
        <v>65</v>
      </c>
      <c r="AU200">
        <f t="shared" ca="1" si="226"/>
        <v>162</v>
      </c>
      <c r="AV200">
        <f t="shared" ca="1" si="227"/>
        <v>39</v>
      </c>
      <c r="AW200">
        <f t="shared" ca="1" si="228"/>
        <v>178</v>
      </c>
      <c r="AX200">
        <f t="shared" ca="1" si="229"/>
        <v>175</v>
      </c>
      <c r="AY200">
        <f t="shared" ca="1" si="230"/>
        <v>86</v>
      </c>
      <c r="AZ200">
        <f t="shared" ca="1" si="231"/>
        <v>111</v>
      </c>
      <c r="BA200">
        <f t="shared" ca="1" si="232"/>
        <v>6</v>
      </c>
      <c r="BB200">
        <f t="shared" ca="1" si="233"/>
        <v>30</v>
      </c>
      <c r="BC200">
        <f t="shared" ca="1" si="234"/>
        <v>120</v>
      </c>
      <c r="BD200">
        <f t="shared" ca="1" si="235"/>
        <v>117</v>
      </c>
      <c r="BE200">
        <f t="shared" ca="1" si="236"/>
        <v>66</v>
      </c>
      <c r="BF200">
        <f t="shared" ca="1" si="237"/>
        <v>43</v>
      </c>
      <c r="BG200">
        <f t="shared" ca="1" si="238"/>
        <v>191</v>
      </c>
      <c r="BH200">
        <f t="shared" ca="1" si="239"/>
        <v>37</v>
      </c>
      <c r="BI200">
        <f t="shared" ca="1" si="240"/>
        <v>48</v>
      </c>
      <c r="BJ200">
        <f t="shared" ca="1" si="241"/>
        <v>97</v>
      </c>
      <c r="BK200">
        <f t="shared" ca="1" si="242"/>
        <v>96</v>
      </c>
      <c r="BL200">
        <f t="shared" ca="1" si="243"/>
        <v>164</v>
      </c>
      <c r="BM200">
        <f t="shared" ca="1" si="244"/>
        <v>187</v>
      </c>
      <c r="BN200">
        <f t="shared" ca="1" si="245"/>
        <v>46</v>
      </c>
      <c r="BO200">
        <f t="shared" ca="1" si="246"/>
        <v>152</v>
      </c>
      <c r="BQ200">
        <f>NORMDIST(C200,Playoffs!CP$199,Playoffs!CP$200,1)</f>
        <v>0.79047602076446766</v>
      </c>
      <c r="BR200">
        <f>1-NORMDIST(D200,Playoffs!CQ$199,Playoffs!CQ$200,1)</f>
        <v>0.45522180663374257</v>
      </c>
      <c r="BS200">
        <f>NORMDIST(E200,Playoffs!CR$199,Playoffs!CR$200,1)</f>
        <v>0.84944758497133721</v>
      </c>
      <c r="BT200">
        <f>1-NORMDIST(F200,Playoffs!CS$199,Playoffs!CS$200,1)</f>
        <v>0.5974605774040842</v>
      </c>
      <c r="BU200">
        <f>1-NORMDIST(G200,Playoffs!CT$199,Playoffs!CT$200,1)</f>
        <v>0.86750971482569139</v>
      </c>
      <c r="BV200">
        <f>NORMDIST(H200,Playoffs!CU$199,Playoffs!CU$200,1)</f>
        <v>0.41528111230617193</v>
      </c>
      <c r="BW200">
        <f>NORMDIST(I200,Playoffs!CV$199,Playoffs!CV$200,1)</f>
        <v>0.86653944146287987</v>
      </c>
      <c r="BX200">
        <f>1-NORMDIST(J200,Playoffs!CW$199,Playoffs!CW$200,1)</f>
        <v>3.0864058065971811E-2</v>
      </c>
      <c r="BY200">
        <f>NORMDIST(K200,Playoffs!CX$199,Playoffs!CX$200,1)</f>
        <v>0.87926086341473075</v>
      </c>
      <c r="BZ200">
        <f>1-NORMDIST(L200,Playoffs!CY$199,Playoffs!CY$200,1)</f>
        <v>6.8303938760349014E-2</v>
      </c>
      <c r="CA200">
        <f>NORMDIST(M200,Playoffs!CZ$199,Playoffs!CZ$200,1)</f>
        <v>0.73924673583053568</v>
      </c>
      <c r="CB200">
        <f>1-NORMDIST(N200,Playoffs!DA$199,Playoffs!DA$200,1)</f>
        <v>0.28695481941236356</v>
      </c>
      <c r="CC200">
        <f>NORMDIST(O200,Playoffs!DB$199,Playoffs!DB$200,1)</f>
        <v>0.867818223949814</v>
      </c>
      <c r="CD200">
        <f>1-NORMDIST(P200,Playoffs!DC$199,Playoffs!DC$200,1)</f>
        <v>0.11794155836838072</v>
      </c>
      <c r="CE200">
        <f>NORMDIST(Q200,Playoffs!DD$199,Playoffs!DD$200,1)</f>
        <v>0.16687011742670621</v>
      </c>
      <c r="CF200">
        <f>1-NORMDIST(R200,Playoffs!DE$199,Playoffs!DE$200,1)</f>
        <v>0.63517210608820762</v>
      </c>
      <c r="CG200">
        <f>NORMDIST(S200,Playoffs!DF$199,Playoffs!DF$200,1)</f>
        <v>0.49075718574512384</v>
      </c>
      <c r="CH200">
        <f>1-NORMDIST(T200,Playoffs!DG$199,Playoffs!DG$200,1)</f>
        <v>0.98379629288712034</v>
      </c>
      <c r="CI200">
        <f>1-NORMDIST(U200,Playoffs!DH$199,Playoffs!DH$200,1)</f>
        <v>0.86896481996491937</v>
      </c>
      <c r="CJ200">
        <f>NORMDIST(V200,Playoffs!DI$199,Playoffs!DI$200,1)</f>
        <v>0.40234727919573254</v>
      </c>
      <c r="CK200">
        <f>NORMDIST(W200,Playoffs!DJ$199,Playoffs!DJ$200,1)</f>
        <v>0.54800692990430844</v>
      </c>
      <c r="CL200">
        <f>1-NORMDIST(X200,Playoffs!DK$199,Playoffs!DK$200,1)</f>
        <v>0.68906113789573831</v>
      </c>
      <c r="CM200">
        <f>NORMDIST(Y200,Playoffs!DL$199,Playoffs!DL$200,1)</f>
        <v>0.8079862553657875</v>
      </c>
      <c r="CN200">
        <f>1-NORMDIST(Z200,Playoffs!DM$199,Playoffs!DM$200,1)</f>
        <v>3.9330811790644571E-2</v>
      </c>
      <c r="CO200">
        <f>1-NORMDIST(AA200,Playoffs!DN$199,Playoffs!DN$200,1)</f>
        <v>0.88623389477496484</v>
      </c>
      <c r="CP200">
        <f>NORMDIST(AB200,Playoffs!DO$199,Playoffs!DO$200,1)</f>
        <v>0.61347426580248632</v>
      </c>
      <c r="CQ200">
        <f>NORMDIST(AC200,Playoffs!DP$199,Playoffs!DP$200,1)</f>
        <v>0.50807526955459181</v>
      </c>
      <c r="CR200">
        <f>1-NORMDIST(AD200,Playoffs!DQ$199,Playoffs!DQ$200,1)</f>
        <v>0.57002157106009821</v>
      </c>
      <c r="CS200">
        <f>NORMDIST(AE200,Playoffs!DR$199,Playoffs!DR$200,1)</f>
        <v>0.17367055501377215</v>
      </c>
      <c r="CT200">
        <f>1-NORMDIST(AF200,Playoffs!DS$199,Playoffs!DS$200,1)</f>
        <v>8.5221573666105388E-2</v>
      </c>
      <c r="CU200">
        <f>NORMDIST(AG200,Playoffs!DT$199,Playoffs!DT$200,1)</f>
        <v>0.69427873213879077</v>
      </c>
      <c r="CV200">
        <f>1-NORMDIST(AH200,Playoffs!DU$199,Playoffs!DU$200,1)</f>
        <v>0.2749456624685731</v>
      </c>
      <c r="CW200">
        <f t="shared" si="247"/>
        <v>26.613875284647811</v>
      </c>
      <c r="CX200">
        <f t="shared" si="248"/>
        <v>14.461217353763502</v>
      </c>
      <c r="CY200">
        <f t="shared" si="249"/>
        <v>41.075092638411292</v>
      </c>
      <c r="DA200">
        <f t="shared" ca="1" si="250"/>
        <v>37</v>
      </c>
      <c r="DB200">
        <f t="shared" ca="1" si="251"/>
        <v>149</v>
      </c>
      <c r="DC200">
        <f t="shared" ca="1" si="252"/>
        <v>93</v>
      </c>
      <c r="DE200" t="str">
        <f t="shared" si="253"/>
        <v>Saints</v>
      </c>
    </row>
  </sheetData>
  <sheetProtection password="A41D" sheet="1" objects="1" scenarios="1" selectLockedCells="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Playoffs</vt:lpstr>
      <vt:lpstr>Table</vt:lpstr>
      <vt:lpstr>Rankings</vt:lpstr>
      <vt:lpstr>Regular Season</vt:lpstr>
      <vt:lpstr>Playoff Summary</vt:lpstr>
      <vt:lpstr>Adjusted</vt:lpstr>
      <vt:lpstr>Playoff - Adjusted</vt:lpstr>
      <vt:lpstr>Playoffs!playoffs</vt:lpstr>
      <vt:lpstr>Ranks</vt:lpstr>
      <vt:lpstr>Ranks_Adj</vt:lpstr>
      <vt:lpstr>Tbl</vt:lpstr>
      <vt:lpstr>Playoffs!test</vt:lpstr>
    </vt:vector>
  </TitlesOfParts>
  <Company>Lockheed Martin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2009-12-23T21:23:19Z</dcterms:created>
  <dcterms:modified xsi:type="dcterms:W3CDTF">2010-02-23T04:42:52Z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 Author">
    <vt:lpwstr>ACCT05\mgrecco</vt:lpwstr>
  </property>
  <property fmtid="{D5CDD505-2E9C-101B-9397-08002B2CF9AE}" pid="3" name="Document Sensitivity">
    <vt:lpwstr>1</vt:lpwstr>
  </property>
  <property fmtid="{D5CDD505-2E9C-101B-9397-08002B2CF9AE}" pid="4" name="ThirdParty">
    <vt:lpwstr/>
  </property>
  <property fmtid="{D5CDD505-2E9C-101B-9397-08002B2CF9AE}" pid="5" name="OCI Restriction">
    <vt:bool>false</vt:bool>
  </property>
  <property fmtid="{D5CDD505-2E9C-101B-9397-08002B2CF9AE}" pid="6" name="OCI Additional Info">
    <vt:lpwstr/>
  </property>
  <property fmtid="{D5CDD505-2E9C-101B-9397-08002B2CF9AE}" pid="7" name="Allow Header Overwrite">
    <vt:lpwstr>-1</vt:lpwstr>
  </property>
  <property fmtid="{D5CDD505-2E9C-101B-9397-08002B2CF9AE}" pid="8" name="Allow Footer Overwrite">
    <vt:lpwstr>-1</vt:lpwstr>
  </property>
  <property fmtid="{D5CDD505-2E9C-101B-9397-08002B2CF9AE}" pid="9" name="Multiple Selected">
    <vt:lpwstr>-1</vt:lpwstr>
  </property>
</Properties>
</file>