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<sst xmlns="http://schemas.openxmlformats.org/spreadsheetml/2006/main" count="52" uniqueCount="35">
  <si>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Total BB</t>
  </si>
  <si>
    <t>xLD</t>
  </si>
  <si>
    <t>xGB(360)</t>
  </si>
  <si>
    <t>xFB</t>
  </si>
  <si>
    <t>xIF</t>
  </si>
  <si>
    <t>K</t>
  </si>
  <si>
    <t>BB + IBB + HBP</t>
  </si>
  <si>
    <t>BH  (BU)</t>
  </si>
  <si>
    <t>DIPS-ish</t>
  </si>
  <si>
    <t>467 (373.6)</t>
  </si>
  <si>
    <t>x1b</t>
  </si>
  <si>
    <t>x2b</t>
  </si>
  <si>
    <t>x3b</t>
  </si>
  <si>
    <t>xhr</t>
  </si>
  <si>
    <t>xouts</t>
  </si>
  <si>
    <t>xIP</t>
  </si>
  <si>
    <t>League Avg.</t>
  </si>
  <si>
    <t>total fb</t>
  </si>
  <si>
    <t>1b</t>
  </si>
  <si>
    <t>2b</t>
  </si>
  <si>
    <t>3b</t>
  </si>
  <si>
    <t>hr</t>
  </si>
  <si>
    <t>outs</t>
  </si>
  <si>
    <t>%</t>
  </si>
  <si>
    <t>total gb</t>
  </si>
  <si>
    <t>total if</t>
  </si>
  <si>
    <t>total ld</t>
  </si>
  <si>
    <t>Base Runs</t>
  </si>
  <si>
    <t>TB</t>
  </si>
  <si>
    <t>TBe</t>
  </si>
  <si>
    <t>A</t>
  </si>
  <si>
    <t>B</t>
  </si>
  <si>
    <t>C</t>
  </si>
  <si>
    <t>D</t>
  </si>
  <si>
    <t>BsR</t>
  </si>
</sst>
</file>

<file path=xl/styles.xml><?xml version="1.0" encoding="utf-8"?>
<styleSheet xmlns="http://schemas.openxmlformats.org/spreadsheetml/2006/main">
  <numFmts count="2">
    <numFmt numFmtId="59" formatCode="#,##0.00%"/>
    <numFmt numFmtId="60" formatCode="#,##0%"/>
  </numFmts>
  <fonts count="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9"/>
      <name val="Helvetica Neue"/>
      <family val="0"/>
    </font>
    <font>
      <i/>
      <sz val="11"/>
      <color indexed="9"/>
      <name val="Helvetica Neue"/>
      <family val="0"/>
    </font>
    <font>
      <b/>
      <sz val="13"/>
      <color indexed="8"/>
      <name val="Helvetica"/>
      <family val="0"/>
    </font>
    <font>
      <sz val="12"/>
      <color indexed="8"/>
      <name val="Helvetica"/>
      <family val="0"/>
    </font>
    <font>
      <sz val="11"/>
      <color indexed="63"/>
      <name val="Helvetica Neue"/>
      <family val="0"/>
    </font>
    <font>
      <sz val="13"/>
      <color indexed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vertical="top" wrapText="1"/>
    </xf>
    <xf numFmtId="0" fontId="1" fillId="3" borderId="6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vertical="top" wrapText="1"/>
    </xf>
    <xf numFmtId="0" fontId="3" fillId="3" borderId="6" xfId="0" applyNumberFormat="1" applyFont="1" applyFill="1" applyBorder="1" applyAlignment="1">
      <alignment vertical="top" wrapText="1"/>
    </xf>
    <xf numFmtId="59" fontId="4" fillId="3" borderId="5" xfId="0" applyNumberFormat="1" applyFont="1" applyFill="1" applyBorder="1" applyAlignment="1">
      <alignment vertical="top" wrapText="1"/>
    </xf>
    <xf numFmtId="59" fontId="4" fillId="3" borderId="6" xfId="0" applyNumberFormat="1" applyFont="1" applyFill="1" applyBorder="1" applyAlignment="1">
      <alignment vertical="top" wrapText="1"/>
    </xf>
    <xf numFmtId="59" fontId="1" fillId="3" borderId="6" xfId="0" applyNumberFormat="1" applyFont="1" applyFill="1" applyBorder="1" applyAlignment="1">
      <alignment vertical="top" wrapText="1"/>
    </xf>
    <xf numFmtId="0" fontId="4" fillId="3" borderId="6" xfId="0" applyNumberFormat="1" applyFont="1" applyFill="1" applyBorder="1" applyAlignment="1">
      <alignment vertical="top" wrapText="1"/>
    </xf>
    <xf numFmtId="60" fontId="1" fillId="3" borderId="6" xfId="0" applyNumberFormat="1" applyFont="1" applyFill="1" applyBorder="1" applyAlignment="1">
      <alignment vertical="top" wrapText="1"/>
    </xf>
    <xf numFmtId="0" fontId="1" fillId="3" borderId="8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10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656766"/>
      <rgbColor rgb="003C3E3D"/>
      <rgbColor rgb="00D4D4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219075</xdr:rowOff>
    </xdr:from>
    <xdr:to>
      <xdr:col>13</xdr:col>
      <xdr:colOff>38100</xdr:colOff>
      <xdr:row>18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420225" y="1752600"/>
          <a:ext cx="2981325" cy="2600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Base Runs (BsR) = A*B/(B+C) +D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A = H + BB - HR
B = [1.4*TBe -.6*H -3*HR +.1*BB] * 1.1
C = 3*IP
D = HR
where TBe = Total Base estimate = 1.12*H + 4*HR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9</xdr:col>
      <xdr:colOff>790575</xdr:colOff>
      <xdr:row>18</xdr:row>
      <xdr:rowOff>219075</xdr:rowOff>
    </xdr:from>
    <xdr:to>
      <xdr:col>13</xdr:col>
      <xdr:colOff>228600</xdr:colOff>
      <xdr:row>29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9229725" y="4495800"/>
          <a:ext cx="3362325" cy="2486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Helvetica Neue"/>
              <a:ea typeface="Helvetica Neue"/>
              <a:cs typeface="Helvetica Neue"/>
            </a:rPr>
            <a:t>The top section is Roy’s LD% adjusted batted ball totals.  Using the percentages in determined from the League Average section, I then computed the his expected hits line.  Then I got a little unsure of myself with BaseRuns.  I did Total Bases two ways.  The way suggested in the formula (TBe) and then I computed Total Bases by totaling the number of 1B, 2B, 3B, and HR with the proper coefficients.  The first BsR I calculated uses TBe, the second TB.  The first DIPish value is the TBe BsR value and the second the TB BsR value.  I think the TBe value is the correct calculation.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6.19921875" style="1" customWidth="1"/>
    <col min="3" max="256" width="10.296875" style="1" customWidth="1"/>
  </cols>
  <sheetData>
    <row r="1" spans="1:14" ht="30.75" customHeight="1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/>
      <c r="K1" s="2" t="s">
        <v>8</v>
      </c>
      <c r="L1" s="2"/>
      <c r="M1" s="2"/>
      <c r="N1" s="2"/>
    </row>
    <row r="2" spans="1:14" ht="18" customHeight="1">
      <c r="A2" s="3" t="s">
        <v>9</v>
      </c>
      <c r="B2" s="4"/>
      <c r="C2" s="5">
        <v>93.4</v>
      </c>
      <c r="D2" s="5">
        <v>227.27</v>
      </c>
      <c r="E2" s="5">
        <v>138.02</v>
      </c>
      <c r="F2" s="5">
        <v>8.28</v>
      </c>
      <c r="G2" s="5"/>
      <c r="H2" s="5">
        <v>48</v>
      </c>
      <c r="I2" s="5"/>
      <c r="J2" s="5"/>
      <c r="K2" s="5">
        <f>(B31/B8)*9</f>
        <v>4.850792835593978</v>
      </c>
      <c r="L2" s="5"/>
      <c r="M2" s="5"/>
      <c r="N2" s="6"/>
    </row>
    <row r="3" spans="1:14" ht="18" customHeight="1">
      <c r="A3" s="3" t="s">
        <v>10</v>
      </c>
      <c r="B3" s="7">
        <f>C3+D3+E3+F3+I3</f>
        <v>109.616948</v>
      </c>
      <c r="C3" s="8">
        <f>C2*0.524</f>
        <v>48.94160000000001</v>
      </c>
      <c r="D3" s="8">
        <f>D2*0.2148</f>
        <v>48.817596</v>
      </c>
      <c r="E3" s="8">
        <f>E2*0.0568</f>
        <v>7.839536000000001</v>
      </c>
      <c r="F3" s="8">
        <f>F2*0.0022</f>
        <v>0.018216</v>
      </c>
      <c r="G3" s="8"/>
      <c r="H3" s="8">
        <v>39</v>
      </c>
      <c r="I3" s="8">
        <v>4</v>
      </c>
      <c r="J3" s="8"/>
      <c r="K3" s="8">
        <f>(C31/B8)*9</f>
        <v>5.222617928308013</v>
      </c>
      <c r="L3" s="8"/>
      <c r="M3" s="8"/>
      <c r="N3" s="9"/>
    </row>
    <row r="4" spans="1:14" ht="18" customHeight="1">
      <c r="A4" s="3" t="s">
        <v>11</v>
      </c>
      <c r="B4" s="7">
        <f>C4+D4+E4+F4</f>
        <v>29.594056</v>
      </c>
      <c r="C4" s="8">
        <f>C2*0.1696</f>
        <v>15.84064</v>
      </c>
      <c r="D4" s="8">
        <f>E2*0.0205</f>
        <v>2.82941</v>
      </c>
      <c r="E4" s="8">
        <f>E2*0.0791</f>
        <v>10.917382000000002</v>
      </c>
      <c r="F4" s="8">
        <f>F2*0.0008</f>
        <v>0.006624</v>
      </c>
      <c r="G4" s="8"/>
      <c r="H4" s="8"/>
      <c r="I4" s="8"/>
      <c r="J4" s="8">
        <f>573/123</f>
        <v>4.658536585365853</v>
      </c>
      <c r="K4" s="8"/>
      <c r="L4" s="8"/>
      <c r="M4" s="8"/>
      <c r="N4" s="9"/>
    </row>
    <row r="5" spans="1:14" ht="18" customHeight="1">
      <c r="A5" s="3" t="s">
        <v>12</v>
      </c>
      <c r="B5" s="7">
        <f>C5+D5+E5</f>
        <v>3.089722</v>
      </c>
      <c r="C5" s="8">
        <f>C2*0.0152</f>
        <v>1.41968</v>
      </c>
      <c r="D5" s="8">
        <f>E2*0.0011</f>
        <v>0.151822</v>
      </c>
      <c r="E5" s="8">
        <f>E2*0.011</f>
        <v>1.5182200000000001</v>
      </c>
      <c r="F5" s="8">
        <v>0</v>
      </c>
      <c r="G5" s="8"/>
      <c r="H5" s="8"/>
      <c r="I5" s="8"/>
      <c r="J5" s="8"/>
      <c r="K5" s="8"/>
      <c r="L5" s="8"/>
      <c r="M5" s="8"/>
      <c r="N5" s="9"/>
    </row>
    <row r="6" spans="1:14" ht="18" customHeight="1">
      <c r="A6" s="3" t="s">
        <v>13</v>
      </c>
      <c r="B6" s="7">
        <f>C6+E6</f>
        <v>17.201680000000003</v>
      </c>
      <c r="C6" s="8">
        <f>C2*0.0098</f>
        <v>0.91532</v>
      </c>
      <c r="D6" s="8">
        <v>0</v>
      </c>
      <c r="E6" s="8">
        <f>E2*0.118</f>
        <v>16.286360000000002</v>
      </c>
      <c r="F6" s="8">
        <v>0</v>
      </c>
      <c r="G6" s="8"/>
      <c r="H6" s="8"/>
      <c r="I6" s="8"/>
      <c r="J6" s="8"/>
      <c r="K6" s="8"/>
      <c r="L6" s="8"/>
      <c r="M6" s="8"/>
      <c r="N6" s="9"/>
    </row>
    <row r="7" spans="1:14" ht="18" customHeight="1">
      <c r="A7" s="3" t="s">
        <v>14</v>
      </c>
      <c r="B7" s="7">
        <f>C7+D7+E7+F7+G7+I7</f>
        <v>448.571446</v>
      </c>
      <c r="C7" s="8">
        <f>C2*0.2814</f>
        <v>26.28276</v>
      </c>
      <c r="D7" s="8">
        <f>D2*0.7638</f>
        <v>173.588826</v>
      </c>
      <c r="E7" s="8">
        <f>E2*0.735</f>
        <v>101.44470000000001</v>
      </c>
      <c r="F7" s="8">
        <f>F2*0.997</f>
        <v>8.25516</v>
      </c>
      <c r="G7" s="8">
        <v>126</v>
      </c>
      <c r="H7" s="8"/>
      <c r="I7" s="8">
        <v>13</v>
      </c>
      <c r="J7" s="8"/>
      <c r="K7" s="8"/>
      <c r="L7" s="8"/>
      <c r="M7" s="8"/>
      <c r="N7" s="9"/>
    </row>
    <row r="8" spans="1:14" ht="18" customHeight="1">
      <c r="A8" s="3" t="s">
        <v>15</v>
      </c>
      <c r="B8" s="7">
        <f>B7/3</f>
        <v>149.52381533333332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8" customHeight="1">
      <c r="A9" s="3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8" customHeight="1">
      <c r="A10" s="3" t="s">
        <v>16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8" customHeight="1">
      <c r="A11" s="3" t="s">
        <v>17</v>
      </c>
      <c r="B11" s="10"/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22</v>
      </c>
      <c r="H11" s="8"/>
      <c r="I11" s="8"/>
      <c r="J11" s="8"/>
      <c r="K11" s="8"/>
      <c r="L11" s="8"/>
      <c r="M11" s="8"/>
      <c r="N11" s="9"/>
    </row>
    <row r="12" spans="1:14" ht="18" customHeight="1">
      <c r="A12" s="3">
        <v>43439</v>
      </c>
      <c r="B12" s="7"/>
      <c r="C12" s="8">
        <v>2468</v>
      </c>
      <c r="D12" s="8">
        <v>3434</v>
      </c>
      <c r="E12" s="8">
        <v>483</v>
      </c>
      <c r="F12" s="8">
        <v>5127</v>
      </c>
      <c r="G12" s="8">
        <v>31927</v>
      </c>
      <c r="H12" s="8"/>
      <c r="I12" s="8"/>
      <c r="J12" s="8"/>
      <c r="K12" s="8"/>
      <c r="L12" s="8"/>
      <c r="M12" s="8"/>
      <c r="N12" s="9"/>
    </row>
    <row r="13" spans="1:14" ht="18" customHeight="1">
      <c r="A13" s="3" t="s">
        <v>23</v>
      </c>
      <c r="B13" s="12"/>
      <c r="C13" s="13">
        <v>0.0568</v>
      </c>
      <c r="D13" s="13">
        <v>0.0791</v>
      </c>
      <c r="E13" s="13">
        <v>0.011</v>
      </c>
      <c r="F13" s="13">
        <v>0.118</v>
      </c>
      <c r="G13" s="13">
        <v>0.735</v>
      </c>
      <c r="H13" s="14">
        <v>0.999</v>
      </c>
      <c r="I13" s="8"/>
      <c r="J13" s="8"/>
      <c r="K13" s="8"/>
      <c r="L13" s="8"/>
      <c r="M13" s="8"/>
      <c r="N13" s="9"/>
    </row>
    <row r="14" spans="1:14" ht="18" customHeight="1">
      <c r="A14" s="3" t="s">
        <v>24</v>
      </c>
      <c r="B14" s="10"/>
      <c r="C14" s="11" t="s">
        <v>18</v>
      </c>
      <c r="D14" s="11" t="s">
        <v>19</v>
      </c>
      <c r="E14" s="11" t="s">
        <v>20</v>
      </c>
      <c r="F14" s="11" t="s">
        <v>21</v>
      </c>
      <c r="G14" s="11" t="s">
        <v>22</v>
      </c>
      <c r="H14" s="8"/>
      <c r="I14" s="8"/>
      <c r="J14" s="8"/>
      <c r="K14" s="8"/>
      <c r="L14" s="8"/>
      <c r="M14" s="8"/>
      <c r="N14" s="9"/>
    </row>
    <row r="15" spans="1:14" ht="18" customHeight="1">
      <c r="A15" s="3">
        <v>59246</v>
      </c>
      <c r="B15" s="7"/>
      <c r="C15" s="8">
        <v>12717</v>
      </c>
      <c r="D15" s="8">
        <v>1212</v>
      </c>
      <c r="E15" s="8">
        <v>67</v>
      </c>
      <c r="F15" s="8">
        <v>0</v>
      </c>
      <c r="G15" s="8">
        <v>45250</v>
      </c>
      <c r="H15" s="8"/>
      <c r="I15" s="8"/>
      <c r="J15" s="8"/>
      <c r="K15" s="8"/>
      <c r="L15" s="8"/>
      <c r="M15" s="8"/>
      <c r="N15" s="9"/>
    </row>
    <row r="16" spans="1:14" ht="18" customHeight="1">
      <c r="A16" s="3" t="s">
        <v>23</v>
      </c>
      <c r="B16" s="12"/>
      <c r="C16" s="13">
        <v>0.2148</v>
      </c>
      <c r="D16" s="13">
        <v>0.0205</v>
      </c>
      <c r="E16" s="13">
        <v>0.0011</v>
      </c>
      <c r="F16" s="15">
        <v>0</v>
      </c>
      <c r="G16" s="15">
        <v>76.38</v>
      </c>
      <c r="H16" s="14">
        <v>1.002</v>
      </c>
      <c r="I16" s="8"/>
      <c r="J16" s="8"/>
      <c r="K16" s="8"/>
      <c r="L16" s="8"/>
      <c r="M16" s="8"/>
      <c r="N16" s="9"/>
    </row>
    <row r="17" spans="1:14" ht="18" customHeight="1">
      <c r="A17" s="3" t="s">
        <v>25</v>
      </c>
      <c r="B17" s="10"/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8"/>
      <c r="I17" s="8"/>
      <c r="J17" s="8"/>
      <c r="K17" s="8"/>
      <c r="L17" s="8"/>
      <c r="M17" s="8"/>
      <c r="N17" s="9"/>
    </row>
    <row r="18" spans="1:14" ht="18" customHeight="1">
      <c r="A18" s="3">
        <v>5083</v>
      </c>
      <c r="B18" s="7"/>
      <c r="C18" s="8">
        <v>11</v>
      </c>
      <c r="D18" s="8">
        <v>4</v>
      </c>
      <c r="E18" s="8">
        <v>0</v>
      </c>
      <c r="F18" s="8">
        <v>0</v>
      </c>
      <c r="G18" s="8">
        <v>5068</v>
      </c>
      <c r="H18" s="8"/>
      <c r="I18" s="8"/>
      <c r="J18" s="8"/>
      <c r="K18" s="8"/>
      <c r="L18" s="8"/>
      <c r="M18" s="8"/>
      <c r="N18" s="9"/>
    </row>
    <row r="19" spans="1:14" ht="18" customHeight="1">
      <c r="A19" s="3" t="s">
        <v>23</v>
      </c>
      <c r="B19" s="12"/>
      <c r="C19" s="13">
        <v>0.0022</v>
      </c>
      <c r="D19" s="13">
        <v>0.0008</v>
      </c>
      <c r="E19" s="15">
        <v>0</v>
      </c>
      <c r="F19" s="15">
        <v>0</v>
      </c>
      <c r="G19" s="13">
        <v>0.997</v>
      </c>
      <c r="H19" s="16">
        <v>1</v>
      </c>
      <c r="I19" s="8"/>
      <c r="J19" s="8"/>
      <c r="K19" s="8"/>
      <c r="L19" s="8"/>
      <c r="M19" s="8"/>
      <c r="N19" s="9"/>
    </row>
    <row r="20" spans="1:14" ht="18" customHeight="1">
      <c r="A20" s="3" t="s">
        <v>26</v>
      </c>
      <c r="B20" s="10"/>
      <c r="C20" s="11" t="s">
        <v>18</v>
      </c>
      <c r="D20" s="11" t="s">
        <v>19</v>
      </c>
      <c r="E20" s="11" t="s">
        <v>20</v>
      </c>
      <c r="F20" s="11" t="s">
        <v>21</v>
      </c>
      <c r="G20" s="11" t="s">
        <v>22</v>
      </c>
      <c r="H20" s="8"/>
      <c r="I20" s="8"/>
      <c r="J20" s="8"/>
      <c r="K20" s="8"/>
      <c r="L20" s="8"/>
      <c r="M20" s="8"/>
      <c r="N20" s="9"/>
    </row>
    <row r="21" spans="1:14" ht="18" customHeight="1">
      <c r="A21" s="3">
        <v>26447</v>
      </c>
      <c r="B21" s="7"/>
      <c r="C21" s="8">
        <v>13859</v>
      </c>
      <c r="D21" s="8">
        <v>4485</v>
      </c>
      <c r="E21" s="8">
        <v>402</v>
      </c>
      <c r="F21" s="8">
        <v>259</v>
      </c>
      <c r="G21" s="8">
        <v>7442</v>
      </c>
      <c r="H21" s="8"/>
      <c r="I21" s="8"/>
      <c r="J21" s="8"/>
      <c r="K21" s="8"/>
      <c r="L21" s="8"/>
      <c r="M21" s="8"/>
      <c r="N21" s="9"/>
    </row>
    <row r="22" spans="1:14" ht="18" customHeight="1">
      <c r="A22" s="3"/>
      <c r="B22" s="12"/>
      <c r="C22" s="13">
        <v>0.524</v>
      </c>
      <c r="D22" s="13">
        <v>0.1696</v>
      </c>
      <c r="E22" s="13">
        <v>0.0152</v>
      </c>
      <c r="F22" s="13">
        <v>0.0098</v>
      </c>
      <c r="G22" s="13">
        <v>0.2814</v>
      </c>
      <c r="H22" s="16">
        <v>1</v>
      </c>
      <c r="I22" s="8"/>
      <c r="J22" s="8"/>
      <c r="K22" s="8"/>
      <c r="L22" s="8"/>
      <c r="M22" s="8"/>
      <c r="N22" s="9"/>
    </row>
    <row r="23" spans="1:14" ht="18" customHeight="1">
      <c r="A23" s="3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8" customHeight="1">
      <c r="A24" s="3" t="s">
        <v>27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ht="18" customHeight="1">
      <c r="A25" s="3" t="s">
        <v>28</v>
      </c>
      <c r="B25" s="7">
        <f>(B3+(B4*2)+(B5*3)+(4*B6))</f>
        <v>246.88094600000002</v>
      </c>
      <c r="C25" s="8">
        <f>((B3+H2)+(B4*2)+(B5*3))</f>
        <v>226.07422599999998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8" customHeight="1">
      <c r="A26" s="3" t="s">
        <v>29</v>
      </c>
      <c r="B26" s="7">
        <f>((B3+B4+B5)*1.12)+(4*B6)</f>
        <v>228.18353312000002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8" customHeight="1">
      <c r="A27" s="3" t="s">
        <v>30</v>
      </c>
      <c r="B27" s="7">
        <f>(B3+B4+B5+6)+H2-B6</f>
        <v>179.099046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8" customHeight="1">
      <c r="A28" s="3" t="s">
        <v>31</v>
      </c>
      <c r="B28" s="7">
        <f>((1.4*B26)-(0.6*(B3+B4+B5+B6))-(0.3*B6)+(0.1*H2))*1.1</f>
        <v>245.7344986448</v>
      </c>
      <c r="C28" s="8">
        <f>((1.4*B25)-(0.6*(B3+B4+B5))-(0.3*B6)+(0.1*39))*1.1</f>
        <v>284.89162328</v>
      </c>
      <c r="D28" s="8">
        <f>((1.4*B26)-(0.6*(B3+B4+B5+B6))-(0.3*B6)+(0.1*H3))*1.1</f>
        <v>244.74449864480002</v>
      </c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8" customHeight="1">
      <c r="A29" s="3" t="s">
        <v>32</v>
      </c>
      <c r="B29" s="7">
        <f>3*B8</f>
        <v>448.5714459999999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8" customHeight="1">
      <c r="A30" s="3" t="s">
        <v>33</v>
      </c>
      <c r="B30" s="7">
        <f>B6</f>
        <v>17.201680000000003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 ht="18" customHeight="1">
      <c r="A31" s="3" t="s">
        <v>34</v>
      </c>
      <c r="B31" s="7">
        <f>B27*B28/(B28+B29)+B30</f>
        <v>80.58989468551226</v>
      </c>
      <c r="C31" s="8">
        <f>B27*C28/(C28+B29)+B30</f>
        <v>86.7673065187648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18" customHeight="1">
      <c r="A32" s="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8" customHeight="1">
      <c r="A33" s="3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8" customHeight="1">
      <c r="A34" s="3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8" customHeight="1">
      <c r="A35" s="3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8" customHeight="1">
      <c r="A36" s="3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8" customHeight="1">
      <c r="A37" s="3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ht="18" customHeight="1">
      <c r="A38" s="3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8" customHeight="1">
      <c r="A39" s="3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t="18" customHeight="1">
      <c r="A40" s="3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ht="18" customHeight="1">
      <c r="A41" s="3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8" customHeight="1">
      <c r="A42" s="3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8" customHeight="1">
      <c r="A43" s="3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18" customHeight="1">
      <c r="A44" s="3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1:14" ht="18" customHeight="1">
      <c r="A45" s="3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8" customHeight="1">
      <c r="A46" s="3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8" customHeight="1">
      <c r="A47" s="3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8" customHeight="1">
      <c r="A48" s="3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8" customHeight="1">
      <c r="A49" s="3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8" customHeight="1">
      <c r="A50" s="3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</sheetData>
  <printOptions/>
  <pageMargins left="0.75" right="0.75" top="0.75" bottom="0.5" header="0.25" footer="0.25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