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2270"/>
  </bookViews>
  <sheets>
    <sheet name="hist tables" sheetId="1" r:id="rId1"/>
    <sheet name="sched pivot" sheetId="7" r:id="rId2"/>
    <sheet name="2013 sched" sheetId="2" r:id="rId3"/>
    <sheet name="2012 to SoS" sheetId="3" r:id="rId4"/>
    <sheet name="club-month" sheetId="8" r:id="rId5"/>
    <sheet name="travel dist" sheetId="9" r:id="rId6"/>
  </sheets>
  <definedNames>
    <definedName name="_xlnm._FilterDatabase" localSheetId="3" hidden="1">'2012 to SoS'!$A$1:$V$20</definedName>
    <definedName name="_xlnm._FilterDatabase" localSheetId="2" hidden="1">'2013 sched'!$A$1:$J$324</definedName>
    <definedName name="_xlnm._FilterDatabase" localSheetId="4" hidden="1">'club-month'!$A$1:$I$153</definedName>
    <definedName name="_xlnm._FilterDatabase" localSheetId="0" hidden="1">'hist tables'!$A$1:$P$102</definedName>
  </definedNames>
  <calcPr calcId="125725"/>
  <pivotCaches>
    <pivotCache cacheId="0" r:id="rId7"/>
  </pivotCaches>
</workbook>
</file>

<file path=xl/calcChain.xml><?xml version="1.0" encoding="utf-8"?>
<calcChain xmlns="http://schemas.openxmlformats.org/spreadsheetml/2006/main">
  <c r="U45" i="9"/>
  <c r="U46"/>
  <c r="U47"/>
  <c r="U48"/>
  <c r="U49"/>
  <c r="U50"/>
  <c r="U51"/>
  <c r="U52"/>
  <c r="U53"/>
  <c r="U54"/>
  <c r="U55"/>
  <c r="U56"/>
  <c r="U57"/>
  <c r="U58"/>
  <c r="U59"/>
  <c r="U60"/>
  <c r="U61"/>
  <c r="U62"/>
  <c r="U44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B63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D174" i="8" l="1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I82"/>
  <c r="T82" s="1"/>
  <c r="I83"/>
  <c r="T83" s="1"/>
  <c r="I84"/>
  <c r="T84" s="1"/>
  <c r="I85"/>
  <c r="T85" s="1"/>
  <c r="I86"/>
  <c r="T86" s="1"/>
  <c r="I87"/>
  <c r="T87" s="1"/>
  <c r="I88"/>
  <c r="T88" s="1"/>
  <c r="I89"/>
  <c r="T89" s="1"/>
  <c r="I90"/>
  <c r="T90" s="1"/>
  <c r="I91"/>
  <c r="T91" s="1"/>
  <c r="I92"/>
  <c r="T92" s="1"/>
  <c r="I93"/>
  <c r="T93" s="1"/>
  <c r="I94"/>
  <c r="T94" s="1"/>
  <c r="I95"/>
  <c r="T95" s="1"/>
  <c r="I96"/>
  <c r="T96" s="1"/>
  <c r="I97"/>
  <c r="T97" s="1"/>
  <c r="I10"/>
  <c r="T10" s="1"/>
  <c r="I11"/>
  <c r="T11" s="1"/>
  <c r="I12"/>
  <c r="T12" s="1"/>
  <c r="I13"/>
  <c r="T13" s="1"/>
  <c r="I14"/>
  <c r="T14" s="1"/>
  <c r="I15"/>
  <c r="T15" s="1"/>
  <c r="I16"/>
  <c r="T16" s="1"/>
  <c r="I17"/>
  <c r="T17" s="1"/>
  <c r="I18"/>
  <c r="T18" s="1"/>
  <c r="I19"/>
  <c r="T19" s="1"/>
  <c r="I20"/>
  <c r="T20" s="1"/>
  <c r="I21"/>
  <c r="T21" s="1"/>
  <c r="I22"/>
  <c r="T22" s="1"/>
  <c r="I23"/>
  <c r="T23" s="1"/>
  <c r="I24"/>
  <c r="T24" s="1"/>
  <c r="I25"/>
  <c r="T25" s="1"/>
  <c r="I98"/>
  <c r="T98" s="1"/>
  <c r="I99"/>
  <c r="T99" s="1"/>
  <c r="I100"/>
  <c r="T100" s="1"/>
  <c r="I101"/>
  <c r="T101" s="1"/>
  <c r="I102"/>
  <c r="T102" s="1"/>
  <c r="I103"/>
  <c r="T103" s="1"/>
  <c r="I104"/>
  <c r="T104" s="1"/>
  <c r="I105"/>
  <c r="T105" s="1"/>
  <c r="I26"/>
  <c r="T26" s="1"/>
  <c r="I27"/>
  <c r="T27" s="1"/>
  <c r="I28"/>
  <c r="T28" s="1"/>
  <c r="I29"/>
  <c r="T29" s="1"/>
  <c r="I30"/>
  <c r="T30" s="1"/>
  <c r="I31"/>
  <c r="T31" s="1"/>
  <c r="I32"/>
  <c r="T32" s="1"/>
  <c r="I33"/>
  <c r="T33" s="1"/>
  <c r="I106"/>
  <c r="T106" s="1"/>
  <c r="I107"/>
  <c r="T107" s="1"/>
  <c r="I108"/>
  <c r="T108" s="1"/>
  <c r="I109"/>
  <c r="T109" s="1"/>
  <c r="I110"/>
  <c r="T110" s="1"/>
  <c r="I111"/>
  <c r="T111" s="1"/>
  <c r="I112"/>
  <c r="T112" s="1"/>
  <c r="I113"/>
  <c r="T113" s="1"/>
  <c r="I34"/>
  <c r="T34" s="1"/>
  <c r="I35"/>
  <c r="T35" s="1"/>
  <c r="I36"/>
  <c r="T36" s="1"/>
  <c r="I37"/>
  <c r="T37" s="1"/>
  <c r="I38"/>
  <c r="T38" s="1"/>
  <c r="I39"/>
  <c r="T39" s="1"/>
  <c r="I40"/>
  <c r="T40" s="1"/>
  <c r="I41"/>
  <c r="T41" s="1"/>
  <c r="I42"/>
  <c r="T42" s="1"/>
  <c r="I43"/>
  <c r="T43" s="1"/>
  <c r="I44"/>
  <c r="T44" s="1"/>
  <c r="I45"/>
  <c r="T45" s="1"/>
  <c r="I46"/>
  <c r="T46" s="1"/>
  <c r="I47"/>
  <c r="T47" s="1"/>
  <c r="I48"/>
  <c r="T48" s="1"/>
  <c r="I49"/>
  <c r="T49" s="1"/>
  <c r="I50"/>
  <c r="T50" s="1"/>
  <c r="I51"/>
  <c r="T51" s="1"/>
  <c r="I52"/>
  <c r="T52" s="1"/>
  <c r="I53"/>
  <c r="T53" s="1"/>
  <c r="I54"/>
  <c r="T54" s="1"/>
  <c r="I55"/>
  <c r="T55" s="1"/>
  <c r="I56"/>
  <c r="T56" s="1"/>
  <c r="I57"/>
  <c r="T57" s="1"/>
  <c r="I58"/>
  <c r="T58" s="1"/>
  <c r="I59"/>
  <c r="T59" s="1"/>
  <c r="I60"/>
  <c r="T60" s="1"/>
  <c r="I61"/>
  <c r="T61" s="1"/>
  <c r="I62"/>
  <c r="T62" s="1"/>
  <c r="I63"/>
  <c r="T63" s="1"/>
  <c r="I64"/>
  <c r="T64" s="1"/>
  <c r="I65"/>
  <c r="T65" s="1"/>
  <c r="I114"/>
  <c r="T114" s="1"/>
  <c r="I115"/>
  <c r="T115" s="1"/>
  <c r="I116"/>
  <c r="T116" s="1"/>
  <c r="I117"/>
  <c r="T117" s="1"/>
  <c r="I118"/>
  <c r="T118" s="1"/>
  <c r="I119"/>
  <c r="T119" s="1"/>
  <c r="I120"/>
  <c r="T120" s="1"/>
  <c r="I121"/>
  <c r="T121" s="1"/>
  <c r="I122"/>
  <c r="T122" s="1"/>
  <c r="I123"/>
  <c r="T123" s="1"/>
  <c r="I124"/>
  <c r="T124" s="1"/>
  <c r="I125"/>
  <c r="T125" s="1"/>
  <c r="I126"/>
  <c r="T126" s="1"/>
  <c r="I127"/>
  <c r="T127" s="1"/>
  <c r="I128"/>
  <c r="T128" s="1"/>
  <c r="I129"/>
  <c r="T129" s="1"/>
  <c r="I130"/>
  <c r="T130" s="1"/>
  <c r="I131"/>
  <c r="T131" s="1"/>
  <c r="I132"/>
  <c r="T132" s="1"/>
  <c r="I133"/>
  <c r="T133" s="1"/>
  <c r="I134"/>
  <c r="T134" s="1"/>
  <c r="I135"/>
  <c r="T135" s="1"/>
  <c r="I136"/>
  <c r="T136" s="1"/>
  <c r="I137"/>
  <c r="T137" s="1"/>
  <c r="I138"/>
  <c r="T138" s="1"/>
  <c r="I139"/>
  <c r="T139" s="1"/>
  <c r="I140"/>
  <c r="T140" s="1"/>
  <c r="I141"/>
  <c r="T141" s="1"/>
  <c r="I142"/>
  <c r="T142" s="1"/>
  <c r="I143"/>
  <c r="T143" s="1"/>
  <c r="I144"/>
  <c r="T144" s="1"/>
  <c r="I145"/>
  <c r="T145" s="1"/>
  <c r="I66"/>
  <c r="T66" s="1"/>
  <c r="I67"/>
  <c r="T67" s="1"/>
  <c r="I68"/>
  <c r="T68" s="1"/>
  <c r="I69"/>
  <c r="T69" s="1"/>
  <c r="I70"/>
  <c r="T70" s="1"/>
  <c r="I71"/>
  <c r="T71" s="1"/>
  <c r="I72"/>
  <c r="T72" s="1"/>
  <c r="I73"/>
  <c r="T73" s="1"/>
  <c r="I74"/>
  <c r="T74" s="1"/>
  <c r="I75"/>
  <c r="T75" s="1"/>
  <c r="I76"/>
  <c r="T76" s="1"/>
  <c r="I77"/>
  <c r="T77" s="1"/>
  <c r="I78"/>
  <c r="T78" s="1"/>
  <c r="I79"/>
  <c r="T79" s="1"/>
  <c r="I80"/>
  <c r="T80" s="1"/>
  <c r="I81"/>
  <c r="T81" s="1"/>
  <c r="I146"/>
  <c r="T146" s="1"/>
  <c r="I147"/>
  <c r="T147" s="1"/>
  <c r="I148"/>
  <c r="T148" s="1"/>
  <c r="I149"/>
  <c r="T149" s="1"/>
  <c r="I150"/>
  <c r="T150" s="1"/>
  <c r="I151"/>
  <c r="T151" s="1"/>
  <c r="I152"/>
  <c r="T152" s="1"/>
  <c r="I153"/>
  <c r="T153" s="1"/>
  <c r="I3"/>
  <c r="T3" s="1"/>
  <c r="I4"/>
  <c r="T4" s="1"/>
  <c r="I5"/>
  <c r="T5" s="1"/>
  <c r="I6"/>
  <c r="T6" s="1"/>
  <c r="I7"/>
  <c r="T7" s="1"/>
  <c r="I8"/>
  <c r="T8" s="1"/>
  <c r="I9"/>
  <c r="T9" s="1"/>
  <c r="I2"/>
  <c r="T2" s="1"/>
  <c r="U12" i="3"/>
  <c r="V12" s="1"/>
  <c r="W12" s="1"/>
  <c r="U19"/>
  <c r="V19" s="1"/>
  <c r="W19" s="1"/>
  <c r="U11"/>
  <c r="V11" s="1"/>
  <c r="W11" s="1"/>
  <c r="U8"/>
  <c r="V8" s="1"/>
  <c r="W8" s="1"/>
  <c r="U20"/>
  <c r="V20" s="1"/>
  <c r="W20" s="1"/>
  <c r="U10"/>
  <c r="V10" s="1"/>
  <c r="W10" s="1"/>
  <c r="U14"/>
  <c r="V14" s="1"/>
  <c r="W14" s="1"/>
  <c r="U3"/>
  <c r="V3" s="1"/>
  <c r="W3" s="1"/>
  <c r="U5"/>
  <c r="V5" s="1"/>
  <c r="W5" s="1"/>
  <c r="U2"/>
  <c r="V2" s="1"/>
  <c r="W2" s="1"/>
  <c r="U4"/>
  <c r="V4" s="1"/>
  <c r="W4" s="1"/>
  <c r="U15"/>
  <c r="V15" s="1"/>
  <c r="W15" s="1"/>
  <c r="U13"/>
  <c r="V13" s="1"/>
  <c r="W13" s="1"/>
  <c r="U17"/>
  <c r="V17" s="1"/>
  <c r="W17" s="1"/>
  <c r="U16"/>
  <c r="V16" s="1"/>
  <c r="W16" s="1"/>
  <c r="U7"/>
  <c r="V7" s="1"/>
  <c r="W7" s="1"/>
  <c r="U6"/>
  <c r="V6" s="1"/>
  <c r="W6" s="1"/>
  <c r="U18"/>
  <c r="V18" s="1"/>
  <c r="W18" s="1"/>
  <c r="U9"/>
  <c r="V9" s="1"/>
  <c r="W9" s="1"/>
  <c r="F3" i="2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G2"/>
  <c r="F2"/>
  <c r="P8" i="3"/>
  <c r="P2"/>
  <c r="P9"/>
  <c r="P10"/>
  <c r="P11"/>
  <c r="P3"/>
  <c r="P4"/>
  <c r="P5"/>
  <c r="P6"/>
  <c r="P17"/>
  <c r="P13"/>
  <c r="P16"/>
  <c r="P14"/>
  <c r="P18"/>
  <c r="P20"/>
  <c r="P19"/>
  <c r="P15"/>
  <c r="P12"/>
  <c r="P7"/>
  <c r="L19" i="1" l="1"/>
  <c r="N19" s="1"/>
  <c r="M19"/>
  <c r="O19" s="1"/>
  <c r="L7"/>
  <c r="N7" s="1"/>
  <c r="M7"/>
  <c r="O7"/>
  <c r="L13"/>
  <c r="N13" s="1"/>
  <c r="M13"/>
  <c r="O13" s="1"/>
  <c r="L3"/>
  <c r="N3" s="1"/>
  <c r="M3"/>
  <c r="O3" s="1"/>
  <c r="L9"/>
  <c r="N9" s="1"/>
  <c r="M9"/>
  <c r="O9" s="1"/>
  <c r="L6"/>
  <c r="N6" s="1"/>
  <c r="M6"/>
  <c r="O6"/>
  <c r="L11"/>
  <c r="N11" s="1"/>
  <c r="M11"/>
  <c r="O11"/>
  <c r="L14"/>
  <c r="N14" s="1"/>
  <c r="M14"/>
  <c r="O14" s="1"/>
  <c r="L12"/>
  <c r="N12" s="1"/>
  <c r="M12"/>
  <c r="O12"/>
  <c r="L20"/>
  <c r="N20" s="1"/>
  <c r="M20"/>
  <c r="O20" s="1"/>
  <c r="L17"/>
  <c r="N17" s="1"/>
  <c r="M17"/>
  <c r="O17" s="1"/>
  <c r="L16"/>
  <c r="N16" s="1"/>
  <c r="M16"/>
  <c r="O16" s="1"/>
  <c r="L18"/>
  <c r="N18" s="1"/>
  <c r="M18"/>
  <c r="O18" s="1"/>
  <c r="L10"/>
  <c r="N10" s="1"/>
  <c r="M10"/>
  <c r="O10" s="1"/>
  <c r="L21"/>
  <c r="N21" s="1"/>
  <c r="M21"/>
  <c r="O21" s="1"/>
  <c r="L8"/>
  <c r="N8" s="1"/>
  <c r="M8"/>
  <c r="O8" s="1"/>
  <c r="L5"/>
  <c r="N5" s="1"/>
  <c r="M5"/>
  <c r="O5" s="1"/>
  <c r="L15"/>
  <c r="N15" s="1"/>
  <c r="M15"/>
  <c r="O15" s="1"/>
  <c r="L4"/>
  <c r="N4" s="1"/>
  <c r="M4"/>
  <c r="O4" s="1"/>
  <c r="I2"/>
  <c r="I75" s="1"/>
  <c r="J2"/>
  <c r="N2"/>
  <c r="O2"/>
  <c r="L38"/>
  <c r="N38" s="1"/>
  <c r="M38"/>
  <c r="O38" s="1"/>
  <c r="L29"/>
  <c r="N29" s="1"/>
  <c r="M29"/>
  <c r="O29" s="1"/>
  <c r="L33"/>
  <c r="N33" s="1"/>
  <c r="M33"/>
  <c r="O33" s="1"/>
  <c r="L26"/>
  <c r="N26" s="1"/>
  <c r="M26"/>
  <c r="O26" s="1"/>
  <c r="L32"/>
  <c r="N32" s="1"/>
  <c r="M32"/>
  <c r="O32" s="1"/>
  <c r="L23"/>
  <c r="N23" s="1"/>
  <c r="M23"/>
  <c r="O23" s="1"/>
  <c r="L27"/>
  <c r="N27" s="1"/>
  <c r="M27"/>
  <c r="O27" s="1"/>
  <c r="L39"/>
  <c r="N39" s="1"/>
  <c r="M39"/>
  <c r="O39" s="1"/>
  <c r="L31"/>
  <c r="N31" s="1"/>
  <c r="M31"/>
  <c r="O31" s="1"/>
  <c r="L30"/>
  <c r="N30" s="1"/>
  <c r="M30"/>
  <c r="O30" s="1"/>
  <c r="L37"/>
  <c r="N37" s="1"/>
  <c r="M37"/>
  <c r="O37" s="1"/>
  <c r="L35"/>
  <c r="N35" s="1"/>
  <c r="M35"/>
  <c r="O35" s="1"/>
  <c r="L28"/>
  <c r="N28" s="1"/>
  <c r="M28"/>
  <c r="O28" s="1"/>
  <c r="L25"/>
  <c r="N25" s="1"/>
  <c r="M25"/>
  <c r="O25" s="1"/>
  <c r="L34"/>
  <c r="N34" s="1"/>
  <c r="M34"/>
  <c r="O34" s="1"/>
  <c r="L36"/>
  <c r="N36" s="1"/>
  <c r="M36"/>
  <c r="O36" s="1"/>
  <c r="L24"/>
  <c r="N24" s="1"/>
  <c r="M24"/>
  <c r="O24" s="1"/>
  <c r="L40"/>
  <c r="N40" s="1"/>
  <c r="M40"/>
  <c r="O40" s="1"/>
  <c r="J22"/>
  <c r="K22"/>
  <c r="N22"/>
  <c r="O22"/>
  <c r="L52"/>
  <c r="N52" s="1"/>
  <c r="M52"/>
  <c r="O52" s="1"/>
  <c r="L45"/>
  <c r="N45" s="1"/>
  <c r="M45"/>
  <c r="O45" s="1"/>
  <c r="L49"/>
  <c r="N49" s="1"/>
  <c r="M49"/>
  <c r="O49" s="1"/>
  <c r="L42"/>
  <c r="N42" s="1"/>
  <c r="M42"/>
  <c r="O42" s="1"/>
  <c r="L57"/>
  <c r="N57" s="1"/>
  <c r="M57"/>
  <c r="O57" s="1"/>
  <c r="L51"/>
  <c r="N51" s="1"/>
  <c r="M51"/>
  <c r="O51" s="1"/>
  <c r="L53"/>
  <c r="N53" s="1"/>
  <c r="M53"/>
  <c r="O53" s="1"/>
  <c r="L46"/>
  <c r="N46" s="1"/>
  <c r="M46"/>
  <c r="O46" s="1"/>
  <c r="L50"/>
  <c r="M50"/>
  <c r="O50" s="1"/>
  <c r="N50"/>
  <c r="L54"/>
  <c r="M54"/>
  <c r="O54" s="1"/>
  <c r="N54"/>
  <c r="L47"/>
  <c r="N47" s="1"/>
  <c r="M47"/>
  <c r="O47" s="1"/>
  <c r="L56"/>
  <c r="M56"/>
  <c r="O56" s="1"/>
  <c r="N56"/>
  <c r="L44"/>
  <c r="N44" s="1"/>
  <c r="M44"/>
  <c r="O44" s="1"/>
  <c r="L55"/>
  <c r="N55" s="1"/>
  <c r="M55"/>
  <c r="O55" s="1"/>
  <c r="L48"/>
  <c r="N48" s="1"/>
  <c r="M48"/>
  <c r="O48" s="1"/>
  <c r="L43"/>
  <c r="N43" s="1"/>
  <c r="M43"/>
  <c r="O43" s="1"/>
  <c r="J41"/>
  <c r="K41"/>
  <c r="N41"/>
  <c r="O41"/>
  <c r="L69"/>
  <c r="N69" s="1"/>
  <c r="M69"/>
  <c r="O69" s="1"/>
  <c r="L62"/>
  <c r="N62" s="1"/>
  <c r="M62"/>
  <c r="O62" s="1"/>
  <c r="L66"/>
  <c r="N66" s="1"/>
  <c r="M66"/>
  <c r="O66" s="1"/>
  <c r="L59"/>
  <c r="N59" s="1"/>
  <c r="M59"/>
  <c r="O59" s="1"/>
  <c r="L74"/>
  <c r="N74" s="1"/>
  <c r="M74"/>
  <c r="O74" s="1"/>
  <c r="L68"/>
  <c r="N68" s="1"/>
  <c r="M68"/>
  <c r="O68" s="1"/>
  <c r="L70"/>
  <c r="N70" s="1"/>
  <c r="M70"/>
  <c r="O70"/>
  <c r="L63"/>
  <c r="N63" s="1"/>
  <c r="M63"/>
  <c r="O63" s="1"/>
  <c r="L67"/>
  <c r="N67" s="1"/>
  <c r="M67"/>
  <c r="O67" s="1"/>
  <c r="L71"/>
  <c r="N71" s="1"/>
  <c r="M71"/>
  <c r="O71" s="1"/>
  <c r="L64"/>
  <c r="N64" s="1"/>
  <c r="M64"/>
  <c r="O64" s="1"/>
  <c r="L73"/>
  <c r="N73" s="1"/>
  <c r="M73"/>
  <c r="O73" s="1"/>
  <c r="L61"/>
  <c r="N61" s="1"/>
  <c r="M61"/>
  <c r="O61" s="1"/>
  <c r="L72"/>
  <c r="N72" s="1"/>
  <c r="M72"/>
  <c r="O72" s="1"/>
  <c r="L65"/>
  <c r="N65" s="1"/>
  <c r="M65"/>
  <c r="O65" s="1"/>
  <c r="L60"/>
  <c r="N60" s="1"/>
  <c r="M60"/>
  <c r="O60" s="1"/>
  <c r="J58"/>
  <c r="K58"/>
  <c r="N58"/>
  <c r="O58"/>
  <c r="L79"/>
  <c r="N79" s="1"/>
  <c r="M79"/>
  <c r="O79" s="1"/>
  <c r="L76"/>
  <c r="M76"/>
  <c r="O76" s="1"/>
  <c r="N76"/>
  <c r="L85"/>
  <c r="N85" s="1"/>
  <c r="M85"/>
  <c r="O85" s="1"/>
  <c r="L83"/>
  <c r="N83" s="1"/>
  <c r="M83"/>
  <c r="O83" s="1"/>
  <c r="L86"/>
  <c r="N86" s="1"/>
  <c r="M86"/>
  <c r="O86" s="1"/>
  <c r="L80"/>
  <c r="N80" s="1"/>
  <c r="M80"/>
  <c r="O80" s="1"/>
  <c r="L89"/>
  <c r="N89" s="1"/>
  <c r="M89"/>
  <c r="O89" s="1"/>
  <c r="L82"/>
  <c r="N82" s="1"/>
  <c r="M82"/>
  <c r="O82" s="1"/>
  <c r="L77"/>
  <c r="N77" s="1"/>
  <c r="M77"/>
  <c r="O77" s="1"/>
  <c r="L87"/>
  <c r="N87" s="1"/>
  <c r="M87"/>
  <c r="O87" s="1"/>
  <c r="L78"/>
  <c r="N78" s="1"/>
  <c r="M78"/>
  <c r="O78" s="1"/>
  <c r="L81"/>
  <c r="N81" s="1"/>
  <c r="M81"/>
  <c r="O81" s="1"/>
  <c r="L84"/>
  <c r="N84" s="1"/>
  <c r="M84"/>
  <c r="O84" s="1"/>
  <c r="L88"/>
  <c r="N88" s="1"/>
  <c r="M88"/>
  <c r="O88" s="1"/>
  <c r="J75"/>
  <c r="K75"/>
  <c r="I22" l="1"/>
  <c r="I58"/>
  <c r="I41"/>
</calcChain>
</file>

<file path=xl/sharedStrings.xml><?xml version="1.0" encoding="utf-8"?>
<sst xmlns="http://schemas.openxmlformats.org/spreadsheetml/2006/main" count="3061" uniqueCount="126">
  <si>
    <t xml:space="preserve"># </t>
  </si>
  <si>
    <t xml:space="preserve">Club </t>
  </si>
  <si>
    <t xml:space="preserve">PTS </t>
  </si>
  <si>
    <t xml:space="preserve">GP </t>
  </si>
  <si>
    <t xml:space="preserve">PPG </t>
  </si>
  <si>
    <t xml:space="preserve">W </t>
  </si>
  <si>
    <t xml:space="preserve">L </t>
  </si>
  <si>
    <t xml:space="preserve">T </t>
  </si>
  <si>
    <t xml:space="preserve">GF </t>
  </si>
  <si>
    <t xml:space="preserve">GA </t>
  </si>
  <si>
    <t xml:space="preserve">GD </t>
  </si>
  <si>
    <t xml:space="preserve">HG </t>
  </si>
  <si>
    <t xml:space="preserve">HGD </t>
  </si>
  <si>
    <t xml:space="preserve">RG </t>
  </si>
  <si>
    <t>RGD</t>
  </si>
  <si>
    <t xml:space="preserve">Columbus Crew </t>
  </si>
  <si>
    <t xml:space="preserve">Montreal Impact </t>
  </si>
  <si>
    <t xml:space="preserve">Philadelphia Union </t>
  </si>
  <si>
    <t xml:space="preserve">New England Revolution </t>
  </si>
  <si>
    <t xml:space="preserve">Toronto FC </t>
  </si>
  <si>
    <t xml:space="preserve">FC Dallas </t>
  </si>
  <si>
    <t xml:space="preserve">Colorado Rapids </t>
  </si>
  <si>
    <t xml:space="preserve">Portland Timbers </t>
  </si>
  <si>
    <t xml:space="preserve">Chivas USA </t>
  </si>
  <si>
    <t xml:space="preserve">Sporting Kansas City </t>
  </si>
  <si>
    <t xml:space="preserve">Houston Dynamo </t>
  </si>
  <si>
    <t xml:space="preserve">New York Red Bulls </t>
  </si>
  <si>
    <t xml:space="preserve">Chicago Fire </t>
  </si>
  <si>
    <t xml:space="preserve">D.C. United </t>
  </si>
  <si>
    <t xml:space="preserve">LA Galaxy </t>
  </si>
  <si>
    <t xml:space="preserve">Seattle Sounders FC </t>
  </si>
  <si>
    <t xml:space="preserve">Real Salt Lake </t>
  </si>
  <si>
    <t xml:space="preserve">San Jose Earthquakes </t>
  </si>
  <si>
    <t xml:space="preserve">Vancouver Whitecaps FC </t>
  </si>
  <si>
    <t xml:space="preserve">Kansas City Wizards </t>
  </si>
  <si>
    <t xml:space="preserve">Los Angeles Galaxy </t>
  </si>
  <si>
    <t>Year</t>
  </si>
  <si>
    <t>Average club</t>
  </si>
  <si>
    <t>GF%</t>
  </si>
  <si>
    <t>GA%</t>
  </si>
  <si>
    <t>O score</t>
  </si>
  <si>
    <t>D score</t>
  </si>
  <si>
    <t xml:space="preserve">Home Team </t>
  </si>
  <si>
    <t xml:space="preserve">Away Team </t>
  </si>
  <si>
    <t>4:00PM EST</t>
  </si>
  <si>
    <t>Philadelphia</t>
  </si>
  <si>
    <t>Sporting KC</t>
  </si>
  <si>
    <t>MLS LIVE</t>
  </si>
  <si>
    <t>TBD</t>
  </si>
  <si>
    <t>Vancouver</t>
  </si>
  <si>
    <t>Toronto FC</t>
  </si>
  <si>
    <t>8:00PM EST</t>
  </si>
  <si>
    <t>Houston</t>
  </si>
  <si>
    <t>D.C. United</t>
  </si>
  <si>
    <t>NBCSN</t>
  </si>
  <si>
    <t>8:30PM EST</t>
  </si>
  <si>
    <t>FC Dallas</t>
  </si>
  <si>
    <t>Colorado</t>
  </si>
  <si>
    <t>10:00PM EST</t>
  </si>
  <si>
    <t>Seattle</t>
  </si>
  <si>
    <t>Montreal</t>
  </si>
  <si>
    <t>10:30PM EST</t>
  </si>
  <si>
    <t>Chivas USA</t>
  </si>
  <si>
    <t>Columbus</t>
  </si>
  <si>
    <t>5:00PM EST</t>
  </si>
  <si>
    <t>LA Galaxy</t>
  </si>
  <si>
    <t>Chicago</t>
  </si>
  <si>
    <t>Univision</t>
  </si>
  <si>
    <t>7:30PM EST</t>
  </si>
  <si>
    <t>Portland</t>
  </si>
  <si>
    <t>New York</t>
  </si>
  <si>
    <t>ESPN2</t>
  </si>
  <si>
    <t>San Jose</t>
  </si>
  <si>
    <t>Real Salt Lake</t>
  </si>
  <si>
    <t>6:00PM EST</t>
  </si>
  <si>
    <t>7:00PM EST</t>
  </si>
  <si>
    <t>New England</t>
  </si>
  <si>
    <t>5:00PM EDT</t>
  </si>
  <si>
    <t>UniMas</t>
  </si>
  <si>
    <t>10:00PM EDT</t>
  </si>
  <si>
    <t>12:30PM EDT</t>
  </si>
  <si>
    <t>NBC</t>
  </si>
  <si>
    <t>3:00PM EDT</t>
  </si>
  <si>
    <t>5:30PM EDT</t>
  </si>
  <si>
    <t>6:30PM EDT</t>
  </si>
  <si>
    <t>8:00PM EDT</t>
  </si>
  <si>
    <t>9:00PM EDT</t>
  </si>
  <si>
    <t>1:00PM EDT</t>
  </si>
  <si>
    <t>3:30PM EDT</t>
  </si>
  <si>
    <t>4:00PM EDT</t>
  </si>
  <si>
    <t>8:30PM EDT</t>
  </si>
  <si>
    <t>10:30PM EDT</t>
  </si>
  <si>
    <t>6:00PM EDT</t>
  </si>
  <si>
    <t>11:00PM EDT</t>
  </si>
  <si>
    <t>7:00PM EDT</t>
  </si>
  <si>
    <t>7:30PM EDT</t>
  </si>
  <si>
    <t>1:30PM EDT</t>
  </si>
  <si>
    <t>ESPN</t>
  </si>
  <si>
    <t>9:30PM EDT</t>
  </si>
  <si>
    <t>2:00PM EDT</t>
  </si>
  <si>
    <t>month</t>
  </si>
  <si>
    <t>time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</si>
  <si>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</si>
  <si>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</si>
  <si>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</si>
  <si>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</si>
  <si>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</si>
  <si>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</si>
  <si>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</si>
  <si>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</si>
  <si>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(blank)</t>
  </si>
  <si>
    <t>Grand Total</t>
  </si>
  <si>
    <t>TV</t>
  </si>
  <si>
    <t>Count of TV</t>
  </si>
  <si>
    <t>?</t>
  </si>
  <si>
    <t>Home Dif</t>
  </si>
  <si>
    <t>Away Dif</t>
  </si>
  <si>
    <t>Total</t>
  </si>
  <si>
    <t>matches</t>
  </si>
  <si>
    <t xml:space="preserve">Vancouver Whitecaps </t>
  </si>
  <si>
    <t>NYRB only play SKC &amp; CHI twice</t>
  </si>
  <si>
    <t>Houston only play TFC &amp; PHI twice</t>
  </si>
  <si>
    <t>Chicago only play TFC &amp; NYRB twice</t>
  </si>
  <si>
    <t>Club</t>
  </si>
  <si>
    <t>total matches</t>
  </si>
  <si>
    <t>total SoS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</si>
</sst>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1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0" xfId="0" applyAlignment="1">
      <alignment textRotation="90"/>
    </xf>
    <xf numFmtId="0" fontId="1" fillId="0" borderId="4" xfId="0" applyFont="1" applyBorder="1"/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2" fillId="0" borderId="6" xfId="0" applyFont="1" applyBorder="1" applyAlignment="1">
      <alignment textRotation="90"/>
    </xf>
    <xf numFmtId="0" fontId="2" fillId="0" borderId="0" xfId="0" applyFont="1"/>
    <xf numFmtId="0" fontId="2" fillId="0" borderId="6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7" xfId="0" applyNumberFormat="1" applyFont="1" applyBorder="1"/>
    <xf numFmtId="0" fontId="3" fillId="0" borderId="1" xfId="0" applyFont="1" applyBorder="1"/>
    <xf numFmtId="0" fontId="3" fillId="0" borderId="4" xfId="0" applyFont="1" applyBorder="1"/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/>
    <xf numFmtId="0" fontId="0" fillId="0" borderId="1" xfId="0" pivotButton="1" applyBorder="1" applyAlignment="1">
      <alignment textRotation="90"/>
    </xf>
    <xf numFmtId="0" fontId="0" fillId="0" borderId="1" xfId="0" applyNumberFormat="1" applyBorder="1"/>
    <xf numFmtId="0" fontId="0" fillId="0" borderId="11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5" xfId="0" applyNumberFormat="1" applyBorder="1"/>
    <xf numFmtId="0" fontId="0" fillId="0" borderId="12" xfId="0" applyNumberFormat="1" applyBorder="1"/>
    <xf numFmtId="0" fontId="0" fillId="0" borderId="11" xfId="0" applyBorder="1" applyAlignment="1">
      <alignment textRotation="90"/>
    </xf>
    <xf numFmtId="0" fontId="1" fillId="0" borderId="4" xfId="0" applyFont="1" applyFill="1" applyBorder="1"/>
    <xf numFmtId="0" fontId="0" fillId="0" borderId="1" xfId="0" applyFont="1" applyFill="1" applyBorder="1"/>
    <xf numFmtId="0" fontId="0" fillId="0" borderId="4" xfId="0" applyFont="1" applyFill="1" applyBorder="1"/>
    <xf numFmtId="0" fontId="0" fillId="0" borderId="4" xfId="0" applyFont="1" applyBorder="1"/>
    <xf numFmtId="0" fontId="4" fillId="0" borderId="1" xfId="0" applyFont="1" applyBorder="1" applyAlignment="1">
      <alignment horizontal="left" textRotation="90"/>
    </xf>
    <xf numFmtId="0" fontId="2" fillId="0" borderId="11" xfId="0" applyFont="1" applyBorder="1" applyAlignment="1">
      <alignment horizontal="left" textRotation="90"/>
    </xf>
    <xf numFmtId="0" fontId="4" fillId="0" borderId="11" xfId="0" applyFont="1" applyBorder="1" applyAlignment="1">
      <alignment horizontal="left" textRotation="90"/>
    </xf>
    <xf numFmtId="0" fontId="2" fillId="0" borderId="1" xfId="0" applyFont="1" applyBorder="1" applyAlignment="1"/>
    <xf numFmtId="0" fontId="4" fillId="2" borderId="1" xfId="0" applyNumberFormat="1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6" fillId="0" borderId="4" xfId="0" applyFont="1" applyBorder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4" xfId="0" applyFont="1" applyBorder="1" applyAlignment="1"/>
    <xf numFmtId="0" fontId="4" fillId="2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2" fillId="0" borderId="11" xfId="0" applyFont="1" applyBorder="1" applyAlignment="1">
      <alignment textRotation="90"/>
    </xf>
    <xf numFmtId="0" fontId="2" fillId="0" borderId="1" xfId="0" applyFont="1" applyFill="1" applyBorder="1"/>
    <xf numFmtId="0" fontId="2" fillId="0" borderId="1" xfId="0" applyNumberFormat="1" applyFont="1" applyBorder="1"/>
    <xf numFmtId="0" fontId="2" fillId="0" borderId="11" xfId="0" applyNumberFormat="1" applyFont="1" applyBorder="1"/>
    <xf numFmtId="0" fontId="2" fillId="0" borderId="4" xfId="0" applyFont="1" applyFill="1" applyBorder="1"/>
    <xf numFmtId="0" fontId="2" fillId="0" borderId="4" xfId="0" applyNumberFormat="1" applyFont="1" applyBorder="1"/>
    <xf numFmtId="0" fontId="2" fillId="0" borderId="0" xfId="0" applyNumberFormat="1" applyFont="1"/>
    <xf numFmtId="0" fontId="3" fillId="0" borderId="4" xfId="0" applyFont="1" applyFill="1" applyBorder="1"/>
  </cellXfs>
  <cellStyles count="1">
    <cellStyle name="Normal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ill>
        <patternFill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alignment textRotation="90" readingOrder="0"/>
    </dxf>
    <dxf>
      <alignment textRotation="90" readingOrder="0"/>
    </dxf>
    <dxf>
      <alignment textRotation="9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Pt>
            <c:idx val="0"/>
            <c:marker>
              <c:spPr>
                <a:solidFill>
                  <a:srgbClr val="FF0000"/>
                </a:solidFill>
              </c:spPr>
            </c:marker>
          </c:dPt>
          <c:dPt>
            <c:idx val="16"/>
            <c:marker>
              <c:spPr>
                <a:solidFill>
                  <a:srgbClr val="FF0000"/>
                </a:solidFill>
              </c:spPr>
            </c:marker>
          </c:dPt>
          <c:dPt>
            <c:idx val="17"/>
            <c:marker>
              <c:spPr>
                <a:solidFill>
                  <a:srgbClr val="FFC000"/>
                </a:solidFill>
              </c:spPr>
            </c:marker>
          </c:dPt>
          <c:trendline>
            <c:trendlineType val="linear"/>
            <c:dispRSqr val="1"/>
            <c:dispEq val="1"/>
            <c:trendlineLbl>
              <c:layout>
                <c:manualLayout>
                  <c:x val="0.17528652668416447"/>
                  <c:y val="-1.800051035287255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R² = 0.9323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'2012 to SoS'!$K$2:$K$20</c:f>
              <c:numCache>
                <c:formatCode>General</c:formatCode>
                <c:ptCount val="19"/>
                <c:pt idx="0">
                  <c:v>11</c:v>
                </c:pt>
                <c:pt idx="1">
                  <c:v>-6</c:v>
                </c:pt>
                <c:pt idx="2">
                  <c:v>-8</c:v>
                </c:pt>
                <c:pt idx="3">
                  <c:v>-5</c:v>
                </c:pt>
                <c:pt idx="4">
                  <c:v>-26</c:v>
                </c:pt>
                <c:pt idx="5">
                  <c:v>15</c:v>
                </c:pt>
                <c:pt idx="6">
                  <c:v>10</c:v>
                </c:pt>
                <c:pt idx="7">
                  <c:v>5</c:v>
                </c:pt>
                <c:pt idx="8">
                  <c:v>7</c:v>
                </c:pt>
                <c:pt idx="9">
                  <c:v>0</c:v>
                </c:pt>
                <c:pt idx="10">
                  <c:v>-34</c:v>
                </c:pt>
                <c:pt idx="11">
                  <c:v>11</c:v>
                </c:pt>
                <c:pt idx="12">
                  <c:v>12</c:v>
                </c:pt>
                <c:pt idx="13">
                  <c:v>-22</c:v>
                </c:pt>
                <c:pt idx="14">
                  <c:v>18</c:v>
                </c:pt>
                <c:pt idx="15">
                  <c:v>29</c:v>
                </c:pt>
                <c:pt idx="16">
                  <c:v>-6</c:v>
                </c:pt>
                <c:pt idx="17">
                  <c:v>-6</c:v>
                </c:pt>
                <c:pt idx="18">
                  <c:v>-5</c:v>
                </c:pt>
              </c:numCache>
            </c:numRef>
          </c:xVal>
          <c:yVal>
            <c:numRef>
              <c:f>'2012 to SoS'!$U$2:$U$20</c:f>
              <c:numCache>
                <c:formatCode>General</c:formatCode>
                <c:ptCount val="19"/>
                <c:pt idx="0">
                  <c:v>-1.3823529411764706</c:v>
                </c:pt>
                <c:pt idx="1">
                  <c:v>0.5588235294117645</c:v>
                </c:pt>
                <c:pt idx="2">
                  <c:v>0.67647058823529438</c:v>
                </c:pt>
                <c:pt idx="3">
                  <c:v>0.3529411764705892</c:v>
                </c:pt>
                <c:pt idx="4">
                  <c:v>2.1176470588235294</c:v>
                </c:pt>
                <c:pt idx="5">
                  <c:v>-1.3235294117647038</c:v>
                </c:pt>
                <c:pt idx="6">
                  <c:v>-0.52941176470588225</c:v>
                </c:pt>
                <c:pt idx="7">
                  <c:v>0.17647058823529349</c:v>
                </c:pt>
                <c:pt idx="8">
                  <c:v>0.5588235294117645</c:v>
                </c:pt>
                <c:pt idx="9">
                  <c:v>0.11764705882352988</c:v>
                </c:pt>
                <c:pt idx="10">
                  <c:v>2.823529411764707</c:v>
                </c:pt>
                <c:pt idx="11">
                  <c:v>-1.1470588235294108</c:v>
                </c:pt>
                <c:pt idx="12">
                  <c:v>-1.2352941176470584</c:v>
                </c:pt>
                <c:pt idx="13">
                  <c:v>1.7647058823529442</c:v>
                </c:pt>
                <c:pt idx="14">
                  <c:v>-1.7647058823529393</c:v>
                </c:pt>
                <c:pt idx="15">
                  <c:v>-2.7352941176470571</c:v>
                </c:pt>
                <c:pt idx="16">
                  <c:v>0.35294117647059053</c:v>
                </c:pt>
                <c:pt idx="17">
                  <c:v>0.35294117647058876</c:v>
                </c:pt>
                <c:pt idx="18">
                  <c:v>0.26470588235294112</c:v>
                </c:pt>
              </c:numCache>
            </c:numRef>
          </c:yVal>
        </c:ser>
        <c:axId val="239794432"/>
        <c:axId val="239792896"/>
      </c:scatterChart>
      <c:valAx>
        <c:axId val="239794432"/>
        <c:scaling>
          <c:orientation val="minMax"/>
        </c:scaling>
        <c:axPos val="b"/>
        <c:numFmt formatCode="General" sourceLinked="1"/>
        <c:tickLblPos val="nextTo"/>
        <c:crossAx val="239792896"/>
        <c:crosses val="autoZero"/>
        <c:crossBetween val="midCat"/>
      </c:valAx>
      <c:valAx>
        <c:axId val="239792896"/>
        <c:scaling>
          <c:orientation val="minMax"/>
        </c:scaling>
        <c:axPos val="l"/>
        <c:majorGridlines/>
        <c:numFmt formatCode="General" sourceLinked="1"/>
        <c:tickLblPos val="nextTo"/>
        <c:crossAx val="23979443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21490726159230097"/>
                  <c:y val="-4.0084572761738116E-2"/>
                </c:manualLayout>
              </c:layout>
              <c:numFmt formatCode="General" sourceLinked="0"/>
            </c:trendlineLbl>
          </c:trendline>
          <c:xVal>
            <c:numRef>
              <c:f>'2012 to SoS'!$K$12:$K$20</c:f>
              <c:numCache>
                <c:formatCode>General</c:formatCode>
                <c:ptCount val="9"/>
                <c:pt idx="0">
                  <c:v>-34</c:v>
                </c:pt>
                <c:pt idx="1">
                  <c:v>11</c:v>
                </c:pt>
                <c:pt idx="2">
                  <c:v>12</c:v>
                </c:pt>
                <c:pt idx="3">
                  <c:v>-22</c:v>
                </c:pt>
                <c:pt idx="4">
                  <c:v>18</c:v>
                </c:pt>
                <c:pt idx="5">
                  <c:v>29</c:v>
                </c:pt>
                <c:pt idx="6">
                  <c:v>-6</c:v>
                </c:pt>
                <c:pt idx="7">
                  <c:v>-6</c:v>
                </c:pt>
                <c:pt idx="8">
                  <c:v>-5</c:v>
                </c:pt>
              </c:numCache>
            </c:numRef>
          </c:xVal>
          <c:yVal>
            <c:numRef>
              <c:f>'2012 to SoS'!$U$12:$U$20</c:f>
              <c:numCache>
                <c:formatCode>General</c:formatCode>
                <c:ptCount val="9"/>
                <c:pt idx="0">
                  <c:v>2.823529411764707</c:v>
                </c:pt>
                <c:pt idx="1">
                  <c:v>-1.1470588235294108</c:v>
                </c:pt>
                <c:pt idx="2">
                  <c:v>-1.2352941176470584</c:v>
                </c:pt>
                <c:pt idx="3">
                  <c:v>1.7647058823529442</c:v>
                </c:pt>
                <c:pt idx="4">
                  <c:v>-1.7647058823529393</c:v>
                </c:pt>
                <c:pt idx="5">
                  <c:v>-2.7352941176470571</c:v>
                </c:pt>
                <c:pt idx="6">
                  <c:v>0.35294117647059053</c:v>
                </c:pt>
                <c:pt idx="7">
                  <c:v>0.35294117647058876</c:v>
                </c:pt>
                <c:pt idx="8">
                  <c:v>0.26470588235294112</c:v>
                </c:pt>
              </c:numCache>
            </c:numRef>
          </c:yVal>
        </c:ser>
        <c:axId val="98141312"/>
        <c:axId val="98127232"/>
      </c:scatterChart>
      <c:valAx>
        <c:axId val="98141312"/>
        <c:scaling>
          <c:orientation val="minMax"/>
        </c:scaling>
        <c:axPos val="b"/>
        <c:numFmt formatCode="General" sourceLinked="1"/>
        <c:tickLblPos val="nextTo"/>
        <c:crossAx val="98127232"/>
        <c:crosses val="autoZero"/>
        <c:crossBetween val="midCat"/>
      </c:valAx>
      <c:valAx>
        <c:axId val="98127232"/>
        <c:scaling>
          <c:orientation val="minMax"/>
        </c:scaling>
        <c:axPos val="l"/>
        <c:majorGridlines/>
        <c:numFmt formatCode="General" sourceLinked="1"/>
        <c:tickLblPos val="nextTo"/>
        <c:crossAx val="981413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0.15194641294838146"/>
                  <c:y val="-4.2408501020705744E-2"/>
                </c:manualLayout>
              </c:layout>
              <c:numFmt formatCode="General" sourceLinked="0"/>
            </c:trendlineLbl>
          </c:trendline>
          <c:xVal>
            <c:numRef>
              <c:f>'2012 to SoS'!$K$2:$K$11</c:f>
              <c:numCache>
                <c:formatCode>General</c:formatCode>
                <c:ptCount val="10"/>
                <c:pt idx="0">
                  <c:v>11</c:v>
                </c:pt>
                <c:pt idx="1">
                  <c:v>-6</c:v>
                </c:pt>
                <c:pt idx="2">
                  <c:v>-8</c:v>
                </c:pt>
                <c:pt idx="3">
                  <c:v>-5</c:v>
                </c:pt>
                <c:pt idx="4">
                  <c:v>-26</c:v>
                </c:pt>
                <c:pt idx="5">
                  <c:v>15</c:v>
                </c:pt>
                <c:pt idx="6">
                  <c:v>10</c:v>
                </c:pt>
                <c:pt idx="7">
                  <c:v>5</c:v>
                </c:pt>
                <c:pt idx="8">
                  <c:v>7</c:v>
                </c:pt>
                <c:pt idx="9">
                  <c:v>0</c:v>
                </c:pt>
              </c:numCache>
            </c:numRef>
          </c:xVal>
          <c:yVal>
            <c:numRef>
              <c:f>'2012 to SoS'!$U$2:$U$11</c:f>
              <c:numCache>
                <c:formatCode>General</c:formatCode>
                <c:ptCount val="10"/>
                <c:pt idx="0">
                  <c:v>-1.3823529411764706</c:v>
                </c:pt>
                <c:pt idx="1">
                  <c:v>0.5588235294117645</c:v>
                </c:pt>
                <c:pt idx="2">
                  <c:v>0.67647058823529438</c:v>
                </c:pt>
                <c:pt idx="3">
                  <c:v>0.3529411764705892</c:v>
                </c:pt>
                <c:pt idx="4">
                  <c:v>2.1176470588235294</c:v>
                </c:pt>
                <c:pt idx="5">
                  <c:v>-1.3235294117647038</c:v>
                </c:pt>
                <c:pt idx="6">
                  <c:v>-0.52941176470588225</c:v>
                </c:pt>
                <c:pt idx="7">
                  <c:v>0.17647058823529349</c:v>
                </c:pt>
                <c:pt idx="8">
                  <c:v>0.5588235294117645</c:v>
                </c:pt>
                <c:pt idx="9">
                  <c:v>0.11764705882352988</c:v>
                </c:pt>
              </c:numCache>
            </c:numRef>
          </c:yVal>
        </c:ser>
        <c:axId val="131121536"/>
        <c:axId val="131094400"/>
      </c:scatterChart>
      <c:valAx>
        <c:axId val="131121536"/>
        <c:scaling>
          <c:orientation val="minMax"/>
        </c:scaling>
        <c:axPos val="b"/>
        <c:numFmt formatCode="General" sourceLinked="1"/>
        <c:tickLblPos val="nextTo"/>
        <c:crossAx val="131094400"/>
        <c:crosses val="autoZero"/>
        <c:crossBetween val="midCat"/>
      </c:valAx>
      <c:valAx>
        <c:axId val="131094400"/>
        <c:scaling>
          <c:orientation val="minMax"/>
        </c:scaling>
        <c:axPos val="l"/>
        <c:majorGridlines/>
        <c:numFmt formatCode="General" sourceLinked="1"/>
        <c:tickLblPos val="nextTo"/>
        <c:crossAx val="13112153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multiLvlStrRef>
              <c:f>'club-month'!$G$2:$H$153</c:f>
              <c:multiLvlStrCache>
                <c:ptCount val="152"/>
                <c:lvl>
                  <c:pt idx="0">
                    <c:v>March</c:v>
                  </c:pt>
                  <c:pt idx="1">
                    <c:v>April</c:v>
                  </c:pt>
                  <c:pt idx="2">
                    <c:v>May</c:v>
                  </c:pt>
                  <c:pt idx="3">
                    <c:v>June</c:v>
                  </c:pt>
                  <c:pt idx="4">
                    <c:v>July</c:v>
                  </c:pt>
                  <c:pt idx="5">
                    <c:v>August</c:v>
                  </c:pt>
                  <c:pt idx="6">
                    <c:v>September</c:v>
                  </c:pt>
                  <c:pt idx="7">
                    <c:v>October</c:v>
                  </c:pt>
                  <c:pt idx="8">
                    <c:v>March</c:v>
                  </c:pt>
                  <c:pt idx="9">
                    <c:v>April</c:v>
                  </c:pt>
                  <c:pt idx="10">
                    <c:v>May</c:v>
                  </c:pt>
                  <c:pt idx="11">
                    <c:v>June</c:v>
                  </c:pt>
                  <c:pt idx="12">
                    <c:v>July</c:v>
                  </c:pt>
                  <c:pt idx="13">
                    <c:v>August</c:v>
                  </c:pt>
                  <c:pt idx="14">
                    <c:v>September</c:v>
                  </c:pt>
                  <c:pt idx="15">
                    <c:v>October</c:v>
                  </c:pt>
                  <c:pt idx="16">
                    <c:v>March</c:v>
                  </c:pt>
                  <c:pt idx="17">
                    <c:v>April</c:v>
                  </c:pt>
                  <c:pt idx="18">
                    <c:v>May</c:v>
                  </c:pt>
                  <c:pt idx="19">
                    <c:v>June</c:v>
                  </c:pt>
                  <c:pt idx="20">
                    <c:v>July</c:v>
                  </c:pt>
                  <c:pt idx="21">
                    <c:v>August</c:v>
                  </c:pt>
                  <c:pt idx="22">
                    <c:v>September</c:v>
                  </c:pt>
                  <c:pt idx="23">
                    <c:v>October</c:v>
                  </c:pt>
                  <c:pt idx="24">
                    <c:v>March</c:v>
                  </c:pt>
                  <c:pt idx="25">
                    <c:v>April</c:v>
                  </c:pt>
                  <c:pt idx="26">
                    <c:v>May</c:v>
                  </c:pt>
                  <c:pt idx="27">
                    <c:v>June</c:v>
                  </c:pt>
                  <c:pt idx="28">
                    <c:v>July</c:v>
                  </c:pt>
                  <c:pt idx="29">
                    <c:v>August</c:v>
                  </c:pt>
                  <c:pt idx="30">
                    <c:v>September</c:v>
                  </c:pt>
                  <c:pt idx="31">
                    <c:v>October</c:v>
                  </c:pt>
                  <c:pt idx="32">
                    <c:v>March</c:v>
                  </c:pt>
                  <c:pt idx="33">
                    <c:v>April</c:v>
                  </c:pt>
                  <c:pt idx="34">
                    <c:v>May</c:v>
                  </c:pt>
                  <c:pt idx="35">
                    <c:v>June</c:v>
                  </c:pt>
                  <c:pt idx="36">
                    <c:v>July</c:v>
                  </c:pt>
                  <c:pt idx="37">
                    <c:v>August</c:v>
                  </c:pt>
                  <c:pt idx="38">
                    <c:v>September</c:v>
                  </c:pt>
                  <c:pt idx="39">
                    <c:v>October</c:v>
                  </c:pt>
                  <c:pt idx="40">
                    <c:v>March</c:v>
                  </c:pt>
                  <c:pt idx="41">
                    <c:v>April</c:v>
                  </c:pt>
                  <c:pt idx="42">
                    <c:v>May</c:v>
                  </c:pt>
                  <c:pt idx="43">
                    <c:v>June</c:v>
                  </c:pt>
                  <c:pt idx="44">
                    <c:v>July</c:v>
                  </c:pt>
                  <c:pt idx="45">
                    <c:v>August</c:v>
                  </c:pt>
                  <c:pt idx="46">
                    <c:v>September</c:v>
                  </c:pt>
                  <c:pt idx="47">
                    <c:v>October</c:v>
                  </c:pt>
                  <c:pt idx="48">
                    <c:v>March</c:v>
                  </c:pt>
                  <c:pt idx="49">
                    <c:v>April</c:v>
                  </c:pt>
                  <c:pt idx="50">
                    <c:v>May</c:v>
                  </c:pt>
                  <c:pt idx="51">
                    <c:v>June</c:v>
                  </c:pt>
                  <c:pt idx="52">
                    <c:v>July</c:v>
                  </c:pt>
                  <c:pt idx="53">
                    <c:v>August</c:v>
                  </c:pt>
                  <c:pt idx="54">
                    <c:v>September</c:v>
                  </c:pt>
                  <c:pt idx="55">
                    <c:v>October</c:v>
                  </c:pt>
                  <c:pt idx="56">
                    <c:v>March</c:v>
                  </c:pt>
                  <c:pt idx="57">
                    <c:v>April</c:v>
                  </c:pt>
                  <c:pt idx="58">
                    <c:v>May</c:v>
                  </c:pt>
                  <c:pt idx="59">
                    <c:v>June</c:v>
                  </c:pt>
                  <c:pt idx="60">
                    <c:v>July</c:v>
                  </c:pt>
                  <c:pt idx="61">
                    <c:v>August</c:v>
                  </c:pt>
                  <c:pt idx="62">
                    <c:v>September</c:v>
                  </c:pt>
                  <c:pt idx="63">
                    <c:v>October</c:v>
                  </c:pt>
                  <c:pt idx="64">
                    <c:v>March</c:v>
                  </c:pt>
                  <c:pt idx="65">
                    <c:v>April</c:v>
                  </c:pt>
                  <c:pt idx="66">
                    <c:v>May</c:v>
                  </c:pt>
                  <c:pt idx="67">
                    <c:v>June</c:v>
                  </c:pt>
                  <c:pt idx="68">
                    <c:v>July</c:v>
                  </c:pt>
                  <c:pt idx="69">
                    <c:v>August</c:v>
                  </c:pt>
                  <c:pt idx="70">
                    <c:v>September</c:v>
                  </c:pt>
                  <c:pt idx="71">
                    <c:v>October</c:v>
                  </c:pt>
                  <c:pt idx="72">
                    <c:v>March</c:v>
                  </c:pt>
                  <c:pt idx="73">
                    <c:v>April</c:v>
                  </c:pt>
                  <c:pt idx="74">
                    <c:v>May</c:v>
                  </c:pt>
                  <c:pt idx="75">
                    <c:v>June</c:v>
                  </c:pt>
                  <c:pt idx="76">
                    <c:v>July</c:v>
                  </c:pt>
                  <c:pt idx="77">
                    <c:v>August</c:v>
                  </c:pt>
                  <c:pt idx="78">
                    <c:v>September</c:v>
                  </c:pt>
                  <c:pt idx="79">
                    <c:v>October</c:v>
                  </c:pt>
                  <c:pt idx="80">
                    <c:v>March</c:v>
                  </c:pt>
                  <c:pt idx="81">
                    <c:v>April</c:v>
                  </c:pt>
                  <c:pt idx="82">
                    <c:v>May</c:v>
                  </c:pt>
                  <c:pt idx="83">
                    <c:v>June</c:v>
                  </c:pt>
                  <c:pt idx="84">
                    <c:v>July</c:v>
                  </c:pt>
                  <c:pt idx="85">
                    <c:v>August</c:v>
                  </c:pt>
                  <c:pt idx="86">
                    <c:v>September</c:v>
                  </c:pt>
                  <c:pt idx="87">
                    <c:v>October</c:v>
                  </c:pt>
                  <c:pt idx="88">
                    <c:v>March</c:v>
                  </c:pt>
                  <c:pt idx="89">
                    <c:v>April</c:v>
                  </c:pt>
                  <c:pt idx="90">
                    <c:v>May</c:v>
                  </c:pt>
                  <c:pt idx="91">
                    <c:v>June</c:v>
                  </c:pt>
                  <c:pt idx="92">
                    <c:v>July</c:v>
                  </c:pt>
                  <c:pt idx="93">
                    <c:v>August</c:v>
                  </c:pt>
                  <c:pt idx="94">
                    <c:v>September</c:v>
                  </c:pt>
                  <c:pt idx="95">
                    <c:v>October</c:v>
                  </c:pt>
                  <c:pt idx="96">
                    <c:v>March</c:v>
                  </c:pt>
                  <c:pt idx="97">
                    <c:v>April</c:v>
                  </c:pt>
                  <c:pt idx="98">
                    <c:v>May</c:v>
                  </c:pt>
                  <c:pt idx="99">
                    <c:v>June</c:v>
                  </c:pt>
                  <c:pt idx="100">
                    <c:v>July</c:v>
                  </c:pt>
                  <c:pt idx="101">
                    <c:v>August</c:v>
                  </c:pt>
                  <c:pt idx="102">
                    <c:v>September</c:v>
                  </c:pt>
                  <c:pt idx="103">
                    <c:v>October</c:v>
                  </c:pt>
                  <c:pt idx="104">
                    <c:v>March</c:v>
                  </c:pt>
                  <c:pt idx="105">
                    <c:v>April</c:v>
                  </c:pt>
                  <c:pt idx="106">
                    <c:v>May</c:v>
                  </c:pt>
                  <c:pt idx="107">
                    <c:v>June</c:v>
                  </c:pt>
                  <c:pt idx="108">
                    <c:v>July</c:v>
                  </c:pt>
                  <c:pt idx="109">
                    <c:v>August</c:v>
                  </c:pt>
                  <c:pt idx="110">
                    <c:v>September</c:v>
                  </c:pt>
                  <c:pt idx="111">
                    <c:v>October</c:v>
                  </c:pt>
                  <c:pt idx="112">
                    <c:v>March</c:v>
                  </c:pt>
                  <c:pt idx="113">
                    <c:v>April</c:v>
                  </c:pt>
                  <c:pt idx="114">
                    <c:v>May</c:v>
                  </c:pt>
                  <c:pt idx="115">
                    <c:v>June</c:v>
                  </c:pt>
                  <c:pt idx="116">
                    <c:v>July</c:v>
                  </c:pt>
                  <c:pt idx="117">
                    <c:v>August</c:v>
                  </c:pt>
                  <c:pt idx="118">
                    <c:v>September</c:v>
                  </c:pt>
                  <c:pt idx="119">
                    <c:v>October</c:v>
                  </c:pt>
                  <c:pt idx="120">
                    <c:v>March</c:v>
                  </c:pt>
                  <c:pt idx="121">
                    <c:v>April</c:v>
                  </c:pt>
                  <c:pt idx="122">
                    <c:v>May</c:v>
                  </c:pt>
                  <c:pt idx="123">
                    <c:v>June</c:v>
                  </c:pt>
                  <c:pt idx="124">
                    <c:v>July</c:v>
                  </c:pt>
                  <c:pt idx="125">
                    <c:v>August</c:v>
                  </c:pt>
                  <c:pt idx="126">
                    <c:v>September</c:v>
                  </c:pt>
                  <c:pt idx="127">
                    <c:v>October</c:v>
                  </c:pt>
                  <c:pt idx="128">
                    <c:v>March</c:v>
                  </c:pt>
                  <c:pt idx="129">
                    <c:v>April</c:v>
                  </c:pt>
                  <c:pt idx="130">
                    <c:v>May</c:v>
                  </c:pt>
                  <c:pt idx="131">
                    <c:v>June</c:v>
                  </c:pt>
                  <c:pt idx="132">
                    <c:v>July</c:v>
                  </c:pt>
                  <c:pt idx="133">
                    <c:v>August</c:v>
                  </c:pt>
                  <c:pt idx="134">
                    <c:v>September</c:v>
                  </c:pt>
                  <c:pt idx="135">
                    <c:v>October</c:v>
                  </c:pt>
                  <c:pt idx="136">
                    <c:v>March</c:v>
                  </c:pt>
                  <c:pt idx="137">
                    <c:v>April</c:v>
                  </c:pt>
                  <c:pt idx="138">
                    <c:v>May</c:v>
                  </c:pt>
                  <c:pt idx="139">
                    <c:v>June</c:v>
                  </c:pt>
                  <c:pt idx="140">
                    <c:v>July</c:v>
                  </c:pt>
                  <c:pt idx="141">
                    <c:v>August</c:v>
                  </c:pt>
                  <c:pt idx="142">
                    <c:v>September</c:v>
                  </c:pt>
                  <c:pt idx="143">
                    <c:v>October</c:v>
                  </c:pt>
                  <c:pt idx="144">
                    <c:v>March</c:v>
                  </c:pt>
                  <c:pt idx="145">
                    <c:v>April</c:v>
                  </c:pt>
                  <c:pt idx="146">
                    <c:v>May</c:v>
                  </c:pt>
                  <c:pt idx="147">
                    <c:v>June</c:v>
                  </c:pt>
                  <c:pt idx="148">
                    <c:v>July</c:v>
                  </c:pt>
                  <c:pt idx="149">
                    <c:v>August</c:v>
                  </c:pt>
                  <c:pt idx="150">
                    <c:v>September</c:v>
                  </c:pt>
                  <c:pt idx="151">
                    <c:v>October</c:v>
                  </c:pt>
                </c:lvl>
                <c:lvl>
                  <c:pt idx="0">
                    <c:v>Chicago</c:v>
                  </c:pt>
                  <c:pt idx="8">
                    <c:v>Columbus</c:v>
                  </c:pt>
                  <c:pt idx="16">
                    <c:v>D.C. United</c:v>
                  </c:pt>
                  <c:pt idx="24">
                    <c:v>Houston</c:v>
                  </c:pt>
                  <c:pt idx="32">
                    <c:v>Montreal</c:v>
                  </c:pt>
                  <c:pt idx="40">
                    <c:v>New England</c:v>
                  </c:pt>
                  <c:pt idx="48">
                    <c:v>New York</c:v>
                  </c:pt>
                  <c:pt idx="56">
                    <c:v>Philadelphia</c:v>
                  </c:pt>
                  <c:pt idx="64">
                    <c:v>Sporting KC</c:v>
                  </c:pt>
                  <c:pt idx="72">
                    <c:v>Toronto FC</c:v>
                  </c:pt>
                  <c:pt idx="80">
                    <c:v>Chivas USA</c:v>
                  </c:pt>
                  <c:pt idx="88">
                    <c:v>Colorado</c:v>
                  </c:pt>
                  <c:pt idx="96">
                    <c:v>FC Dallas</c:v>
                  </c:pt>
                  <c:pt idx="104">
                    <c:v>LA Galaxy</c:v>
                  </c:pt>
                  <c:pt idx="112">
                    <c:v>Portland</c:v>
                  </c:pt>
                  <c:pt idx="120">
                    <c:v>Real Salt Lake</c:v>
                  </c:pt>
                  <c:pt idx="128">
                    <c:v>San Jose</c:v>
                  </c:pt>
                  <c:pt idx="136">
                    <c:v>Seattle</c:v>
                  </c:pt>
                  <c:pt idx="144">
                    <c:v>Vancouver</c:v>
                  </c:pt>
                </c:lvl>
              </c:multiLvlStrCache>
            </c:multiLvlStrRef>
          </c:cat>
          <c:val>
            <c:numRef>
              <c:f>'club-month'!$I$2:$I$153</c:f>
              <c:numCache>
                <c:formatCode>General</c:formatCode>
                <c:ptCount val="15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3</c:v>
                </c:pt>
                <c:pt idx="68">
                  <c:v>5</c:v>
                </c:pt>
                <c:pt idx="69">
                  <c:v>5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5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5</c:v>
                </c:pt>
                <c:pt idx="87">
                  <c:v>3</c:v>
                </c:pt>
                <c:pt idx="88">
                  <c:v>5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5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6</c:v>
                </c:pt>
                <c:pt idx="126">
                  <c:v>3</c:v>
                </c:pt>
                <c:pt idx="127">
                  <c:v>3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5</c:v>
                </c:pt>
                <c:pt idx="139">
                  <c:v>3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5</c:v>
                </c:pt>
                <c:pt idx="144">
                  <c:v>4</c:v>
                </c:pt>
                <c:pt idx="145">
                  <c:v>4</c:v>
                </c:pt>
                <c:pt idx="146">
                  <c:v>3</c:v>
                </c:pt>
                <c:pt idx="147">
                  <c:v>5</c:v>
                </c:pt>
                <c:pt idx="148">
                  <c:v>5</c:v>
                </c:pt>
                <c:pt idx="149">
                  <c:v>4</c:v>
                </c:pt>
                <c:pt idx="150">
                  <c:v>5</c:v>
                </c:pt>
                <c:pt idx="151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FFC000"/>
            </a:solidFill>
          </c:spPr>
          <c:cat>
            <c:multiLvlStrRef>
              <c:f>'club-month'!$G$2:$H$153</c:f>
              <c:multiLvlStrCache>
                <c:ptCount val="152"/>
                <c:lvl>
                  <c:pt idx="0">
                    <c:v>March</c:v>
                  </c:pt>
                  <c:pt idx="1">
                    <c:v>April</c:v>
                  </c:pt>
                  <c:pt idx="2">
                    <c:v>May</c:v>
                  </c:pt>
                  <c:pt idx="3">
                    <c:v>June</c:v>
                  </c:pt>
                  <c:pt idx="4">
                    <c:v>July</c:v>
                  </c:pt>
                  <c:pt idx="5">
                    <c:v>August</c:v>
                  </c:pt>
                  <c:pt idx="6">
                    <c:v>September</c:v>
                  </c:pt>
                  <c:pt idx="7">
                    <c:v>October</c:v>
                  </c:pt>
                  <c:pt idx="8">
                    <c:v>March</c:v>
                  </c:pt>
                  <c:pt idx="9">
                    <c:v>April</c:v>
                  </c:pt>
                  <c:pt idx="10">
                    <c:v>May</c:v>
                  </c:pt>
                  <c:pt idx="11">
                    <c:v>June</c:v>
                  </c:pt>
                  <c:pt idx="12">
                    <c:v>July</c:v>
                  </c:pt>
                  <c:pt idx="13">
                    <c:v>August</c:v>
                  </c:pt>
                  <c:pt idx="14">
                    <c:v>September</c:v>
                  </c:pt>
                  <c:pt idx="15">
                    <c:v>October</c:v>
                  </c:pt>
                  <c:pt idx="16">
                    <c:v>March</c:v>
                  </c:pt>
                  <c:pt idx="17">
                    <c:v>April</c:v>
                  </c:pt>
                  <c:pt idx="18">
                    <c:v>May</c:v>
                  </c:pt>
                  <c:pt idx="19">
                    <c:v>June</c:v>
                  </c:pt>
                  <c:pt idx="20">
                    <c:v>July</c:v>
                  </c:pt>
                  <c:pt idx="21">
                    <c:v>August</c:v>
                  </c:pt>
                  <c:pt idx="22">
                    <c:v>September</c:v>
                  </c:pt>
                  <c:pt idx="23">
                    <c:v>October</c:v>
                  </c:pt>
                  <c:pt idx="24">
                    <c:v>March</c:v>
                  </c:pt>
                  <c:pt idx="25">
                    <c:v>April</c:v>
                  </c:pt>
                  <c:pt idx="26">
                    <c:v>May</c:v>
                  </c:pt>
                  <c:pt idx="27">
                    <c:v>June</c:v>
                  </c:pt>
                  <c:pt idx="28">
                    <c:v>July</c:v>
                  </c:pt>
                  <c:pt idx="29">
                    <c:v>August</c:v>
                  </c:pt>
                  <c:pt idx="30">
                    <c:v>September</c:v>
                  </c:pt>
                  <c:pt idx="31">
                    <c:v>October</c:v>
                  </c:pt>
                  <c:pt idx="32">
                    <c:v>March</c:v>
                  </c:pt>
                  <c:pt idx="33">
                    <c:v>April</c:v>
                  </c:pt>
                  <c:pt idx="34">
                    <c:v>May</c:v>
                  </c:pt>
                  <c:pt idx="35">
                    <c:v>June</c:v>
                  </c:pt>
                  <c:pt idx="36">
                    <c:v>July</c:v>
                  </c:pt>
                  <c:pt idx="37">
                    <c:v>August</c:v>
                  </c:pt>
                  <c:pt idx="38">
                    <c:v>September</c:v>
                  </c:pt>
                  <c:pt idx="39">
                    <c:v>October</c:v>
                  </c:pt>
                  <c:pt idx="40">
                    <c:v>March</c:v>
                  </c:pt>
                  <c:pt idx="41">
                    <c:v>April</c:v>
                  </c:pt>
                  <c:pt idx="42">
                    <c:v>May</c:v>
                  </c:pt>
                  <c:pt idx="43">
                    <c:v>June</c:v>
                  </c:pt>
                  <c:pt idx="44">
                    <c:v>July</c:v>
                  </c:pt>
                  <c:pt idx="45">
                    <c:v>August</c:v>
                  </c:pt>
                  <c:pt idx="46">
                    <c:v>September</c:v>
                  </c:pt>
                  <c:pt idx="47">
                    <c:v>October</c:v>
                  </c:pt>
                  <c:pt idx="48">
                    <c:v>March</c:v>
                  </c:pt>
                  <c:pt idx="49">
                    <c:v>April</c:v>
                  </c:pt>
                  <c:pt idx="50">
                    <c:v>May</c:v>
                  </c:pt>
                  <c:pt idx="51">
                    <c:v>June</c:v>
                  </c:pt>
                  <c:pt idx="52">
                    <c:v>July</c:v>
                  </c:pt>
                  <c:pt idx="53">
                    <c:v>August</c:v>
                  </c:pt>
                  <c:pt idx="54">
                    <c:v>September</c:v>
                  </c:pt>
                  <c:pt idx="55">
                    <c:v>October</c:v>
                  </c:pt>
                  <c:pt idx="56">
                    <c:v>March</c:v>
                  </c:pt>
                  <c:pt idx="57">
                    <c:v>April</c:v>
                  </c:pt>
                  <c:pt idx="58">
                    <c:v>May</c:v>
                  </c:pt>
                  <c:pt idx="59">
                    <c:v>June</c:v>
                  </c:pt>
                  <c:pt idx="60">
                    <c:v>July</c:v>
                  </c:pt>
                  <c:pt idx="61">
                    <c:v>August</c:v>
                  </c:pt>
                  <c:pt idx="62">
                    <c:v>September</c:v>
                  </c:pt>
                  <c:pt idx="63">
                    <c:v>October</c:v>
                  </c:pt>
                  <c:pt idx="64">
                    <c:v>March</c:v>
                  </c:pt>
                  <c:pt idx="65">
                    <c:v>April</c:v>
                  </c:pt>
                  <c:pt idx="66">
                    <c:v>May</c:v>
                  </c:pt>
                  <c:pt idx="67">
                    <c:v>June</c:v>
                  </c:pt>
                  <c:pt idx="68">
                    <c:v>July</c:v>
                  </c:pt>
                  <c:pt idx="69">
                    <c:v>August</c:v>
                  </c:pt>
                  <c:pt idx="70">
                    <c:v>September</c:v>
                  </c:pt>
                  <c:pt idx="71">
                    <c:v>October</c:v>
                  </c:pt>
                  <c:pt idx="72">
                    <c:v>March</c:v>
                  </c:pt>
                  <c:pt idx="73">
                    <c:v>April</c:v>
                  </c:pt>
                  <c:pt idx="74">
                    <c:v>May</c:v>
                  </c:pt>
                  <c:pt idx="75">
                    <c:v>June</c:v>
                  </c:pt>
                  <c:pt idx="76">
                    <c:v>July</c:v>
                  </c:pt>
                  <c:pt idx="77">
                    <c:v>August</c:v>
                  </c:pt>
                  <c:pt idx="78">
                    <c:v>September</c:v>
                  </c:pt>
                  <c:pt idx="79">
                    <c:v>October</c:v>
                  </c:pt>
                  <c:pt idx="80">
                    <c:v>March</c:v>
                  </c:pt>
                  <c:pt idx="81">
                    <c:v>April</c:v>
                  </c:pt>
                  <c:pt idx="82">
                    <c:v>May</c:v>
                  </c:pt>
                  <c:pt idx="83">
                    <c:v>June</c:v>
                  </c:pt>
                  <c:pt idx="84">
                    <c:v>July</c:v>
                  </c:pt>
                  <c:pt idx="85">
                    <c:v>August</c:v>
                  </c:pt>
                  <c:pt idx="86">
                    <c:v>September</c:v>
                  </c:pt>
                  <c:pt idx="87">
                    <c:v>October</c:v>
                  </c:pt>
                  <c:pt idx="88">
                    <c:v>March</c:v>
                  </c:pt>
                  <c:pt idx="89">
                    <c:v>April</c:v>
                  </c:pt>
                  <c:pt idx="90">
                    <c:v>May</c:v>
                  </c:pt>
                  <c:pt idx="91">
                    <c:v>June</c:v>
                  </c:pt>
                  <c:pt idx="92">
                    <c:v>July</c:v>
                  </c:pt>
                  <c:pt idx="93">
                    <c:v>August</c:v>
                  </c:pt>
                  <c:pt idx="94">
                    <c:v>September</c:v>
                  </c:pt>
                  <c:pt idx="95">
                    <c:v>October</c:v>
                  </c:pt>
                  <c:pt idx="96">
                    <c:v>March</c:v>
                  </c:pt>
                  <c:pt idx="97">
                    <c:v>April</c:v>
                  </c:pt>
                  <c:pt idx="98">
                    <c:v>May</c:v>
                  </c:pt>
                  <c:pt idx="99">
                    <c:v>June</c:v>
                  </c:pt>
                  <c:pt idx="100">
                    <c:v>July</c:v>
                  </c:pt>
                  <c:pt idx="101">
                    <c:v>August</c:v>
                  </c:pt>
                  <c:pt idx="102">
                    <c:v>September</c:v>
                  </c:pt>
                  <c:pt idx="103">
                    <c:v>October</c:v>
                  </c:pt>
                  <c:pt idx="104">
                    <c:v>March</c:v>
                  </c:pt>
                  <c:pt idx="105">
                    <c:v>April</c:v>
                  </c:pt>
                  <c:pt idx="106">
                    <c:v>May</c:v>
                  </c:pt>
                  <c:pt idx="107">
                    <c:v>June</c:v>
                  </c:pt>
                  <c:pt idx="108">
                    <c:v>July</c:v>
                  </c:pt>
                  <c:pt idx="109">
                    <c:v>August</c:v>
                  </c:pt>
                  <c:pt idx="110">
                    <c:v>September</c:v>
                  </c:pt>
                  <c:pt idx="111">
                    <c:v>October</c:v>
                  </c:pt>
                  <c:pt idx="112">
                    <c:v>March</c:v>
                  </c:pt>
                  <c:pt idx="113">
                    <c:v>April</c:v>
                  </c:pt>
                  <c:pt idx="114">
                    <c:v>May</c:v>
                  </c:pt>
                  <c:pt idx="115">
                    <c:v>June</c:v>
                  </c:pt>
                  <c:pt idx="116">
                    <c:v>July</c:v>
                  </c:pt>
                  <c:pt idx="117">
                    <c:v>August</c:v>
                  </c:pt>
                  <c:pt idx="118">
                    <c:v>September</c:v>
                  </c:pt>
                  <c:pt idx="119">
                    <c:v>October</c:v>
                  </c:pt>
                  <c:pt idx="120">
                    <c:v>March</c:v>
                  </c:pt>
                  <c:pt idx="121">
                    <c:v>April</c:v>
                  </c:pt>
                  <c:pt idx="122">
                    <c:v>May</c:v>
                  </c:pt>
                  <c:pt idx="123">
                    <c:v>June</c:v>
                  </c:pt>
                  <c:pt idx="124">
                    <c:v>July</c:v>
                  </c:pt>
                  <c:pt idx="125">
                    <c:v>August</c:v>
                  </c:pt>
                  <c:pt idx="126">
                    <c:v>September</c:v>
                  </c:pt>
                  <c:pt idx="127">
                    <c:v>October</c:v>
                  </c:pt>
                  <c:pt idx="128">
                    <c:v>March</c:v>
                  </c:pt>
                  <c:pt idx="129">
                    <c:v>April</c:v>
                  </c:pt>
                  <c:pt idx="130">
                    <c:v>May</c:v>
                  </c:pt>
                  <c:pt idx="131">
                    <c:v>June</c:v>
                  </c:pt>
                  <c:pt idx="132">
                    <c:v>July</c:v>
                  </c:pt>
                  <c:pt idx="133">
                    <c:v>August</c:v>
                  </c:pt>
                  <c:pt idx="134">
                    <c:v>September</c:v>
                  </c:pt>
                  <c:pt idx="135">
                    <c:v>October</c:v>
                  </c:pt>
                  <c:pt idx="136">
                    <c:v>March</c:v>
                  </c:pt>
                  <c:pt idx="137">
                    <c:v>April</c:v>
                  </c:pt>
                  <c:pt idx="138">
                    <c:v>May</c:v>
                  </c:pt>
                  <c:pt idx="139">
                    <c:v>June</c:v>
                  </c:pt>
                  <c:pt idx="140">
                    <c:v>July</c:v>
                  </c:pt>
                  <c:pt idx="141">
                    <c:v>August</c:v>
                  </c:pt>
                  <c:pt idx="142">
                    <c:v>September</c:v>
                  </c:pt>
                  <c:pt idx="143">
                    <c:v>October</c:v>
                  </c:pt>
                  <c:pt idx="144">
                    <c:v>March</c:v>
                  </c:pt>
                  <c:pt idx="145">
                    <c:v>April</c:v>
                  </c:pt>
                  <c:pt idx="146">
                    <c:v>May</c:v>
                  </c:pt>
                  <c:pt idx="147">
                    <c:v>June</c:v>
                  </c:pt>
                  <c:pt idx="148">
                    <c:v>July</c:v>
                  </c:pt>
                  <c:pt idx="149">
                    <c:v>August</c:v>
                  </c:pt>
                  <c:pt idx="150">
                    <c:v>September</c:v>
                  </c:pt>
                  <c:pt idx="151">
                    <c:v>October</c:v>
                  </c:pt>
                </c:lvl>
                <c:lvl>
                  <c:pt idx="0">
                    <c:v>Chicago</c:v>
                  </c:pt>
                  <c:pt idx="8">
                    <c:v>Columbus</c:v>
                  </c:pt>
                  <c:pt idx="16">
                    <c:v>D.C. United</c:v>
                  </c:pt>
                  <c:pt idx="24">
                    <c:v>Houston</c:v>
                  </c:pt>
                  <c:pt idx="32">
                    <c:v>Montreal</c:v>
                  </c:pt>
                  <c:pt idx="40">
                    <c:v>New England</c:v>
                  </c:pt>
                  <c:pt idx="48">
                    <c:v>New York</c:v>
                  </c:pt>
                  <c:pt idx="56">
                    <c:v>Philadelphia</c:v>
                  </c:pt>
                  <c:pt idx="64">
                    <c:v>Sporting KC</c:v>
                  </c:pt>
                  <c:pt idx="72">
                    <c:v>Toronto FC</c:v>
                  </c:pt>
                  <c:pt idx="80">
                    <c:v>Chivas USA</c:v>
                  </c:pt>
                  <c:pt idx="88">
                    <c:v>Colorado</c:v>
                  </c:pt>
                  <c:pt idx="96">
                    <c:v>FC Dallas</c:v>
                  </c:pt>
                  <c:pt idx="104">
                    <c:v>LA Galaxy</c:v>
                  </c:pt>
                  <c:pt idx="112">
                    <c:v>Portland</c:v>
                  </c:pt>
                  <c:pt idx="120">
                    <c:v>Real Salt Lake</c:v>
                  </c:pt>
                  <c:pt idx="128">
                    <c:v>San Jose</c:v>
                  </c:pt>
                  <c:pt idx="136">
                    <c:v>Seattle</c:v>
                  </c:pt>
                  <c:pt idx="144">
                    <c:v>Vancouver</c:v>
                  </c:pt>
                </c:lvl>
              </c:multiLvlStrCache>
            </c:multiLvlStrRef>
          </c:cat>
          <c:val>
            <c:numRef>
              <c:f>'club-month'!$J$2:$J$153</c:f>
              <c:numCache>
                <c:formatCode>General</c:formatCode>
                <c:ptCount val="152"/>
                <c:pt idx="0">
                  <c:v>-8.8235294117647023E-2</c:v>
                </c:pt>
                <c:pt idx="1">
                  <c:v>8.8235294117647078E-2</c:v>
                </c:pt>
                <c:pt idx="2">
                  <c:v>3.2507739938080427E-2</c:v>
                </c:pt>
                <c:pt idx="3">
                  <c:v>-0.2546439628482971</c:v>
                </c:pt>
                <c:pt idx="4">
                  <c:v>0.27461300309597531</c:v>
                </c:pt>
                <c:pt idx="5">
                  <c:v>-2.9411764705882359E-2</c:v>
                </c:pt>
                <c:pt idx="6">
                  <c:v>-5.8823529411764719E-2</c:v>
                </c:pt>
                <c:pt idx="7">
                  <c:v>4.876160990712064E-2</c:v>
                </c:pt>
                <c:pt idx="8">
                  <c:v>0.11493808049535589</c:v>
                </c:pt>
                <c:pt idx="9">
                  <c:v>7.352941176470576E-3</c:v>
                </c:pt>
                <c:pt idx="10">
                  <c:v>-7.3529411764705871E-2</c:v>
                </c:pt>
                <c:pt idx="11">
                  <c:v>2.7554179566563496E-2</c:v>
                </c:pt>
                <c:pt idx="12">
                  <c:v>-0.3014705882352941</c:v>
                </c:pt>
                <c:pt idx="13">
                  <c:v>7.4613003095975322E-2</c:v>
                </c:pt>
                <c:pt idx="14">
                  <c:v>0.14303405572755412</c:v>
                </c:pt>
                <c:pt idx="15">
                  <c:v>-3.250773993808042E-2</c:v>
                </c:pt>
                <c:pt idx="16">
                  <c:v>0.21323529411764708</c:v>
                </c:pt>
                <c:pt idx="17">
                  <c:v>0.13235294117647056</c:v>
                </c:pt>
                <c:pt idx="18">
                  <c:v>-0.15905572755417946</c:v>
                </c:pt>
                <c:pt idx="19">
                  <c:v>-6.6563467492259998E-2</c:v>
                </c:pt>
                <c:pt idx="20">
                  <c:v>0.21052631578947353</c:v>
                </c:pt>
                <c:pt idx="21">
                  <c:v>-0.15696594427244587</c:v>
                </c:pt>
                <c:pt idx="22">
                  <c:v>-0.26741486068111464</c:v>
                </c:pt>
                <c:pt idx="23">
                  <c:v>1.7414860681114641E-2</c:v>
                </c:pt>
                <c:pt idx="24">
                  <c:v>8.3591331269349964E-2</c:v>
                </c:pt>
                <c:pt idx="25">
                  <c:v>-0.36029411764705888</c:v>
                </c:pt>
                <c:pt idx="26">
                  <c:v>0.32538699690402473</c:v>
                </c:pt>
                <c:pt idx="27">
                  <c:v>-3.2120743034055821E-2</c:v>
                </c:pt>
                <c:pt idx="28">
                  <c:v>-0.15995872033023731</c:v>
                </c:pt>
                <c:pt idx="29">
                  <c:v>0.16911764705882357</c:v>
                </c:pt>
                <c:pt idx="30">
                  <c:v>-7.0433436532507818E-2</c:v>
                </c:pt>
                <c:pt idx="31">
                  <c:v>9.8297213622291157E-2</c:v>
                </c:pt>
                <c:pt idx="32">
                  <c:v>2.5386996904024704E-2</c:v>
                </c:pt>
                <c:pt idx="33">
                  <c:v>8.5139318885449011E-2</c:v>
                </c:pt>
                <c:pt idx="34">
                  <c:v>0.31617647058823534</c:v>
                </c:pt>
                <c:pt idx="35">
                  <c:v>0.11764705882352938</c:v>
                </c:pt>
                <c:pt idx="36">
                  <c:v>-0.27832817337461291</c:v>
                </c:pt>
                <c:pt idx="37">
                  <c:v>0.19009287925696591</c:v>
                </c:pt>
                <c:pt idx="38">
                  <c:v>-4.4117647058823525E-2</c:v>
                </c:pt>
                <c:pt idx="39">
                  <c:v>-0.23529411764705882</c:v>
                </c:pt>
                <c:pt idx="40">
                  <c:v>5.1470588235294122E-2</c:v>
                </c:pt>
                <c:pt idx="41">
                  <c:v>0.28740970072239413</c:v>
                </c:pt>
                <c:pt idx="42">
                  <c:v>-0.16068111455108353</c:v>
                </c:pt>
                <c:pt idx="43">
                  <c:v>-0.13235294117647062</c:v>
                </c:pt>
                <c:pt idx="44">
                  <c:v>0.33823529411764708</c:v>
                </c:pt>
                <c:pt idx="45">
                  <c:v>-0.22549019607843138</c:v>
                </c:pt>
                <c:pt idx="46">
                  <c:v>-4.6439628482971007E-3</c:v>
                </c:pt>
                <c:pt idx="47">
                  <c:v>0.15905572755417946</c:v>
                </c:pt>
                <c:pt idx="48">
                  <c:v>6.6563467492260012E-2</c:v>
                </c:pt>
                <c:pt idx="49">
                  <c:v>4.3034055727554137E-2</c:v>
                </c:pt>
                <c:pt idx="50">
                  <c:v>-4.3034055727554123E-2</c:v>
                </c:pt>
                <c:pt idx="51">
                  <c:v>-0.15015479876160984</c:v>
                </c:pt>
                <c:pt idx="52">
                  <c:v>-0.1985294117647059</c:v>
                </c:pt>
                <c:pt idx="53">
                  <c:v>-5.1083591331269426E-2</c:v>
                </c:pt>
                <c:pt idx="54">
                  <c:v>-4.4117647058823484E-2</c:v>
                </c:pt>
                <c:pt idx="55">
                  <c:v>-1.2899896800825502E-2</c:v>
                </c:pt>
                <c:pt idx="56">
                  <c:v>0.11029411764705885</c:v>
                </c:pt>
                <c:pt idx="57">
                  <c:v>-3.2120743034055821E-2</c:v>
                </c:pt>
                <c:pt idx="58">
                  <c:v>0.15108359133126942</c:v>
                </c:pt>
                <c:pt idx="59">
                  <c:v>-0.26934984520123828</c:v>
                </c:pt>
                <c:pt idx="60">
                  <c:v>-0.20990712074303408</c:v>
                </c:pt>
                <c:pt idx="61">
                  <c:v>3.9318885448916464E-2</c:v>
                </c:pt>
                <c:pt idx="62">
                  <c:v>0.58152734778121762</c:v>
                </c:pt>
                <c:pt idx="63">
                  <c:v>-5.1470588235294101E-2</c:v>
                </c:pt>
                <c:pt idx="64">
                  <c:v>-0.18637770897832823</c:v>
                </c:pt>
                <c:pt idx="65">
                  <c:v>8.0882352941176516E-2</c:v>
                </c:pt>
                <c:pt idx="66">
                  <c:v>-1.8575851393188181E-3</c:v>
                </c:pt>
                <c:pt idx="67">
                  <c:v>-0.18937048503611961</c:v>
                </c:pt>
                <c:pt idx="68">
                  <c:v>-8.0495356037151744E-2</c:v>
                </c:pt>
                <c:pt idx="69">
                  <c:v>0.15108359133126939</c:v>
                </c:pt>
                <c:pt idx="70">
                  <c:v>-0.41486068111455099</c:v>
                </c:pt>
                <c:pt idx="71">
                  <c:v>0.18846749226006179</c:v>
                </c:pt>
                <c:pt idx="72">
                  <c:v>0.11029411764705882</c:v>
                </c:pt>
                <c:pt idx="73">
                  <c:v>-8.5526315789473562E-2</c:v>
                </c:pt>
                <c:pt idx="74">
                  <c:v>0.2546439628482971</c:v>
                </c:pt>
                <c:pt idx="75">
                  <c:v>0.14705882352941177</c:v>
                </c:pt>
                <c:pt idx="76">
                  <c:v>-0.13126934984520119</c:v>
                </c:pt>
                <c:pt idx="77">
                  <c:v>0.15479876160990708</c:v>
                </c:pt>
                <c:pt idx="78">
                  <c:v>6.2848297213622339E-2</c:v>
                </c:pt>
                <c:pt idx="79">
                  <c:v>-6.7079463364293863E-3</c:v>
                </c:pt>
                <c:pt idx="80">
                  <c:v>-1.3622291021671784E-2</c:v>
                </c:pt>
                <c:pt idx="81">
                  <c:v>0.38235294117647056</c:v>
                </c:pt>
                <c:pt idx="82">
                  <c:v>0.1075851393188853</c:v>
                </c:pt>
                <c:pt idx="83">
                  <c:v>1.7414860681114683E-2</c:v>
                </c:pt>
                <c:pt idx="84">
                  <c:v>-1.2074303405572894E-2</c:v>
                </c:pt>
                <c:pt idx="85">
                  <c:v>9.0944272445820568E-2</c:v>
                </c:pt>
                <c:pt idx="86">
                  <c:v>5.6965944272445876E-2</c:v>
                </c:pt>
                <c:pt idx="87">
                  <c:v>9.1331269349845187E-2</c:v>
                </c:pt>
                <c:pt idx="88">
                  <c:v>-2.1671826625387025E-2</c:v>
                </c:pt>
                <c:pt idx="89">
                  <c:v>1.470588235294118E-2</c:v>
                </c:pt>
                <c:pt idx="90">
                  <c:v>-0.2279411764705882</c:v>
                </c:pt>
                <c:pt idx="91">
                  <c:v>5.4798761609907057E-2</c:v>
                </c:pt>
                <c:pt idx="92">
                  <c:v>0.25270897832817352</c:v>
                </c:pt>
                <c:pt idx="93">
                  <c:v>-0.16068111455108355</c:v>
                </c:pt>
                <c:pt idx="94">
                  <c:v>-6.553147574819411E-2</c:v>
                </c:pt>
                <c:pt idx="95">
                  <c:v>0.25735294117647056</c:v>
                </c:pt>
                <c:pt idx="96">
                  <c:v>-0.20773993808049532</c:v>
                </c:pt>
                <c:pt idx="97">
                  <c:v>-0.19117647058823528</c:v>
                </c:pt>
                <c:pt idx="98">
                  <c:v>0.13506191950464408</c:v>
                </c:pt>
                <c:pt idx="99">
                  <c:v>-3.2120743034055883E-2</c:v>
                </c:pt>
                <c:pt idx="100">
                  <c:v>-0.125</c:v>
                </c:pt>
                <c:pt idx="101">
                  <c:v>6.6563467492259984E-2</c:v>
                </c:pt>
                <c:pt idx="102">
                  <c:v>-7.3529411764705621E-3</c:v>
                </c:pt>
                <c:pt idx="103">
                  <c:v>0.46323529411764713</c:v>
                </c:pt>
                <c:pt idx="104">
                  <c:v>-0.57082043343653233</c:v>
                </c:pt>
                <c:pt idx="105">
                  <c:v>0.11029411764705882</c:v>
                </c:pt>
                <c:pt idx="106">
                  <c:v>0.17832817337461296</c:v>
                </c:pt>
                <c:pt idx="107">
                  <c:v>2.3219814241485913E-2</c:v>
                </c:pt>
                <c:pt idx="108">
                  <c:v>-0.27832817337461296</c:v>
                </c:pt>
                <c:pt idx="109">
                  <c:v>0.21323529411764705</c:v>
                </c:pt>
                <c:pt idx="110">
                  <c:v>0</c:v>
                </c:pt>
                <c:pt idx="111">
                  <c:v>4.5923632610939201E-2</c:v>
                </c:pt>
                <c:pt idx="112">
                  <c:v>0.125</c:v>
                </c:pt>
                <c:pt idx="113">
                  <c:v>0.58823529411764708</c:v>
                </c:pt>
                <c:pt idx="114">
                  <c:v>-0.1863777089783282</c:v>
                </c:pt>
                <c:pt idx="115">
                  <c:v>4.4117647058823539E-2</c:v>
                </c:pt>
                <c:pt idx="116">
                  <c:v>0.36493808049535592</c:v>
                </c:pt>
                <c:pt idx="117">
                  <c:v>0.12167182662538704</c:v>
                </c:pt>
                <c:pt idx="118">
                  <c:v>-0.51934984520123817</c:v>
                </c:pt>
                <c:pt idx="119">
                  <c:v>-8.0882352941176489E-2</c:v>
                </c:pt>
                <c:pt idx="120">
                  <c:v>0.31950464396284828</c:v>
                </c:pt>
                <c:pt idx="121">
                  <c:v>-0.24999999999999997</c:v>
                </c:pt>
                <c:pt idx="122">
                  <c:v>-0.22167182662538706</c:v>
                </c:pt>
                <c:pt idx="123">
                  <c:v>0.12035603715170295</c:v>
                </c:pt>
                <c:pt idx="124">
                  <c:v>9.5588235294117641E-2</c:v>
                </c:pt>
                <c:pt idx="125">
                  <c:v>-0.15196078431372553</c:v>
                </c:pt>
                <c:pt idx="126">
                  <c:v>0.48348813209494318</c:v>
                </c:pt>
                <c:pt idx="127">
                  <c:v>-0.67956656346749211</c:v>
                </c:pt>
                <c:pt idx="128">
                  <c:v>0.22755417956656351</c:v>
                </c:pt>
                <c:pt idx="129">
                  <c:v>-0.61764705882352944</c:v>
                </c:pt>
                <c:pt idx="130">
                  <c:v>-0.19597523219814236</c:v>
                </c:pt>
                <c:pt idx="131">
                  <c:v>0.32082043343653244</c:v>
                </c:pt>
                <c:pt idx="132">
                  <c:v>-2.9411764705882346E-2</c:v>
                </c:pt>
                <c:pt idx="133">
                  <c:v>-5.6965944272445855E-2</c:v>
                </c:pt>
                <c:pt idx="134">
                  <c:v>-0.2720588235294118</c:v>
                </c:pt>
                <c:pt idx="135">
                  <c:v>-7.1723426212590202E-2</c:v>
                </c:pt>
                <c:pt idx="136">
                  <c:v>8.8235294117647078E-2</c:v>
                </c:pt>
                <c:pt idx="137">
                  <c:v>-0.5227038183694529</c:v>
                </c:pt>
                <c:pt idx="138">
                  <c:v>0.30185758513931887</c:v>
                </c:pt>
                <c:pt idx="139">
                  <c:v>-0.20278637770897842</c:v>
                </c:pt>
                <c:pt idx="140">
                  <c:v>-9.009287925696588E-2</c:v>
                </c:pt>
                <c:pt idx="141">
                  <c:v>-0.22167182662538704</c:v>
                </c:pt>
                <c:pt idx="142">
                  <c:v>0.16447368421052647</c:v>
                </c:pt>
                <c:pt idx="143">
                  <c:v>-0.10990712074303413</c:v>
                </c:pt>
                <c:pt idx="144">
                  <c:v>-0.38970588235294112</c:v>
                </c:pt>
                <c:pt idx="145">
                  <c:v>0.22058823529411767</c:v>
                </c:pt>
                <c:pt idx="146">
                  <c:v>-7.1723426212590202E-2</c:v>
                </c:pt>
                <c:pt idx="147">
                  <c:v>4.8916408668730635E-2</c:v>
                </c:pt>
                <c:pt idx="148">
                  <c:v>0.19814241486068118</c:v>
                </c:pt>
                <c:pt idx="149">
                  <c:v>9.5588235294117627E-2</c:v>
                </c:pt>
                <c:pt idx="150">
                  <c:v>1.9504643962848255E-2</c:v>
                </c:pt>
                <c:pt idx="151">
                  <c:v>-0.11764705882352944</c:v>
                </c:pt>
              </c:numCache>
            </c:numRef>
          </c:val>
        </c:ser>
        <c:gapWidth val="91"/>
        <c:overlap val="90"/>
        <c:axId val="78934784"/>
        <c:axId val="58544512"/>
      </c:barChart>
      <c:catAx>
        <c:axId val="78934784"/>
        <c:scaling>
          <c:orientation val="minMax"/>
        </c:scaling>
        <c:axPos val="l"/>
        <c:tickLblPos val="nextTo"/>
        <c:crossAx val="58544512"/>
        <c:crosses val="autoZero"/>
        <c:auto val="1"/>
        <c:lblAlgn val="ctr"/>
        <c:lblOffset val="100"/>
      </c:catAx>
      <c:valAx>
        <c:axId val="58544512"/>
        <c:scaling>
          <c:orientation val="minMax"/>
          <c:max val="6"/>
          <c:min val="-1"/>
        </c:scaling>
        <c:axPos val="b"/>
        <c:majorGridlines/>
        <c:numFmt formatCode="General" sourceLinked="1"/>
        <c:tickLblPos val="nextTo"/>
        <c:crossAx val="78934784"/>
        <c:crosses val="autoZero"/>
        <c:crossBetween val="between"/>
      </c:valAx>
    </c:plotArea>
    <c:plotVisOnly val="1"/>
  </c:chart>
  <c:txPr>
    <a:bodyPr/>
    <a:lstStyle/>
    <a:p>
      <a:pPr>
        <a:defRPr sz="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cat>
            <c:multiLvlStrRef>
              <c:f>'club-month'!$G$2:$H$81</c:f>
              <c:multiLvlStrCache>
                <c:ptCount val="80"/>
                <c:lvl>
                  <c:pt idx="0">
                    <c:v>March</c:v>
                  </c:pt>
                  <c:pt idx="1">
                    <c:v>April</c:v>
                  </c:pt>
                  <c:pt idx="2">
                    <c:v>May</c:v>
                  </c:pt>
                  <c:pt idx="3">
                    <c:v>June</c:v>
                  </c:pt>
                  <c:pt idx="4">
                    <c:v>July</c:v>
                  </c:pt>
                  <c:pt idx="5">
                    <c:v>August</c:v>
                  </c:pt>
                  <c:pt idx="6">
                    <c:v>September</c:v>
                  </c:pt>
                  <c:pt idx="7">
                    <c:v>October</c:v>
                  </c:pt>
                  <c:pt idx="8">
                    <c:v>March</c:v>
                  </c:pt>
                  <c:pt idx="9">
                    <c:v>April</c:v>
                  </c:pt>
                  <c:pt idx="10">
                    <c:v>May</c:v>
                  </c:pt>
                  <c:pt idx="11">
                    <c:v>June</c:v>
                  </c:pt>
                  <c:pt idx="12">
                    <c:v>July</c:v>
                  </c:pt>
                  <c:pt idx="13">
                    <c:v>August</c:v>
                  </c:pt>
                  <c:pt idx="14">
                    <c:v>September</c:v>
                  </c:pt>
                  <c:pt idx="15">
                    <c:v>October</c:v>
                  </c:pt>
                  <c:pt idx="16">
                    <c:v>March</c:v>
                  </c:pt>
                  <c:pt idx="17">
                    <c:v>April</c:v>
                  </c:pt>
                  <c:pt idx="18">
                    <c:v>May</c:v>
                  </c:pt>
                  <c:pt idx="19">
                    <c:v>June</c:v>
                  </c:pt>
                  <c:pt idx="20">
                    <c:v>July</c:v>
                  </c:pt>
                  <c:pt idx="21">
                    <c:v>August</c:v>
                  </c:pt>
                  <c:pt idx="22">
                    <c:v>September</c:v>
                  </c:pt>
                  <c:pt idx="23">
                    <c:v>October</c:v>
                  </c:pt>
                  <c:pt idx="24">
                    <c:v>March</c:v>
                  </c:pt>
                  <c:pt idx="25">
                    <c:v>April</c:v>
                  </c:pt>
                  <c:pt idx="26">
                    <c:v>May</c:v>
                  </c:pt>
                  <c:pt idx="27">
                    <c:v>June</c:v>
                  </c:pt>
                  <c:pt idx="28">
                    <c:v>July</c:v>
                  </c:pt>
                  <c:pt idx="29">
                    <c:v>August</c:v>
                  </c:pt>
                  <c:pt idx="30">
                    <c:v>September</c:v>
                  </c:pt>
                  <c:pt idx="31">
                    <c:v>October</c:v>
                  </c:pt>
                  <c:pt idx="32">
                    <c:v>March</c:v>
                  </c:pt>
                  <c:pt idx="33">
                    <c:v>April</c:v>
                  </c:pt>
                  <c:pt idx="34">
                    <c:v>May</c:v>
                  </c:pt>
                  <c:pt idx="35">
                    <c:v>June</c:v>
                  </c:pt>
                  <c:pt idx="36">
                    <c:v>July</c:v>
                  </c:pt>
                  <c:pt idx="37">
                    <c:v>August</c:v>
                  </c:pt>
                  <c:pt idx="38">
                    <c:v>September</c:v>
                  </c:pt>
                  <c:pt idx="39">
                    <c:v>October</c:v>
                  </c:pt>
                  <c:pt idx="40">
                    <c:v>March</c:v>
                  </c:pt>
                  <c:pt idx="41">
                    <c:v>April</c:v>
                  </c:pt>
                  <c:pt idx="42">
                    <c:v>May</c:v>
                  </c:pt>
                  <c:pt idx="43">
                    <c:v>June</c:v>
                  </c:pt>
                  <c:pt idx="44">
                    <c:v>July</c:v>
                  </c:pt>
                  <c:pt idx="45">
                    <c:v>August</c:v>
                  </c:pt>
                  <c:pt idx="46">
                    <c:v>September</c:v>
                  </c:pt>
                  <c:pt idx="47">
                    <c:v>October</c:v>
                  </c:pt>
                  <c:pt idx="48">
                    <c:v>March</c:v>
                  </c:pt>
                  <c:pt idx="49">
                    <c:v>April</c:v>
                  </c:pt>
                  <c:pt idx="50">
                    <c:v>May</c:v>
                  </c:pt>
                  <c:pt idx="51">
                    <c:v>June</c:v>
                  </c:pt>
                  <c:pt idx="52">
                    <c:v>July</c:v>
                  </c:pt>
                  <c:pt idx="53">
                    <c:v>August</c:v>
                  </c:pt>
                  <c:pt idx="54">
                    <c:v>September</c:v>
                  </c:pt>
                  <c:pt idx="55">
                    <c:v>October</c:v>
                  </c:pt>
                  <c:pt idx="56">
                    <c:v>March</c:v>
                  </c:pt>
                  <c:pt idx="57">
                    <c:v>April</c:v>
                  </c:pt>
                  <c:pt idx="58">
                    <c:v>May</c:v>
                  </c:pt>
                  <c:pt idx="59">
                    <c:v>June</c:v>
                  </c:pt>
                  <c:pt idx="60">
                    <c:v>July</c:v>
                  </c:pt>
                  <c:pt idx="61">
                    <c:v>August</c:v>
                  </c:pt>
                  <c:pt idx="62">
                    <c:v>September</c:v>
                  </c:pt>
                  <c:pt idx="63">
                    <c:v>October</c:v>
                  </c:pt>
                  <c:pt idx="64">
                    <c:v>March</c:v>
                  </c:pt>
                  <c:pt idx="65">
                    <c:v>April</c:v>
                  </c:pt>
                  <c:pt idx="66">
                    <c:v>May</c:v>
                  </c:pt>
                  <c:pt idx="67">
                    <c:v>June</c:v>
                  </c:pt>
                  <c:pt idx="68">
                    <c:v>July</c:v>
                  </c:pt>
                  <c:pt idx="69">
                    <c:v>August</c:v>
                  </c:pt>
                  <c:pt idx="70">
                    <c:v>September</c:v>
                  </c:pt>
                  <c:pt idx="71">
                    <c:v>October</c:v>
                  </c:pt>
                  <c:pt idx="72">
                    <c:v>March</c:v>
                  </c:pt>
                  <c:pt idx="73">
                    <c:v>April</c:v>
                  </c:pt>
                  <c:pt idx="74">
                    <c:v>May</c:v>
                  </c:pt>
                  <c:pt idx="75">
                    <c:v>June</c:v>
                  </c:pt>
                  <c:pt idx="76">
                    <c:v>July</c:v>
                  </c:pt>
                  <c:pt idx="77">
                    <c:v>August</c:v>
                  </c:pt>
                  <c:pt idx="78">
                    <c:v>September</c:v>
                  </c:pt>
                  <c:pt idx="79">
                    <c:v>October</c:v>
                  </c:pt>
                </c:lvl>
                <c:lvl>
                  <c:pt idx="0">
                    <c:v>Chicago</c:v>
                  </c:pt>
                  <c:pt idx="8">
                    <c:v>Columbus</c:v>
                  </c:pt>
                  <c:pt idx="16">
                    <c:v>D.C. United</c:v>
                  </c:pt>
                  <c:pt idx="24">
                    <c:v>Houston</c:v>
                  </c:pt>
                  <c:pt idx="32">
                    <c:v>Montreal</c:v>
                  </c:pt>
                  <c:pt idx="40">
                    <c:v>New England</c:v>
                  </c:pt>
                  <c:pt idx="48">
                    <c:v>New York</c:v>
                  </c:pt>
                  <c:pt idx="56">
                    <c:v>Philadelphia</c:v>
                  </c:pt>
                  <c:pt idx="64">
                    <c:v>Sporting KC</c:v>
                  </c:pt>
                  <c:pt idx="72">
                    <c:v>Toronto FC</c:v>
                  </c:pt>
                </c:lvl>
              </c:multiLvlStrCache>
            </c:multiLvlStrRef>
          </c:cat>
          <c:val>
            <c:numRef>
              <c:f>'club-month'!$J$2:$J$81</c:f>
              <c:numCache>
                <c:formatCode>General</c:formatCode>
                <c:ptCount val="80"/>
                <c:pt idx="0">
                  <c:v>-8.8235294117647023E-2</c:v>
                </c:pt>
                <c:pt idx="1">
                  <c:v>8.8235294117647078E-2</c:v>
                </c:pt>
                <c:pt idx="2">
                  <c:v>3.2507739938080427E-2</c:v>
                </c:pt>
                <c:pt idx="3">
                  <c:v>-0.2546439628482971</c:v>
                </c:pt>
                <c:pt idx="4">
                  <c:v>0.27461300309597531</c:v>
                </c:pt>
                <c:pt idx="5">
                  <c:v>-2.9411764705882359E-2</c:v>
                </c:pt>
                <c:pt idx="6">
                  <c:v>-5.8823529411764719E-2</c:v>
                </c:pt>
                <c:pt idx="7">
                  <c:v>4.876160990712064E-2</c:v>
                </c:pt>
                <c:pt idx="8">
                  <c:v>0.11493808049535589</c:v>
                </c:pt>
                <c:pt idx="9">
                  <c:v>7.352941176470576E-3</c:v>
                </c:pt>
                <c:pt idx="10">
                  <c:v>-7.3529411764705871E-2</c:v>
                </c:pt>
                <c:pt idx="11">
                  <c:v>2.7554179566563496E-2</c:v>
                </c:pt>
                <c:pt idx="12">
                  <c:v>-0.3014705882352941</c:v>
                </c:pt>
                <c:pt idx="13">
                  <c:v>7.4613003095975322E-2</c:v>
                </c:pt>
                <c:pt idx="14">
                  <c:v>0.14303405572755412</c:v>
                </c:pt>
                <c:pt idx="15">
                  <c:v>-3.250773993808042E-2</c:v>
                </c:pt>
                <c:pt idx="16">
                  <c:v>0.21323529411764708</c:v>
                </c:pt>
                <c:pt idx="17">
                  <c:v>0.13235294117647056</c:v>
                </c:pt>
                <c:pt idx="18">
                  <c:v>-0.15905572755417946</c:v>
                </c:pt>
                <c:pt idx="19">
                  <c:v>-6.6563467492259998E-2</c:v>
                </c:pt>
                <c:pt idx="20">
                  <c:v>0.21052631578947353</c:v>
                </c:pt>
                <c:pt idx="21">
                  <c:v>-0.15696594427244587</c:v>
                </c:pt>
                <c:pt idx="22">
                  <c:v>-0.26741486068111464</c:v>
                </c:pt>
                <c:pt idx="23">
                  <c:v>1.7414860681114641E-2</c:v>
                </c:pt>
                <c:pt idx="24">
                  <c:v>8.3591331269349964E-2</c:v>
                </c:pt>
                <c:pt idx="25">
                  <c:v>-0.36029411764705888</c:v>
                </c:pt>
                <c:pt idx="26">
                  <c:v>0.32538699690402473</c:v>
                </c:pt>
                <c:pt idx="27">
                  <c:v>-3.2120743034055821E-2</c:v>
                </c:pt>
                <c:pt idx="28">
                  <c:v>-0.15995872033023731</c:v>
                </c:pt>
                <c:pt idx="29">
                  <c:v>0.16911764705882357</c:v>
                </c:pt>
                <c:pt idx="30">
                  <c:v>-7.0433436532507818E-2</c:v>
                </c:pt>
                <c:pt idx="31">
                  <c:v>9.8297213622291157E-2</c:v>
                </c:pt>
                <c:pt idx="32">
                  <c:v>2.5386996904024704E-2</c:v>
                </c:pt>
                <c:pt idx="33">
                  <c:v>8.5139318885449011E-2</c:v>
                </c:pt>
                <c:pt idx="34">
                  <c:v>0.31617647058823534</c:v>
                </c:pt>
                <c:pt idx="35">
                  <c:v>0.11764705882352938</c:v>
                </c:pt>
                <c:pt idx="36">
                  <c:v>-0.27832817337461291</c:v>
                </c:pt>
                <c:pt idx="37">
                  <c:v>0.19009287925696591</c:v>
                </c:pt>
                <c:pt idx="38">
                  <c:v>-4.4117647058823525E-2</c:v>
                </c:pt>
                <c:pt idx="39">
                  <c:v>-0.23529411764705882</c:v>
                </c:pt>
                <c:pt idx="40">
                  <c:v>5.1470588235294122E-2</c:v>
                </c:pt>
                <c:pt idx="41">
                  <c:v>0.28740970072239413</c:v>
                </c:pt>
                <c:pt idx="42">
                  <c:v>-0.16068111455108353</c:v>
                </c:pt>
                <c:pt idx="43">
                  <c:v>-0.13235294117647062</c:v>
                </c:pt>
                <c:pt idx="44">
                  <c:v>0.33823529411764708</c:v>
                </c:pt>
                <c:pt idx="45">
                  <c:v>-0.22549019607843138</c:v>
                </c:pt>
                <c:pt idx="46">
                  <c:v>-4.6439628482971007E-3</c:v>
                </c:pt>
                <c:pt idx="47">
                  <c:v>0.15905572755417946</c:v>
                </c:pt>
                <c:pt idx="48">
                  <c:v>6.6563467492260012E-2</c:v>
                </c:pt>
                <c:pt idx="49">
                  <c:v>4.3034055727554137E-2</c:v>
                </c:pt>
                <c:pt idx="50">
                  <c:v>-4.3034055727554123E-2</c:v>
                </c:pt>
                <c:pt idx="51">
                  <c:v>-0.15015479876160984</c:v>
                </c:pt>
                <c:pt idx="52">
                  <c:v>-0.1985294117647059</c:v>
                </c:pt>
                <c:pt idx="53">
                  <c:v>-5.1083591331269426E-2</c:v>
                </c:pt>
                <c:pt idx="54">
                  <c:v>-4.4117647058823484E-2</c:v>
                </c:pt>
                <c:pt idx="55">
                  <c:v>-1.2899896800825502E-2</c:v>
                </c:pt>
                <c:pt idx="56">
                  <c:v>0.11029411764705885</c:v>
                </c:pt>
                <c:pt idx="57">
                  <c:v>-3.2120743034055821E-2</c:v>
                </c:pt>
                <c:pt idx="58">
                  <c:v>0.15108359133126942</c:v>
                </c:pt>
                <c:pt idx="59">
                  <c:v>-0.26934984520123828</c:v>
                </c:pt>
                <c:pt idx="60">
                  <c:v>-0.20990712074303408</c:v>
                </c:pt>
                <c:pt idx="61">
                  <c:v>3.9318885448916464E-2</c:v>
                </c:pt>
                <c:pt idx="62">
                  <c:v>0.58152734778121762</c:v>
                </c:pt>
                <c:pt idx="63">
                  <c:v>-5.1470588235294101E-2</c:v>
                </c:pt>
                <c:pt idx="64">
                  <c:v>-0.18637770897832823</c:v>
                </c:pt>
                <c:pt idx="65">
                  <c:v>8.0882352941176516E-2</c:v>
                </c:pt>
                <c:pt idx="66">
                  <c:v>-1.8575851393188181E-3</c:v>
                </c:pt>
                <c:pt idx="67">
                  <c:v>-0.18937048503611961</c:v>
                </c:pt>
                <c:pt idx="68">
                  <c:v>-8.0495356037151744E-2</c:v>
                </c:pt>
                <c:pt idx="69">
                  <c:v>0.15108359133126939</c:v>
                </c:pt>
                <c:pt idx="70">
                  <c:v>-0.41486068111455099</c:v>
                </c:pt>
                <c:pt idx="71">
                  <c:v>0.18846749226006179</c:v>
                </c:pt>
                <c:pt idx="72">
                  <c:v>0.11029411764705882</c:v>
                </c:pt>
                <c:pt idx="73">
                  <c:v>-8.5526315789473562E-2</c:v>
                </c:pt>
                <c:pt idx="74">
                  <c:v>0.2546439628482971</c:v>
                </c:pt>
                <c:pt idx="75">
                  <c:v>0.14705882352941177</c:v>
                </c:pt>
                <c:pt idx="76">
                  <c:v>-0.13126934984520119</c:v>
                </c:pt>
                <c:pt idx="77">
                  <c:v>0.15479876160990708</c:v>
                </c:pt>
                <c:pt idx="78">
                  <c:v>6.2848297213622339E-2</c:v>
                </c:pt>
                <c:pt idx="79">
                  <c:v>-6.7079463364293863E-3</c:v>
                </c:pt>
              </c:numCache>
            </c:numRef>
          </c:val>
        </c:ser>
        <c:gapWidth val="34"/>
        <c:overlap val="100"/>
        <c:axId val="259588864"/>
        <c:axId val="259591168"/>
      </c:barChart>
      <c:catAx>
        <c:axId val="25958886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59591168"/>
        <c:crosses val="autoZero"/>
        <c:auto val="1"/>
        <c:lblAlgn val="ctr"/>
        <c:lblOffset val="100"/>
      </c:catAx>
      <c:valAx>
        <c:axId val="259591168"/>
        <c:scaling>
          <c:orientation val="minMax"/>
          <c:max val="1"/>
        </c:scaling>
        <c:axPos val="l"/>
        <c:majorGridlines/>
        <c:numFmt formatCode="General" sourceLinked="1"/>
        <c:tickLblPos val="nextTo"/>
        <c:crossAx val="259588864"/>
        <c:crosses val="autoZero"/>
        <c:crossBetween val="between"/>
      </c:valAx>
    </c:plotArea>
    <c:plotVisOnly val="1"/>
  </c:chart>
  <c:txPr>
    <a:bodyPr/>
    <a:lstStyle/>
    <a:p>
      <a:pPr>
        <a:defRPr sz="7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</c:spPr>
          <c:cat>
            <c:multiLvlStrRef>
              <c:f>'club-month'!$G$98:$H$105</c:f>
              <c:multiLvlStrCache>
                <c:ptCount val="8"/>
                <c:lvl>
                  <c:pt idx="0">
                    <c:v>March</c:v>
                  </c:pt>
                  <c:pt idx="1">
                    <c:v>April</c:v>
                  </c:pt>
                  <c:pt idx="2">
                    <c:v>May</c:v>
                  </c:pt>
                  <c:pt idx="3">
                    <c:v>June</c:v>
                  </c:pt>
                  <c:pt idx="4">
                    <c:v>July</c:v>
                  </c:pt>
                  <c:pt idx="5">
                    <c:v>August</c:v>
                  </c:pt>
                  <c:pt idx="6">
                    <c:v>September</c:v>
                  </c:pt>
                  <c:pt idx="7">
                    <c:v>October</c:v>
                  </c:pt>
                </c:lvl>
                <c:lvl>
                  <c:pt idx="0">
                    <c:v>FC Dallas</c:v>
                  </c:pt>
                </c:lvl>
              </c:multiLvlStrCache>
            </c:multiLvlStrRef>
          </c:cat>
          <c:val>
            <c:numRef>
              <c:f>'club-month'!$I$98:$I$105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00B0F0"/>
            </a:solidFill>
          </c:spPr>
          <c:cat>
            <c:multiLvlStrRef>
              <c:f>'club-month'!$G$98:$H$105</c:f>
              <c:multiLvlStrCache>
                <c:ptCount val="8"/>
                <c:lvl>
                  <c:pt idx="0">
                    <c:v>March</c:v>
                  </c:pt>
                  <c:pt idx="1">
                    <c:v>April</c:v>
                  </c:pt>
                  <c:pt idx="2">
                    <c:v>May</c:v>
                  </c:pt>
                  <c:pt idx="3">
                    <c:v>June</c:v>
                  </c:pt>
                  <c:pt idx="4">
                    <c:v>July</c:v>
                  </c:pt>
                  <c:pt idx="5">
                    <c:v>August</c:v>
                  </c:pt>
                  <c:pt idx="6">
                    <c:v>September</c:v>
                  </c:pt>
                  <c:pt idx="7">
                    <c:v>October</c:v>
                  </c:pt>
                </c:lvl>
                <c:lvl>
                  <c:pt idx="0">
                    <c:v>FC Dallas</c:v>
                  </c:pt>
                </c:lvl>
              </c:multiLvlStrCache>
            </c:multiLvlStrRef>
          </c:cat>
          <c:val>
            <c:numRef>
              <c:f>'club-month'!$J$98:$J$105</c:f>
              <c:numCache>
                <c:formatCode>General</c:formatCode>
                <c:ptCount val="8"/>
                <c:pt idx="0">
                  <c:v>-0.20773993808049532</c:v>
                </c:pt>
                <c:pt idx="1">
                  <c:v>-0.19117647058823528</c:v>
                </c:pt>
                <c:pt idx="2">
                  <c:v>0.13506191950464408</c:v>
                </c:pt>
                <c:pt idx="3">
                  <c:v>-3.2120743034055883E-2</c:v>
                </c:pt>
                <c:pt idx="4">
                  <c:v>-0.125</c:v>
                </c:pt>
                <c:pt idx="5">
                  <c:v>6.6563467492259984E-2</c:v>
                </c:pt>
                <c:pt idx="6">
                  <c:v>-7.3529411764705621E-3</c:v>
                </c:pt>
                <c:pt idx="7">
                  <c:v>0.46323529411764713</c:v>
                </c:pt>
              </c:numCache>
            </c:numRef>
          </c:val>
        </c:ser>
        <c:gapWidth val="27"/>
        <c:overlap val="100"/>
        <c:axId val="259830912"/>
        <c:axId val="259832448"/>
      </c:barChart>
      <c:catAx>
        <c:axId val="259830912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9832448"/>
        <c:crosses val="autoZero"/>
        <c:auto val="1"/>
        <c:lblAlgn val="ctr"/>
        <c:lblOffset val="100"/>
      </c:catAx>
      <c:valAx>
        <c:axId val="259832448"/>
        <c:scaling>
          <c:orientation val="minMax"/>
          <c:max val="5"/>
        </c:scaling>
        <c:axPos val="l"/>
        <c:majorGridlines/>
        <c:numFmt formatCode="General" sourceLinked="1"/>
        <c:tickLblPos val="nextTo"/>
        <c:crossAx val="25983091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22</xdr:row>
      <xdr:rowOff>9525</xdr:rowOff>
    </xdr:from>
    <xdr:to>
      <xdr:col>17</xdr:col>
      <xdr:colOff>609600</xdr:colOff>
      <xdr:row>36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561975</xdr:colOff>
      <xdr:row>20</xdr:row>
      <xdr:rowOff>133350</xdr:rowOff>
    </xdr:from>
    <xdr:to>
      <xdr:col>23</xdr:col>
      <xdr:colOff>600075</xdr:colOff>
      <xdr:row>35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17</xdr:row>
      <xdr:rowOff>133350</xdr:rowOff>
    </xdr:from>
    <xdr:to>
      <xdr:col>12</xdr:col>
      <xdr:colOff>161925</xdr:colOff>
      <xdr:row>32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200025</xdr:colOff>
      <xdr:row>25</xdr:row>
      <xdr:rowOff>0</xdr:rowOff>
    </xdr:from>
    <xdr:to>
      <xdr:col>32</xdr:col>
      <xdr:colOff>504826</xdr:colOff>
      <xdr:row>147</xdr:row>
      <xdr:rowOff>23480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314325</xdr:colOff>
      <xdr:row>0</xdr:row>
      <xdr:rowOff>0</xdr:rowOff>
    </xdr:from>
    <xdr:to>
      <xdr:col>32</xdr:col>
      <xdr:colOff>171450</xdr:colOff>
      <xdr:row>46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95250</xdr:colOff>
      <xdr:row>96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PXP3ZH7XN1" refreshedDate="41284.563895717591" createdVersion="1" refreshedVersion="3" recordCount="324" upgradeOnRefresh="1">
  <cacheSource type="worksheet">
    <worksheetSource ref="A1:G65536" sheet="2013 sched"/>
  </cacheSource>
  <cacheFields count="7">
    <cacheField name="month" numFmtId="0">
      <sharedItems containsBlank="1" count="9">
        <s v="March"/>
        <s v="April"/>
        <s v="May"/>
        <s v="June"/>
        <s v="July"/>
        <s v="August"/>
        <s v="September"/>
        <s v="October"/>
        <m/>
      </sharedItems>
    </cacheField>
    <cacheField name="time" numFmtId="0">
      <sharedItems containsBlank="1"/>
    </cacheField>
    <cacheField name="Home Team " numFmtId="0">
      <sharedItems containsBlank="1" count="20">
        <s v="Philadelphia"/>
        <s v="Houston"/>
        <s v="FC Dallas"/>
        <s v="Seattle"/>
        <s v="Chivas USA"/>
        <s v="Vancouver"/>
        <s v="LA Galaxy"/>
        <s v="Portland"/>
        <s v="San Jose"/>
        <s v="Toronto FC"/>
        <s v="Montreal"/>
        <s v="Colorado"/>
        <s v="D.C. United"/>
        <s v="Chicago"/>
        <s v="New York"/>
        <s v="Sporting KC"/>
        <s v="Real Salt Lake"/>
        <s v="Columbus"/>
        <s v="New England"/>
        <m/>
      </sharedItems>
    </cacheField>
    <cacheField name="Away Team " numFmtId="0">
      <sharedItems containsBlank="1" count="20">
        <s v="Sporting KC"/>
        <s v="D.C. United"/>
        <s v="Colorado"/>
        <s v="Montreal"/>
        <s v="Columbus"/>
        <s v="Toronto FC"/>
        <s v="Chicago"/>
        <s v="New York"/>
        <s v="Real Salt Lake"/>
        <s v="Philadelphia"/>
        <s v="New England"/>
        <s v="FC Dallas"/>
        <s v="San Jose"/>
        <s v="Portland"/>
        <s v="Houston"/>
        <s v="Chivas USA"/>
        <s v="Vancouver"/>
        <s v="Seattle"/>
        <s v="LA Galaxy"/>
        <m/>
      </sharedItems>
    </cacheField>
    <cacheField name="TV" numFmtId="0">
      <sharedItems containsBlank="1" count="9">
        <s v="MLS LIVE"/>
        <s v="NBCSN"/>
        <s v="?"/>
        <s v="Univision"/>
        <s v="ESPN2"/>
        <s v="UniMas"/>
        <s v="NBC"/>
        <s v="ESPN"/>
        <m/>
      </sharedItems>
    </cacheField>
    <cacheField name="Home Dif" numFmtId="0">
      <sharedItems containsString="0" containsBlank="1" containsNumber="1" minValue="-0.75541795665634703" maxValue="1.0975232198142413"/>
    </cacheField>
    <cacheField name="Away Dif" numFmtId="0">
      <sharedItems containsString="0" containsBlank="1" containsNumber="1" minValue="-1.244582043343653" maxValue="0.60835913312693524" count="16">
        <n v="0.19659442724458229"/>
        <n v="4.9535603715170545E-2"/>
        <n v="-0.42105263157894712"/>
        <n v="-0.24458204334365299"/>
        <n v="-1.0092879256965941"/>
        <n v="-9.7523219814241224E-2"/>
        <n v="7.8947368421052905E-2"/>
        <n v="-0.47987616099071184"/>
        <n v="-0.39164086687306476"/>
        <n v="0.60835913312693524"/>
        <n v="-0.89164086687306476"/>
        <n v="-3.8699690402476533E-2"/>
        <n v="-1.244582043343653"/>
        <n v="0.28482972136222939"/>
        <n v="0.10835913312693526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">
  <r>
    <x v="0"/>
    <s v="4:00PM EST"/>
    <x v="0"/>
    <x v="0"/>
    <x v="0"/>
    <n v="9.2879256965941737E-3"/>
    <x v="0"/>
  </r>
  <r>
    <x v="0"/>
    <s v="8:00PM EST"/>
    <x v="1"/>
    <x v="1"/>
    <x v="1"/>
    <n v="0.45046439628482948"/>
    <x v="1"/>
  </r>
  <r>
    <x v="0"/>
    <s v="8:30PM EST"/>
    <x v="2"/>
    <x v="2"/>
    <x v="0"/>
    <n v="9.7523219814241224E-2"/>
    <x v="2"/>
  </r>
  <r>
    <x v="0"/>
    <s v="10:00PM EST"/>
    <x v="3"/>
    <x v="3"/>
    <x v="0"/>
    <n v="0.77399380804953533"/>
    <x v="2"/>
  </r>
  <r>
    <x v="0"/>
    <s v="10:30PM EST"/>
    <x v="4"/>
    <x v="4"/>
    <x v="0"/>
    <n v="-0.75541795665634703"/>
    <x v="3"/>
  </r>
  <r>
    <x v="0"/>
    <s v="TBD"/>
    <x v="5"/>
    <x v="5"/>
    <x v="2"/>
    <n v="6.8111455108358865E-2"/>
    <x v="4"/>
  </r>
  <r>
    <x v="0"/>
    <s v="5:00PM EST"/>
    <x v="6"/>
    <x v="6"/>
    <x v="3"/>
    <n v="0.59752321981424128"/>
    <x v="5"/>
  </r>
  <r>
    <x v="0"/>
    <s v="7:30PM EST"/>
    <x v="7"/>
    <x v="7"/>
    <x v="4"/>
    <n v="-0.40247678018575883"/>
    <x v="6"/>
  </r>
  <r>
    <x v="0"/>
    <s v="10:00PM EST"/>
    <x v="8"/>
    <x v="8"/>
    <x v="0"/>
    <n v="1.0975232198142413"/>
    <x v="6"/>
  </r>
  <r>
    <x v="0"/>
    <s v="TBD"/>
    <x v="5"/>
    <x v="4"/>
    <x v="0"/>
    <n v="6.8111455108358865E-2"/>
    <x v="3"/>
  </r>
  <r>
    <x v="0"/>
    <s v="TBD"/>
    <x v="9"/>
    <x v="0"/>
    <x v="2"/>
    <n v="-0.52012383900928816"/>
    <x v="0"/>
  </r>
  <r>
    <x v="0"/>
    <s v="TBD"/>
    <x v="10"/>
    <x v="5"/>
    <x v="2"/>
    <n v="6.8111455108358865E-2"/>
    <x v="4"/>
  </r>
  <r>
    <x v="0"/>
    <s v="6:00PM EST"/>
    <x v="11"/>
    <x v="9"/>
    <x v="0"/>
    <n v="6.8111455108358865E-2"/>
    <x v="7"/>
  </r>
  <r>
    <x v="0"/>
    <s v="7:00PM EST"/>
    <x v="12"/>
    <x v="8"/>
    <x v="0"/>
    <n v="0.53869969040247656"/>
    <x v="6"/>
  </r>
  <r>
    <x v="0"/>
    <s v="7:30PM EST"/>
    <x v="13"/>
    <x v="10"/>
    <x v="1"/>
    <n v="0.39164086687306476"/>
    <x v="8"/>
  </r>
  <r>
    <x v="0"/>
    <s v="10:30PM EST"/>
    <x v="7"/>
    <x v="3"/>
    <x v="0"/>
    <n v="-0.40247678018575883"/>
    <x v="2"/>
  </r>
  <r>
    <x v="0"/>
    <s v="5:00PM EDT"/>
    <x v="4"/>
    <x v="11"/>
    <x v="5"/>
    <n v="-0.75541795665634703"/>
    <x v="8"/>
  </r>
  <r>
    <x v="0"/>
    <s v="10:00PM EDT"/>
    <x v="8"/>
    <x v="7"/>
    <x v="4"/>
    <n v="1.0975232198142413"/>
    <x v="6"/>
  </r>
  <r>
    <x v="0"/>
    <s v="12:30PM EDT"/>
    <x v="14"/>
    <x v="1"/>
    <x v="6"/>
    <n v="0.56811145510835892"/>
    <x v="1"/>
  </r>
  <r>
    <x v="0"/>
    <s v="3:00PM EDT"/>
    <x v="15"/>
    <x v="6"/>
    <x v="1"/>
    <n v="0.68575851393188825"/>
    <x v="5"/>
  </r>
  <r>
    <x v="0"/>
    <s v="5:30PM EDT"/>
    <x v="16"/>
    <x v="2"/>
    <x v="1"/>
    <n v="0.56811145510835892"/>
    <x v="2"/>
  </r>
  <r>
    <x v="0"/>
    <s v="6:30PM EDT"/>
    <x v="0"/>
    <x v="10"/>
    <x v="0"/>
    <n v="9.2879256965941737E-3"/>
    <x v="8"/>
  </r>
  <r>
    <x v="0"/>
    <s v="8:00PM EDT"/>
    <x v="17"/>
    <x v="12"/>
    <x v="0"/>
    <n v="0.24458204334365299"/>
    <x v="9"/>
  </r>
  <r>
    <x v="0"/>
    <s v="9:00PM EDT"/>
    <x v="3"/>
    <x v="13"/>
    <x v="1"/>
    <n v="0.77399380804953533"/>
    <x v="10"/>
  </r>
  <r>
    <x v="0"/>
    <s v="1:00PM EDT"/>
    <x v="2"/>
    <x v="14"/>
    <x v="4"/>
    <n v="9.7523219814241224E-2"/>
    <x v="11"/>
  </r>
  <r>
    <x v="0"/>
    <s v="5:00PM EDT"/>
    <x v="6"/>
    <x v="15"/>
    <x v="5"/>
    <n v="0.59752321981424128"/>
    <x v="12"/>
  </r>
  <r>
    <x v="0"/>
    <s v="TBD"/>
    <x v="10"/>
    <x v="7"/>
    <x v="0"/>
    <n v="6.8111455108358865E-2"/>
    <x v="6"/>
  </r>
  <r>
    <x v="0"/>
    <s v="3:30PM EDT"/>
    <x v="12"/>
    <x v="4"/>
    <x v="1"/>
    <n v="0.53869969040247656"/>
    <x v="3"/>
  </r>
  <r>
    <x v="0"/>
    <s v="4:00PM EDT"/>
    <x v="18"/>
    <x v="0"/>
    <x v="0"/>
    <n v="9.7523219814241224E-2"/>
    <x v="0"/>
  </r>
  <r>
    <x v="0"/>
    <s v="8:30PM EDT"/>
    <x v="1"/>
    <x v="16"/>
    <x v="0"/>
    <n v="0.45046439628482948"/>
    <x v="2"/>
  </r>
  <r>
    <x v="0"/>
    <s v="8:30PM EDT"/>
    <x v="2"/>
    <x v="8"/>
    <x v="0"/>
    <n v="9.7523219814241224E-2"/>
    <x v="6"/>
  </r>
  <r>
    <x v="0"/>
    <s v="10:30PM EDT"/>
    <x v="6"/>
    <x v="2"/>
    <x v="0"/>
    <n v="0.59752321981424128"/>
    <x v="2"/>
  </r>
  <r>
    <x v="0"/>
    <s v="10:30PM EDT"/>
    <x v="8"/>
    <x v="17"/>
    <x v="0"/>
    <n v="1.0975232198142413"/>
    <x v="13"/>
  </r>
  <r>
    <x v="0"/>
    <s v="5:00PM EDT"/>
    <x v="13"/>
    <x v="15"/>
    <x v="5"/>
    <n v="0.39164086687306476"/>
    <x v="12"/>
  </r>
  <r>
    <x v="0"/>
    <s v="TBD"/>
    <x v="9"/>
    <x v="18"/>
    <x v="0"/>
    <n v="-0.52012383900928816"/>
    <x v="14"/>
  </r>
  <r>
    <x v="0"/>
    <s v="3:30PM EDT"/>
    <x v="14"/>
    <x v="9"/>
    <x v="1"/>
    <n v="0.56811145510835892"/>
    <x v="7"/>
  </r>
  <r>
    <x v="0"/>
    <s v="4:00PM EDT"/>
    <x v="18"/>
    <x v="11"/>
    <x v="0"/>
    <n v="9.7523219814241224E-2"/>
    <x v="8"/>
  </r>
  <r>
    <x v="0"/>
    <s v="6:00PM EDT"/>
    <x v="11"/>
    <x v="13"/>
    <x v="0"/>
    <n v="6.8111455108358865E-2"/>
    <x v="10"/>
  </r>
  <r>
    <x v="0"/>
    <s v="8:30PM EDT"/>
    <x v="15"/>
    <x v="3"/>
    <x v="0"/>
    <n v="0.68575851393188825"/>
    <x v="2"/>
  </r>
  <r>
    <x v="0"/>
    <s v="8:30PM EDT"/>
    <x v="1"/>
    <x v="12"/>
    <x v="0"/>
    <n v="0.45046439628482948"/>
    <x v="9"/>
  </r>
  <r>
    <x v="0"/>
    <s v="9:00PM EDT"/>
    <x v="16"/>
    <x v="17"/>
    <x v="0"/>
    <n v="0.56811145510835892"/>
    <x v="13"/>
  </r>
  <r>
    <x v="0"/>
    <s v="10:30PM EDT"/>
    <x v="4"/>
    <x v="16"/>
    <x v="0"/>
    <n v="-0.75541795665634703"/>
    <x v="2"/>
  </r>
  <r>
    <x v="1"/>
    <s v="8:30PM EDT"/>
    <x v="15"/>
    <x v="1"/>
    <x v="0"/>
    <n v="0.68575851393188825"/>
    <x v="1"/>
  </r>
  <r>
    <x v="1"/>
    <s v="TBD"/>
    <x v="9"/>
    <x v="11"/>
    <x v="0"/>
    <n v="-0.52012383900928816"/>
    <x v="8"/>
  </r>
  <r>
    <x v="1"/>
    <s v="3:30PM EDT"/>
    <x v="11"/>
    <x v="8"/>
    <x v="1"/>
    <n v="6.8111455108358865E-2"/>
    <x v="6"/>
  </r>
  <r>
    <x v="1"/>
    <s v="5:00PM EDT"/>
    <x v="17"/>
    <x v="9"/>
    <x v="0"/>
    <n v="0.24458204334365299"/>
    <x v="7"/>
  </r>
  <r>
    <x v="1"/>
    <s v="10:30PM EDT"/>
    <x v="6"/>
    <x v="3"/>
    <x v="0"/>
    <n v="0.59752321981424128"/>
    <x v="2"/>
  </r>
  <r>
    <x v="1"/>
    <s v="10:30PM EDT"/>
    <x v="7"/>
    <x v="14"/>
    <x v="0"/>
    <n v="-0.40247678018575883"/>
    <x v="11"/>
  </r>
  <r>
    <x v="1"/>
    <s v="5:00PM EDT"/>
    <x v="13"/>
    <x v="7"/>
    <x v="4"/>
    <n v="0.39164086687306476"/>
    <x v="6"/>
  </r>
  <r>
    <x v="1"/>
    <s v="10:30PM EDT"/>
    <x v="8"/>
    <x v="16"/>
    <x v="2"/>
    <n v="1.0975232198142413"/>
    <x v="2"/>
  </r>
  <r>
    <x v="1"/>
    <s v="11:00PM EDT"/>
    <x v="3"/>
    <x v="15"/>
    <x v="5"/>
    <n v="0.77399380804953533"/>
    <x v="12"/>
  </r>
  <r>
    <x v="1"/>
    <s v="TBD"/>
    <x v="10"/>
    <x v="4"/>
    <x v="0"/>
    <n v="6.8111455108358865E-2"/>
    <x v="3"/>
  </r>
  <r>
    <x v="1"/>
    <s v="3:30PM EDT"/>
    <x v="2"/>
    <x v="18"/>
    <x v="1"/>
    <n v="9.7523219814241224E-2"/>
    <x v="14"/>
  </r>
  <r>
    <x v="1"/>
    <s v="4:00PM EDT"/>
    <x v="3"/>
    <x v="10"/>
    <x v="0"/>
    <n v="0.77399380804953533"/>
    <x v="8"/>
  </r>
  <r>
    <x v="1"/>
    <s v="4:00PM EDT"/>
    <x v="0"/>
    <x v="5"/>
    <x v="0"/>
    <n v="9.2879256965941737E-3"/>
    <x v="4"/>
  </r>
  <r>
    <x v="1"/>
    <s v="7:00PM EDT"/>
    <x v="12"/>
    <x v="7"/>
    <x v="0"/>
    <n v="0.53869969040247656"/>
    <x v="6"/>
  </r>
  <r>
    <x v="1"/>
    <s v="10:30PM EDT"/>
    <x v="4"/>
    <x v="2"/>
    <x v="0"/>
    <n v="-0.75541795665634703"/>
    <x v="2"/>
  </r>
  <r>
    <x v="1"/>
    <s v="5:00PM EDT"/>
    <x v="1"/>
    <x v="6"/>
    <x v="5"/>
    <n v="0.45046439628482948"/>
    <x v="5"/>
  </r>
  <r>
    <x v="1"/>
    <s v="10:30PM EDT"/>
    <x v="7"/>
    <x v="12"/>
    <x v="1"/>
    <n v="-0.40247678018575883"/>
    <x v="9"/>
  </r>
  <r>
    <x v="1"/>
    <s v="7:30PM EDT"/>
    <x v="14"/>
    <x v="0"/>
    <x v="0"/>
    <n v="0.56811145510835892"/>
    <x v="0"/>
  </r>
  <r>
    <x v="1"/>
    <s v="TBD"/>
    <x v="5"/>
    <x v="8"/>
    <x v="2"/>
    <n v="6.8111455108358865E-2"/>
    <x v="6"/>
  </r>
  <r>
    <x v="1"/>
    <s v="TBD"/>
    <x v="9"/>
    <x v="14"/>
    <x v="0"/>
    <n v="-0.52012383900928816"/>
    <x v="11"/>
  </r>
  <r>
    <x v="1"/>
    <s v="6:00PM EDT"/>
    <x v="11"/>
    <x v="17"/>
    <x v="0"/>
    <n v="6.8111455108358865E-2"/>
    <x v="13"/>
  </r>
  <r>
    <x v="1"/>
    <s v="7:00PM EDT"/>
    <x v="14"/>
    <x v="10"/>
    <x v="0"/>
    <n v="0.56811145510835892"/>
    <x v="8"/>
  </r>
  <r>
    <x v="1"/>
    <s v="8:30PM EDT"/>
    <x v="2"/>
    <x v="16"/>
    <x v="0"/>
    <n v="9.7523219814241224E-2"/>
    <x v="2"/>
  </r>
  <r>
    <x v="1"/>
    <s v="8:30PM EDT"/>
    <x v="13"/>
    <x v="4"/>
    <x v="0"/>
    <n v="0.39164086687306476"/>
    <x v="3"/>
  </r>
  <r>
    <x v="1"/>
    <s v="9:00PM EDT"/>
    <x v="16"/>
    <x v="15"/>
    <x v="0"/>
    <n v="0.56811145510835892"/>
    <x v="12"/>
  </r>
  <r>
    <x v="1"/>
    <s v="10:30PM EDT"/>
    <x v="6"/>
    <x v="0"/>
    <x v="1"/>
    <n v="0.59752321981424128"/>
    <x v="0"/>
  </r>
  <r>
    <x v="1"/>
    <s v="5:00PM EDT"/>
    <x v="12"/>
    <x v="9"/>
    <x v="4"/>
    <n v="0.53869969040247656"/>
    <x v="7"/>
  </r>
  <r>
    <x v="1"/>
    <s v="11:00PM EDT"/>
    <x v="8"/>
    <x v="13"/>
    <x v="5"/>
    <n v="1.0975232198142413"/>
    <x v="10"/>
  </r>
  <r>
    <x v="1"/>
    <s v="TBD"/>
    <x v="9"/>
    <x v="7"/>
    <x v="0"/>
    <n v="-0.52012383900928816"/>
    <x v="6"/>
  </r>
  <r>
    <x v="1"/>
    <s v="4:00PM EDT"/>
    <x v="10"/>
    <x v="6"/>
    <x v="1"/>
    <n v="6.8111455108358865E-2"/>
    <x v="5"/>
  </r>
  <r>
    <x v="1"/>
    <s v="7:30PM EDT"/>
    <x v="18"/>
    <x v="9"/>
    <x v="0"/>
    <n v="9.7523219814241224E-2"/>
    <x v="7"/>
  </r>
  <r>
    <x v="1"/>
    <s v="7:30PM EDT"/>
    <x v="17"/>
    <x v="1"/>
    <x v="0"/>
    <n v="0.24458204334365299"/>
    <x v="1"/>
  </r>
  <r>
    <x v="1"/>
    <s v="8:30PM EDT"/>
    <x v="15"/>
    <x v="13"/>
    <x v="0"/>
    <n v="0.68575851393188825"/>
    <x v="10"/>
  </r>
  <r>
    <x v="1"/>
    <s v="9:00PM EDT"/>
    <x v="16"/>
    <x v="18"/>
    <x v="0"/>
    <n v="0.56811145510835892"/>
    <x v="14"/>
  </r>
  <r>
    <x v="1"/>
    <s v="10:30PM EDT"/>
    <x v="4"/>
    <x v="12"/>
    <x v="0"/>
    <n v="-0.75541795665634703"/>
    <x v="9"/>
  </r>
  <r>
    <x v="1"/>
    <s v="5:00PM EDT"/>
    <x v="1"/>
    <x v="2"/>
    <x v="5"/>
    <n v="0.45046439628482948"/>
    <x v="2"/>
  </r>
  <r>
    <x v="1"/>
    <s v="TBD"/>
    <x v="5"/>
    <x v="11"/>
    <x v="2"/>
    <n v="6.8111455108358865E-2"/>
    <x v="8"/>
  </r>
  <r>
    <x v="2"/>
    <s v="10:30PM EDT"/>
    <x v="7"/>
    <x v="10"/>
    <x v="0"/>
    <n v="-0.40247678018575883"/>
    <x v="8"/>
  </r>
  <r>
    <x v="2"/>
    <s v="4:00PM EDT"/>
    <x v="17"/>
    <x v="7"/>
    <x v="1"/>
    <n v="0.24458204334365299"/>
    <x v="6"/>
  </r>
  <r>
    <x v="2"/>
    <s v="4:00PM EDT"/>
    <x v="8"/>
    <x v="3"/>
    <x v="0"/>
    <n v="1.0975232198142413"/>
    <x v="2"/>
  </r>
  <r>
    <x v="2"/>
    <s v="7:30PM EDT"/>
    <x v="0"/>
    <x v="17"/>
    <x v="0"/>
    <n v="9.2879256965941737E-3"/>
    <x v="13"/>
  </r>
  <r>
    <x v="2"/>
    <s v="9:00PM EDT"/>
    <x v="11"/>
    <x v="5"/>
    <x v="0"/>
    <n v="6.8111455108358865E-2"/>
    <x v="4"/>
  </r>
  <r>
    <x v="2"/>
    <s v="9:00PM EDT"/>
    <x v="16"/>
    <x v="16"/>
    <x v="0"/>
    <n v="0.56811145510835892"/>
    <x v="2"/>
  </r>
  <r>
    <x v="2"/>
    <s v="5:00PM EDT"/>
    <x v="15"/>
    <x v="15"/>
    <x v="5"/>
    <n v="0.68575851393188825"/>
    <x v="12"/>
  </r>
  <r>
    <x v="2"/>
    <s v="11:00PM EDT"/>
    <x v="6"/>
    <x v="14"/>
    <x v="4"/>
    <n v="0.59752321981424128"/>
    <x v="11"/>
  </r>
  <r>
    <x v="2"/>
    <s v="7:00PM EDT"/>
    <x v="12"/>
    <x v="14"/>
    <x v="0"/>
    <n v="0.53869969040247656"/>
    <x v="11"/>
  </r>
  <r>
    <x v="2"/>
    <s v="7:30PM EDT"/>
    <x v="14"/>
    <x v="3"/>
    <x v="0"/>
    <n v="0.56811145510835892"/>
    <x v="2"/>
  </r>
  <r>
    <x v="2"/>
    <s v="8:00PM EDT"/>
    <x v="18"/>
    <x v="8"/>
    <x v="0"/>
    <n v="9.7523219814241224E-2"/>
    <x v="6"/>
  </r>
  <r>
    <x v="2"/>
    <s v="8:30PM EDT"/>
    <x v="15"/>
    <x v="17"/>
    <x v="0"/>
    <n v="0.68575851393188825"/>
    <x v="13"/>
  </r>
  <r>
    <x v="2"/>
    <s v="9:00PM EDT"/>
    <x v="2"/>
    <x v="13"/>
    <x v="0"/>
    <n v="9.7523219814241224E-2"/>
    <x v="10"/>
  </r>
  <r>
    <x v="2"/>
    <s v="10:30PM EDT"/>
    <x v="8"/>
    <x v="5"/>
    <x v="0"/>
    <n v="1.0975232198142413"/>
    <x v="4"/>
  </r>
  <r>
    <x v="2"/>
    <s v="TBD"/>
    <x v="10"/>
    <x v="8"/>
    <x v="0"/>
    <n v="6.8111455108358865E-2"/>
    <x v="6"/>
  </r>
  <r>
    <x v="2"/>
    <s v="TBD"/>
    <x v="5"/>
    <x v="18"/>
    <x v="0"/>
    <n v="6.8111455108358865E-2"/>
    <x v="14"/>
  </r>
  <r>
    <x v="2"/>
    <s v="1:30PM EDT"/>
    <x v="13"/>
    <x v="9"/>
    <x v="1"/>
    <n v="0.39164086687306476"/>
    <x v="7"/>
  </r>
  <r>
    <x v="2"/>
    <s v="4:00PM EDT"/>
    <x v="3"/>
    <x v="12"/>
    <x v="0"/>
    <n v="0.77399380804953533"/>
    <x v="9"/>
  </r>
  <r>
    <x v="2"/>
    <s v="7:30PM EDT"/>
    <x v="18"/>
    <x v="7"/>
    <x v="0"/>
    <n v="9.7523219814241224E-2"/>
    <x v="6"/>
  </r>
  <r>
    <x v="2"/>
    <s v="7:30PM EDT"/>
    <x v="17"/>
    <x v="2"/>
    <x v="0"/>
    <n v="0.24458204334365299"/>
    <x v="2"/>
  </r>
  <r>
    <x v="2"/>
    <s v="8:30PM EDT"/>
    <x v="2"/>
    <x v="1"/>
    <x v="0"/>
    <n v="9.7523219814241224E-2"/>
    <x v="1"/>
  </r>
  <r>
    <x v="2"/>
    <s v="4:00PM EDT"/>
    <x v="1"/>
    <x v="0"/>
    <x v="7"/>
    <n v="0.45046439628482948"/>
    <x v="0"/>
  </r>
  <r>
    <x v="2"/>
    <s v="6:00PM EDT"/>
    <x v="7"/>
    <x v="15"/>
    <x v="5"/>
    <n v="-0.40247678018575883"/>
    <x v="12"/>
  </r>
  <r>
    <x v="2"/>
    <s v="7:30PM EDT"/>
    <x v="0"/>
    <x v="18"/>
    <x v="0"/>
    <n v="9.2879256965941737E-3"/>
    <x v="14"/>
  </r>
  <r>
    <x v="2"/>
    <s v="TBD"/>
    <x v="9"/>
    <x v="4"/>
    <x v="0"/>
    <n v="-0.52012383900928816"/>
    <x v="3"/>
  </r>
  <r>
    <x v="2"/>
    <s v="TBD"/>
    <x v="5"/>
    <x v="13"/>
    <x v="0"/>
    <n v="6.8111455108358865E-2"/>
    <x v="10"/>
  </r>
  <r>
    <x v="2"/>
    <s v="7:30PM EDT"/>
    <x v="0"/>
    <x v="6"/>
    <x v="0"/>
    <n v="9.2879256965941737E-3"/>
    <x v="5"/>
  </r>
  <r>
    <x v="2"/>
    <s v="8:30PM EDT"/>
    <x v="1"/>
    <x v="10"/>
    <x v="0"/>
    <n v="0.45046439628482948"/>
    <x v="8"/>
  </r>
  <r>
    <x v="2"/>
    <s v="10:00PM EDT"/>
    <x v="3"/>
    <x v="11"/>
    <x v="0"/>
    <n v="0.77399380804953533"/>
    <x v="8"/>
  </r>
  <r>
    <x v="2"/>
    <s v="10:30PM EDT"/>
    <x v="8"/>
    <x v="2"/>
    <x v="0"/>
    <n v="1.0975232198142413"/>
    <x v="2"/>
  </r>
  <r>
    <x v="2"/>
    <s v="1:00PM EDT"/>
    <x v="14"/>
    <x v="18"/>
    <x v="4"/>
    <n v="0.56811145510835892"/>
    <x v="14"/>
  </r>
  <r>
    <x v="2"/>
    <s v="5:00PM EDT"/>
    <x v="12"/>
    <x v="0"/>
    <x v="5"/>
    <n v="0.53869969040247656"/>
    <x v="0"/>
  </r>
  <r>
    <x v="2"/>
    <s v="10:30PM EDT"/>
    <x v="4"/>
    <x v="8"/>
    <x v="0"/>
    <n v="-0.75541795665634703"/>
    <x v="6"/>
  </r>
  <r>
    <x v="2"/>
    <s v="TBD"/>
    <x v="10"/>
    <x v="9"/>
    <x v="0"/>
    <n v="6.8111455108358865E-2"/>
    <x v="7"/>
  </r>
  <r>
    <x v="2"/>
    <s v="7:00PM EDT"/>
    <x v="12"/>
    <x v="13"/>
    <x v="0"/>
    <n v="0.53869969040247656"/>
    <x v="10"/>
  </r>
  <r>
    <x v="2"/>
    <s v="7:30PM EDT"/>
    <x v="18"/>
    <x v="5"/>
    <x v="0"/>
    <n v="9.7523219814241224E-2"/>
    <x v="4"/>
  </r>
  <r>
    <x v="2"/>
    <s v="8:30PM EDT"/>
    <x v="2"/>
    <x v="12"/>
    <x v="0"/>
    <n v="9.7523219814241224E-2"/>
    <x v="9"/>
  </r>
  <r>
    <x v="2"/>
    <s v="9:00PM EDT"/>
    <x v="11"/>
    <x v="15"/>
    <x v="0"/>
    <n v="6.8111455108358865E-2"/>
    <x v="12"/>
  </r>
  <r>
    <x v="2"/>
    <s v="9:00PM EDT"/>
    <x v="16"/>
    <x v="6"/>
    <x v="0"/>
    <n v="0.56811145510835892"/>
    <x v="5"/>
  </r>
  <r>
    <x v="2"/>
    <s v="3:30PM EDT"/>
    <x v="15"/>
    <x v="14"/>
    <x v="1"/>
    <n v="0.68575851393188825"/>
    <x v="11"/>
  </r>
  <r>
    <x v="2"/>
    <s v="5:00PM EDT"/>
    <x v="14"/>
    <x v="4"/>
    <x v="5"/>
    <n v="0.56811145510835892"/>
    <x v="3"/>
  </r>
  <r>
    <x v="2"/>
    <s v="11:00PM EDT"/>
    <x v="6"/>
    <x v="17"/>
    <x v="4"/>
    <n v="0.59752321981424128"/>
    <x v="13"/>
  </r>
  <r>
    <x v="3"/>
    <s v="TBD"/>
    <x v="9"/>
    <x v="9"/>
    <x v="0"/>
    <n v="-0.52012383900928816"/>
    <x v="7"/>
  </r>
  <r>
    <x v="3"/>
    <s v="7:00PM EDT"/>
    <x v="14"/>
    <x v="16"/>
    <x v="0"/>
    <n v="0.56811145510835892"/>
    <x v="2"/>
  </r>
  <r>
    <x v="3"/>
    <s v="7:30PM EDT"/>
    <x v="17"/>
    <x v="14"/>
    <x v="0"/>
    <n v="0.24458204334365299"/>
    <x v="11"/>
  </r>
  <r>
    <x v="3"/>
    <s v="8:30PM EDT"/>
    <x v="15"/>
    <x v="3"/>
    <x v="0"/>
    <n v="0.68575851393188825"/>
    <x v="2"/>
  </r>
  <r>
    <x v="3"/>
    <s v="9:00PM EDT"/>
    <x v="11"/>
    <x v="11"/>
    <x v="0"/>
    <n v="6.8111455108358865E-2"/>
    <x v="8"/>
  </r>
  <r>
    <x v="3"/>
    <s v="9:30PM EDT"/>
    <x v="16"/>
    <x v="12"/>
    <x v="0"/>
    <n v="0.56811145510835892"/>
    <x v="9"/>
  </r>
  <r>
    <x v="3"/>
    <s v="10:30PM EDT"/>
    <x v="4"/>
    <x v="17"/>
    <x v="0"/>
    <n v="-0.75541795665634703"/>
    <x v="13"/>
  </r>
  <r>
    <x v="3"/>
    <s v="4:00PM EDT"/>
    <x v="18"/>
    <x v="18"/>
    <x v="1"/>
    <n v="9.7523219814241224E-2"/>
    <x v="14"/>
  </r>
  <r>
    <x v="3"/>
    <s v="5:00PM EDT"/>
    <x v="13"/>
    <x v="1"/>
    <x v="5"/>
    <n v="0.39164086687306476"/>
    <x v="1"/>
  </r>
  <r>
    <x v="3"/>
    <s v="7:30PM EDT"/>
    <x v="0"/>
    <x v="4"/>
    <x v="0"/>
    <n v="9.2879256965941737E-3"/>
    <x v="3"/>
  </r>
  <r>
    <x v="3"/>
    <s v="4:00PM EDT"/>
    <x v="3"/>
    <x v="16"/>
    <x v="0"/>
    <n v="0.77399380804953533"/>
    <x v="2"/>
  </r>
  <r>
    <x v="3"/>
    <s v="7:30PM EDT"/>
    <x v="18"/>
    <x v="1"/>
    <x v="0"/>
    <n v="9.7523219814241224E-2"/>
    <x v="1"/>
  </r>
  <r>
    <x v="3"/>
    <s v="8:30PM EDT"/>
    <x v="13"/>
    <x v="13"/>
    <x v="0"/>
    <n v="0.39164086687306476"/>
    <x v="10"/>
  </r>
  <r>
    <x v="3"/>
    <s v="9:30PM EDT"/>
    <x v="16"/>
    <x v="18"/>
    <x v="0"/>
    <n v="0.56811145510835892"/>
    <x v="14"/>
  </r>
  <r>
    <x v="3"/>
    <s v="TBD"/>
    <x v="5"/>
    <x v="10"/>
    <x v="0"/>
    <n v="6.8111455108358865E-2"/>
    <x v="8"/>
  </r>
  <r>
    <x v="3"/>
    <s v="5:00PM EDT"/>
    <x v="7"/>
    <x v="11"/>
    <x v="7"/>
    <n v="-0.40247678018575883"/>
    <x v="8"/>
  </r>
  <r>
    <x v="3"/>
    <s v="7:00PM EDT"/>
    <x v="12"/>
    <x v="5"/>
    <x v="0"/>
    <n v="0.53869969040247656"/>
    <x v="4"/>
  </r>
  <r>
    <x v="3"/>
    <s v="7:30PM EDT"/>
    <x v="17"/>
    <x v="3"/>
    <x v="0"/>
    <n v="0.24458204334365299"/>
    <x v="2"/>
  </r>
  <r>
    <x v="3"/>
    <s v="9:00PM EDT"/>
    <x v="11"/>
    <x v="12"/>
    <x v="0"/>
    <n v="6.8111455108358865E-2"/>
    <x v="9"/>
  </r>
  <r>
    <x v="3"/>
    <s v="TBD"/>
    <x v="10"/>
    <x v="14"/>
    <x v="0"/>
    <n v="6.8111455108358865E-2"/>
    <x v="11"/>
  </r>
  <r>
    <x v="3"/>
    <s v="TBD"/>
    <x v="5"/>
    <x v="15"/>
    <x v="0"/>
    <n v="6.8111455108358865E-2"/>
    <x v="12"/>
  </r>
  <r>
    <x v="3"/>
    <s v="8:30PM EDT"/>
    <x v="13"/>
    <x v="2"/>
    <x v="0"/>
    <n v="0.39164086687306476"/>
    <x v="2"/>
  </r>
  <r>
    <x v="3"/>
    <s v="10:30PM EDT"/>
    <x v="6"/>
    <x v="13"/>
    <x v="0"/>
    <n v="0.59752321981424128"/>
    <x v="10"/>
  </r>
  <r>
    <x v="3"/>
    <s v="7:00PM EDT"/>
    <x v="12"/>
    <x v="12"/>
    <x v="0"/>
    <n v="0.53869969040247656"/>
    <x v="9"/>
  </r>
  <r>
    <x v="3"/>
    <s v="8:00PM EDT"/>
    <x v="17"/>
    <x v="6"/>
    <x v="0"/>
    <n v="0.24458204334365299"/>
    <x v="5"/>
  </r>
  <r>
    <x v="3"/>
    <s v="8:30PM EDT"/>
    <x v="2"/>
    <x v="0"/>
    <x v="0"/>
    <n v="9.7523219814241224E-2"/>
    <x v="0"/>
  </r>
  <r>
    <x v="3"/>
    <s v="9:00PM EDT"/>
    <x v="1"/>
    <x v="5"/>
    <x v="0"/>
    <n v="0.45046439628482948"/>
    <x v="4"/>
  </r>
  <r>
    <x v="3"/>
    <s v="9:30PM EDT"/>
    <x v="16"/>
    <x v="17"/>
    <x v="0"/>
    <n v="0.56811145510835892"/>
    <x v="13"/>
  </r>
  <r>
    <x v="3"/>
    <s v="5:00PM EDT"/>
    <x v="0"/>
    <x v="7"/>
    <x v="7"/>
    <n v="9.2879256965941737E-3"/>
    <x v="6"/>
  </r>
  <r>
    <x v="3"/>
    <s v="7:00PM EDT"/>
    <x v="7"/>
    <x v="2"/>
    <x v="1"/>
    <n v="-0.40247678018575883"/>
    <x v="2"/>
  </r>
  <r>
    <x v="3"/>
    <s v="11:00PM EDT"/>
    <x v="4"/>
    <x v="18"/>
    <x v="5"/>
    <n v="-0.75541795665634703"/>
    <x v="14"/>
  </r>
  <r>
    <x v="3"/>
    <s v="TBD"/>
    <x v="10"/>
    <x v="2"/>
    <x v="0"/>
    <n v="6.8111455108358865E-2"/>
    <x v="2"/>
  </r>
  <r>
    <x v="3"/>
    <s v="TBD"/>
    <x v="9"/>
    <x v="8"/>
    <x v="0"/>
    <n v="-0.52012383900928816"/>
    <x v="6"/>
  </r>
  <r>
    <x v="3"/>
    <s v="5:30PM EDT"/>
    <x v="0"/>
    <x v="11"/>
    <x v="1"/>
    <n v="9.2879256965941737E-3"/>
    <x v="8"/>
  </r>
  <r>
    <x v="3"/>
    <s v="7:00PM EDT"/>
    <x v="12"/>
    <x v="16"/>
    <x v="0"/>
    <n v="0.53869969040247656"/>
    <x v="2"/>
  </r>
  <r>
    <x v="3"/>
    <s v="8:30PM EDT"/>
    <x v="15"/>
    <x v="4"/>
    <x v="0"/>
    <n v="0.68575851393188825"/>
    <x v="3"/>
  </r>
  <r>
    <x v="3"/>
    <s v="10:30PM EDT"/>
    <x v="8"/>
    <x v="18"/>
    <x v="0"/>
    <n v="1.0975232198142413"/>
    <x v="14"/>
  </r>
  <r>
    <x v="3"/>
    <s v="10:30PM EDT"/>
    <x v="4"/>
    <x v="10"/>
    <x v="0"/>
    <n v="-0.75541795665634703"/>
    <x v="8"/>
  </r>
  <r>
    <x v="3"/>
    <s v="2:00PM EDT"/>
    <x v="14"/>
    <x v="14"/>
    <x v="4"/>
    <n v="0.56811145510835892"/>
    <x v="11"/>
  </r>
  <r>
    <x v="4"/>
    <s v="TBD"/>
    <x v="9"/>
    <x v="3"/>
    <x v="0"/>
    <n v="-0.52012383900928816"/>
    <x v="2"/>
  </r>
  <r>
    <x v="4"/>
    <s v="8:30PM EDT"/>
    <x v="15"/>
    <x v="16"/>
    <x v="0"/>
    <n v="0.68575851393188825"/>
    <x v="2"/>
  </r>
  <r>
    <x v="4"/>
    <s v="8:30PM EDT"/>
    <x v="13"/>
    <x v="12"/>
    <x v="0"/>
    <n v="0.39164086687306476"/>
    <x v="9"/>
  </r>
  <r>
    <x v="4"/>
    <s v="10:00PM EDT"/>
    <x v="16"/>
    <x v="9"/>
    <x v="0"/>
    <n v="0.56811145510835892"/>
    <x v="7"/>
  </r>
  <r>
    <x v="4"/>
    <s v="10:00PM EDT"/>
    <x v="3"/>
    <x v="1"/>
    <x v="0"/>
    <n v="0.77399380804953533"/>
    <x v="1"/>
  </r>
  <r>
    <x v="4"/>
    <s v="9:00PM EDT"/>
    <x v="2"/>
    <x v="15"/>
    <x v="0"/>
    <n v="9.7523219814241224E-2"/>
    <x v="12"/>
  </r>
  <r>
    <x v="4"/>
    <s v="9:30PM EDT"/>
    <x v="11"/>
    <x v="7"/>
    <x v="0"/>
    <n v="6.8111455108358865E-2"/>
    <x v="6"/>
  </r>
  <r>
    <x v="4"/>
    <s v="10:30PM EDT"/>
    <x v="6"/>
    <x v="4"/>
    <x v="0"/>
    <n v="0.59752321981424128"/>
    <x v="3"/>
  </r>
  <r>
    <x v="4"/>
    <s v="7:30PM EDT"/>
    <x v="18"/>
    <x v="12"/>
    <x v="0"/>
    <n v="9.7523219814241224E-2"/>
    <x v="9"/>
  </r>
  <r>
    <x v="4"/>
    <s v="9:00PM EDT"/>
    <x v="1"/>
    <x v="9"/>
    <x v="0"/>
    <n v="0.45046439628482948"/>
    <x v="7"/>
  </r>
  <r>
    <x v="4"/>
    <s v="11:00PM EDT"/>
    <x v="5"/>
    <x v="17"/>
    <x v="1"/>
    <n v="6.8111455108358865E-2"/>
    <x v="13"/>
  </r>
  <r>
    <x v="4"/>
    <s v="TBD"/>
    <x v="10"/>
    <x v="15"/>
    <x v="0"/>
    <n v="6.8111455108358865E-2"/>
    <x v="12"/>
  </r>
  <r>
    <x v="4"/>
    <s v="3:00PM EDT"/>
    <x v="13"/>
    <x v="0"/>
    <x v="7"/>
    <n v="0.39164086687306476"/>
    <x v="0"/>
  </r>
  <r>
    <x v="4"/>
    <s v="5:00PM EDT"/>
    <x v="17"/>
    <x v="13"/>
    <x v="0"/>
    <n v="0.24458204334365299"/>
    <x v="10"/>
  </r>
  <r>
    <x v="4"/>
    <s v="9:30PM EDT"/>
    <x v="11"/>
    <x v="1"/>
    <x v="0"/>
    <n v="6.8111455108358865E-2"/>
    <x v="1"/>
  </r>
  <r>
    <x v="4"/>
    <s v="10:30PM EDT"/>
    <x v="6"/>
    <x v="11"/>
    <x v="0"/>
    <n v="0.59752321981424128"/>
    <x v="8"/>
  </r>
  <r>
    <x v="4"/>
    <s v="7:30PM EDT"/>
    <x v="0"/>
    <x v="15"/>
    <x v="0"/>
    <n v="9.2879256965941737E-3"/>
    <x v="12"/>
  </r>
  <r>
    <x v="4"/>
    <s v="7:00PM EDT"/>
    <x v="14"/>
    <x v="3"/>
    <x v="0"/>
    <n v="0.56811145510835892"/>
    <x v="2"/>
  </r>
  <r>
    <x v="4"/>
    <s v="7:30PM EDT"/>
    <x v="18"/>
    <x v="14"/>
    <x v="0"/>
    <n v="9.7523219814241224E-2"/>
    <x v="11"/>
  </r>
  <r>
    <x v="4"/>
    <s v="8:30PM EDT"/>
    <x v="15"/>
    <x v="5"/>
    <x v="0"/>
    <n v="0.68575851393188825"/>
    <x v="4"/>
  </r>
  <r>
    <x v="4"/>
    <s v="9:00PM EDT"/>
    <x v="2"/>
    <x v="8"/>
    <x v="0"/>
    <n v="9.7523219814241224E-2"/>
    <x v="6"/>
  </r>
  <r>
    <x v="4"/>
    <s v="10:30PM EDT"/>
    <x v="8"/>
    <x v="17"/>
    <x v="0"/>
    <n v="1.0975232198142413"/>
    <x v="13"/>
  </r>
  <r>
    <x v="4"/>
    <s v="11:00PM EDT"/>
    <x v="7"/>
    <x v="18"/>
    <x v="1"/>
    <n v="-0.40247678018575883"/>
    <x v="14"/>
  </r>
  <r>
    <x v="4"/>
    <s v="TBD"/>
    <x v="5"/>
    <x v="6"/>
    <x v="0"/>
    <n v="6.8111455108358865E-2"/>
    <x v="5"/>
  </r>
  <r>
    <x v="4"/>
    <s v="10:30PM EDT"/>
    <x v="4"/>
    <x v="5"/>
    <x v="0"/>
    <n v="-0.75541795665634703"/>
    <x v="4"/>
  </r>
  <r>
    <x v="4"/>
    <s v="TBD"/>
    <x v="10"/>
    <x v="11"/>
    <x v="0"/>
    <n v="6.8111455108358865E-2"/>
    <x v="8"/>
  </r>
  <r>
    <x v="4"/>
    <s v="TBD"/>
    <x v="9"/>
    <x v="7"/>
    <x v="0"/>
    <n v="-0.52012383900928816"/>
    <x v="6"/>
  </r>
  <r>
    <x v="4"/>
    <s v="7:30PM EDT"/>
    <x v="17"/>
    <x v="10"/>
    <x v="0"/>
    <n v="0.24458204334365299"/>
    <x v="8"/>
  </r>
  <r>
    <x v="4"/>
    <s v="7:30PM EDT"/>
    <x v="0"/>
    <x v="13"/>
    <x v="0"/>
    <n v="9.2879256965941737E-3"/>
    <x v="10"/>
  </r>
  <r>
    <x v="4"/>
    <s v="8:30PM EDT"/>
    <x v="13"/>
    <x v="1"/>
    <x v="0"/>
    <n v="0.39164086687306476"/>
    <x v="1"/>
  </r>
  <r>
    <x v="4"/>
    <s v="10:00PM EDT"/>
    <x v="16"/>
    <x v="0"/>
    <x v="0"/>
    <n v="0.56811145510835892"/>
    <x v="0"/>
  </r>
  <r>
    <x v="4"/>
    <s v="10:30PM EDT"/>
    <x v="6"/>
    <x v="16"/>
    <x v="0"/>
    <n v="0.59752321981424128"/>
    <x v="2"/>
  </r>
  <r>
    <x v="4"/>
    <s v="11:00PM EDT"/>
    <x v="3"/>
    <x v="2"/>
    <x v="1"/>
    <n v="0.77399380804953533"/>
    <x v="2"/>
  </r>
  <r>
    <x v="4"/>
    <s v="TBD"/>
    <x v="10"/>
    <x v="0"/>
    <x v="0"/>
    <n v="6.8111455108358865E-2"/>
    <x v="0"/>
  </r>
  <r>
    <x v="4"/>
    <s v="TBD"/>
    <x v="9"/>
    <x v="4"/>
    <x v="0"/>
    <n v="-0.52012383900928816"/>
    <x v="3"/>
  </r>
  <r>
    <x v="4"/>
    <s v="TBD"/>
    <x v="5"/>
    <x v="9"/>
    <x v="0"/>
    <n v="6.8111455108358865E-2"/>
    <x v="7"/>
  </r>
  <r>
    <x v="4"/>
    <s v="7:00PM EDT"/>
    <x v="14"/>
    <x v="8"/>
    <x v="0"/>
    <n v="0.56811145510835892"/>
    <x v="6"/>
  </r>
  <r>
    <x v="4"/>
    <s v="7:00PM EDT"/>
    <x v="12"/>
    <x v="10"/>
    <x v="0"/>
    <n v="0.53869969040247656"/>
    <x v="8"/>
  </r>
  <r>
    <x v="4"/>
    <s v="8:00PM EDT"/>
    <x v="1"/>
    <x v="6"/>
    <x v="1"/>
    <n v="0.45046439628482948"/>
    <x v="5"/>
  </r>
  <r>
    <x v="4"/>
    <s v="9:00PM EDT"/>
    <x v="11"/>
    <x v="18"/>
    <x v="0"/>
    <n v="6.8111455108358865E-2"/>
    <x v="14"/>
  </r>
  <r>
    <x v="4"/>
    <s v="10:30PM EDT"/>
    <x v="8"/>
    <x v="13"/>
    <x v="0"/>
    <n v="1.0975232198142413"/>
    <x v="10"/>
  </r>
  <r>
    <x v="4"/>
    <s v="9:00PM EDT"/>
    <x v="3"/>
    <x v="15"/>
    <x v="2"/>
    <n v="0.77399380804953533"/>
    <x v="12"/>
  </r>
  <r>
    <x v="5"/>
    <s v="7:00PM EDT"/>
    <x v="12"/>
    <x v="3"/>
    <x v="0"/>
    <n v="0.53869969040247656"/>
    <x v="2"/>
  </r>
  <r>
    <x v="5"/>
    <s v="7:30PM EDT"/>
    <x v="0"/>
    <x v="6"/>
    <x v="0"/>
    <n v="9.2879256965941737E-3"/>
    <x v="5"/>
  </r>
  <r>
    <x v="5"/>
    <s v="8:00PM EDT"/>
    <x v="15"/>
    <x v="7"/>
    <x v="1"/>
    <n v="0.68575851393188825"/>
    <x v="6"/>
  </r>
  <r>
    <x v="5"/>
    <s v="9:00PM EDT"/>
    <x v="11"/>
    <x v="8"/>
    <x v="0"/>
    <n v="6.8111455108358865E-2"/>
    <x v="6"/>
  </r>
  <r>
    <x v="5"/>
    <s v="9:00PM EDT"/>
    <x v="1"/>
    <x v="4"/>
    <x v="0"/>
    <n v="0.45046439628482948"/>
    <x v="3"/>
  </r>
  <r>
    <x v="5"/>
    <s v="10:00PM EDT"/>
    <x v="3"/>
    <x v="11"/>
    <x v="0"/>
    <n v="0.77399380804953533"/>
    <x v="8"/>
  </r>
  <r>
    <x v="5"/>
    <s v="11:00PM EDT"/>
    <x v="7"/>
    <x v="16"/>
    <x v="0"/>
    <n v="-0.40247678018575883"/>
    <x v="2"/>
  </r>
  <r>
    <x v="5"/>
    <s v="7:30PM EDT"/>
    <x v="18"/>
    <x v="5"/>
    <x v="0"/>
    <n v="9.7523219814241224E-2"/>
    <x v="4"/>
  </r>
  <r>
    <x v="5"/>
    <s v="11:00PM EDT"/>
    <x v="8"/>
    <x v="15"/>
    <x v="5"/>
    <n v="1.0975232198142413"/>
    <x v="12"/>
  </r>
  <r>
    <x v="5"/>
    <s v="TBD"/>
    <x v="5"/>
    <x v="12"/>
    <x v="0"/>
    <n v="6.8111455108358865E-2"/>
    <x v="9"/>
  </r>
  <r>
    <x v="5"/>
    <s v="7:30PM EDT"/>
    <x v="17"/>
    <x v="7"/>
    <x v="0"/>
    <n v="0.24458204334365299"/>
    <x v="6"/>
  </r>
  <r>
    <x v="5"/>
    <s v="8:00PM EDT"/>
    <x v="0"/>
    <x v="1"/>
    <x v="1"/>
    <n v="9.2879256965941737E-3"/>
    <x v="1"/>
  </r>
  <r>
    <x v="5"/>
    <s v="8:30PM EDT"/>
    <x v="13"/>
    <x v="3"/>
    <x v="0"/>
    <n v="0.39164086687306476"/>
    <x v="2"/>
  </r>
  <r>
    <x v="5"/>
    <s v="8:30PM EDT"/>
    <x v="15"/>
    <x v="10"/>
    <x v="0"/>
    <n v="0.68575851393188825"/>
    <x v="8"/>
  </r>
  <r>
    <x v="5"/>
    <s v="9:30PM EDT"/>
    <x v="16"/>
    <x v="14"/>
    <x v="0"/>
    <n v="0.56811145510835892"/>
    <x v="11"/>
  </r>
  <r>
    <x v="5"/>
    <s v="8:00PM EDT"/>
    <x v="2"/>
    <x v="18"/>
    <x v="4"/>
    <n v="9.7523219814241224E-2"/>
    <x v="14"/>
  </r>
  <r>
    <x v="5"/>
    <s v="11:00PM EDT"/>
    <x v="4"/>
    <x v="2"/>
    <x v="5"/>
    <n v="-0.75541795665634703"/>
    <x v="2"/>
  </r>
  <r>
    <x v="5"/>
    <s v="TBD"/>
    <x v="10"/>
    <x v="1"/>
    <x v="0"/>
    <n v="6.8111455108358865E-2"/>
    <x v="1"/>
  </r>
  <r>
    <x v="5"/>
    <s v="7:30PM EDT"/>
    <x v="17"/>
    <x v="5"/>
    <x v="0"/>
    <n v="0.24458204334365299"/>
    <x v="4"/>
  </r>
  <r>
    <x v="5"/>
    <s v="7:30PM EDT"/>
    <x v="18"/>
    <x v="6"/>
    <x v="0"/>
    <n v="9.7523219814241224E-2"/>
    <x v="5"/>
  </r>
  <r>
    <x v="5"/>
    <s v="8:00PM EDT"/>
    <x v="14"/>
    <x v="9"/>
    <x v="1"/>
    <n v="0.56811145510835892"/>
    <x v="7"/>
  </r>
  <r>
    <x v="5"/>
    <s v="9:00PM EDT"/>
    <x v="11"/>
    <x v="16"/>
    <x v="0"/>
    <n v="6.8111455108358865E-2"/>
    <x v="2"/>
  </r>
  <r>
    <x v="5"/>
    <s v="9:00PM EDT"/>
    <x v="1"/>
    <x v="17"/>
    <x v="0"/>
    <n v="0.45046439628482948"/>
    <x v="13"/>
  </r>
  <r>
    <x v="5"/>
    <s v="10:30PM EDT"/>
    <x v="6"/>
    <x v="8"/>
    <x v="0"/>
    <n v="0.59752321981424128"/>
    <x v="6"/>
  </r>
  <r>
    <x v="5"/>
    <s v="11:00PM EDT"/>
    <x v="7"/>
    <x v="11"/>
    <x v="0"/>
    <n v="-0.40247678018575883"/>
    <x v="8"/>
  </r>
  <r>
    <x v="5"/>
    <s v="11:00PM EDT"/>
    <x v="8"/>
    <x v="0"/>
    <x v="5"/>
    <n v="1.0975232198142413"/>
    <x v="0"/>
  </r>
  <r>
    <x v="5"/>
    <s v="9:00PM EDT"/>
    <x v="11"/>
    <x v="10"/>
    <x v="0"/>
    <n v="6.8111455108358865E-2"/>
    <x v="8"/>
  </r>
  <r>
    <x v="5"/>
    <s v="10:30PM EDT"/>
    <x v="4"/>
    <x v="11"/>
    <x v="0"/>
    <n v="-0.75541795665634703"/>
    <x v="8"/>
  </r>
  <r>
    <x v="5"/>
    <s v="11:00PM EDT"/>
    <x v="7"/>
    <x v="8"/>
    <x v="0"/>
    <n v="-0.40247678018575883"/>
    <x v="6"/>
  </r>
  <r>
    <x v="5"/>
    <s v="8:30PM EDT"/>
    <x v="13"/>
    <x v="0"/>
    <x v="1"/>
    <n v="0.39164086687306476"/>
    <x v="0"/>
  </r>
  <r>
    <x v="5"/>
    <s v="TBD"/>
    <x v="10"/>
    <x v="14"/>
    <x v="0"/>
    <n v="6.8111455108358865E-2"/>
    <x v="11"/>
  </r>
  <r>
    <x v="5"/>
    <s v="TBD"/>
    <x v="9"/>
    <x v="17"/>
    <x v="2"/>
    <n v="-0.52012383900928816"/>
    <x v="13"/>
  </r>
  <r>
    <x v="5"/>
    <s v="TBD"/>
    <x v="5"/>
    <x v="18"/>
    <x v="0"/>
    <n v="6.8111455108358865E-2"/>
    <x v="14"/>
  </r>
  <r>
    <x v="5"/>
    <s v="7:00PM EDT"/>
    <x v="12"/>
    <x v="5"/>
    <x v="0"/>
    <n v="0.53869969040247656"/>
    <x v="4"/>
  </r>
  <r>
    <x v="5"/>
    <s v="9:00PM EDT"/>
    <x v="2"/>
    <x v="12"/>
    <x v="0"/>
    <n v="9.7523219814241224E-2"/>
    <x v="9"/>
  </r>
  <r>
    <x v="5"/>
    <s v="9:30PM EDT"/>
    <x v="16"/>
    <x v="4"/>
    <x v="0"/>
    <n v="0.56811145510835892"/>
    <x v="3"/>
  </r>
  <r>
    <x v="5"/>
    <s v="5:00PM EDT"/>
    <x v="4"/>
    <x v="7"/>
    <x v="5"/>
    <n v="-0.75541795665634703"/>
    <x v="6"/>
  </r>
  <r>
    <x v="5"/>
    <s v="7:30PM EDT"/>
    <x v="18"/>
    <x v="9"/>
    <x v="0"/>
    <n v="9.7523219814241224E-2"/>
    <x v="7"/>
  </r>
  <r>
    <x v="5"/>
    <s v="10:00PM EDT"/>
    <x v="3"/>
    <x v="13"/>
    <x v="4"/>
    <n v="0.77399380804953533"/>
    <x v="10"/>
  </r>
  <r>
    <x v="5"/>
    <s v="TBD"/>
    <x v="9"/>
    <x v="10"/>
    <x v="0"/>
    <n v="-0.52012383900928816"/>
    <x v="8"/>
  </r>
  <r>
    <x v="5"/>
    <s v="10:00PM EDT"/>
    <x v="16"/>
    <x v="13"/>
    <x v="1"/>
    <n v="0.56811145510835892"/>
    <x v="10"/>
  </r>
  <r>
    <x v="5"/>
    <s v="7:30PM EDT"/>
    <x v="17"/>
    <x v="17"/>
    <x v="0"/>
    <n v="0.24458204334365299"/>
    <x v="13"/>
  </r>
  <r>
    <x v="5"/>
    <s v="7:30PM EDT"/>
    <x v="0"/>
    <x v="3"/>
    <x v="0"/>
    <n v="9.2879256965941737E-3"/>
    <x v="2"/>
  </r>
  <r>
    <x v="5"/>
    <s v="8:00PM EDT"/>
    <x v="14"/>
    <x v="1"/>
    <x v="1"/>
    <n v="0.56811145510835892"/>
    <x v="1"/>
  </r>
  <r>
    <x v="5"/>
    <s v="8:30PM EDT"/>
    <x v="15"/>
    <x v="2"/>
    <x v="0"/>
    <n v="0.68575851393188825"/>
    <x v="2"/>
  </r>
  <r>
    <x v="5"/>
    <s v="10:30PM EDT"/>
    <x v="6"/>
    <x v="12"/>
    <x v="0"/>
    <n v="0.59752321981424128"/>
    <x v="9"/>
  </r>
  <r>
    <x v="6"/>
    <s v="TBD"/>
    <x v="5"/>
    <x v="15"/>
    <x v="0"/>
    <n v="6.8111455108358865E-2"/>
    <x v="12"/>
  </r>
  <r>
    <x v="6"/>
    <s v="5:00PM EDT"/>
    <x v="13"/>
    <x v="14"/>
    <x v="5"/>
    <n v="0.39164086687306476"/>
    <x v="11"/>
  </r>
  <r>
    <x v="6"/>
    <s v="7:30PM EDT"/>
    <x v="17"/>
    <x v="14"/>
    <x v="0"/>
    <n v="0.24458204334365299"/>
    <x v="11"/>
  </r>
  <r>
    <x v="6"/>
    <s v="7:30PM EDT"/>
    <x v="18"/>
    <x v="3"/>
    <x v="0"/>
    <n v="9.7523219814241224E-2"/>
    <x v="2"/>
  </r>
  <r>
    <x v="6"/>
    <s v="8:30PM EDT"/>
    <x v="2"/>
    <x v="16"/>
    <x v="0"/>
    <n v="9.7523219814241224E-2"/>
    <x v="2"/>
  </r>
  <r>
    <x v="6"/>
    <s v="8:30PM EDT"/>
    <x v="15"/>
    <x v="4"/>
    <x v="0"/>
    <n v="0.68575851393188825"/>
    <x v="3"/>
  </r>
  <r>
    <x v="6"/>
    <s v="10:00PM EDT"/>
    <x v="3"/>
    <x v="6"/>
    <x v="1"/>
    <n v="0.77399380804953533"/>
    <x v="5"/>
  </r>
  <r>
    <x v="6"/>
    <s v="10:30PM EDT"/>
    <x v="6"/>
    <x v="2"/>
    <x v="0"/>
    <n v="0.59752321981424128"/>
    <x v="2"/>
  </r>
  <r>
    <x v="6"/>
    <s v="11:00PM EDT"/>
    <x v="7"/>
    <x v="5"/>
    <x v="0"/>
    <n v="-0.40247678018575883"/>
    <x v="4"/>
  </r>
  <r>
    <x v="6"/>
    <s v="5:00PM EDT"/>
    <x v="1"/>
    <x v="7"/>
    <x v="5"/>
    <n v="0.45046439628482948"/>
    <x v="6"/>
  </r>
  <r>
    <x v="6"/>
    <s v="9:00PM EDT"/>
    <x v="4"/>
    <x v="1"/>
    <x v="0"/>
    <n v="-0.75541795665634703"/>
    <x v="1"/>
  </r>
  <r>
    <x v="6"/>
    <s v="11:00PM EDT"/>
    <x v="8"/>
    <x v="9"/>
    <x v="4"/>
    <n v="1.0975232198142413"/>
    <x v="7"/>
  </r>
  <r>
    <x v="6"/>
    <s v="TBD"/>
    <x v="9"/>
    <x v="6"/>
    <x v="0"/>
    <n v="-0.52012383900928816"/>
    <x v="5"/>
  </r>
  <r>
    <x v="6"/>
    <s v="10:00PM EDT"/>
    <x v="3"/>
    <x v="8"/>
    <x v="1"/>
    <n v="0.77399380804953533"/>
    <x v="6"/>
  </r>
  <r>
    <x v="6"/>
    <s v="TBD"/>
    <x v="10"/>
    <x v="4"/>
    <x v="0"/>
    <n v="6.8111455108358865E-2"/>
    <x v="3"/>
  </r>
  <r>
    <x v="6"/>
    <s v="7:00PM EDT"/>
    <x v="14"/>
    <x v="5"/>
    <x v="0"/>
    <n v="0.56811145510835892"/>
    <x v="4"/>
  </r>
  <r>
    <x v="6"/>
    <s v="7:30PM EDT"/>
    <x v="0"/>
    <x v="14"/>
    <x v="0"/>
    <n v="9.2879256965941737E-3"/>
    <x v="11"/>
  </r>
  <r>
    <x v="6"/>
    <s v="8:30PM EDT"/>
    <x v="13"/>
    <x v="10"/>
    <x v="0"/>
    <n v="0.39164086687306476"/>
    <x v="8"/>
  </r>
  <r>
    <x v="6"/>
    <s v="9:00PM EDT"/>
    <x v="11"/>
    <x v="11"/>
    <x v="0"/>
    <n v="6.8111455108358865E-2"/>
    <x v="8"/>
  </r>
  <r>
    <x v="6"/>
    <s v="10:30PM EDT"/>
    <x v="4"/>
    <x v="13"/>
    <x v="0"/>
    <n v="-0.75541795665634703"/>
    <x v="10"/>
  </r>
  <r>
    <x v="6"/>
    <s v="10:30PM EDT"/>
    <x v="8"/>
    <x v="16"/>
    <x v="0"/>
    <n v="1.0975232198142413"/>
    <x v="2"/>
  </r>
  <r>
    <x v="6"/>
    <s v="5:00PM EDT"/>
    <x v="12"/>
    <x v="18"/>
    <x v="5"/>
    <n v="0.53869969040247656"/>
    <x v="14"/>
  </r>
  <r>
    <x v="6"/>
    <s v="10:00PM EDT"/>
    <x v="7"/>
    <x v="2"/>
    <x v="1"/>
    <n v="-0.40247678018575883"/>
    <x v="2"/>
  </r>
  <r>
    <x v="6"/>
    <s v="TBD"/>
    <x v="10"/>
    <x v="16"/>
    <x v="0"/>
    <n v="6.8111455108358865E-2"/>
    <x v="2"/>
  </r>
  <r>
    <x v="6"/>
    <s v="TBD"/>
    <x v="9"/>
    <x v="0"/>
    <x v="0"/>
    <n v="-0.52012383900928816"/>
    <x v="0"/>
  </r>
  <r>
    <x v="6"/>
    <s v="7:30PM EDT"/>
    <x v="18"/>
    <x v="1"/>
    <x v="0"/>
    <n v="9.7523219814241224E-2"/>
    <x v="1"/>
  </r>
  <r>
    <x v="6"/>
    <s v="7:30PM EDT"/>
    <x v="17"/>
    <x v="6"/>
    <x v="0"/>
    <n v="0.24458204334365299"/>
    <x v="5"/>
  </r>
  <r>
    <x v="6"/>
    <s v="8:30PM EDT"/>
    <x v="1"/>
    <x v="15"/>
    <x v="0"/>
    <n v="0.45046439628482948"/>
    <x v="12"/>
  </r>
  <r>
    <x v="6"/>
    <s v="9:00PM EDT"/>
    <x v="16"/>
    <x v="12"/>
    <x v="0"/>
    <n v="0.56811145510835892"/>
    <x v="9"/>
  </r>
  <r>
    <x v="6"/>
    <s v="10:30PM EDT"/>
    <x v="6"/>
    <x v="17"/>
    <x v="1"/>
    <n v="0.59752321981424128"/>
    <x v="13"/>
  </r>
  <r>
    <x v="6"/>
    <s v="5:00PM EDT"/>
    <x v="14"/>
    <x v="11"/>
    <x v="5"/>
    <n v="0.56811145510835892"/>
    <x v="8"/>
  </r>
  <r>
    <x v="6"/>
    <s v="8:00PM EDT"/>
    <x v="15"/>
    <x v="9"/>
    <x v="1"/>
    <n v="0.68575851393188825"/>
    <x v="7"/>
  </r>
  <r>
    <x v="6"/>
    <s v="TBD"/>
    <x v="5"/>
    <x v="8"/>
    <x v="0"/>
    <n v="6.8111455108358865E-2"/>
    <x v="6"/>
  </r>
  <r>
    <x v="6"/>
    <s v="TBD"/>
    <x v="9"/>
    <x v="1"/>
    <x v="0"/>
    <n v="-0.52012383900928816"/>
    <x v="1"/>
  </r>
  <r>
    <x v="6"/>
    <s v="7:30PM EDT"/>
    <x v="18"/>
    <x v="14"/>
    <x v="0"/>
    <n v="9.7523219814241224E-2"/>
    <x v="11"/>
  </r>
  <r>
    <x v="6"/>
    <s v="8:30PM EDT"/>
    <x v="13"/>
    <x v="3"/>
    <x v="0"/>
    <n v="0.39164086687306476"/>
    <x v="2"/>
  </r>
  <r>
    <x v="6"/>
    <s v="3:30PM EDT"/>
    <x v="7"/>
    <x v="18"/>
    <x v="6"/>
    <n v="-0.40247678018575883"/>
    <x v="14"/>
  </r>
  <r>
    <x v="6"/>
    <s v="8:30PM EDT"/>
    <x v="2"/>
    <x v="4"/>
    <x v="0"/>
    <n v="9.7523219814241224E-2"/>
    <x v="3"/>
  </r>
  <r>
    <x v="6"/>
    <s v="9:00PM EDT"/>
    <x v="3"/>
    <x v="7"/>
    <x v="7"/>
    <n v="0.77399380804953533"/>
    <x v="6"/>
  </r>
  <r>
    <x v="6"/>
    <s v="11:00PM EDT"/>
    <x v="4"/>
    <x v="12"/>
    <x v="5"/>
    <n v="-0.75541795665634703"/>
    <x v="9"/>
  </r>
  <r>
    <x v="7"/>
    <s v="8:00PM EDT"/>
    <x v="12"/>
    <x v="6"/>
    <x v="1"/>
    <n v="0.53869969040247656"/>
    <x v="5"/>
  </r>
  <r>
    <x v="7"/>
    <s v="8:30PM EDT"/>
    <x v="1"/>
    <x v="3"/>
    <x v="0"/>
    <n v="0.45046439628482948"/>
    <x v="2"/>
  </r>
  <r>
    <x v="7"/>
    <s v="7:00PM EDT"/>
    <x v="14"/>
    <x v="10"/>
    <x v="0"/>
    <n v="0.56811145510835892"/>
    <x v="8"/>
  </r>
  <r>
    <x v="7"/>
    <s v="7:30PM EDT"/>
    <x v="17"/>
    <x v="0"/>
    <x v="0"/>
    <n v="0.24458204334365299"/>
    <x v="0"/>
  </r>
  <r>
    <x v="7"/>
    <s v="7:30PM EDT"/>
    <x v="0"/>
    <x v="5"/>
    <x v="0"/>
    <n v="9.2879256965941737E-3"/>
    <x v="4"/>
  </r>
  <r>
    <x v="7"/>
    <s v="9:00PM EDT"/>
    <x v="16"/>
    <x v="11"/>
    <x v="0"/>
    <n v="0.56811145510835892"/>
    <x v="8"/>
  </r>
  <r>
    <x v="7"/>
    <s v="10:00PM EDT"/>
    <x v="11"/>
    <x v="17"/>
    <x v="1"/>
    <n v="6.8111455108358865E-2"/>
    <x v="13"/>
  </r>
  <r>
    <x v="7"/>
    <s v="TBD"/>
    <x v="5"/>
    <x v="13"/>
    <x v="0"/>
    <n v="6.8111455108358865E-2"/>
    <x v="10"/>
  </r>
  <r>
    <x v="7"/>
    <s v="5:00PM EDT"/>
    <x v="6"/>
    <x v="15"/>
    <x v="5"/>
    <n v="0.59752321981424128"/>
    <x v="12"/>
  </r>
  <r>
    <x v="7"/>
    <s v="8:30PM EDT"/>
    <x v="1"/>
    <x v="0"/>
    <x v="0"/>
    <n v="0.45046439628482948"/>
    <x v="0"/>
  </r>
  <r>
    <x v="7"/>
    <s v="10:00PM EDT"/>
    <x v="3"/>
    <x v="16"/>
    <x v="0"/>
    <n v="0.77399380804953533"/>
    <x v="2"/>
  </r>
  <r>
    <x v="7"/>
    <s v="10:30PM EDT"/>
    <x v="8"/>
    <x v="2"/>
    <x v="0"/>
    <n v="1.0975232198142413"/>
    <x v="2"/>
  </r>
  <r>
    <x v="7"/>
    <s v="TBD"/>
    <x v="10"/>
    <x v="10"/>
    <x v="0"/>
    <n v="6.8111455108358865E-2"/>
    <x v="8"/>
  </r>
  <r>
    <x v="7"/>
    <s v="7:00PM EDT"/>
    <x v="12"/>
    <x v="9"/>
    <x v="0"/>
    <n v="0.53869969040247656"/>
    <x v="7"/>
  </r>
  <r>
    <x v="7"/>
    <s v="8:30PM EDT"/>
    <x v="2"/>
    <x v="6"/>
    <x v="0"/>
    <n v="9.7523219814241224E-2"/>
    <x v="5"/>
  </r>
  <r>
    <x v="7"/>
    <s v="9:00PM EDT"/>
    <x v="7"/>
    <x v="17"/>
    <x v="7"/>
    <n v="-0.40247678018575883"/>
    <x v="13"/>
  </r>
  <r>
    <x v="7"/>
    <s v="8:00PM EDT"/>
    <x v="15"/>
    <x v="1"/>
    <x v="1"/>
    <n v="0.68575851393188825"/>
    <x v="1"/>
  </r>
  <r>
    <x v="7"/>
    <s v="TBD"/>
    <x v="10"/>
    <x v="9"/>
    <x v="0"/>
    <n v="6.8111455108358865E-2"/>
    <x v="7"/>
  </r>
  <r>
    <x v="7"/>
    <s v="4:00PM EDT"/>
    <x v="2"/>
    <x v="17"/>
    <x v="1"/>
    <n v="9.7523219814241224E-2"/>
    <x v="13"/>
  </r>
  <r>
    <x v="7"/>
    <s v="6:00PM EDT"/>
    <x v="11"/>
    <x v="16"/>
    <x v="0"/>
    <n v="6.8111455108358865E-2"/>
    <x v="2"/>
  </r>
  <r>
    <x v="7"/>
    <s v="7:30PM EDT"/>
    <x v="18"/>
    <x v="4"/>
    <x v="0"/>
    <n v="9.7523219814241224E-2"/>
    <x v="3"/>
  </r>
  <r>
    <x v="7"/>
    <s v="8:30PM EDT"/>
    <x v="13"/>
    <x v="5"/>
    <x v="0"/>
    <n v="0.39164086687306476"/>
    <x v="4"/>
  </r>
  <r>
    <x v="7"/>
    <s v="10:30PM EDT"/>
    <x v="7"/>
    <x v="8"/>
    <x v="0"/>
    <n v="-0.40247678018575883"/>
    <x v="6"/>
  </r>
  <r>
    <x v="7"/>
    <s v="5:00PM EDT"/>
    <x v="1"/>
    <x v="7"/>
    <x v="5"/>
    <n v="0.45046439628482948"/>
    <x v="6"/>
  </r>
  <r>
    <x v="7"/>
    <s v="9:00PM EDT"/>
    <x v="6"/>
    <x v="12"/>
    <x v="7"/>
    <n v="0.59752321981424128"/>
    <x v="9"/>
  </r>
  <r>
    <x v="7"/>
    <s v="9:00PM EDT"/>
    <x v="16"/>
    <x v="15"/>
    <x v="0"/>
    <n v="0.56811145510835892"/>
    <x v="12"/>
  </r>
  <r>
    <x v="7"/>
    <s v="TBD"/>
    <x v="9"/>
    <x v="3"/>
    <x v="0"/>
    <n v="-0.52012383900928816"/>
    <x v="2"/>
  </r>
  <r>
    <x v="7"/>
    <s v="3:00PM EDT"/>
    <x v="0"/>
    <x v="0"/>
    <x v="1"/>
    <n v="9.2879256965941737E-3"/>
    <x v="0"/>
  </r>
  <r>
    <x v="7"/>
    <s v="5:30PM EDT"/>
    <x v="8"/>
    <x v="11"/>
    <x v="1"/>
    <n v="1.0975232198142413"/>
    <x v="8"/>
  </r>
  <r>
    <x v="7"/>
    <s v="10:30PM EDT"/>
    <x v="4"/>
    <x v="13"/>
    <x v="0"/>
    <n v="-0.75541795665634703"/>
    <x v="10"/>
  </r>
  <r>
    <x v="7"/>
    <s v="TBD"/>
    <x v="5"/>
    <x v="2"/>
    <x v="0"/>
    <n v="6.8111455108358865E-2"/>
    <x v="2"/>
  </r>
  <r>
    <x v="7"/>
    <s v="1:30PM EDT"/>
    <x v="12"/>
    <x v="14"/>
    <x v="6"/>
    <n v="0.53869969040247656"/>
    <x v="11"/>
  </r>
  <r>
    <x v="7"/>
    <s v="4:00PM EDT"/>
    <x v="17"/>
    <x v="10"/>
    <x v="0"/>
    <n v="0.24458204334365299"/>
    <x v="8"/>
  </r>
  <r>
    <x v="7"/>
    <s v="5:00PM EDT"/>
    <x v="14"/>
    <x v="6"/>
    <x v="5"/>
    <n v="0.56811145510835892"/>
    <x v="5"/>
  </r>
  <r>
    <x v="7"/>
    <s v="9:00PM EDT"/>
    <x v="3"/>
    <x v="18"/>
    <x v="7"/>
    <n v="0.77399380804953533"/>
    <x v="14"/>
  </r>
  <r>
    <x v="8"/>
    <m/>
    <x v="19"/>
    <x v="19"/>
    <x v="8"/>
    <m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V25" firstHeaderRow="1" firstDataRow="2" firstDataCol="1"/>
  <pivotFields count="7">
    <pivotField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1">
        <item x="13"/>
        <item x="4"/>
        <item x="11"/>
        <item x="17"/>
        <item x="12"/>
        <item x="2"/>
        <item x="1"/>
        <item x="6"/>
        <item x="10"/>
        <item x="18"/>
        <item x="14"/>
        <item x="0"/>
        <item x="7"/>
        <item x="16"/>
        <item x="8"/>
        <item x="3"/>
        <item x="15"/>
        <item x="9"/>
        <item x="5"/>
        <item x="19"/>
        <item t="default"/>
      </items>
    </pivotField>
    <pivotField axis="axisCol" compact="0" outline="0" subtotalTop="0" showAll="0" includeNewItemsInFilter="1">
      <items count="21">
        <item x="6"/>
        <item x="15"/>
        <item x="2"/>
        <item x="4"/>
        <item x="1"/>
        <item x="11"/>
        <item x="14"/>
        <item x="18"/>
        <item x="3"/>
        <item x="10"/>
        <item x="7"/>
        <item x="9"/>
        <item x="13"/>
        <item x="8"/>
        <item x="12"/>
        <item x="17"/>
        <item x="0"/>
        <item x="5"/>
        <item x="16"/>
        <item x="19"/>
        <item t="default"/>
      </items>
    </pivotField>
    <pivotField dataField="1" compact="0" outline="0" subtotalTop="0" showAll="0" includeNewItemsInFilter="1">
      <items count="10">
        <item x="2"/>
        <item x="7"/>
        <item x="4"/>
        <item x="0"/>
        <item x="6"/>
        <item x="1"/>
        <item x="5"/>
        <item x="3"/>
        <item x="8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>
      <items count="16">
        <item x="12"/>
        <item x="4"/>
        <item x="10"/>
        <item x="7"/>
        <item x="2"/>
        <item x="8"/>
        <item x="3"/>
        <item x="5"/>
        <item x="11"/>
        <item x="1"/>
        <item x="6"/>
        <item x="14"/>
        <item x="0"/>
        <item x="13"/>
        <item x="9"/>
        <item x="15"/>
      </items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3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Count of TV" fld="4" subtotal="count" baseField="0" baseItem="0"/>
  </dataFields>
  <formats count="14">
    <format dxfId="14">
      <pivotArea field="2" type="button" dataOnly="0" labelOnly="1" outline="0" axis="axisRow" fieldPosition="0"/>
    </format>
    <format dxfId="13">
      <pivotArea dataOnly="0" labelOnly="1" outline="0" fieldPosition="0">
        <references count="1">
          <reference field="3" count="0"/>
        </references>
      </pivotArea>
    </format>
    <format dxfId="12">
      <pivotArea dataOnly="0" labelOnly="1" grandCol="1" outline="0" fieldPosition="0"/>
    </format>
    <format dxfId="11">
      <pivotArea dataOnly="0" labelOnly="1" outline="0" fieldPosition="0">
        <references count="1">
          <reference field="2" count="2">
            <x v="3"/>
            <x v="4"/>
          </reference>
        </references>
      </pivotArea>
    </format>
    <format dxfId="10">
      <pivotArea dataOnly="0" labelOnly="1" outline="0" fieldPosition="0">
        <references count="1">
          <reference field="2" count="1">
            <x v="0"/>
          </reference>
        </references>
      </pivotArea>
    </format>
    <format dxfId="9">
      <pivotArea dataOnly="0" labelOnly="1" outline="0" fieldPosition="0">
        <references count="1">
          <reference field="2" count="1">
            <x v="10"/>
          </reference>
        </references>
      </pivotArea>
    </format>
    <format dxfId="8">
      <pivotArea dataOnly="0" labelOnly="1" outline="0" fieldPosition="0">
        <references count="1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dataOnly="0" labelOnly="1" outline="0" fieldPosition="0">
        <references count="1">
          <reference field="2" count="1">
            <x v="3"/>
          </reference>
        </references>
      </pivotArea>
    </format>
    <format dxfId="5">
      <pivotArea dataOnly="0" labelOnly="1" outline="0" fieldPosition="0">
        <references count="1">
          <reference field="2" count="1">
            <x v="6"/>
          </reference>
        </references>
      </pivotArea>
    </format>
    <format dxfId="4">
      <pivotArea dataOnly="0" labelOnly="1" outline="0" fieldPosition="0">
        <references count="1">
          <reference field="2" count="1">
            <x v="17"/>
          </reference>
        </references>
      </pivotArea>
    </format>
    <format dxfId="3">
      <pivotArea dataOnly="0" labelOnly="1" outline="0" fieldPosition="0">
        <references count="1">
          <reference field="2" count="1">
            <x v="4"/>
          </reference>
        </references>
      </pivotArea>
    </format>
    <format dxfId="2">
      <pivotArea dataOnly="0" labelOnly="1" outline="0" fieldPosition="0">
        <references count="1">
          <reference field="2" count="2">
            <x v="8"/>
            <x v="9"/>
          </reference>
        </references>
      </pivotArea>
    </format>
    <format dxfId="1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>
      <selection activeCell="C36" sqref="C36"/>
    </sheetView>
  </sheetViews>
  <sheetFormatPr defaultRowHeight="15"/>
  <cols>
    <col min="1" max="1" width="7.140625" bestFit="1" customWidth="1"/>
    <col min="2" max="2" width="4.7109375" bestFit="1" customWidth="1"/>
    <col min="3" max="3" width="23.5703125" bestFit="1" customWidth="1"/>
    <col min="4" max="4" width="6.85546875" bestFit="1" customWidth="1"/>
    <col min="5" max="5" width="6.140625" bestFit="1" customWidth="1"/>
    <col min="6" max="6" width="5.5703125" bestFit="1" customWidth="1"/>
    <col min="7" max="7" width="4.5703125" bestFit="1" customWidth="1"/>
    <col min="8" max="8" width="4.7109375" bestFit="1" customWidth="1"/>
    <col min="9" max="10" width="8" customWidth="1"/>
    <col min="11" max="11" width="6.28515625" bestFit="1" customWidth="1"/>
    <col min="12" max="12" width="7.140625" style="1" bestFit="1" customWidth="1"/>
    <col min="13" max="13" width="7.42578125" style="1" bestFit="1" customWidth="1"/>
    <col min="14" max="15" width="12" bestFit="1" customWidth="1"/>
  </cols>
  <sheetData>
    <row r="1" spans="1:17">
      <c r="A1" t="s">
        <v>36</v>
      </c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38</v>
      </c>
      <c r="M1" s="1" t="s">
        <v>39</v>
      </c>
      <c r="N1" t="s">
        <v>40</v>
      </c>
      <c r="O1" t="s">
        <v>41</v>
      </c>
    </row>
    <row r="2" spans="1:17">
      <c r="A2">
        <v>2012</v>
      </c>
      <c r="C2" t="s">
        <v>37</v>
      </c>
      <c r="I2" t="e">
        <f>AVERAGE(I1:I1)</f>
        <v>#DIV/0!</v>
      </c>
      <c r="J2" t="e">
        <f>AVERAGE(J1:J1)</f>
        <v>#DIV/0!</v>
      </c>
      <c r="N2">
        <f t="shared" ref="N2:N33" si="0">L2*E2</f>
        <v>0</v>
      </c>
      <c r="O2">
        <f t="shared" ref="O2:O33" si="1">M2*E2</f>
        <v>0</v>
      </c>
      <c r="Q2" s="2" t="s">
        <v>66</v>
      </c>
    </row>
    <row r="3" spans="1:17">
      <c r="A3">
        <v>2012</v>
      </c>
      <c r="B3">
        <v>4</v>
      </c>
      <c r="C3" s="2" t="s">
        <v>66</v>
      </c>
      <c r="D3">
        <v>57</v>
      </c>
      <c r="E3">
        <v>34</v>
      </c>
      <c r="F3">
        <v>17</v>
      </c>
      <c r="G3">
        <v>11</v>
      </c>
      <c r="H3">
        <v>6</v>
      </c>
      <c r="I3">
        <v>46</v>
      </c>
      <c r="J3">
        <v>41</v>
      </c>
      <c r="K3">
        <v>5</v>
      </c>
      <c r="L3" s="1">
        <f t="shared" ref="L3:L21" si="2">I3/44.9474</f>
        <v>1.0234184847176921</v>
      </c>
      <c r="M3" s="1">
        <f t="shared" ref="M3:M21" si="3">J3/44.9474</f>
        <v>0.9121773450744648</v>
      </c>
      <c r="N3">
        <f t="shared" si="0"/>
        <v>34.796228480401531</v>
      </c>
      <c r="O3">
        <f t="shared" si="1"/>
        <v>31.014029732531803</v>
      </c>
      <c r="Q3" s="5" t="s">
        <v>62</v>
      </c>
    </row>
    <row r="4" spans="1:17">
      <c r="A4">
        <v>2012</v>
      </c>
      <c r="B4">
        <v>9</v>
      </c>
      <c r="C4" s="5" t="s">
        <v>62</v>
      </c>
      <c r="D4">
        <v>30</v>
      </c>
      <c r="E4">
        <v>34</v>
      </c>
      <c r="F4">
        <v>7</v>
      </c>
      <c r="G4">
        <v>18</v>
      </c>
      <c r="H4">
        <v>9</v>
      </c>
      <c r="I4">
        <v>24</v>
      </c>
      <c r="J4">
        <v>58</v>
      </c>
      <c r="K4">
        <v>-34</v>
      </c>
      <c r="L4" s="1">
        <f t="shared" si="2"/>
        <v>0.53395747028749163</v>
      </c>
      <c r="M4" s="1">
        <f t="shared" si="3"/>
        <v>1.290397219861438</v>
      </c>
      <c r="N4">
        <f t="shared" si="0"/>
        <v>18.154553989774715</v>
      </c>
      <c r="O4">
        <f t="shared" si="1"/>
        <v>43.873505475288894</v>
      </c>
      <c r="Q4" s="5" t="s">
        <v>57</v>
      </c>
    </row>
    <row r="5" spans="1:17">
      <c r="A5">
        <v>2012</v>
      </c>
      <c r="B5">
        <v>7</v>
      </c>
      <c r="C5" s="5" t="s">
        <v>57</v>
      </c>
      <c r="D5">
        <v>37</v>
      </c>
      <c r="E5">
        <v>34</v>
      </c>
      <c r="F5">
        <v>11</v>
      </c>
      <c r="G5">
        <v>19</v>
      </c>
      <c r="H5">
        <v>4</v>
      </c>
      <c r="I5">
        <v>44</v>
      </c>
      <c r="J5">
        <v>50</v>
      </c>
      <c r="K5">
        <v>-6</v>
      </c>
      <c r="L5" s="1">
        <f t="shared" si="2"/>
        <v>0.97892202886040125</v>
      </c>
      <c r="M5" s="1">
        <f t="shared" si="3"/>
        <v>1.1124113964322742</v>
      </c>
      <c r="N5">
        <f t="shared" si="0"/>
        <v>33.283348981253646</v>
      </c>
      <c r="O5">
        <f t="shared" si="1"/>
        <v>37.821987478697324</v>
      </c>
      <c r="Q5" s="5" t="s">
        <v>63</v>
      </c>
    </row>
    <row r="6" spans="1:17">
      <c r="A6">
        <v>2012</v>
      </c>
      <c r="B6">
        <v>6</v>
      </c>
      <c r="C6" s="5" t="s">
        <v>63</v>
      </c>
      <c r="D6">
        <v>52</v>
      </c>
      <c r="E6">
        <v>34</v>
      </c>
      <c r="F6">
        <v>15</v>
      </c>
      <c r="G6">
        <v>12</v>
      </c>
      <c r="H6">
        <v>7</v>
      </c>
      <c r="I6">
        <v>44</v>
      </c>
      <c r="J6">
        <v>44</v>
      </c>
      <c r="K6">
        <v>0</v>
      </c>
      <c r="L6" s="1">
        <f t="shared" si="2"/>
        <v>0.97892202886040125</v>
      </c>
      <c r="M6" s="1">
        <f t="shared" si="3"/>
        <v>0.97892202886040125</v>
      </c>
      <c r="N6">
        <f t="shared" si="0"/>
        <v>33.283348981253646</v>
      </c>
      <c r="O6">
        <f t="shared" si="1"/>
        <v>33.283348981253646</v>
      </c>
      <c r="Q6" s="5" t="s">
        <v>53</v>
      </c>
    </row>
    <row r="7" spans="1:17">
      <c r="A7">
        <v>2012</v>
      </c>
      <c r="B7">
        <v>2</v>
      </c>
      <c r="C7" s="5" t="s">
        <v>53</v>
      </c>
      <c r="D7">
        <v>58</v>
      </c>
      <c r="E7">
        <v>34</v>
      </c>
      <c r="F7">
        <v>17</v>
      </c>
      <c r="G7">
        <v>10</v>
      </c>
      <c r="H7">
        <v>7</v>
      </c>
      <c r="I7">
        <v>53</v>
      </c>
      <c r="J7">
        <v>43</v>
      </c>
      <c r="K7">
        <v>10</v>
      </c>
      <c r="L7" s="1">
        <f t="shared" si="2"/>
        <v>1.1791560802182106</v>
      </c>
      <c r="M7" s="1">
        <f t="shared" si="3"/>
        <v>0.9566738009317558</v>
      </c>
      <c r="N7">
        <f t="shared" si="0"/>
        <v>40.091306727419159</v>
      </c>
      <c r="O7">
        <f t="shared" si="1"/>
        <v>32.526909231679696</v>
      </c>
      <c r="Q7" s="5" t="s">
        <v>56</v>
      </c>
    </row>
    <row r="8" spans="1:17">
      <c r="A8">
        <v>2012</v>
      </c>
      <c r="B8">
        <v>6</v>
      </c>
      <c r="C8" s="5" t="s">
        <v>56</v>
      </c>
      <c r="D8">
        <v>39</v>
      </c>
      <c r="E8">
        <v>34</v>
      </c>
      <c r="F8">
        <v>9</v>
      </c>
      <c r="G8">
        <v>13</v>
      </c>
      <c r="H8">
        <v>12</v>
      </c>
      <c r="I8">
        <v>42</v>
      </c>
      <c r="J8">
        <v>47</v>
      </c>
      <c r="K8">
        <v>-5</v>
      </c>
      <c r="L8" s="1">
        <f t="shared" si="2"/>
        <v>0.93442557300311024</v>
      </c>
      <c r="M8" s="1">
        <f t="shared" si="3"/>
        <v>1.0456667126463377</v>
      </c>
      <c r="N8">
        <f t="shared" si="0"/>
        <v>31.770469482105749</v>
      </c>
      <c r="O8">
        <f t="shared" si="1"/>
        <v>35.552668229975481</v>
      </c>
      <c r="Q8" s="5" t="s">
        <v>52</v>
      </c>
    </row>
    <row r="9" spans="1:17">
      <c r="A9">
        <v>2012</v>
      </c>
      <c r="B9">
        <v>5</v>
      </c>
      <c r="C9" s="5" t="s">
        <v>52</v>
      </c>
      <c r="D9">
        <v>53</v>
      </c>
      <c r="E9">
        <v>34</v>
      </c>
      <c r="F9">
        <v>14</v>
      </c>
      <c r="G9">
        <v>9</v>
      </c>
      <c r="H9">
        <v>11</v>
      </c>
      <c r="I9">
        <v>48</v>
      </c>
      <c r="J9">
        <v>41</v>
      </c>
      <c r="K9">
        <v>7</v>
      </c>
      <c r="L9" s="1">
        <f t="shared" si="2"/>
        <v>1.0679149405749833</v>
      </c>
      <c r="M9" s="1">
        <f t="shared" si="3"/>
        <v>0.9121773450744648</v>
      </c>
      <c r="N9">
        <f t="shared" si="0"/>
        <v>36.309107979549431</v>
      </c>
      <c r="O9">
        <f t="shared" si="1"/>
        <v>31.014029732531803</v>
      </c>
      <c r="Q9" s="5" t="s">
        <v>65</v>
      </c>
    </row>
    <row r="10" spans="1:17">
      <c r="A10">
        <v>2012</v>
      </c>
      <c r="B10">
        <v>4</v>
      </c>
      <c r="C10" s="5" t="s">
        <v>65</v>
      </c>
      <c r="D10">
        <v>54</v>
      </c>
      <c r="E10">
        <v>34</v>
      </c>
      <c r="F10">
        <v>16</v>
      </c>
      <c r="G10">
        <v>12</v>
      </c>
      <c r="H10">
        <v>6</v>
      </c>
      <c r="I10">
        <v>59</v>
      </c>
      <c r="J10">
        <v>47</v>
      </c>
      <c r="K10">
        <v>12</v>
      </c>
      <c r="L10" s="1">
        <f t="shared" si="2"/>
        <v>1.3126454477900835</v>
      </c>
      <c r="M10" s="1">
        <f t="shared" si="3"/>
        <v>1.0456667126463377</v>
      </c>
      <c r="N10">
        <f t="shared" si="0"/>
        <v>44.629945224862837</v>
      </c>
      <c r="O10">
        <f t="shared" si="1"/>
        <v>35.552668229975481</v>
      </c>
      <c r="Q10" s="5" t="s">
        <v>60</v>
      </c>
    </row>
    <row r="11" spans="1:17">
      <c r="A11">
        <v>2012</v>
      </c>
      <c r="B11">
        <v>7</v>
      </c>
      <c r="C11" s="5" t="s">
        <v>60</v>
      </c>
      <c r="D11">
        <v>42</v>
      </c>
      <c r="E11">
        <v>34</v>
      </c>
      <c r="F11">
        <v>12</v>
      </c>
      <c r="G11">
        <v>16</v>
      </c>
      <c r="H11">
        <v>6</v>
      </c>
      <c r="I11">
        <v>45</v>
      </c>
      <c r="J11">
        <v>51</v>
      </c>
      <c r="K11">
        <v>-6</v>
      </c>
      <c r="L11" s="1">
        <f t="shared" si="2"/>
        <v>1.0011702567890468</v>
      </c>
      <c r="M11" s="1">
        <f t="shared" si="3"/>
        <v>1.1346596243609197</v>
      </c>
      <c r="N11">
        <f t="shared" si="0"/>
        <v>34.039788730827588</v>
      </c>
      <c r="O11">
        <f t="shared" si="1"/>
        <v>38.578427228271273</v>
      </c>
      <c r="Q11" s="5" t="s">
        <v>76</v>
      </c>
    </row>
    <row r="12" spans="1:17">
      <c r="A12">
        <v>2012</v>
      </c>
      <c r="B12">
        <v>9</v>
      </c>
      <c r="C12" s="5" t="s">
        <v>76</v>
      </c>
      <c r="D12">
        <v>35</v>
      </c>
      <c r="E12">
        <v>34</v>
      </c>
      <c r="F12">
        <v>9</v>
      </c>
      <c r="G12">
        <v>17</v>
      </c>
      <c r="H12">
        <v>8</v>
      </c>
      <c r="I12">
        <v>39</v>
      </c>
      <c r="J12">
        <v>44</v>
      </c>
      <c r="K12">
        <v>-5</v>
      </c>
      <c r="L12" s="1">
        <f t="shared" si="2"/>
        <v>0.86768088921717379</v>
      </c>
      <c r="M12" s="1">
        <f t="shared" si="3"/>
        <v>0.97892202886040125</v>
      </c>
      <c r="N12">
        <f t="shared" si="0"/>
        <v>29.50115023338391</v>
      </c>
      <c r="O12">
        <f t="shared" si="1"/>
        <v>33.283348981253646</v>
      </c>
      <c r="Q12" s="5" t="s">
        <v>70</v>
      </c>
    </row>
    <row r="13" spans="1:17">
      <c r="A13">
        <v>2012</v>
      </c>
      <c r="B13">
        <v>3</v>
      </c>
      <c r="C13" s="5" t="s">
        <v>70</v>
      </c>
      <c r="D13">
        <v>57</v>
      </c>
      <c r="E13">
        <v>34</v>
      </c>
      <c r="F13">
        <v>16</v>
      </c>
      <c r="G13">
        <v>9</v>
      </c>
      <c r="H13">
        <v>9</v>
      </c>
      <c r="I13">
        <v>57</v>
      </c>
      <c r="J13">
        <v>46</v>
      </c>
      <c r="K13">
        <v>11</v>
      </c>
      <c r="L13" s="1">
        <f t="shared" si="2"/>
        <v>1.2681489919327924</v>
      </c>
      <c r="M13" s="1">
        <f t="shared" si="3"/>
        <v>1.0234184847176921</v>
      </c>
      <c r="N13">
        <f t="shared" si="0"/>
        <v>43.117065725714944</v>
      </c>
      <c r="O13">
        <f t="shared" si="1"/>
        <v>34.796228480401531</v>
      </c>
      <c r="Q13" s="5" t="s">
        <v>45</v>
      </c>
    </row>
    <row r="14" spans="1:17">
      <c r="A14">
        <v>2012</v>
      </c>
      <c r="B14">
        <v>8</v>
      </c>
      <c r="C14" s="5" t="s">
        <v>45</v>
      </c>
      <c r="D14">
        <v>36</v>
      </c>
      <c r="E14">
        <v>34</v>
      </c>
      <c r="F14">
        <v>10</v>
      </c>
      <c r="G14">
        <v>18</v>
      </c>
      <c r="H14">
        <v>6</v>
      </c>
      <c r="I14">
        <v>37</v>
      </c>
      <c r="J14">
        <v>45</v>
      </c>
      <c r="K14">
        <v>-8</v>
      </c>
      <c r="L14" s="1">
        <f t="shared" si="2"/>
        <v>0.82318443335988289</v>
      </c>
      <c r="M14" s="1">
        <f t="shared" si="3"/>
        <v>1.0011702567890468</v>
      </c>
      <c r="N14">
        <f t="shared" si="0"/>
        <v>27.988270734236018</v>
      </c>
      <c r="O14">
        <f t="shared" si="1"/>
        <v>34.039788730827588</v>
      </c>
      <c r="Q14" s="5" t="s">
        <v>69</v>
      </c>
    </row>
    <row r="15" spans="1:17">
      <c r="A15">
        <v>2012</v>
      </c>
      <c r="B15">
        <v>8</v>
      </c>
      <c r="C15" s="5" t="s">
        <v>69</v>
      </c>
      <c r="D15">
        <v>34</v>
      </c>
      <c r="E15">
        <v>34</v>
      </c>
      <c r="F15">
        <v>8</v>
      </c>
      <c r="G15">
        <v>16</v>
      </c>
      <c r="H15">
        <v>10</v>
      </c>
      <c r="I15">
        <v>34</v>
      </c>
      <c r="J15">
        <v>56</v>
      </c>
      <c r="K15">
        <v>-22</v>
      </c>
      <c r="L15" s="1">
        <f t="shared" si="2"/>
        <v>0.75643974957394644</v>
      </c>
      <c r="M15" s="1">
        <f t="shared" si="3"/>
        <v>1.2459007640041471</v>
      </c>
      <c r="N15">
        <f t="shared" si="0"/>
        <v>25.718951485514179</v>
      </c>
      <c r="O15">
        <f t="shared" si="1"/>
        <v>42.360625976141002</v>
      </c>
      <c r="Q15" s="5" t="s">
        <v>73</v>
      </c>
    </row>
    <row r="16" spans="1:17">
      <c r="A16">
        <v>2012</v>
      </c>
      <c r="B16">
        <v>2</v>
      </c>
      <c r="C16" s="5" t="s">
        <v>73</v>
      </c>
      <c r="D16">
        <v>57</v>
      </c>
      <c r="E16">
        <v>34</v>
      </c>
      <c r="F16">
        <v>17</v>
      </c>
      <c r="G16">
        <v>11</v>
      </c>
      <c r="H16">
        <v>6</v>
      </c>
      <c r="I16">
        <v>46</v>
      </c>
      <c r="J16">
        <v>35</v>
      </c>
      <c r="K16">
        <v>11</v>
      </c>
      <c r="L16" s="1">
        <f t="shared" si="2"/>
        <v>1.0234184847176921</v>
      </c>
      <c r="M16" s="1">
        <f t="shared" si="3"/>
        <v>0.77868797750259189</v>
      </c>
      <c r="N16">
        <f t="shared" si="0"/>
        <v>34.796228480401531</v>
      </c>
      <c r="O16">
        <f t="shared" si="1"/>
        <v>26.475391235088125</v>
      </c>
      <c r="Q16" s="5" t="s">
        <v>72</v>
      </c>
    </row>
    <row r="17" spans="1:17">
      <c r="A17">
        <v>2012</v>
      </c>
      <c r="B17">
        <v>1</v>
      </c>
      <c r="C17" s="5" t="s">
        <v>72</v>
      </c>
      <c r="D17">
        <v>66</v>
      </c>
      <c r="E17">
        <v>34</v>
      </c>
      <c r="F17">
        <v>19</v>
      </c>
      <c r="G17">
        <v>6</v>
      </c>
      <c r="H17">
        <v>9</v>
      </c>
      <c r="I17">
        <v>72</v>
      </c>
      <c r="J17">
        <v>43</v>
      </c>
      <c r="K17">
        <v>29</v>
      </c>
      <c r="L17" s="1">
        <f t="shared" si="2"/>
        <v>1.6018724108624747</v>
      </c>
      <c r="M17" s="1">
        <f t="shared" si="3"/>
        <v>0.9566738009317558</v>
      </c>
      <c r="N17">
        <f t="shared" si="0"/>
        <v>54.463661969324136</v>
      </c>
      <c r="O17">
        <f t="shared" si="1"/>
        <v>32.526909231679696</v>
      </c>
      <c r="Q17" s="5" t="s">
        <v>59</v>
      </c>
    </row>
    <row r="18" spans="1:17">
      <c r="A18">
        <v>2012</v>
      </c>
      <c r="B18">
        <v>3</v>
      </c>
      <c r="C18" s="5" t="s">
        <v>59</v>
      </c>
      <c r="D18">
        <v>56</v>
      </c>
      <c r="E18">
        <v>34</v>
      </c>
      <c r="F18">
        <v>15</v>
      </c>
      <c r="G18">
        <v>8</v>
      </c>
      <c r="H18">
        <v>11</v>
      </c>
      <c r="I18">
        <v>51</v>
      </c>
      <c r="J18">
        <v>33</v>
      </c>
      <c r="K18">
        <v>18</v>
      </c>
      <c r="L18" s="1">
        <f t="shared" si="2"/>
        <v>1.1346596243609197</v>
      </c>
      <c r="M18" s="1">
        <f t="shared" si="3"/>
        <v>0.73419152164530088</v>
      </c>
      <c r="N18">
        <f t="shared" si="0"/>
        <v>38.578427228271273</v>
      </c>
      <c r="O18">
        <f t="shared" si="1"/>
        <v>24.962511735940229</v>
      </c>
      <c r="Q18" s="5" t="s">
        <v>46</v>
      </c>
    </row>
    <row r="19" spans="1:17">
      <c r="A19">
        <v>2012</v>
      </c>
      <c r="B19">
        <v>1</v>
      </c>
      <c r="C19" s="5" t="s">
        <v>46</v>
      </c>
      <c r="D19">
        <v>63</v>
      </c>
      <c r="E19">
        <v>34</v>
      </c>
      <c r="F19">
        <v>18</v>
      </c>
      <c r="G19">
        <v>7</v>
      </c>
      <c r="H19">
        <v>9</v>
      </c>
      <c r="I19">
        <v>42</v>
      </c>
      <c r="J19">
        <v>27</v>
      </c>
      <c r="K19">
        <v>15</v>
      </c>
      <c r="L19" s="1">
        <f t="shared" si="2"/>
        <v>0.93442557300311024</v>
      </c>
      <c r="M19" s="1">
        <f t="shared" si="3"/>
        <v>0.60070215407342797</v>
      </c>
      <c r="N19">
        <f t="shared" si="0"/>
        <v>31.770469482105749</v>
      </c>
      <c r="O19">
        <f t="shared" si="1"/>
        <v>20.423873238496551</v>
      </c>
      <c r="Q19" s="5" t="s">
        <v>50</v>
      </c>
    </row>
    <row r="20" spans="1:17">
      <c r="A20">
        <v>2012</v>
      </c>
      <c r="B20">
        <v>10</v>
      </c>
      <c r="C20" s="5" t="s">
        <v>50</v>
      </c>
      <c r="D20">
        <v>23</v>
      </c>
      <c r="E20">
        <v>34</v>
      </c>
      <c r="F20">
        <v>5</v>
      </c>
      <c r="G20">
        <v>21</v>
      </c>
      <c r="H20">
        <v>8</v>
      </c>
      <c r="I20">
        <v>36</v>
      </c>
      <c r="J20">
        <v>62</v>
      </c>
      <c r="K20">
        <v>-26</v>
      </c>
      <c r="L20" s="1">
        <f t="shared" si="2"/>
        <v>0.80093620543123734</v>
      </c>
      <c r="M20" s="1">
        <f t="shared" si="3"/>
        <v>1.37939013157602</v>
      </c>
      <c r="N20">
        <f t="shared" si="0"/>
        <v>27.231830984662068</v>
      </c>
      <c r="O20">
        <f t="shared" si="1"/>
        <v>46.89926447358468</v>
      </c>
      <c r="Q20" s="5" t="s">
        <v>49</v>
      </c>
    </row>
    <row r="21" spans="1:17">
      <c r="A21">
        <v>2012</v>
      </c>
      <c r="B21">
        <v>5</v>
      </c>
      <c r="C21" s="5" t="s">
        <v>49</v>
      </c>
      <c r="D21">
        <v>43</v>
      </c>
      <c r="E21">
        <v>34</v>
      </c>
      <c r="F21">
        <v>11</v>
      </c>
      <c r="G21">
        <v>13</v>
      </c>
      <c r="H21">
        <v>10</v>
      </c>
      <c r="I21">
        <v>35</v>
      </c>
      <c r="J21">
        <v>41</v>
      </c>
      <c r="K21">
        <v>-6</v>
      </c>
      <c r="L21" s="1">
        <f t="shared" si="2"/>
        <v>0.77868797750259189</v>
      </c>
      <c r="M21" s="1">
        <f t="shared" si="3"/>
        <v>0.9121773450744648</v>
      </c>
      <c r="N21">
        <f t="shared" si="0"/>
        <v>26.475391235088125</v>
      </c>
      <c r="O21">
        <f t="shared" si="1"/>
        <v>31.014029732531803</v>
      </c>
    </row>
    <row r="22" spans="1:17">
      <c r="A22">
        <v>2011</v>
      </c>
      <c r="C22" t="s">
        <v>37</v>
      </c>
      <c r="I22">
        <f>AVERAGE(I20:I21)</f>
        <v>35.5</v>
      </c>
      <c r="J22">
        <f>AVERAGE(J20:J21)</f>
        <v>51.5</v>
      </c>
      <c r="K22">
        <f>AVERAGE(K20:K21)</f>
        <v>-16</v>
      </c>
      <c r="N22">
        <f t="shared" si="0"/>
        <v>0</v>
      </c>
      <c r="O22">
        <f t="shared" si="1"/>
        <v>0</v>
      </c>
    </row>
    <row r="23" spans="1:17">
      <c r="A23">
        <v>2011</v>
      </c>
      <c r="B23">
        <v>6</v>
      </c>
      <c r="C23" t="s">
        <v>27</v>
      </c>
      <c r="D23">
        <v>43</v>
      </c>
      <c r="E23">
        <v>34</v>
      </c>
      <c r="F23">
        <v>9</v>
      </c>
      <c r="G23">
        <v>9</v>
      </c>
      <c r="H23">
        <v>16</v>
      </c>
      <c r="I23">
        <v>46</v>
      </c>
      <c r="J23">
        <v>45</v>
      </c>
      <c r="K23">
        <v>1</v>
      </c>
      <c r="L23" s="1">
        <f t="shared" ref="L23:L40" si="4">I23/43.9444</f>
        <v>1.0467772913044666</v>
      </c>
      <c r="M23" s="1">
        <f t="shared" ref="M23:M40" si="5">J23/43.9444</f>
        <v>1.0240212632326302</v>
      </c>
      <c r="N23">
        <f t="shared" si="0"/>
        <v>35.590427904351863</v>
      </c>
      <c r="O23">
        <f t="shared" si="1"/>
        <v>34.816722949909426</v>
      </c>
    </row>
    <row r="24" spans="1:17">
      <c r="A24">
        <v>2011</v>
      </c>
      <c r="B24">
        <v>8</v>
      </c>
      <c r="C24" t="s">
        <v>23</v>
      </c>
      <c r="D24">
        <v>36</v>
      </c>
      <c r="E24">
        <v>34</v>
      </c>
      <c r="F24">
        <v>8</v>
      </c>
      <c r="G24">
        <v>14</v>
      </c>
      <c r="H24">
        <v>12</v>
      </c>
      <c r="I24">
        <v>41</v>
      </c>
      <c r="J24">
        <v>43</v>
      </c>
      <c r="K24">
        <v>-2</v>
      </c>
      <c r="L24" s="1">
        <f t="shared" si="4"/>
        <v>0.93299715094528535</v>
      </c>
      <c r="M24" s="1">
        <f t="shared" si="5"/>
        <v>0.97850920708895783</v>
      </c>
      <c r="N24">
        <f t="shared" si="0"/>
        <v>31.721903132139701</v>
      </c>
      <c r="O24">
        <f t="shared" si="1"/>
        <v>33.269313041024567</v>
      </c>
    </row>
    <row r="25" spans="1:17">
      <c r="A25">
        <v>2011</v>
      </c>
      <c r="B25">
        <v>5</v>
      </c>
      <c r="C25" t="s">
        <v>21</v>
      </c>
      <c r="D25">
        <v>49</v>
      </c>
      <c r="E25">
        <v>34</v>
      </c>
      <c r="F25">
        <v>12</v>
      </c>
      <c r="G25">
        <v>9</v>
      </c>
      <c r="H25">
        <v>13</v>
      </c>
      <c r="I25">
        <v>44</v>
      </c>
      <c r="J25">
        <v>41</v>
      </c>
      <c r="K25">
        <v>3</v>
      </c>
      <c r="L25" s="1">
        <f t="shared" si="4"/>
        <v>1.001265235160794</v>
      </c>
      <c r="M25" s="1">
        <f t="shared" si="5"/>
        <v>0.93299715094528535</v>
      </c>
      <c r="N25">
        <f t="shared" si="0"/>
        <v>34.043017995466997</v>
      </c>
      <c r="O25">
        <f t="shared" si="1"/>
        <v>31.721903132139701</v>
      </c>
    </row>
    <row r="26" spans="1:17">
      <c r="A26">
        <v>2011</v>
      </c>
      <c r="B26">
        <v>4</v>
      </c>
      <c r="C26" t="s">
        <v>15</v>
      </c>
      <c r="D26">
        <v>47</v>
      </c>
      <c r="E26">
        <v>34</v>
      </c>
      <c r="F26">
        <v>13</v>
      </c>
      <c r="G26">
        <v>13</v>
      </c>
      <c r="H26">
        <v>8</v>
      </c>
      <c r="I26">
        <v>43</v>
      </c>
      <c r="J26">
        <v>44</v>
      </c>
      <c r="K26">
        <v>-1</v>
      </c>
      <c r="L26" s="1">
        <f t="shared" si="4"/>
        <v>0.97850920708895783</v>
      </c>
      <c r="M26" s="1">
        <f t="shared" si="5"/>
        <v>1.001265235160794</v>
      </c>
      <c r="N26">
        <f t="shared" si="0"/>
        <v>33.269313041024567</v>
      </c>
      <c r="O26">
        <f t="shared" si="1"/>
        <v>34.043017995466997</v>
      </c>
    </row>
    <row r="27" spans="1:17">
      <c r="A27">
        <v>2011</v>
      </c>
      <c r="B27">
        <v>7</v>
      </c>
      <c r="C27" t="s">
        <v>28</v>
      </c>
      <c r="D27">
        <v>39</v>
      </c>
      <c r="E27">
        <v>34</v>
      </c>
      <c r="F27">
        <v>9</v>
      </c>
      <c r="G27">
        <v>13</v>
      </c>
      <c r="H27">
        <v>12</v>
      </c>
      <c r="I27">
        <v>49</v>
      </c>
      <c r="J27">
        <v>52</v>
      </c>
      <c r="K27">
        <v>-3</v>
      </c>
      <c r="L27" s="1">
        <f t="shared" si="4"/>
        <v>1.1150453755199752</v>
      </c>
      <c r="M27" s="1">
        <f t="shared" si="5"/>
        <v>1.183313459735484</v>
      </c>
      <c r="N27">
        <f t="shared" si="0"/>
        <v>37.911542767679158</v>
      </c>
      <c r="O27">
        <f t="shared" si="1"/>
        <v>40.232657631006454</v>
      </c>
    </row>
    <row r="28" spans="1:17">
      <c r="A28">
        <v>2011</v>
      </c>
      <c r="B28">
        <v>4</v>
      </c>
      <c r="C28" t="s">
        <v>20</v>
      </c>
      <c r="D28">
        <v>52</v>
      </c>
      <c r="E28">
        <v>34</v>
      </c>
      <c r="F28">
        <v>15</v>
      </c>
      <c r="G28">
        <v>12</v>
      </c>
      <c r="H28">
        <v>7</v>
      </c>
      <c r="I28">
        <v>42</v>
      </c>
      <c r="J28">
        <v>39</v>
      </c>
      <c r="K28">
        <v>3</v>
      </c>
      <c r="L28" s="1">
        <f t="shared" si="4"/>
        <v>0.95575317901712165</v>
      </c>
      <c r="M28" s="1">
        <f t="shared" si="5"/>
        <v>0.88748509480161286</v>
      </c>
      <c r="N28">
        <f t="shared" si="0"/>
        <v>32.495608086582138</v>
      </c>
      <c r="O28">
        <f t="shared" si="1"/>
        <v>30.174493223254839</v>
      </c>
    </row>
    <row r="29" spans="1:17">
      <c r="A29">
        <v>2011</v>
      </c>
      <c r="B29">
        <v>2</v>
      </c>
      <c r="C29" t="s">
        <v>25</v>
      </c>
      <c r="D29">
        <v>49</v>
      </c>
      <c r="E29">
        <v>34</v>
      </c>
      <c r="F29">
        <v>12</v>
      </c>
      <c r="G29">
        <v>9</v>
      </c>
      <c r="H29">
        <v>13</v>
      </c>
      <c r="I29">
        <v>45</v>
      </c>
      <c r="J29">
        <v>41</v>
      </c>
      <c r="K29">
        <v>4</v>
      </c>
      <c r="L29" s="1">
        <f t="shared" si="4"/>
        <v>1.0240212632326302</v>
      </c>
      <c r="M29" s="1">
        <f t="shared" si="5"/>
        <v>0.93299715094528535</v>
      </c>
      <c r="N29">
        <f t="shared" si="0"/>
        <v>34.816722949909426</v>
      </c>
      <c r="O29">
        <f t="shared" si="1"/>
        <v>31.721903132139701</v>
      </c>
    </row>
    <row r="30" spans="1:17">
      <c r="A30">
        <v>2011</v>
      </c>
      <c r="B30">
        <v>1</v>
      </c>
      <c r="C30" t="s">
        <v>29</v>
      </c>
      <c r="D30">
        <v>67</v>
      </c>
      <c r="E30">
        <v>34</v>
      </c>
      <c r="F30">
        <v>19</v>
      </c>
      <c r="G30">
        <v>5</v>
      </c>
      <c r="H30">
        <v>10</v>
      </c>
      <c r="I30">
        <v>48</v>
      </c>
      <c r="J30">
        <v>28</v>
      </c>
      <c r="K30">
        <v>20</v>
      </c>
      <c r="L30" s="1">
        <f t="shared" si="4"/>
        <v>1.092289347448139</v>
      </c>
      <c r="M30" s="1">
        <f t="shared" si="5"/>
        <v>0.63716878601141436</v>
      </c>
      <c r="N30">
        <f t="shared" si="0"/>
        <v>37.137837813236729</v>
      </c>
      <c r="O30">
        <f t="shared" si="1"/>
        <v>21.663738724388089</v>
      </c>
    </row>
    <row r="31" spans="1:17">
      <c r="A31">
        <v>2011</v>
      </c>
      <c r="B31">
        <v>9</v>
      </c>
      <c r="C31" t="s">
        <v>18</v>
      </c>
      <c r="D31">
        <v>28</v>
      </c>
      <c r="E31">
        <v>34</v>
      </c>
      <c r="F31">
        <v>5</v>
      </c>
      <c r="G31">
        <v>16</v>
      </c>
      <c r="H31">
        <v>13</v>
      </c>
      <c r="I31">
        <v>38</v>
      </c>
      <c r="J31">
        <v>58</v>
      </c>
      <c r="K31">
        <v>-20</v>
      </c>
      <c r="L31" s="1">
        <f t="shared" si="4"/>
        <v>0.86472906672977667</v>
      </c>
      <c r="M31" s="1">
        <f t="shared" si="5"/>
        <v>1.3198496281665013</v>
      </c>
      <c r="N31">
        <f t="shared" si="0"/>
        <v>29.400788268812406</v>
      </c>
      <c r="O31">
        <f t="shared" si="1"/>
        <v>44.874887357661045</v>
      </c>
    </row>
    <row r="32" spans="1:17">
      <c r="A32">
        <v>2011</v>
      </c>
      <c r="B32">
        <v>5</v>
      </c>
      <c r="C32" t="s">
        <v>26</v>
      </c>
      <c r="D32">
        <v>46</v>
      </c>
      <c r="E32">
        <v>34</v>
      </c>
      <c r="F32">
        <v>10</v>
      </c>
      <c r="G32">
        <v>8</v>
      </c>
      <c r="H32">
        <v>16</v>
      </c>
      <c r="I32">
        <v>50</v>
      </c>
      <c r="J32">
        <v>44</v>
      </c>
      <c r="K32">
        <v>6</v>
      </c>
      <c r="L32" s="1">
        <f t="shared" si="4"/>
        <v>1.1378014035918114</v>
      </c>
      <c r="M32" s="1">
        <f t="shared" si="5"/>
        <v>1.001265235160794</v>
      </c>
      <c r="N32">
        <f t="shared" si="0"/>
        <v>38.685247722121588</v>
      </c>
      <c r="O32">
        <f t="shared" si="1"/>
        <v>34.043017995466997</v>
      </c>
    </row>
    <row r="33" spans="1:15">
      <c r="A33">
        <v>2011</v>
      </c>
      <c r="B33">
        <v>3</v>
      </c>
      <c r="C33" t="s">
        <v>17</v>
      </c>
      <c r="D33">
        <v>48</v>
      </c>
      <c r="E33">
        <v>34</v>
      </c>
      <c r="F33">
        <v>11</v>
      </c>
      <c r="G33">
        <v>8</v>
      </c>
      <c r="H33">
        <v>15</v>
      </c>
      <c r="I33">
        <v>44</v>
      </c>
      <c r="J33">
        <v>36</v>
      </c>
      <c r="K33">
        <v>8</v>
      </c>
      <c r="L33" s="1">
        <f t="shared" si="4"/>
        <v>1.001265235160794</v>
      </c>
      <c r="M33" s="1">
        <f t="shared" si="5"/>
        <v>0.81921701058610419</v>
      </c>
      <c r="N33">
        <f t="shared" si="0"/>
        <v>34.043017995466997</v>
      </c>
      <c r="O33">
        <f t="shared" si="1"/>
        <v>27.853378359927543</v>
      </c>
    </row>
    <row r="34" spans="1:15">
      <c r="A34">
        <v>2011</v>
      </c>
      <c r="B34">
        <v>6</v>
      </c>
      <c r="C34" t="s">
        <v>22</v>
      </c>
      <c r="D34">
        <v>42</v>
      </c>
      <c r="E34">
        <v>34</v>
      </c>
      <c r="F34">
        <v>11</v>
      </c>
      <c r="G34">
        <v>14</v>
      </c>
      <c r="H34">
        <v>9</v>
      </c>
      <c r="I34">
        <v>40</v>
      </c>
      <c r="J34">
        <v>48</v>
      </c>
      <c r="K34">
        <v>-8</v>
      </c>
      <c r="L34" s="1">
        <f t="shared" si="4"/>
        <v>0.91024112287344916</v>
      </c>
      <c r="M34" s="1">
        <f t="shared" si="5"/>
        <v>1.092289347448139</v>
      </c>
      <c r="N34">
        <f t="shared" ref="N34:N65" si="6">L34*E34</f>
        <v>30.948198177697272</v>
      </c>
      <c r="O34">
        <f t="shared" ref="O34:O65" si="7">M34*E34</f>
        <v>37.137837813236729</v>
      </c>
    </row>
    <row r="35" spans="1:15">
      <c r="A35">
        <v>2011</v>
      </c>
      <c r="B35">
        <v>3</v>
      </c>
      <c r="C35" t="s">
        <v>31</v>
      </c>
      <c r="D35">
        <v>53</v>
      </c>
      <c r="E35">
        <v>34</v>
      </c>
      <c r="F35">
        <v>15</v>
      </c>
      <c r="G35">
        <v>11</v>
      </c>
      <c r="H35">
        <v>8</v>
      </c>
      <c r="I35">
        <v>44</v>
      </c>
      <c r="J35">
        <v>36</v>
      </c>
      <c r="K35">
        <v>8</v>
      </c>
      <c r="L35" s="1">
        <f t="shared" si="4"/>
        <v>1.001265235160794</v>
      </c>
      <c r="M35" s="1">
        <f t="shared" si="5"/>
        <v>0.81921701058610419</v>
      </c>
      <c r="N35">
        <f t="shared" si="6"/>
        <v>34.043017995466997</v>
      </c>
      <c r="O35">
        <f t="shared" si="7"/>
        <v>27.853378359927543</v>
      </c>
    </row>
    <row r="36" spans="1:15">
      <c r="A36">
        <v>2011</v>
      </c>
      <c r="B36">
        <v>7</v>
      </c>
      <c r="C36" t="s">
        <v>32</v>
      </c>
      <c r="D36">
        <v>38</v>
      </c>
      <c r="E36">
        <v>34</v>
      </c>
      <c r="F36">
        <v>8</v>
      </c>
      <c r="G36">
        <v>12</v>
      </c>
      <c r="H36">
        <v>14</v>
      </c>
      <c r="I36">
        <v>40</v>
      </c>
      <c r="J36">
        <v>45</v>
      </c>
      <c r="K36">
        <v>-5</v>
      </c>
      <c r="L36" s="1">
        <f t="shared" si="4"/>
        <v>0.91024112287344916</v>
      </c>
      <c r="M36" s="1">
        <f t="shared" si="5"/>
        <v>1.0240212632326302</v>
      </c>
      <c r="N36">
        <f t="shared" si="6"/>
        <v>30.948198177697272</v>
      </c>
      <c r="O36">
        <f t="shared" si="7"/>
        <v>34.816722949909426</v>
      </c>
    </row>
    <row r="37" spans="1:15">
      <c r="A37">
        <v>2011</v>
      </c>
      <c r="B37">
        <v>2</v>
      </c>
      <c r="C37" t="s">
        <v>30</v>
      </c>
      <c r="D37">
        <v>63</v>
      </c>
      <c r="E37">
        <v>34</v>
      </c>
      <c r="F37">
        <v>18</v>
      </c>
      <c r="G37">
        <v>7</v>
      </c>
      <c r="H37">
        <v>9</v>
      </c>
      <c r="I37">
        <v>56</v>
      </c>
      <c r="J37">
        <v>37</v>
      </c>
      <c r="K37">
        <v>19</v>
      </c>
      <c r="L37" s="1">
        <f t="shared" si="4"/>
        <v>1.2743375720228287</v>
      </c>
      <c r="M37" s="1">
        <f t="shared" si="5"/>
        <v>0.84197303865794049</v>
      </c>
      <c r="N37">
        <f t="shared" si="6"/>
        <v>43.327477448776179</v>
      </c>
      <c r="O37">
        <f t="shared" si="7"/>
        <v>28.627083314369976</v>
      </c>
    </row>
    <row r="38" spans="1:15">
      <c r="A38">
        <v>2011</v>
      </c>
      <c r="B38">
        <v>1</v>
      </c>
      <c r="C38" t="s">
        <v>24</v>
      </c>
      <c r="D38">
        <v>51</v>
      </c>
      <c r="E38">
        <v>34</v>
      </c>
      <c r="F38">
        <v>13</v>
      </c>
      <c r="G38">
        <v>9</v>
      </c>
      <c r="H38">
        <v>12</v>
      </c>
      <c r="I38">
        <v>50</v>
      </c>
      <c r="J38">
        <v>40</v>
      </c>
      <c r="K38">
        <v>10</v>
      </c>
      <c r="L38" s="1">
        <f t="shared" si="4"/>
        <v>1.1378014035918114</v>
      </c>
      <c r="M38" s="1">
        <f t="shared" si="5"/>
        <v>0.91024112287344916</v>
      </c>
      <c r="N38">
        <f t="shared" si="6"/>
        <v>38.685247722121588</v>
      </c>
      <c r="O38">
        <f t="shared" si="7"/>
        <v>30.948198177697272</v>
      </c>
    </row>
    <row r="39" spans="1:15">
      <c r="A39">
        <v>2011</v>
      </c>
      <c r="B39">
        <v>8</v>
      </c>
      <c r="C39" t="s">
        <v>19</v>
      </c>
      <c r="D39">
        <v>33</v>
      </c>
      <c r="E39">
        <v>34</v>
      </c>
      <c r="F39">
        <v>6</v>
      </c>
      <c r="G39">
        <v>13</v>
      </c>
      <c r="H39">
        <v>15</v>
      </c>
      <c r="I39">
        <v>36</v>
      </c>
      <c r="J39">
        <v>59</v>
      </c>
      <c r="K39">
        <v>-23</v>
      </c>
      <c r="L39" s="1">
        <f t="shared" si="4"/>
        <v>0.81921701058610419</v>
      </c>
      <c r="M39" s="1">
        <f t="shared" si="5"/>
        <v>1.3426056562383375</v>
      </c>
      <c r="N39">
        <f t="shared" si="6"/>
        <v>27.853378359927543</v>
      </c>
      <c r="O39">
        <f t="shared" si="7"/>
        <v>45.648592312103474</v>
      </c>
    </row>
    <row r="40" spans="1:15">
      <c r="A40">
        <v>2011</v>
      </c>
      <c r="B40">
        <v>9</v>
      </c>
      <c r="C40" t="s">
        <v>33</v>
      </c>
      <c r="D40">
        <v>28</v>
      </c>
      <c r="E40">
        <v>34</v>
      </c>
      <c r="F40">
        <v>6</v>
      </c>
      <c r="G40">
        <v>18</v>
      </c>
      <c r="H40">
        <v>10</v>
      </c>
      <c r="I40">
        <v>35</v>
      </c>
      <c r="J40">
        <v>55</v>
      </c>
      <c r="K40">
        <v>-20</v>
      </c>
      <c r="L40" s="1">
        <f t="shared" si="4"/>
        <v>0.796460982514268</v>
      </c>
      <c r="M40" s="1">
        <f t="shared" si="5"/>
        <v>1.2515815439509925</v>
      </c>
      <c r="N40">
        <f t="shared" si="6"/>
        <v>27.079673405485114</v>
      </c>
      <c r="O40">
        <f t="shared" si="7"/>
        <v>42.553772494333742</v>
      </c>
    </row>
    <row r="41" spans="1:15">
      <c r="A41">
        <v>2010</v>
      </c>
      <c r="C41" t="s">
        <v>37</v>
      </c>
      <c r="I41">
        <f>AVERAGE(I38:I40)</f>
        <v>40.333333333333336</v>
      </c>
      <c r="J41">
        <f>AVERAGE(J38:J40)</f>
        <v>51.333333333333336</v>
      </c>
      <c r="K41">
        <f>AVERAGE(K38:K40)</f>
        <v>-11</v>
      </c>
      <c r="N41">
        <f t="shared" si="6"/>
        <v>0</v>
      </c>
      <c r="O41">
        <f t="shared" si="7"/>
        <v>0</v>
      </c>
    </row>
    <row r="42" spans="1:15">
      <c r="A42">
        <v>2010</v>
      </c>
      <c r="B42">
        <v>4</v>
      </c>
      <c r="C42" t="s">
        <v>27</v>
      </c>
      <c r="D42">
        <v>36</v>
      </c>
      <c r="E42">
        <v>30</v>
      </c>
      <c r="F42">
        <v>9</v>
      </c>
      <c r="G42">
        <v>12</v>
      </c>
      <c r="H42">
        <v>9</v>
      </c>
      <c r="I42">
        <v>37</v>
      </c>
      <c r="J42">
        <v>38</v>
      </c>
      <c r="K42">
        <v>-1</v>
      </c>
      <c r="L42" s="1">
        <f t="shared" ref="L42:L57" si="8">I42/36.9375</f>
        <v>1.0016920473773265</v>
      </c>
      <c r="M42" s="1">
        <f t="shared" ref="M42:M57" si="9">J42/36.9375</f>
        <v>1.0287648054145515</v>
      </c>
      <c r="N42">
        <f t="shared" si="6"/>
        <v>30.050761421319795</v>
      </c>
      <c r="O42">
        <f t="shared" si="7"/>
        <v>30.862944162436545</v>
      </c>
    </row>
    <row r="43" spans="1:15">
      <c r="A43">
        <v>2010</v>
      </c>
      <c r="B43">
        <v>8</v>
      </c>
      <c r="C43" t="s">
        <v>23</v>
      </c>
      <c r="D43">
        <v>28</v>
      </c>
      <c r="E43">
        <v>30</v>
      </c>
      <c r="F43">
        <v>8</v>
      </c>
      <c r="G43">
        <v>18</v>
      </c>
      <c r="H43">
        <v>4</v>
      </c>
      <c r="I43">
        <v>31</v>
      </c>
      <c r="J43">
        <v>45</v>
      </c>
      <c r="K43">
        <v>-14</v>
      </c>
      <c r="L43" s="1">
        <f t="shared" si="8"/>
        <v>0.83925549915397635</v>
      </c>
      <c r="M43" s="1">
        <f t="shared" si="9"/>
        <v>1.218274111675127</v>
      </c>
      <c r="N43">
        <f t="shared" si="6"/>
        <v>25.17766497461929</v>
      </c>
      <c r="O43">
        <f t="shared" si="7"/>
        <v>36.548223350253807</v>
      </c>
    </row>
    <row r="44" spans="1:15">
      <c r="A44">
        <v>2010</v>
      </c>
      <c r="B44">
        <v>5</v>
      </c>
      <c r="C44" t="s">
        <v>21</v>
      </c>
      <c r="D44">
        <v>46</v>
      </c>
      <c r="E44">
        <v>30</v>
      </c>
      <c r="F44">
        <v>12</v>
      </c>
      <c r="G44">
        <v>8</v>
      </c>
      <c r="H44">
        <v>10</v>
      </c>
      <c r="I44">
        <v>44</v>
      </c>
      <c r="J44">
        <v>32</v>
      </c>
      <c r="K44">
        <v>12</v>
      </c>
      <c r="L44" s="1">
        <f t="shared" si="8"/>
        <v>1.1912013536379018</v>
      </c>
      <c r="M44" s="1">
        <f t="shared" si="9"/>
        <v>0.86632825719120132</v>
      </c>
      <c r="N44">
        <f t="shared" si="6"/>
        <v>35.736040609137056</v>
      </c>
      <c r="O44">
        <f t="shared" si="7"/>
        <v>25.98984771573604</v>
      </c>
    </row>
    <row r="45" spans="1:15">
      <c r="A45">
        <v>2010</v>
      </c>
      <c r="B45">
        <v>2</v>
      </c>
      <c r="C45" t="s">
        <v>15</v>
      </c>
      <c r="D45">
        <v>50</v>
      </c>
      <c r="E45">
        <v>30</v>
      </c>
      <c r="F45">
        <v>14</v>
      </c>
      <c r="G45">
        <v>8</v>
      </c>
      <c r="H45">
        <v>8</v>
      </c>
      <c r="I45">
        <v>40</v>
      </c>
      <c r="J45">
        <v>34</v>
      </c>
      <c r="K45">
        <v>6</v>
      </c>
      <c r="L45" s="1">
        <f t="shared" si="8"/>
        <v>1.0829103214890017</v>
      </c>
      <c r="M45" s="1">
        <f t="shared" si="9"/>
        <v>0.92047377326565138</v>
      </c>
      <c r="N45">
        <f t="shared" si="6"/>
        <v>32.487309644670049</v>
      </c>
      <c r="O45">
        <f t="shared" si="7"/>
        <v>27.614213197969541</v>
      </c>
    </row>
    <row r="46" spans="1:15">
      <c r="A46">
        <v>2010</v>
      </c>
      <c r="B46">
        <v>8</v>
      </c>
      <c r="C46" t="s">
        <v>28</v>
      </c>
      <c r="D46">
        <v>22</v>
      </c>
      <c r="E46">
        <v>30</v>
      </c>
      <c r="F46">
        <v>6</v>
      </c>
      <c r="G46">
        <v>20</v>
      </c>
      <c r="H46">
        <v>4</v>
      </c>
      <c r="I46">
        <v>21</v>
      </c>
      <c r="J46">
        <v>47</v>
      </c>
      <c r="K46">
        <v>-26</v>
      </c>
      <c r="L46" s="1">
        <f t="shared" si="8"/>
        <v>0.56852791878172593</v>
      </c>
      <c r="M46" s="1">
        <f t="shared" si="9"/>
        <v>1.272419627749577</v>
      </c>
      <c r="N46">
        <f t="shared" si="6"/>
        <v>17.055837563451778</v>
      </c>
      <c r="O46">
        <f t="shared" si="7"/>
        <v>38.172588832487307</v>
      </c>
    </row>
    <row r="47" spans="1:15">
      <c r="A47">
        <v>2010</v>
      </c>
      <c r="B47">
        <v>3</v>
      </c>
      <c r="C47" t="s">
        <v>20</v>
      </c>
      <c r="D47">
        <v>50</v>
      </c>
      <c r="E47">
        <v>30</v>
      </c>
      <c r="F47">
        <v>12</v>
      </c>
      <c r="G47">
        <v>4</v>
      </c>
      <c r="H47">
        <v>14</v>
      </c>
      <c r="I47">
        <v>42</v>
      </c>
      <c r="J47">
        <v>28</v>
      </c>
      <c r="K47">
        <v>14</v>
      </c>
      <c r="L47" s="1">
        <f t="shared" si="8"/>
        <v>1.1370558375634519</v>
      </c>
      <c r="M47" s="1">
        <f t="shared" si="9"/>
        <v>0.7580372250423012</v>
      </c>
      <c r="N47">
        <f t="shared" si="6"/>
        <v>34.111675126903556</v>
      </c>
      <c r="O47">
        <f t="shared" si="7"/>
        <v>22.741116751269036</v>
      </c>
    </row>
    <row r="48" spans="1:15">
      <c r="A48">
        <v>2010</v>
      </c>
      <c r="B48">
        <v>7</v>
      </c>
      <c r="C48" t="s">
        <v>25</v>
      </c>
      <c r="D48">
        <v>33</v>
      </c>
      <c r="E48">
        <v>30</v>
      </c>
      <c r="F48">
        <v>9</v>
      </c>
      <c r="G48">
        <v>15</v>
      </c>
      <c r="H48">
        <v>6</v>
      </c>
      <c r="I48">
        <v>40</v>
      </c>
      <c r="J48">
        <v>49</v>
      </c>
      <c r="K48">
        <v>-9</v>
      </c>
      <c r="L48" s="1">
        <f t="shared" si="8"/>
        <v>1.0829103214890017</v>
      </c>
      <c r="M48" s="1">
        <f t="shared" si="9"/>
        <v>1.3265651438240271</v>
      </c>
      <c r="N48">
        <f t="shared" si="6"/>
        <v>32.487309644670049</v>
      </c>
      <c r="O48">
        <f t="shared" si="7"/>
        <v>39.796954314720814</v>
      </c>
    </row>
    <row r="49" spans="1:15">
      <c r="A49">
        <v>2010</v>
      </c>
      <c r="B49">
        <v>3</v>
      </c>
      <c r="C49" t="s">
        <v>34</v>
      </c>
      <c r="D49">
        <v>39</v>
      </c>
      <c r="E49">
        <v>30</v>
      </c>
      <c r="F49">
        <v>11</v>
      </c>
      <c r="G49">
        <v>13</v>
      </c>
      <c r="H49">
        <v>6</v>
      </c>
      <c r="I49">
        <v>36</v>
      </c>
      <c r="J49">
        <v>35</v>
      </c>
      <c r="K49">
        <v>1</v>
      </c>
      <c r="L49" s="1">
        <f t="shared" si="8"/>
        <v>0.97461928934010156</v>
      </c>
      <c r="M49" s="1">
        <f t="shared" si="9"/>
        <v>0.94754653130287647</v>
      </c>
      <c r="N49">
        <f t="shared" si="6"/>
        <v>29.238578680203048</v>
      </c>
      <c r="O49">
        <f t="shared" si="7"/>
        <v>28.426395939086294</v>
      </c>
    </row>
    <row r="50" spans="1:15">
      <c r="A50">
        <v>2010</v>
      </c>
      <c r="B50">
        <v>1</v>
      </c>
      <c r="C50" t="s">
        <v>35</v>
      </c>
      <c r="D50">
        <v>59</v>
      </c>
      <c r="E50">
        <v>30</v>
      </c>
      <c r="F50">
        <v>18</v>
      </c>
      <c r="G50">
        <v>7</v>
      </c>
      <c r="H50">
        <v>5</v>
      </c>
      <c r="I50">
        <v>44</v>
      </c>
      <c r="J50">
        <v>26</v>
      </c>
      <c r="K50">
        <v>18</v>
      </c>
      <c r="L50" s="1">
        <f t="shared" si="8"/>
        <v>1.1912013536379018</v>
      </c>
      <c r="M50" s="1">
        <f t="shared" si="9"/>
        <v>0.70389170896785114</v>
      </c>
      <c r="N50">
        <f t="shared" si="6"/>
        <v>35.736040609137056</v>
      </c>
      <c r="O50">
        <f t="shared" si="7"/>
        <v>21.116751269035532</v>
      </c>
    </row>
    <row r="51" spans="1:15">
      <c r="A51">
        <v>2010</v>
      </c>
      <c r="B51">
        <v>6</v>
      </c>
      <c r="C51" t="s">
        <v>18</v>
      </c>
      <c r="D51">
        <v>32</v>
      </c>
      <c r="E51">
        <v>30</v>
      </c>
      <c r="F51">
        <v>9</v>
      </c>
      <c r="G51">
        <v>16</v>
      </c>
      <c r="H51">
        <v>5</v>
      </c>
      <c r="I51">
        <v>32</v>
      </c>
      <c r="J51">
        <v>50</v>
      </c>
      <c r="K51">
        <v>-18</v>
      </c>
      <c r="L51" s="1">
        <f t="shared" si="8"/>
        <v>0.86632825719120132</v>
      </c>
      <c r="M51" s="1">
        <f t="shared" si="9"/>
        <v>1.3536379018612521</v>
      </c>
      <c r="N51">
        <f t="shared" si="6"/>
        <v>25.98984771573604</v>
      </c>
      <c r="O51">
        <f t="shared" si="7"/>
        <v>40.609137055837564</v>
      </c>
    </row>
    <row r="52" spans="1:15">
      <c r="A52">
        <v>2010</v>
      </c>
      <c r="B52">
        <v>1</v>
      </c>
      <c r="C52" t="s">
        <v>26</v>
      </c>
      <c r="D52">
        <v>51</v>
      </c>
      <c r="E52">
        <v>30</v>
      </c>
      <c r="F52">
        <v>15</v>
      </c>
      <c r="G52">
        <v>9</v>
      </c>
      <c r="H52">
        <v>6</v>
      </c>
      <c r="I52">
        <v>38</v>
      </c>
      <c r="J52">
        <v>29</v>
      </c>
      <c r="K52">
        <v>9</v>
      </c>
      <c r="L52" s="1">
        <f t="shared" si="8"/>
        <v>1.0287648054145515</v>
      </c>
      <c r="M52" s="1">
        <f t="shared" si="9"/>
        <v>0.78510998307952617</v>
      </c>
      <c r="N52">
        <f t="shared" si="6"/>
        <v>30.862944162436545</v>
      </c>
      <c r="O52">
        <f t="shared" si="7"/>
        <v>23.553299492385786</v>
      </c>
    </row>
    <row r="53" spans="1:15">
      <c r="A53">
        <v>2010</v>
      </c>
      <c r="B53">
        <v>7</v>
      </c>
      <c r="C53" t="s">
        <v>17</v>
      </c>
      <c r="D53">
        <v>31</v>
      </c>
      <c r="E53">
        <v>30</v>
      </c>
      <c r="F53">
        <v>8</v>
      </c>
      <c r="G53">
        <v>15</v>
      </c>
      <c r="H53">
        <v>7</v>
      </c>
      <c r="I53">
        <v>35</v>
      </c>
      <c r="J53">
        <v>49</v>
      </c>
      <c r="K53">
        <v>-14</v>
      </c>
      <c r="L53" s="1">
        <f t="shared" si="8"/>
        <v>0.94754653130287647</v>
      </c>
      <c r="M53" s="1">
        <f t="shared" si="9"/>
        <v>1.3265651438240271</v>
      </c>
      <c r="N53">
        <f t="shared" si="6"/>
        <v>28.426395939086294</v>
      </c>
      <c r="O53">
        <f t="shared" si="7"/>
        <v>39.796954314720814</v>
      </c>
    </row>
    <row r="54" spans="1:15">
      <c r="A54">
        <v>2010</v>
      </c>
      <c r="B54">
        <v>2</v>
      </c>
      <c r="C54" t="s">
        <v>31</v>
      </c>
      <c r="D54">
        <v>56</v>
      </c>
      <c r="E54">
        <v>30</v>
      </c>
      <c r="F54">
        <v>15</v>
      </c>
      <c r="G54">
        <v>4</v>
      </c>
      <c r="H54">
        <v>11</v>
      </c>
      <c r="I54">
        <v>45</v>
      </c>
      <c r="J54">
        <v>20</v>
      </c>
      <c r="K54">
        <v>25</v>
      </c>
      <c r="L54" s="1">
        <f t="shared" si="8"/>
        <v>1.218274111675127</v>
      </c>
      <c r="M54" s="1">
        <f t="shared" si="9"/>
        <v>0.54145516074450084</v>
      </c>
      <c r="N54">
        <f t="shared" si="6"/>
        <v>36.548223350253807</v>
      </c>
      <c r="O54">
        <f t="shared" si="7"/>
        <v>16.243654822335024</v>
      </c>
    </row>
    <row r="55" spans="1:15">
      <c r="A55">
        <v>2010</v>
      </c>
      <c r="B55">
        <v>6</v>
      </c>
      <c r="C55" t="s">
        <v>32</v>
      </c>
      <c r="D55">
        <v>46</v>
      </c>
      <c r="E55">
        <v>30</v>
      </c>
      <c r="F55">
        <v>13</v>
      </c>
      <c r="G55">
        <v>10</v>
      </c>
      <c r="H55">
        <v>7</v>
      </c>
      <c r="I55">
        <v>34</v>
      </c>
      <c r="J55">
        <v>33</v>
      </c>
      <c r="K55">
        <v>1</v>
      </c>
      <c r="L55" s="1">
        <f t="shared" si="8"/>
        <v>0.92047377326565138</v>
      </c>
      <c r="M55" s="1">
        <f t="shared" si="9"/>
        <v>0.89340101522842641</v>
      </c>
      <c r="N55">
        <f t="shared" si="6"/>
        <v>27.614213197969541</v>
      </c>
      <c r="O55">
        <f t="shared" si="7"/>
        <v>26.802030456852791</v>
      </c>
    </row>
    <row r="56" spans="1:15">
      <c r="A56">
        <v>2010</v>
      </c>
      <c r="B56">
        <v>4</v>
      </c>
      <c r="C56" t="s">
        <v>30</v>
      </c>
      <c r="D56">
        <v>48</v>
      </c>
      <c r="E56">
        <v>30</v>
      </c>
      <c r="F56">
        <v>14</v>
      </c>
      <c r="G56">
        <v>10</v>
      </c>
      <c r="H56">
        <v>6</v>
      </c>
      <c r="I56">
        <v>39</v>
      </c>
      <c r="J56">
        <v>35</v>
      </c>
      <c r="K56">
        <v>4</v>
      </c>
      <c r="L56" s="1">
        <f t="shared" si="8"/>
        <v>1.0558375634517767</v>
      </c>
      <c r="M56" s="1">
        <f t="shared" si="9"/>
        <v>0.94754653130287647</v>
      </c>
      <c r="N56">
        <f t="shared" si="6"/>
        <v>31.675126903553302</v>
      </c>
      <c r="O56">
        <f t="shared" si="7"/>
        <v>28.426395939086294</v>
      </c>
    </row>
    <row r="57" spans="1:15">
      <c r="A57">
        <v>2010</v>
      </c>
      <c r="B57">
        <v>5</v>
      </c>
      <c r="C57" t="s">
        <v>19</v>
      </c>
      <c r="D57">
        <v>35</v>
      </c>
      <c r="E57">
        <v>30</v>
      </c>
      <c r="F57">
        <v>9</v>
      </c>
      <c r="G57">
        <v>13</v>
      </c>
      <c r="H57">
        <v>8</v>
      </c>
      <c r="I57">
        <v>33</v>
      </c>
      <c r="J57">
        <v>41</v>
      </c>
      <c r="K57">
        <v>-8</v>
      </c>
      <c r="L57" s="1">
        <f t="shared" si="8"/>
        <v>0.89340101522842641</v>
      </c>
      <c r="M57" s="1">
        <f t="shared" si="9"/>
        <v>1.1099830795262267</v>
      </c>
      <c r="N57">
        <f t="shared" si="6"/>
        <v>26.802030456852791</v>
      </c>
      <c r="O57">
        <f t="shared" si="7"/>
        <v>33.299492385786799</v>
      </c>
    </row>
    <row r="58" spans="1:15">
      <c r="A58">
        <v>2009</v>
      </c>
      <c r="C58" t="s">
        <v>37</v>
      </c>
      <c r="I58">
        <f>AVERAGE(I54:I57)</f>
        <v>37.75</v>
      </c>
      <c r="J58">
        <f>AVERAGE(J54:J57)</f>
        <v>32.25</v>
      </c>
      <c r="K58">
        <f>AVERAGE(K54:K57)</f>
        <v>5.5</v>
      </c>
      <c r="N58">
        <f t="shared" si="6"/>
        <v>0</v>
      </c>
      <c r="O58">
        <f t="shared" si="7"/>
        <v>0</v>
      </c>
    </row>
    <row r="59" spans="1:15">
      <c r="A59">
        <v>2009</v>
      </c>
      <c r="B59">
        <v>4</v>
      </c>
      <c r="C59" t="s">
        <v>27</v>
      </c>
      <c r="D59">
        <v>36</v>
      </c>
      <c r="E59">
        <v>30</v>
      </c>
      <c r="F59">
        <v>9</v>
      </c>
      <c r="G59">
        <v>12</v>
      </c>
      <c r="H59">
        <v>9</v>
      </c>
      <c r="I59">
        <v>37</v>
      </c>
      <c r="J59">
        <v>38</v>
      </c>
      <c r="K59">
        <v>-1</v>
      </c>
      <c r="L59" s="1">
        <f t="shared" ref="L59:L74" si="10">I59/36.9375</f>
        <v>1.0016920473773265</v>
      </c>
      <c r="M59" s="1">
        <f t="shared" ref="M59:M74" si="11">J59/36.9375</f>
        <v>1.0287648054145515</v>
      </c>
      <c r="N59">
        <f t="shared" si="6"/>
        <v>30.050761421319795</v>
      </c>
      <c r="O59">
        <f t="shared" si="7"/>
        <v>30.862944162436545</v>
      </c>
    </row>
    <row r="60" spans="1:15">
      <c r="A60">
        <v>2009</v>
      </c>
      <c r="B60">
        <v>8</v>
      </c>
      <c r="C60" t="s">
        <v>23</v>
      </c>
      <c r="D60">
        <v>28</v>
      </c>
      <c r="E60">
        <v>30</v>
      </c>
      <c r="F60">
        <v>8</v>
      </c>
      <c r="G60">
        <v>18</v>
      </c>
      <c r="H60">
        <v>4</v>
      </c>
      <c r="I60">
        <v>31</v>
      </c>
      <c r="J60">
        <v>45</v>
      </c>
      <c r="K60">
        <v>-14</v>
      </c>
      <c r="L60" s="1">
        <f t="shared" si="10"/>
        <v>0.83925549915397635</v>
      </c>
      <c r="M60" s="1">
        <f t="shared" si="11"/>
        <v>1.218274111675127</v>
      </c>
      <c r="N60">
        <f t="shared" si="6"/>
        <v>25.17766497461929</v>
      </c>
      <c r="O60">
        <f t="shared" si="7"/>
        <v>36.548223350253807</v>
      </c>
    </row>
    <row r="61" spans="1:15">
      <c r="A61">
        <v>2009</v>
      </c>
      <c r="B61">
        <v>5</v>
      </c>
      <c r="C61" t="s">
        <v>21</v>
      </c>
      <c r="D61">
        <v>46</v>
      </c>
      <c r="E61">
        <v>30</v>
      </c>
      <c r="F61">
        <v>12</v>
      </c>
      <c r="G61">
        <v>8</v>
      </c>
      <c r="H61">
        <v>10</v>
      </c>
      <c r="I61">
        <v>44</v>
      </c>
      <c r="J61">
        <v>32</v>
      </c>
      <c r="K61">
        <v>12</v>
      </c>
      <c r="L61" s="1">
        <f t="shared" si="10"/>
        <v>1.1912013536379018</v>
      </c>
      <c r="M61" s="1">
        <f t="shared" si="11"/>
        <v>0.86632825719120132</v>
      </c>
      <c r="N61">
        <f t="shared" si="6"/>
        <v>35.736040609137056</v>
      </c>
      <c r="O61">
        <f t="shared" si="7"/>
        <v>25.98984771573604</v>
      </c>
    </row>
    <row r="62" spans="1:15">
      <c r="A62">
        <v>2009</v>
      </c>
      <c r="B62">
        <v>2</v>
      </c>
      <c r="C62" t="s">
        <v>15</v>
      </c>
      <c r="D62">
        <v>50</v>
      </c>
      <c r="E62">
        <v>30</v>
      </c>
      <c r="F62">
        <v>14</v>
      </c>
      <c r="G62">
        <v>8</v>
      </c>
      <c r="H62">
        <v>8</v>
      </c>
      <c r="I62">
        <v>40</v>
      </c>
      <c r="J62">
        <v>34</v>
      </c>
      <c r="K62">
        <v>6</v>
      </c>
      <c r="L62" s="1">
        <f t="shared" si="10"/>
        <v>1.0829103214890017</v>
      </c>
      <c r="M62" s="1">
        <f t="shared" si="11"/>
        <v>0.92047377326565138</v>
      </c>
      <c r="N62">
        <f t="shared" si="6"/>
        <v>32.487309644670049</v>
      </c>
      <c r="O62">
        <f t="shared" si="7"/>
        <v>27.614213197969541</v>
      </c>
    </row>
    <row r="63" spans="1:15">
      <c r="A63">
        <v>2009</v>
      </c>
      <c r="B63">
        <v>8</v>
      </c>
      <c r="C63" t="s">
        <v>28</v>
      </c>
      <c r="D63">
        <v>22</v>
      </c>
      <c r="E63">
        <v>30</v>
      </c>
      <c r="F63">
        <v>6</v>
      </c>
      <c r="G63">
        <v>20</v>
      </c>
      <c r="H63">
        <v>4</v>
      </c>
      <c r="I63">
        <v>21</v>
      </c>
      <c r="J63">
        <v>47</v>
      </c>
      <c r="K63">
        <v>-26</v>
      </c>
      <c r="L63" s="1">
        <f t="shared" si="10"/>
        <v>0.56852791878172593</v>
      </c>
      <c r="M63" s="1">
        <f t="shared" si="11"/>
        <v>1.272419627749577</v>
      </c>
      <c r="N63">
        <f t="shared" si="6"/>
        <v>17.055837563451778</v>
      </c>
      <c r="O63">
        <f t="shared" si="7"/>
        <v>38.172588832487307</v>
      </c>
    </row>
    <row r="64" spans="1:15">
      <c r="A64">
        <v>2009</v>
      </c>
      <c r="B64">
        <v>3</v>
      </c>
      <c r="C64" t="s">
        <v>20</v>
      </c>
      <c r="D64">
        <v>50</v>
      </c>
      <c r="E64">
        <v>30</v>
      </c>
      <c r="F64">
        <v>12</v>
      </c>
      <c r="G64">
        <v>4</v>
      </c>
      <c r="H64">
        <v>14</v>
      </c>
      <c r="I64">
        <v>42</v>
      </c>
      <c r="J64">
        <v>28</v>
      </c>
      <c r="K64">
        <v>14</v>
      </c>
      <c r="L64" s="1">
        <f t="shared" si="10"/>
        <v>1.1370558375634519</v>
      </c>
      <c r="M64" s="1">
        <f t="shared" si="11"/>
        <v>0.7580372250423012</v>
      </c>
      <c r="N64">
        <f t="shared" si="6"/>
        <v>34.111675126903556</v>
      </c>
      <c r="O64">
        <f t="shared" si="7"/>
        <v>22.741116751269036</v>
      </c>
    </row>
    <row r="65" spans="1:15">
      <c r="A65">
        <v>2009</v>
      </c>
      <c r="B65">
        <v>7</v>
      </c>
      <c r="C65" t="s">
        <v>25</v>
      </c>
      <c r="D65">
        <v>33</v>
      </c>
      <c r="E65">
        <v>30</v>
      </c>
      <c r="F65">
        <v>9</v>
      </c>
      <c r="G65">
        <v>15</v>
      </c>
      <c r="H65">
        <v>6</v>
      </c>
      <c r="I65">
        <v>40</v>
      </c>
      <c r="J65">
        <v>49</v>
      </c>
      <c r="K65">
        <v>-9</v>
      </c>
      <c r="L65" s="1">
        <f t="shared" si="10"/>
        <v>1.0829103214890017</v>
      </c>
      <c r="M65" s="1">
        <f t="shared" si="11"/>
        <v>1.3265651438240271</v>
      </c>
      <c r="N65">
        <f t="shared" si="6"/>
        <v>32.487309644670049</v>
      </c>
      <c r="O65">
        <f t="shared" si="7"/>
        <v>39.796954314720814</v>
      </c>
    </row>
    <row r="66" spans="1:15">
      <c r="A66">
        <v>2009</v>
      </c>
      <c r="B66">
        <v>3</v>
      </c>
      <c r="C66" t="s">
        <v>34</v>
      </c>
      <c r="D66">
        <v>39</v>
      </c>
      <c r="E66">
        <v>30</v>
      </c>
      <c r="F66">
        <v>11</v>
      </c>
      <c r="G66">
        <v>13</v>
      </c>
      <c r="H66">
        <v>6</v>
      </c>
      <c r="I66">
        <v>36</v>
      </c>
      <c r="J66">
        <v>35</v>
      </c>
      <c r="K66">
        <v>1</v>
      </c>
      <c r="L66" s="1">
        <f t="shared" si="10"/>
        <v>0.97461928934010156</v>
      </c>
      <c r="M66" s="1">
        <f t="shared" si="11"/>
        <v>0.94754653130287647</v>
      </c>
      <c r="N66">
        <f t="shared" ref="N66:N74" si="12">L66*E66</f>
        <v>29.238578680203048</v>
      </c>
      <c r="O66">
        <f t="shared" ref="O66:O74" si="13">M66*E66</f>
        <v>28.426395939086294</v>
      </c>
    </row>
    <row r="67" spans="1:15">
      <c r="A67">
        <v>2009</v>
      </c>
      <c r="B67">
        <v>1</v>
      </c>
      <c r="C67" t="s">
        <v>35</v>
      </c>
      <c r="D67">
        <v>59</v>
      </c>
      <c r="E67">
        <v>30</v>
      </c>
      <c r="F67">
        <v>18</v>
      </c>
      <c r="G67">
        <v>7</v>
      </c>
      <c r="H67">
        <v>5</v>
      </c>
      <c r="I67">
        <v>44</v>
      </c>
      <c r="J67">
        <v>26</v>
      </c>
      <c r="K67">
        <v>18</v>
      </c>
      <c r="L67" s="1">
        <f t="shared" si="10"/>
        <v>1.1912013536379018</v>
      </c>
      <c r="M67" s="1">
        <f t="shared" si="11"/>
        <v>0.70389170896785114</v>
      </c>
      <c r="N67">
        <f t="shared" si="12"/>
        <v>35.736040609137056</v>
      </c>
      <c r="O67">
        <f t="shared" si="13"/>
        <v>21.116751269035532</v>
      </c>
    </row>
    <row r="68" spans="1:15">
      <c r="A68">
        <v>2009</v>
      </c>
      <c r="B68">
        <v>6</v>
      </c>
      <c r="C68" t="s">
        <v>18</v>
      </c>
      <c r="D68">
        <v>32</v>
      </c>
      <c r="E68">
        <v>30</v>
      </c>
      <c r="F68">
        <v>9</v>
      </c>
      <c r="G68">
        <v>16</v>
      </c>
      <c r="H68">
        <v>5</v>
      </c>
      <c r="I68">
        <v>32</v>
      </c>
      <c r="J68">
        <v>50</v>
      </c>
      <c r="K68">
        <v>-18</v>
      </c>
      <c r="L68" s="1">
        <f t="shared" si="10"/>
        <v>0.86632825719120132</v>
      </c>
      <c r="M68" s="1">
        <f t="shared" si="11"/>
        <v>1.3536379018612521</v>
      </c>
      <c r="N68">
        <f t="shared" si="12"/>
        <v>25.98984771573604</v>
      </c>
      <c r="O68">
        <f t="shared" si="13"/>
        <v>40.609137055837564</v>
      </c>
    </row>
    <row r="69" spans="1:15">
      <c r="A69">
        <v>2009</v>
      </c>
      <c r="B69">
        <v>1</v>
      </c>
      <c r="C69" t="s">
        <v>26</v>
      </c>
      <c r="D69">
        <v>51</v>
      </c>
      <c r="E69">
        <v>30</v>
      </c>
      <c r="F69">
        <v>15</v>
      </c>
      <c r="G69">
        <v>9</v>
      </c>
      <c r="H69">
        <v>6</v>
      </c>
      <c r="I69">
        <v>38</v>
      </c>
      <c r="J69">
        <v>29</v>
      </c>
      <c r="K69">
        <v>9</v>
      </c>
      <c r="L69" s="1">
        <f t="shared" si="10"/>
        <v>1.0287648054145515</v>
      </c>
      <c r="M69" s="1">
        <f t="shared" si="11"/>
        <v>0.78510998307952617</v>
      </c>
      <c r="N69">
        <f t="shared" si="12"/>
        <v>30.862944162436545</v>
      </c>
      <c r="O69">
        <f t="shared" si="13"/>
        <v>23.553299492385786</v>
      </c>
    </row>
    <row r="70" spans="1:15">
      <c r="A70">
        <v>2009</v>
      </c>
      <c r="B70">
        <v>7</v>
      </c>
      <c r="C70" t="s">
        <v>17</v>
      </c>
      <c r="D70">
        <v>31</v>
      </c>
      <c r="E70">
        <v>30</v>
      </c>
      <c r="F70">
        <v>8</v>
      </c>
      <c r="G70">
        <v>15</v>
      </c>
      <c r="H70">
        <v>7</v>
      </c>
      <c r="I70">
        <v>35</v>
      </c>
      <c r="J70">
        <v>49</v>
      </c>
      <c r="K70">
        <v>-14</v>
      </c>
      <c r="L70" s="1">
        <f t="shared" si="10"/>
        <v>0.94754653130287647</v>
      </c>
      <c r="M70" s="1">
        <f t="shared" si="11"/>
        <v>1.3265651438240271</v>
      </c>
      <c r="N70">
        <f t="shared" si="12"/>
        <v>28.426395939086294</v>
      </c>
      <c r="O70">
        <f t="shared" si="13"/>
        <v>39.796954314720814</v>
      </c>
    </row>
    <row r="71" spans="1:15">
      <c r="A71">
        <v>2009</v>
      </c>
      <c r="B71">
        <v>2</v>
      </c>
      <c r="C71" t="s">
        <v>31</v>
      </c>
      <c r="D71">
        <v>56</v>
      </c>
      <c r="E71">
        <v>30</v>
      </c>
      <c r="F71">
        <v>15</v>
      </c>
      <c r="G71">
        <v>4</v>
      </c>
      <c r="H71">
        <v>11</v>
      </c>
      <c r="I71">
        <v>45</v>
      </c>
      <c r="J71">
        <v>20</v>
      </c>
      <c r="K71">
        <v>25</v>
      </c>
      <c r="L71" s="1">
        <f t="shared" si="10"/>
        <v>1.218274111675127</v>
      </c>
      <c r="M71" s="1">
        <f t="shared" si="11"/>
        <v>0.54145516074450084</v>
      </c>
      <c r="N71">
        <f t="shared" si="12"/>
        <v>36.548223350253807</v>
      </c>
      <c r="O71">
        <f t="shared" si="13"/>
        <v>16.243654822335024</v>
      </c>
    </row>
    <row r="72" spans="1:15">
      <c r="A72">
        <v>2009</v>
      </c>
      <c r="B72">
        <v>6</v>
      </c>
      <c r="C72" t="s">
        <v>32</v>
      </c>
      <c r="D72">
        <v>46</v>
      </c>
      <c r="E72">
        <v>30</v>
      </c>
      <c r="F72">
        <v>13</v>
      </c>
      <c r="G72">
        <v>10</v>
      </c>
      <c r="H72">
        <v>7</v>
      </c>
      <c r="I72">
        <v>34</v>
      </c>
      <c r="J72">
        <v>33</v>
      </c>
      <c r="K72">
        <v>1</v>
      </c>
      <c r="L72" s="1">
        <f t="shared" si="10"/>
        <v>0.92047377326565138</v>
      </c>
      <c r="M72" s="1">
        <f t="shared" si="11"/>
        <v>0.89340101522842641</v>
      </c>
      <c r="N72">
        <f t="shared" si="12"/>
        <v>27.614213197969541</v>
      </c>
      <c r="O72">
        <f t="shared" si="13"/>
        <v>26.802030456852791</v>
      </c>
    </row>
    <row r="73" spans="1:15">
      <c r="A73">
        <v>2009</v>
      </c>
      <c r="B73">
        <v>4</v>
      </c>
      <c r="C73" t="s">
        <v>30</v>
      </c>
      <c r="D73">
        <v>48</v>
      </c>
      <c r="E73">
        <v>30</v>
      </c>
      <c r="F73">
        <v>14</v>
      </c>
      <c r="G73">
        <v>10</v>
      </c>
      <c r="H73">
        <v>6</v>
      </c>
      <c r="I73">
        <v>39</v>
      </c>
      <c r="J73">
        <v>35</v>
      </c>
      <c r="K73">
        <v>4</v>
      </c>
      <c r="L73" s="1">
        <f t="shared" si="10"/>
        <v>1.0558375634517767</v>
      </c>
      <c r="M73" s="1">
        <f t="shared" si="11"/>
        <v>0.94754653130287647</v>
      </c>
      <c r="N73">
        <f t="shared" si="12"/>
        <v>31.675126903553302</v>
      </c>
      <c r="O73">
        <f t="shared" si="13"/>
        <v>28.426395939086294</v>
      </c>
    </row>
    <row r="74" spans="1:15">
      <c r="A74">
        <v>2009</v>
      </c>
      <c r="B74">
        <v>5</v>
      </c>
      <c r="C74" t="s">
        <v>19</v>
      </c>
      <c r="D74">
        <v>35</v>
      </c>
      <c r="E74">
        <v>30</v>
      </c>
      <c r="F74">
        <v>9</v>
      </c>
      <c r="G74">
        <v>13</v>
      </c>
      <c r="H74">
        <v>8</v>
      </c>
      <c r="I74">
        <v>33</v>
      </c>
      <c r="J74">
        <v>41</v>
      </c>
      <c r="K74">
        <v>-8</v>
      </c>
      <c r="L74" s="1">
        <f t="shared" si="10"/>
        <v>0.89340101522842641</v>
      </c>
      <c r="M74" s="1">
        <f t="shared" si="11"/>
        <v>1.1099830795262267</v>
      </c>
      <c r="N74">
        <f t="shared" si="12"/>
        <v>26.802030456852791</v>
      </c>
      <c r="O74">
        <f t="shared" si="13"/>
        <v>33.299492385786799</v>
      </c>
    </row>
    <row r="75" spans="1:15">
      <c r="A75">
        <v>2008</v>
      </c>
      <c r="C75" t="s">
        <v>37</v>
      </c>
      <c r="I75">
        <f>AVERAGE(I74:I74)</f>
        <v>33</v>
      </c>
      <c r="J75">
        <f>AVERAGE(J74:J74)</f>
        <v>41</v>
      </c>
      <c r="K75">
        <f>AVERAGE(K74:K74)</f>
        <v>-8</v>
      </c>
    </row>
    <row r="76" spans="1:15">
      <c r="A76">
        <v>2008</v>
      </c>
      <c r="B76">
        <v>2</v>
      </c>
      <c r="C76" t="s">
        <v>27</v>
      </c>
      <c r="D76">
        <v>46</v>
      </c>
      <c r="E76">
        <v>30</v>
      </c>
      <c r="F76">
        <v>13</v>
      </c>
      <c r="G76">
        <v>10</v>
      </c>
      <c r="H76">
        <v>7</v>
      </c>
      <c r="I76">
        <v>44</v>
      </c>
      <c r="J76">
        <v>33</v>
      </c>
      <c r="K76">
        <v>11</v>
      </c>
      <c r="L76" s="1">
        <f t="shared" ref="L76:L89" si="14">I76/42.2143</f>
        <v>1.0423008317086864</v>
      </c>
      <c r="M76" s="1">
        <f t="shared" ref="M76:M89" si="15">J76/42.2143</f>
        <v>0.78172562378151478</v>
      </c>
      <c r="N76">
        <f t="shared" ref="N76:N89" si="16">L76*E76</f>
        <v>31.26902495126059</v>
      </c>
      <c r="O76">
        <f t="shared" ref="O76:O89" si="17">M76*E76</f>
        <v>23.451768713445443</v>
      </c>
    </row>
    <row r="77" spans="1:15">
      <c r="A77">
        <v>2008</v>
      </c>
      <c r="B77">
        <v>2</v>
      </c>
      <c r="C77" t="s">
        <v>23</v>
      </c>
      <c r="D77">
        <v>43</v>
      </c>
      <c r="E77">
        <v>30</v>
      </c>
      <c r="F77">
        <v>12</v>
      </c>
      <c r="G77">
        <v>11</v>
      </c>
      <c r="H77">
        <v>7</v>
      </c>
      <c r="I77">
        <v>40</v>
      </c>
      <c r="J77">
        <v>41</v>
      </c>
      <c r="K77">
        <v>-1</v>
      </c>
      <c r="L77" s="1">
        <f t="shared" si="14"/>
        <v>0.94754621064426037</v>
      </c>
      <c r="M77" s="1">
        <f t="shared" si="15"/>
        <v>0.97123486591036678</v>
      </c>
      <c r="N77">
        <f t="shared" si="16"/>
        <v>28.426386319327811</v>
      </c>
      <c r="O77">
        <f t="shared" si="17"/>
        <v>29.137045977311004</v>
      </c>
    </row>
    <row r="78" spans="1:15">
      <c r="A78">
        <v>2008</v>
      </c>
      <c r="B78">
        <v>4</v>
      </c>
      <c r="C78" t="s">
        <v>21</v>
      </c>
      <c r="D78">
        <v>38</v>
      </c>
      <c r="E78">
        <v>30</v>
      </c>
      <c r="F78">
        <v>11</v>
      </c>
      <c r="G78">
        <v>14</v>
      </c>
      <c r="H78">
        <v>5</v>
      </c>
      <c r="I78">
        <v>44</v>
      </c>
      <c r="J78">
        <v>45</v>
      </c>
      <c r="K78">
        <v>-1</v>
      </c>
      <c r="L78" s="1">
        <f t="shared" si="14"/>
        <v>1.0423008317086864</v>
      </c>
      <c r="M78" s="1">
        <f t="shared" si="15"/>
        <v>1.0659894869747928</v>
      </c>
      <c r="N78">
        <f t="shared" si="16"/>
        <v>31.26902495126059</v>
      </c>
      <c r="O78">
        <f t="shared" si="17"/>
        <v>31.979684609243783</v>
      </c>
    </row>
    <row r="79" spans="1:15">
      <c r="A79">
        <v>2008</v>
      </c>
      <c r="B79">
        <v>1</v>
      </c>
      <c r="C79" t="s">
        <v>15</v>
      </c>
      <c r="D79">
        <v>57</v>
      </c>
      <c r="E79">
        <v>30</v>
      </c>
      <c r="F79">
        <v>17</v>
      </c>
      <c r="G79">
        <v>7</v>
      </c>
      <c r="H79">
        <v>6</v>
      </c>
      <c r="I79">
        <v>50</v>
      </c>
      <c r="J79">
        <v>36</v>
      </c>
      <c r="K79">
        <v>14</v>
      </c>
      <c r="L79" s="1">
        <f t="shared" si="14"/>
        <v>1.1844327633053253</v>
      </c>
      <c r="M79" s="1">
        <f t="shared" si="15"/>
        <v>0.85279158957983425</v>
      </c>
      <c r="N79">
        <f t="shared" si="16"/>
        <v>35.532982899159762</v>
      </c>
      <c r="O79">
        <f t="shared" si="17"/>
        <v>25.583747687395029</v>
      </c>
    </row>
    <row r="80" spans="1:15">
      <c r="A80">
        <v>2008</v>
      </c>
      <c r="B80">
        <v>6</v>
      </c>
      <c r="C80" t="s">
        <v>28</v>
      </c>
      <c r="D80">
        <v>37</v>
      </c>
      <c r="E80">
        <v>30</v>
      </c>
      <c r="F80">
        <v>11</v>
      </c>
      <c r="G80">
        <v>15</v>
      </c>
      <c r="H80">
        <v>4</v>
      </c>
      <c r="I80">
        <v>43</v>
      </c>
      <c r="J80">
        <v>51</v>
      </c>
      <c r="K80">
        <v>-8</v>
      </c>
      <c r="L80" s="1">
        <f t="shared" si="14"/>
        <v>1.01861217644258</v>
      </c>
      <c r="M80" s="1">
        <f t="shared" si="15"/>
        <v>1.208121418571432</v>
      </c>
      <c r="N80">
        <f t="shared" si="16"/>
        <v>30.558365293277397</v>
      </c>
      <c r="O80">
        <f t="shared" si="17"/>
        <v>36.243642557142962</v>
      </c>
    </row>
    <row r="81" spans="1:15">
      <c r="A81">
        <v>2008</v>
      </c>
      <c r="B81">
        <v>5</v>
      </c>
      <c r="C81" t="s">
        <v>20</v>
      </c>
      <c r="D81">
        <v>36</v>
      </c>
      <c r="E81">
        <v>30</v>
      </c>
      <c r="F81">
        <v>8</v>
      </c>
      <c r="G81">
        <v>10</v>
      </c>
      <c r="H81">
        <v>12</v>
      </c>
      <c r="I81">
        <v>45</v>
      </c>
      <c r="J81">
        <v>41</v>
      </c>
      <c r="K81">
        <v>4</v>
      </c>
      <c r="L81" s="1">
        <f t="shared" si="14"/>
        <v>1.0659894869747928</v>
      </c>
      <c r="M81" s="1">
        <f t="shared" si="15"/>
        <v>0.97123486591036678</v>
      </c>
      <c r="N81">
        <f t="shared" si="16"/>
        <v>31.979684609243783</v>
      </c>
      <c r="O81">
        <f t="shared" si="17"/>
        <v>29.137045977311004</v>
      </c>
    </row>
    <row r="82" spans="1:15">
      <c r="A82">
        <v>2008</v>
      </c>
      <c r="B82">
        <v>1</v>
      </c>
      <c r="C82" t="s">
        <v>25</v>
      </c>
      <c r="D82">
        <v>51</v>
      </c>
      <c r="E82">
        <v>30</v>
      </c>
      <c r="F82">
        <v>13</v>
      </c>
      <c r="G82">
        <v>5</v>
      </c>
      <c r="H82">
        <v>12</v>
      </c>
      <c r="I82">
        <v>45</v>
      </c>
      <c r="J82">
        <v>32</v>
      </c>
      <c r="K82">
        <v>13</v>
      </c>
      <c r="L82" s="1">
        <f t="shared" si="14"/>
        <v>1.0659894869747928</v>
      </c>
      <c r="M82" s="1">
        <f t="shared" si="15"/>
        <v>0.75803696851540825</v>
      </c>
      <c r="N82">
        <f t="shared" si="16"/>
        <v>31.979684609243783</v>
      </c>
      <c r="O82">
        <f t="shared" si="17"/>
        <v>22.741109055462246</v>
      </c>
    </row>
    <row r="83" spans="1:15">
      <c r="A83">
        <v>2008</v>
      </c>
      <c r="B83">
        <v>4</v>
      </c>
      <c r="C83" t="s">
        <v>34</v>
      </c>
      <c r="D83">
        <v>42</v>
      </c>
      <c r="E83">
        <v>30</v>
      </c>
      <c r="F83">
        <v>11</v>
      </c>
      <c r="G83">
        <v>10</v>
      </c>
      <c r="H83">
        <v>9</v>
      </c>
      <c r="I83">
        <v>37</v>
      </c>
      <c r="J83">
        <v>39</v>
      </c>
      <c r="K83">
        <v>-2</v>
      </c>
      <c r="L83" s="1">
        <f t="shared" si="14"/>
        <v>0.87648024484594078</v>
      </c>
      <c r="M83" s="1">
        <f t="shared" si="15"/>
        <v>0.92385755537815384</v>
      </c>
      <c r="N83">
        <f t="shared" si="16"/>
        <v>26.294407345378225</v>
      </c>
      <c r="O83">
        <f t="shared" si="17"/>
        <v>27.715726661344615</v>
      </c>
    </row>
    <row r="84" spans="1:15">
      <c r="A84">
        <v>2008</v>
      </c>
      <c r="B84">
        <v>6</v>
      </c>
      <c r="C84" t="s">
        <v>35</v>
      </c>
      <c r="D84">
        <v>33</v>
      </c>
      <c r="E84">
        <v>30</v>
      </c>
      <c r="F84">
        <v>8</v>
      </c>
      <c r="G84">
        <v>13</v>
      </c>
      <c r="H84">
        <v>9</v>
      </c>
      <c r="I84">
        <v>55</v>
      </c>
      <c r="J84">
        <v>62</v>
      </c>
      <c r="K84">
        <v>-7</v>
      </c>
      <c r="L84" s="1">
        <f t="shared" si="14"/>
        <v>1.3028760396358579</v>
      </c>
      <c r="M84" s="1">
        <f t="shared" si="15"/>
        <v>1.4686966264986034</v>
      </c>
      <c r="N84">
        <f t="shared" si="16"/>
        <v>39.086281189075734</v>
      </c>
      <c r="O84">
        <f t="shared" si="17"/>
        <v>44.060898794958106</v>
      </c>
    </row>
    <row r="85" spans="1:15">
      <c r="A85">
        <v>2008</v>
      </c>
      <c r="B85">
        <v>3</v>
      </c>
      <c r="C85" t="s">
        <v>18</v>
      </c>
      <c r="D85">
        <v>43</v>
      </c>
      <c r="E85">
        <v>30</v>
      </c>
      <c r="F85">
        <v>12</v>
      </c>
      <c r="G85">
        <v>11</v>
      </c>
      <c r="H85">
        <v>7</v>
      </c>
      <c r="I85">
        <v>40</v>
      </c>
      <c r="J85">
        <v>43</v>
      </c>
      <c r="K85">
        <v>-3</v>
      </c>
      <c r="L85" s="1">
        <f t="shared" si="14"/>
        <v>0.94754621064426037</v>
      </c>
      <c r="M85" s="1">
        <f t="shared" si="15"/>
        <v>1.01861217644258</v>
      </c>
      <c r="N85">
        <f t="shared" si="16"/>
        <v>28.426386319327811</v>
      </c>
      <c r="O85">
        <f t="shared" si="17"/>
        <v>30.558365293277397</v>
      </c>
    </row>
    <row r="86" spans="1:15">
      <c r="A86">
        <v>2008</v>
      </c>
      <c r="B86">
        <v>5</v>
      </c>
      <c r="C86" t="s">
        <v>26</v>
      </c>
      <c r="D86">
        <v>39</v>
      </c>
      <c r="E86">
        <v>30</v>
      </c>
      <c r="F86">
        <v>10</v>
      </c>
      <c r="G86">
        <v>11</v>
      </c>
      <c r="H86">
        <v>9</v>
      </c>
      <c r="I86">
        <v>42</v>
      </c>
      <c r="J86">
        <v>48</v>
      </c>
      <c r="K86">
        <v>-6</v>
      </c>
      <c r="L86" s="1">
        <f t="shared" si="14"/>
        <v>0.99492352117647331</v>
      </c>
      <c r="M86" s="1">
        <f t="shared" si="15"/>
        <v>1.1370554527731125</v>
      </c>
      <c r="N86">
        <f t="shared" si="16"/>
        <v>29.847705635294201</v>
      </c>
      <c r="O86">
        <f t="shared" si="17"/>
        <v>34.111663583193376</v>
      </c>
    </row>
    <row r="87" spans="1:15">
      <c r="A87">
        <v>2008</v>
      </c>
      <c r="B87">
        <v>3</v>
      </c>
      <c r="C87" t="s">
        <v>31</v>
      </c>
      <c r="D87">
        <v>40</v>
      </c>
      <c r="E87">
        <v>30</v>
      </c>
      <c r="F87">
        <v>10</v>
      </c>
      <c r="G87">
        <v>10</v>
      </c>
      <c r="H87">
        <v>10</v>
      </c>
      <c r="I87">
        <v>40</v>
      </c>
      <c r="J87">
        <v>39</v>
      </c>
      <c r="K87">
        <v>1</v>
      </c>
      <c r="L87" s="1">
        <f t="shared" si="14"/>
        <v>0.94754621064426037</v>
      </c>
      <c r="M87" s="1">
        <f t="shared" si="15"/>
        <v>0.92385755537815384</v>
      </c>
      <c r="N87">
        <f t="shared" si="16"/>
        <v>28.426386319327811</v>
      </c>
      <c r="O87">
        <f t="shared" si="17"/>
        <v>27.715726661344615</v>
      </c>
    </row>
    <row r="88" spans="1:15">
      <c r="A88">
        <v>2008</v>
      </c>
      <c r="B88">
        <v>7</v>
      </c>
      <c r="C88" t="s">
        <v>32</v>
      </c>
      <c r="D88">
        <v>33</v>
      </c>
      <c r="E88">
        <v>30</v>
      </c>
      <c r="F88">
        <v>8</v>
      </c>
      <c r="G88">
        <v>13</v>
      </c>
      <c r="H88">
        <v>9</v>
      </c>
      <c r="I88">
        <v>32</v>
      </c>
      <c r="J88">
        <v>38</v>
      </c>
      <c r="K88">
        <v>-6</v>
      </c>
      <c r="L88" s="1">
        <f t="shared" si="14"/>
        <v>0.75803696851540825</v>
      </c>
      <c r="M88" s="1">
        <f t="shared" si="15"/>
        <v>0.90016890011204731</v>
      </c>
      <c r="N88">
        <f t="shared" si="16"/>
        <v>22.741109055462246</v>
      </c>
      <c r="O88">
        <f t="shared" si="17"/>
        <v>27.005067003361418</v>
      </c>
    </row>
    <row r="89" spans="1:15">
      <c r="A89">
        <v>2008</v>
      </c>
      <c r="B89">
        <v>7</v>
      </c>
      <c r="C89" t="s">
        <v>19</v>
      </c>
      <c r="D89">
        <v>35</v>
      </c>
      <c r="E89">
        <v>30</v>
      </c>
      <c r="F89">
        <v>9</v>
      </c>
      <c r="G89">
        <v>13</v>
      </c>
      <c r="H89">
        <v>8</v>
      </c>
      <c r="I89">
        <v>34</v>
      </c>
      <c r="J89">
        <v>43</v>
      </c>
      <c r="K89">
        <v>-9</v>
      </c>
      <c r="L89" s="1">
        <f t="shared" si="14"/>
        <v>0.80541427904762131</v>
      </c>
      <c r="M89" s="1">
        <f t="shared" si="15"/>
        <v>1.01861217644258</v>
      </c>
      <c r="N89">
        <f t="shared" si="16"/>
        <v>24.162428371428639</v>
      </c>
      <c r="O89">
        <f t="shared" si="17"/>
        <v>30.558365293277397</v>
      </c>
    </row>
  </sheetData>
  <autoFilter ref="A1:P102">
    <sortState ref="A2:O89">
      <sortCondition descending="1" ref="A1:A10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23" sqref="A4:T23"/>
    </sheetView>
  </sheetViews>
  <sheetFormatPr defaultColWidth="3.28515625" defaultRowHeight="15"/>
  <cols>
    <col min="1" max="1" width="13.140625" bestFit="1" customWidth="1"/>
  </cols>
  <sheetData>
    <row r="3" spans="1:22">
      <c r="A3" s="4" t="s">
        <v>113</v>
      </c>
      <c r="B3" s="4" t="s">
        <v>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0"/>
    </row>
    <row r="4" spans="1:22" s="12" customFormat="1" ht="69">
      <c r="A4" s="31" t="s">
        <v>42</v>
      </c>
      <c r="B4" s="10" t="s">
        <v>66</v>
      </c>
      <c r="C4" s="38" t="s">
        <v>62</v>
      </c>
      <c r="D4" s="38" t="s">
        <v>57</v>
      </c>
      <c r="E4" s="38" t="s">
        <v>63</v>
      </c>
      <c r="F4" s="38" t="s">
        <v>53</v>
      </c>
      <c r="G4" s="38" t="s">
        <v>56</v>
      </c>
      <c r="H4" s="38" t="s">
        <v>52</v>
      </c>
      <c r="I4" s="38" t="s">
        <v>65</v>
      </c>
      <c r="J4" s="38" t="s">
        <v>60</v>
      </c>
      <c r="K4" s="38" t="s">
        <v>76</v>
      </c>
      <c r="L4" s="38" t="s">
        <v>70</v>
      </c>
      <c r="M4" s="38" t="s">
        <v>45</v>
      </c>
      <c r="N4" s="38" t="s">
        <v>69</v>
      </c>
      <c r="O4" s="38" t="s">
        <v>73</v>
      </c>
      <c r="P4" s="38" t="s">
        <v>72</v>
      </c>
      <c r="Q4" s="38" t="s">
        <v>59</v>
      </c>
      <c r="R4" s="38" t="s">
        <v>46</v>
      </c>
      <c r="S4" s="38" t="s">
        <v>50</v>
      </c>
      <c r="T4" s="38" t="s">
        <v>49</v>
      </c>
      <c r="U4" s="38" t="s">
        <v>110</v>
      </c>
      <c r="V4" s="11" t="s">
        <v>111</v>
      </c>
    </row>
    <row r="5" spans="1:22">
      <c r="A5" s="40" t="s">
        <v>66</v>
      </c>
      <c r="B5" s="32"/>
      <c r="C5" s="33">
        <v>1</v>
      </c>
      <c r="D5" s="33">
        <v>1</v>
      </c>
      <c r="E5" s="33">
        <v>1</v>
      </c>
      <c r="F5" s="33">
        <v>2</v>
      </c>
      <c r="G5" s="33"/>
      <c r="H5" s="33">
        <v>1</v>
      </c>
      <c r="I5" s="33"/>
      <c r="J5" s="33">
        <v>2</v>
      </c>
      <c r="K5" s="33">
        <v>2</v>
      </c>
      <c r="L5" s="33">
        <v>1</v>
      </c>
      <c r="M5" s="33">
        <v>1</v>
      </c>
      <c r="N5" s="33">
        <v>1</v>
      </c>
      <c r="O5" s="33"/>
      <c r="P5" s="33">
        <v>1</v>
      </c>
      <c r="Q5" s="33"/>
      <c r="R5" s="33">
        <v>2</v>
      </c>
      <c r="S5" s="33">
        <v>1</v>
      </c>
      <c r="T5" s="33"/>
      <c r="U5" s="33"/>
      <c r="V5" s="7">
        <v>17</v>
      </c>
    </row>
    <row r="6" spans="1:22">
      <c r="A6" s="41" t="s">
        <v>62</v>
      </c>
      <c r="B6" s="34"/>
      <c r="C6" s="35"/>
      <c r="D6" s="35">
        <v>2</v>
      </c>
      <c r="E6" s="35">
        <v>1</v>
      </c>
      <c r="F6" s="35">
        <v>1</v>
      </c>
      <c r="G6" s="35">
        <v>2</v>
      </c>
      <c r="H6" s="35"/>
      <c r="I6" s="35">
        <v>1</v>
      </c>
      <c r="J6" s="35"/>
      <c r="K6" s="35">
        <v>1</v>
      </c>
      <c r="L6" s="35">
        <v>1</v>
      </c>
      <c r="M6" s="35"/>
      <c r="N6" s="35">
        <v>2</v>
      </c>
      <c r="O6" s="35">
        <v>1</v>
      </c>
      <c r="P6" s="35">
        <v>2</v>
      </c>
      <c r="Q6" s="35">
        <v>1</v>
      </c>
      <c r="R6" s="35"/>
      <c r="S6" s="35">
        <v>1</v>
      </c>
      <c r="T6" s="35">
        <v>1</v>
      </c>
      <c r="U6" s="35"/>
      <c r="V6" s="8">
        <v>17</v>
      </c>
    </row>
    <row r="7" spans="1:22">
      <c r="A7" s="41" t="s">
        <v>57</v>
      </c>
      <c r="B7" s="34"/>
      <c r="C7" s="35">
        <v>1</v>
      </c>
      <c r="D7" s="35"/>
      <c r="E7" s="35"/>
      <c r="F7" s="35">
        <v>1</v>
      </c>
      <c r="G7" s="35">
        <v>2</v>
      </c>
      <c r="H7" s="35"/>
      <c r="I7" s="35">
        <v>1</v>
      </c>
      <c r="J7" s="35"/>
      <c r="K7" s="35">
        <v>1</v>
      </c>
      <c r="L7" s="35">
        <v>1</v>
      </c>
      <c r="M7" s="35">
        <v>1</v>
      </c>
      <c r="N7" s="35">
        <v>1</v>
      </c>
      <c r="O7" s="35">
        <v>2</v>
      </c>
      <c r="P7" s="35">
        <v>1</v>
      </c>
      <c r="Q7" s="35">
        <v>2</v>
      </c>
      <c r="R7" s="35"/>
      <c r="S7" s="35">
        <v>1</v>
      </c>
      <c r="T7" s="35">
        <v>2</v>
      </c>
      <c r="U7" s="35"/>
      <c r="V7" s="8">
        <v>17</v>
      </c>
    </row>
    <row r="8" spans="1:22">
      <c r="A8" s="39" t="s">
        <v>63</v>
      </c>
      <c r="B8" s="34">
        <v>2</v>
      </c>
      <c r="C8" s="35"/>
      <c r="D8" s="35">
        <v>1</v>
      </c>
      <c r="E8" s="35"/>
      <c r="F8" s="35">
        <v>1</v>
      </c>
      <c r="G8" s="35"/>
      <c r="H8" s="35">
        <v>2</v>
      </c>
      <c r="I8" s="35"/>
      <c r="J8" s="35">
        <v>1</v>
      </c>
      <c r="K8" s="35">
        <v>2</v>
      </c>
      <c r="L8" s="35">
        <v>2</v>
      </c>
      <c r="M8" s="35">
        <v>1</v>
      </c>
      <c r="N8" s="35">
        <v>1</v>
      </c>
      <c r="O8" s="35"/>
      <c r="P8" s="35">
        <v>1</v>
      </c>
      <c r="Q8" s="35">
        <v>1</v>
      </c>
      <c r="R8" s="35">
        <v>1</v>
      </c>
      <c r="S8" s="35">
        <v>1</v>
      </c>
      <c r="T8" s="35"/>
      <c r="U8" s="35"/>
      <c r="V8" s="8">
        <v>17</v>
      </c>
    </row>
    <row r="9" spans="1:22">
      <c r="A9" s="39" t="s">
        <v>53</v>
      </c>
      <c r="B9" s="34">
        <v>1</v>
      </c>
      <c r="C9" s="35"/>
      <c r="D9" s="35"/>
      <c r="E9" s="35">
        <v>1</v>
      </c>
      <c r="F9" s="35"/>
      <c r="G9" s="35"/>
      <c r="H9" s="35">
        <v>2</v>
      </c>
      <c r="I9" s="35">
        <v>1</v>
      </c>
      <c r="J9" s="35">
        <v>1</v>
      </c>
      <c r="K9" s="35">
        <v>1</v>
      </c>
      <c r="L9" s="35">
        <v>1</v>
      </c>
      <c r="M9" s="35">
        <v>2</v>
      </c>
      <c r="N9" s="35">
        <v>1</v>
      </c>
      <c r="O9" s="35">
        <v>1</v>
      </c>
      <c r="P9" s="35">
        <v>1</v>
      </c>
      <c r="Q9" s="35"/>
      <c r="R9" s="35">
        <v>1</v>
      </c>
      <c r="S9" s="35">
        <v>2</v>
      </c>
      <c r="T9" s="35">
        <v>1</v>
      </c>
      <c r="U9" s="35"/>
      <c r="V9" s="8">
        <v>17</v>
      </c>
    </row>
    <row r="10" spans="1:22">
      <c r="A10" s="41" t="s">
        <v>56</v>
      </c>
      <c r="B10" s="34">
        <v>1</v>
      </c>
      <c r="C10" s="35">
        <v>1</v>
      </c>
      <c r="D10" s="35">
        <v>1</v>
      </c>
      <c r="E10" s="35">
        <v>1</v>
      </c>
      <c r="F10" s="35">
        <v>1</v>
      </c>
      <c r="G10" s="35"/>
      <c r="H10" s="35">
        <v>1</v>
      </c>
      <c r="I10" s="35">
        <v>2</v>
      </c>
      <c r="J10" s="35"/>
      <c r="K10" s="35"/>
      <c r="L10" s="35"/>
      <c r="M10" s="35"/>
      <c r="N10" s="35">
        <v>1</v>
      </c>
      <c r="O10" s="35">
        <v>2</v>
      </c>
      <c r="P10" s="35">
        <v>2</v>
      </c>
      <c r="Q10" s="35">
        <v>1</v>
      </c>
      <c r="R10" s="35">
        <v>1</v>
      </c>
      <c r="S10" s="35"/>
      <c r="T10" s="35">
        <v>2</v>
      </c>
      <c r="U10" s="35"/>
      <c r="V10" s="8">
        <v>17</v>
      </c>
    </row>
    <row r="11" spans="1:22">
      <c r="A11" s="39" t="s">
        <v>52</v>
      </c>
      <c r="B11" s="34">
        <v>2</v>
      </c>
      <c r="C11" s="35">
        <v>1</v>
      </c>
      <c r="D11" s="35">
        <v>1</v>
      </c>
      <c r="E11" s="35">
        <v>1</v>
      </c>
      <c r="F11" s="35">
        <v>1</v>
      </c>
      <c r="G11" s="35"/>
      <c r="H11" s="35"/>
      <c r="I11" s="35"/>
      <c r="J11" s="35">
        <v>1</v>
      </c>
      <c r="K11" s="35">
        <v>1</v>
      </c>
      <c r="L11" s="35">
        <v>2</v>
      </c>
      <c r="M11" s="35">
        <v>1</v>
      </c>
      <c r="N11" s="35"/>
      <c r="O11" s="35"/>
      <c r="P11" s="35">
        <v>1</v>
      </c>
      <c r="Q11" s="35">
        <v>1</v>
      </c>
      <c r="R11" s="35">
        <v>2</v>
      </c>
      <c r="S11" s="35">
        <v>1</v>
      </c>
      <c r="T11" s="35">
        <v>1</v>
      </c>
      <c r="U11" s="35"/>
      <c r="V11" s="8">
        <v>17</v>
      </c>
    </row>
    <row r="12" spans="1:22">
      <c r="A12" s="41" t="s">
        <v>65</v>
      </c>
      <c r="B12" s="34">
        <v>1</v>
      </c>
      <c r="C12" s="35">
        <v>2</v>
      </c>
      <c r="D12" s="35">
        <v>2</v>
      </c>
      <c r="E12" s="35">
        <v>1</v>
      </c>
      <c r="F12" s="35"/>
      <c r="G12" s="35">
        <v>1</v>
      </c>
      <c r="H12" s="35">
        <v>1</v>
      </c>
      <c r="I12" s="35"/>
      <c r="J12" s="35">
        <v>1</v>
      </c>
      <c r="K12" s="35"/>
      <c r="L12" s="35"/>
      <c r="M12" s="35"/>
      <c r="N12" s="35">
        <v>1</v>
      </c>
      <c r="O12" s="35">
        <v>1</v>
      </c>
      <c r="P12" s="35">
        <v>2</v>
      </c>
      <c r="Q12" s="35">
        <v>2</v>
      </c>
      <c r="R12" s="35">
        <v>1</v>
      </c>
      <c r="S12" s="35"/>
      <c r="T12" s="35">
        <v>1</v>
      </c>
      <c r="U12" s="35"/>
      <c r="V12" s="8">
        <v>17</v>
      </c>
    </row>
    <row r="13" spans="1:22">
      <c r="A13" s="39" t="s">
        <v>60</v>
      </c>
      <c r="B13" s="34">
        <v>1</v>
      </c>
      <c r="C13" s="35">
        <v>1</v>
      </c>
      <c r="D13" s="35">
        <v>1</v>
      </c>
      <c r="E13" s="35">
        <v>2</v>
      </c>
      <c r="F13" s="35">
        <v>1</v>
      </c>
      <c r="G13" s="35">
        <v>1</v>
      </c>
      <c r="H13" s="35">
        <v>2</v>
      </c>
      <c r="I13" s="35"/>
      <c r="J13" s="35"/>
      <c r="K13" s="35">
        <v>1</v>
      </c>
      <c r="L13" s="35">
        <v>1</v>
      </c>
      <c r="M13" s="35">
        <v>2</v>
      </c>
      <c r="N13" s="35"/>
      <c r="O13" s="35">
        <v>1</v>
      </c>
      <c r="P13" s="35"/>
      <c r="Q13" s="35"/>
      <c r="R13" s="35">
        <v>1</v>
      </c>
      <c r="S13" s="35">
        <v>1</v>
      </c>
      <c r="T13" s="35">
        <v>1</v>
      </c>
      <c r="U13" s="35"/>
      <c r="V13" s="8">
        <v>17</v>
      </c>
    </row>
    <row r="14" spans="1:22">
      <c r="A14" s="39" t="s">
        <v>76</v>
      </c>
      <c r="B14" s="34">
        <v>1</v>
      </c>
      <c r="C14" s="35"/>
      <c r="D14" s="35"/>
      <c r="E14" s="35">
        <v>1</v>
      </c>
      <c r="F14" s="35">
        <v>2</v>
      </c>
      <c r="G14" s="35">
        <v>1</v>
      </c>
      <c r="H14" s="35">
        <v>2</v>
      </c>
      <c r="I14" s="35">
        <v>1</v>
      </c>
      <c r="J14" s="35">
        <v>1</v>
      </c>
      <c r="K14" s="35"/>
      <c r="L14" s="35">
        <v>1</v>
      </c>
      <c r="M14" s="35">
        <v>2</v>
      </c>
      <c r="N14" s="35"/>
      <c r="O14" s="35">
        <v>1</v>
      </c>
      <c r="P14" s="35">
        <v>1</v>
      </c>
      <c r="Q14" s="35"/>
      <c r="R14" s="35">
        <v>1</v>
      </c>
      <c r="S14" s="35">
        <v>2</v>
      </c>
      <c r="T14" s="35"/>
      <c r="U14" s="35"/>
      <c r="V14" s="8">
        <v>17</v>
      </c>
    </row>
    <row r="15" spans="1:22">
      <c r="A15" s="41" t="s">
        <v>70</v>
      </c>
      <c r="B15" s="34">
        <v>1</v>
      </c>
      <c r="C15" s="35"/>
      <c r="D15" s="35"/>
      <c r="E15" s="35">
        <v>1</v>
      </c>
      <c r="F15" s="35">
        <v>2</v>
      </c>
      <c r="G15" s="35">
        <v>1</v>
      </c>
      <c r="H15" s="35">
        <v>1</v>
      </c>
      <c r="I15" s="35">
        <v>1</v>
      </c>
      <c r="J15" s="35">
        <v>2</v>
      </c>
      <c r="K15" s="35">
        <v>2</v>
      </c>
      <c r="L15" s="35"/>
      <c r="M15" s="35">
        <v>2</v>
      </c>
      <c r="N15" s="35"/>
      <c r="O15" s="35">
        <v>1</v>
      </c>
      <c r="P15" s="35"/>
      <c r="Q15" s="35"/>
      <c r="R15" s="35">
        <v>1</v>
      </c>
      <c r="S15" s="35">
        <v>1</v>
      </c>
      <c r="T15" s="35">
        <v>1</v>
      </c>
      <c r="U15" s="35"/>
      <c r="V15" s="8">
        <v>17</v>
      </c>
    </row>
    <row r="16" spans="1:22">
      <c r="A16" s="39" t="s">
        <v>45</v>
      </c>
      <c r="B16" s="34">
        <v>2</v>
      </c>
      <c r="C16" s="35">
        <v>1</v>
      </c>
      <c r="D16" s="35"/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/>
      <c r="N16" s="35">
        <v>1</v>
      </c>
      <c r="O16" s="35"/>
      <c r="P16" s="35"/>
      <c r="Q16" s="35">
        <v>1</v>
      </c>
      <c r="R16" s="35">
        <v>2</v>
      </c>
      <c r="S16" s="35">
        <v>2</v>
      </c>
      <c r="T16" s="35"/>
      <c r="U16" s="35"/>
      <c r="V16" s="8">
        <v>17</v>
      </c>
    </row>
    <row r="17" spans="1:22">
      <c r="A17" s="41" t="s">
        <v>69</v>
      </c>
      <c r="B17" s="34"/>
      <c r="C17" s="35">
        <v>1</v>
      </c>
      <c r="D17" s="35">
        <v>2</v>
      </c>
      <c r="E17" s="35"/>
      <c r="F17" s="35"/>
      <c r="G17" s="35">
        <v>2</v>
      </c>
      <c r="H17" s="35">
        <v>1</v>
      </c>
      <c r="I17" s="35">
        <v>2</v>
      </c>
      <c r="J17" s="35">
        <v>1</v>
      </c>
      <c r="K17" s="35">
        <v>1</v>
      </c>
      <c r="L17" s="35">
        <v>1</v>
      </c>
      <c r="M17" s="35"/>
      <c r="N17" s="35"/>
      <c r="O17" s="35">
        <v>2</v>
      </c>
      <c r="P17" s="35">
        <v>1</v>
      </c>
      <c r="Q17" s="35">
        <v>1</v>
      </c>
      <c r="R17" s="35"/>
      <c r="S17" s="35">
        <v>1</v>
      </c>
      <c r="T17" s="35">
        <v>1</v>
      </c>
      <c r="U17" s="35"/>
      <c r="V17" s="8">
        <v>17</v>
      </c>
    </row>
    <row r="18" spans="1:22">
      <c r="A18" s="41" t="s">
        <v>73</v>
      </c>
      <c r="B18" s="34">
        <v>1</v>
      </c>
      <c r="C18" s="35">
        <v>2</v>
      </c>
      <c r="D18" s="35">
        <v>1</v>
      </c>
      <c r="E18" s="35">
        <v>1</v>
      </c>
      <c r="F18" s="35"/>
      <c r="G18" s="35">
        <v>1</v>
      </c>
      <c r="H18" s="35">
        <v>1</v>
      </c>
      <c r="I18" s="35">
        <v>2</v>
      </c>
      <c r="J18" s="35"/>
      <c r="K18" s="35"/>
      <c r="L18" s="35"/>
      <c r="M18" s="35">
        <v>1</v>
      </c>
      <c r="N18" s="35">
        <v>1</v>
      </c>
      <c r="O18" s="35"/>
      <c r="P18" s="35">
        <v>2</v>
      </c>
      <c r="Q18" s="35">
        <v>2</v>
      </c>
      <c r="R18" s="35">
        <v>1</v>
      </c>
      <c r="S18" s="35"/>
      <c r="T18" s="35">
        <v>1</v>
      </c>
      <c r="U18" s="35"/>
      <c r="V18" s="8">
        <v>17</v>
      </c>
    </row>
    <row r="19" spans="1:22">
      <c r="A19" s="41" t="s">
        <v>72</v>
      </c>
      <c r="B19" s="34"/>
      <c r="C19" s="35">
        <v>1</v>
      </c>
      <c r="D19" s="35">
        <v>2</v>
      </c>
      <c r="E19" s="35"/>
      <c r="F19" s="35"/>
      <c r="G19" s="35">
        <v>1</v>
      </c>
      <c r="H19" s="35"/>
      <c r="I19" s="35">
        <v>1</v>
      </c>
      <c r="J19" s="35">
        <v>1</v>
      </c>
      <c r="K19" s="35"/>
      <c r="L19" s="35">
        <v>1</v>
      </c>
      <c r="M19" s="35">
        <v>1</v>
      </c>
      <c r="N19" s="35">
        <v>2</v>
      </c>
      <c r="O19" s="35">
        <v>1</v>
      </c>
      <c r="P19" s="35"/>
      <c r="Q19" s="35">
        <v>2</v>
      </c>
      <c r="R19" s="35">
        <v>1</v>
      </c>
      <c r="S19" s="35">
        <v>1</v>
      </c>
      <c r="T19" s="35">
        <v>2</v>
      </c>
      <c r="U19" s="35"/>
      <c r="V19" s="8">
        <v>17</v>
      </c>
    </row>
    <row r="20" spans="1:22">
      <c r="A20" s="41" t="s">
        <v>59</v>
      </c>
      <c r="B20" s="34">
        <v>1</v>
      </c>
      <c r="C20" s="35">
        <v>2</v>
      </c>
      <c r="D20" s="35">
        <v>1</v>
      </c>
      <c r="E20" s="35"/>
      <c r="F20" s="35">
        <v>1</v>
      </c>
      <c r="G20" s="35">
        <v>2</v>
      </c>
      <c r="H20" s="35"/>
      <c r="I20" s="35">
        <v>1</v>
      </c>
      <c r="J20" s="35">
        <v>1</v>
      </c>
      <c r="K20" s="35">
        <v>1</v>
      </c>
      <c r="L20" s="35">
        <v>1</v>
      </c>
      <c r="M20" s="35"/>
      <c r="N20" s="35">
        <v>2</v>
      </c>
      <c r="O20" s="35">
        <v>1</v>
      </c>
      <c r="P20" s="35">
        <v>1</v>
      </c>
      <c r="Q20" s="35"/>
      <c r="R20" s="35"/>
      <c r="S20" s="35"/>
      <c r="T20" s="35">
        <v>2</v>
      </c>
      <c r="U20" s="35"/>
      <c r="V20" s="8">
        <v>17</v>
      </c>
    </row>
    <row r="21" spans="1:22">
      <c r="A21" s="41" t="s">
        <v>46</v>
      </c>
      <c r="B21" s="34">
        <v>1</v>
      </c>
      <c r="C21" s="35">
        <v>1</v>
      </c>
      <c r="D21" s="35">
        <v>1</v>
      </c>
      <c r="E21" s="35">
        <v>2</v>
      </c>
      <c r="F21" s="35">
        <v>2</v>
      </c>
      <c r="G21" s="35"/>
      <c r="H21" s="35">
        <v>1</v>
      </c>
      <c r="I21" s="35"/>
      <c r="J21" s="35">
        <v>2</v>
      </c>
      <c r="K21" s="35">
        <v>1</v>
      </c>
      <c r="L21" s="35">
        <v>1</v>
      </c>
      <c r="M21" s="35">
        <v>1</v>
      </c>
      <c r="N21" s="35">
        <v>1</v>
      </c>
      <c r="O21" s="35"/>
      <c r="P21" s="35"/>
      <c r="Q21" s="35">
        <v>1</v>
      </c>
      <c r="R21" s="35"/>
      <c r="S21" s="35">
        <v>1</v>
      </c>
      <c r="T21" s="35">
        <v>1</v>
      </c>
      <c r="U21" s="35"/>
      <c r="V21" s="8">
        <v>17</v>
      </c>
    </row>
    <row r="22" spans="1:22">
      <c r="A22" s="39" t="s">
        <v>50</v>
      </c>
      <c r="B22" s="34">
        <v>1</v>
      </c>
      <c r="C22" s="35"/>
      <c r="D22" s="35"/>
      <c r="E22" s="35">
        <v>2</v>
      </c>
      <c r="F22" s="35">
        <v>1</v>
      </c>
      <c r="G22" s="35">
        <v>1</v>
      </c>
      <c r="H22" s="35">
        <v>1</v>
      </c>
      <c r="I22" s="35">
        <v>1</v>
      </c>
      <c r="J22" s="35">
        <v>2</v>
      </c>
      <c r="K22" s="35">
        <v>1</v>
      </c>
      <c r="L22" s="35">
        <v>2</v>
      </c>
      <c r="M22" s="35">
        <v>1</v>
      </c>
      <c r="N22" s="35"/>
      <c r="O22" s="35">
        <v>1</v>
      </c>
      <c r="P22" s="35"/>
      <c r="Q22" s="35">
        <v>1</v>
      </c>
      <c r="R22" s="35">
        <v>2</v>
      </c>
      <c r="S22" s="35"/>
      <c r="T22" s="35"/>
      <c r="U22" s="35"/>
      <c r="V22" s="8">
        <v>17</v>
      </c>
    </row>
    <row r="23" spans="1:22">
      <c r="A23" s="41" t="s">
        <v>49</v>
      </c>
      <c r="B23" s="34">
        <v>1</v>
      </c>
      <c r="C23" s="35">
        <v>2</v>
      </c>
      <c r="D23" s="35">
        <v>1</v>
      </c>
      <c r="E23" s="35">
        <v>1</v>
      </c>
      <c r="F23" s="35"/>
      <c r="G23" s="35">
        <v>1</v>
      </c>
      <c r="H23" s="35"/>
      <c r="I23" s="35">
        <v>2</v>
      </c>
      <c r="J23" s="35"/>
      <c r="K23" s="35">
        <v>1</v>
      </c>
      <c r="L23" s="35"/>
      <c r="M23" s="35">
        <v>1</v>
      </c>
      <c r="N23" s="35">
        <v>2</v>
      </c>
      <c r="O23" s="35">
        <v>2</v>
      </c>
      <c r="P23" s="35">
        <v>1</v>
      </c>
      <c r="Q23" s="35">
        <v>1</v>
      </c>
      <c r="R23" s="35"/>
      <c r="S23" s="35">
        <v>1</v>
      </c>
      <c r="T23" s="35"/>
      <c r="U23" s="35"/>
      <c r="V23" s="8">
        <v>17</v>
      </c>
    </row>
    <row r="24" spans="1:22">
      <c r="A24" s="42" t="s">
        <v>110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8"/>
    </row>
    <row r="25" spans="1:22">
      <c r="A25" s="6" t="s">
        <v>111</v>
      </c>
      <c r="B25" s="36">
        <v>17</v>
      </c>
      <c r="C25" s="37">
        <v>17</v>
      </c>
      <c r="D25" s="37">
        <v>17</v>
      </c>
      <c r="E25" s="37">
        <v>17</v>
      </c>
      <c r="F25" s="37">
        <v>17</v>
      </c>
      <c r="G25" s="37">
        <v>17</v>
      </c>
      <c r="H25" s="37">
        <v>17</v>
      </c>
      <c r="I25" s="37">
        <v>17</v>
      </c>
      <c r="J25" s="37">
        <v>17</v>
      </c>
      <c r="K25" s="37">
        <v>17</v>
      </c>
      <c r="L25" s="37">
        <v>17</v>
      </c>
      <c r="M25" s="37">
        <v>17</v>
      </c>
      <c r="N25" s="37">
        <v>17</v>
      </c>
      <c r="O25" s="37">
        <v>17</v>
      </c>
      <c r="P25" s="37">
        <v>17</v>
      </c>
      <c r="Q25" s="37">
        <v>17</v>
      </c>
      <c r="R25" s="37">
        <v>17</v>
      </c>
      <c r="S25" s="37">
        <v>17</v>
      </c>
      <c r="T25" s="37">
        <v>17</v>
      </c>
      <c r="U25" s="37"/>
      <c r="V25" s="9">
        <v>323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4"/>
  <sheetViews>
    <sheetView workbookViewId="0">
      <selection activeCell="G2" sqref="G2"/>
    </sheetView>
  </sheetViews>
  <sheetFormatPr defaultRowHeight="15"/>
  <cols>
    <col min="1" max="1" width="10.85546875" bestFit="1" customWidth="1"/>
    <col min="2" max="2" width="12.140625" bestFit="1" customWidth="1"/>
    <col min="3" max="3" width="14.28515625" bestFit="1" customWidth="1"/>
    <col min="4" max="4" width="13.85546875" bestFit="1" customWidth="1"/>
    <col min="5" max="5" width="9.28515625" bestFit="1" customWidth="1"/>
    <col min="6" max="6" width="11.5703125" bestFit="1" customWidth="1"/>
    <col min="7" max="7" width="8.85546875" bestFit="1" customWidth="1"/>
    <col min="10" max="10" width="15.42578125" customWidth="1"/>
  </cols>
  <sheetData>
    <row r="1" spans="1:7">
      <c r="A1" t="s">
        <v>100</v>
      </c>
      <c r="B1" t="s">
        <v>101</v>
      </c>
      <c r="C1" t="s">
        <v>42</v>
      </c>
      <c r="D1" t="s">
        <v>43</v>
      </c>
      <c r="E1" t="s">
        <v>112</v>
      </c>
      <c r="F1" t="s">
        <v>115</v>
      </c>
      <c r="G1" t="s">
        <v>116</v>
      </c>
    </row>
    <row r="2" spans="1:7">
      <c r="A2" t="s">
        <v>102</v>
      </c>
      <c r="B2" t="s">
        <v>44</v>
      </c>
      <c r="C2" t="s">
        <v>45</v>
      </c>
      <c r="D2" t="s">
        <v>46</v>
      </c>
      <c r="E2" t="s">
        <v>47</v>
      </c>
      <c r="F2">
        <f>VLOOKUP(C2, 'hist tables'!C$2:K$21, 9, FALSE)/34+0.244582043343653</f>
        <v>9.2879256965941737E-3</v>
      </c>
      <c r="G2">
        <f>VLOOKUP(D2, 'hist tables'!C$2:K$21, 9, FALSE)/34-0.244582043343653</f>
        <v>0.19659442724458229</v>
      </c>
    </row>
    <row r="3" spans="1:7">
      <c r="A3" t="s">
        <v>102</v>
      </c>
      <c r="B3" t="s">
        <v>51</v>
      </c>
      <c r="C3" t="s">
        <v>52</v>
      </c>
      <c r="D3" t="s">
        <v>53</v>
      </c>
      <c r="E3" t="s">
        <v>54</v>
      </c>
      <c r="F3">
        <f>VLOOKUP(C3, 'hist tables'!C$2:K$21, 9, FALSE)/34+0.244582043343653</f>
        <v>0.45046439628482948</v>
      </c>
      <c r="G3">
        <f>VLOOKUP(D3, 'hist tables'!C$2:K$21, 9, FALSE)/34-0.244582043343653</f>
        <v>4.9535603715170545E-2</v>
      </c>
    </row>
    <row r="4" spans="1:7">
      <c r="A4" t="s">
        <v>102</v>
      </c>
      <c r="B4" t="s">
        <v>55</v>
      </c>
      <c r="C4" t="s">
        <v>56</v>
      </c>
      <c r="D4" t="s">
        <v>57</v>
      </c>
      <c r="E4" t="s">
        <v>47</v>
      </c>
      <c r="F4">
        <f>VLOOKUP(C4, 'hist tables'!C$2:K$21, 9, FALSE)/34+0.244582043343653</f>
        <v>9.7523219814241224E-2</v>
      </c>
      <c r="G4">
        <f>VLOOKUP(D4, 'hist tables'!C$2:K$21, 9, FALSE)/34-0.244582043343653</f>
        <v>-0.42105263157894712</v>
      </c>
    </row>
    <row r="5" spans="1:7">
      <c r="A5" t="s">
        <v>102</v>
      </c>
      <c r="B5" t="s">
        <v>58</v>
      </c>
      <c r="C5" t="s">
        <v>59</v>
      </c>
      <c r="D5" t="s">
        <v>60</v>
      </c>
      <c r="E5" t="s">
        <v>47</v>
      </c>
      <c r="F5">
        <f>VLOOKUP(C5, 'hist tables'!C$2:K$21, 9, FALSE)/34+0.244582043343653</f>
        <v>0.77399380804953533</v>
      </c>
      <c r="G5">
        <f>VLOOKUP(D5, 'hist tables'!C$2:K$21, 9, FALSE)/34-0.244582043343653</f>
        <v>-0.42105263157894712</v>
      </c>
    </row>
    <row r="6" spans="1:7">
      <c r="A6" t="s">
        <v>102</v>
      </c>
      <c r="B6" t="s">
        <v>61</v>
      </c>
      <c r="C6" t="s">
        <v>62</v>
      </c>
      <c r="D6" t="s">
        <v>63</v>
      </c>
      <c r="E6" t="s">
        <v>47</v>
      </c>
      <c r="F6">
        <f>VLOOKUP(C6, 'hist tables'!C$2:K$21, 9, FALSE)/34+0.244582043343653</f>
        <v>-0.75541795665634703</v>
      </c>
      <c r="G6">
        <f>VLOOKUP(D6, 'hist tables'!C$2:K$21, 9, FALSE)/34-0.244582043343653</f>
        <v>-0.24458204334365299</v>
      </c>
    </row>
    <row r="7" spans="1:7">
      <c r="A7" t="s">
        <v>102</v>
      </c>
      <c r="B7" t="s">
        <v>48</v>
      </c>
      <c r="C7" t="s">
        <v>49</v>
      </c>
      <c r="D7" t="s">
        <v>50</v>
      </c>
      <c r="E7" t="s">
        <v>114</v>
      </c>
      <c r="F7">
        <f>VLOOKUP(C7, 'hist tables'!C$2:K$21, 9, FALSE)/34+0.244582043343653</f>
        <v>6.8111455108358865E-2</v>
      </c>
      <c r="G7">
        <f>VLOOKUP(D7, 'hist tables'!C$2:K$21, 9, FALSE)/34-0.244582043343653</f>
        <v>-1.0092879256965941</v>
      </c>
    </row>
    <row r="8" spans="1:7">
      <c r="A8" t="s">
        <v>102</v>
      </c>
      <c r="B8" t="s">
        <v>64</v>
      </c>
      <c r="C8" t="s">
        <v>65</v>
      </c>
      <c r="D8" t="s">
        <v>66</v>
      </c>
      <c r="E8" t="s">
        <v>67</v>
      </c>
      <c r="F8">
        <f>VLOOKUP(C8, 'hist tables'!C$2:K$21, 9, FALSE)/34+0.244582043343653</f>
        <v>0.59752321981424128</v>
      </c>
      <c r="G8">
        <f>VLOOKUP(D8, 'hist tables'!C$2:K$21, 9, FALSE)/34-0.244582043343653</f>
        <v>-9.7523219814241224E-2</v>
      </c>
    </row>
    <row r="9" spans="1:7">
      <c r="A9" t="s">
        <v>102</v>
      </c>
      <c r="B9" t="s">
        <v>68</v>
      </c>
      <c r="C9" t="s">
        <v>69</v>
      </c>
      <c r="D9" t="s">
        <v>70</v>
      </c>
      <c r="E9" t="s">
        <v>71</v>
      </c>
      <c r="F9">
        <f>VLOOKUP(C9, 'hist tables'!C$2:K$21, 9, FALSE)/34+0.244582043343653</f>
        <v>-0.40247678018575883</v>
      </c>
      <c r="G9">
        <f>VLOOKUP(D9, 'hist tables'!C$2:K$21, 9, FALSE)/34-0.244582043343653</f>
        <v>7.8947368421052905E-2</v>
      </c>
    </row>
    <row r="10" spans="1:7">
      <c r="A10" t="s">
        <v>102</v>
      </c>
      <c r="B10" t="s">
        <v>58</v>
      </c>
      <c r="C10" t="s">
        <v>72</v>
      </c>
      <c r="D10" t="s">
        <v>73</v>
      </c>
      <c r="E10" t="s">
        <v>47</v>
      </c>
      <c r="F10">
        <f>VLOOKUP(C10, 'hist tables'!C$2:K$21, 9, FALSE)/34+0.244582043343653</f>
        <v>1.0975232198142413</v>
      </c>
      <c r="G10">
        <f>VLOOKUP(D10, 'hist tables'!C$2:K$21, 9, FALSE)/34-0.244582043343653</f>
        <v>7.8947368421052905E-2</v>
      </c>
    </row>
    <row r="11" spans="1:7">
      <c r="A11" t="s">
        <v>102</v>
      </c>
      <c r="B11" t="s">
        <v>48</v>
      </c>
      <c r="C11" t="s">
        <v>49</v>
      </c>
      <c r="D11" t="s">
        <v>63</v>
      </c>
      <c r="E11" t="s">
        <v>47</v>
      </c>
      <c r="F11">
        <f>VLOOKUP(C11, 'hist tables'!C$2:K$21, 9, FALSE)/34+0.244582043343653</f>
        <v>6.8111455108358865E-2</v>
      </c>
      <c r="G11">
        <f>VLOOKUP(D11, 'hist tables'!C$2:K$21, 9, FALSE)/34-0.244582043343653</f>
        <v>-0.24458204334365299</v>
      </c>
    </row>
    <row r="12" spans="1:7">
      <c r="A12" t="s">
        <v>102</v>
      </c>
      <c r="B12" t="s">
        <v>48</v>
      </c>
      <c r="C12" t="s">
        <v>50</v>
      </c>
      <c r="D12" t="s">
        <v>46</v>
      </c>
      <c r="E12" t="s">
        <v>114</v>
      </c>
      <c r="F12">
        <f>VLOOKUP(C12, 'hist tables'!C$2:K$21, 9, FALSE)/34+0.244582043343653</f>
        <v>-0.52012383900928816</v>
      </c>
      <c r="G12">
        <f>VLOOKUP(D12, 'hist tables'!C$2:K$21, 9, FALSE)/34-0.244582043343653</f>
        <v>0.19659442724458229</v>
      </c>
    </row>
    <row r="13" spans="1:7">
      <c r="A13" t="s">
        <v>102</v>
      </c>
      <c r="B13" t="s">
        <v>48</v>
      </c>
      <c r="C13" t="s">
        <v>60</v>
      </c>
      <c r="D13" t="s">
        <v>50</v>
      </c>
      <c r="E13" t="s">
        <v>114</v>
      </c>
      <c r="F13">
        <f>VLOOKUP(C13, 'hist tables'!C$2:K$21, 9, FALSE)/34+0.244582043343653</f>
        <v>6.8111455108358865E-2</v>
      </c>
      <c r="G13">
        <f>VLOOKUP(D13, 'hist tables'!C$2:K$21, 9, FALSE)/34-0.244582043343653</f>
        <v>-1.0092879256965941</v>
      </c>
    </row>
    <row r="14" spans="1:7">
      <c r="A14" t="s">
        <v>102</v>
      </c>
      <c r="B14" t="s">
        <v>74</v>
      </c>
      <c r="C14" t="s">
        <v>57</v>
      </c>
      <c r="D14" t="s">
        <v>45</v>
      </c>
      <c r="E14" t="s">
        <v>47</v>
      </c>
      <c r="F14">
        <f>VLOOKUP(C14, 'hist tables'!C$2:K$21, 9, FALSE)/34+0.244582043343653</f>
        <v>6.8111455108358865E-2</v>
      </c>
      <c r="G14">
        <f>VLOOKUP(D14, 'hist tables'!C$2:K$21, 9, FALSE)/34-0.244582043343653</f>
        <v>-0.47987616099071184</v>
      </c>
    </row>
    <row r="15" spans="1:7">
      <c r="A15" t="s">
        <v>102</v>
      </c>
      <c r="B15" t="s">
        <v>75</v>
      </c>
      <c r="C15" t="s">
        <v>53</v>
      </c>
      <c r="D15" t="s">
        <v>73</v>
      </c>
      <c r="E15" t="s">
        <v>47</v>
      </c>
      <c r="F15">
        <f>VLOOKUP(C15, 'hist tables'!C$2:K$21, 9, FALSE)/34+0.244582043343653</f>
        <v>0.53869969040247656</v>
      </c>
      <c r="G15">
        <f>VLOOKUP(D15, 'hist tables'!C$2:K$21, 9, FALSE)/34-0.244582043343653</f>
        <v>7.8947368421052905E-2</v>
      </c>
    </row>
    <row r="16" spans="1:7">
      <c r="A16" t="s">
        <v>102</v>
      </c>
      <c r="B16" t="s">
        <v>68</v>
      </c>
      <c r="C16" t="s">
        <v>66</v>
      </c>
      <c r="D16" t="s">
        <v>76</v>
      </c>
      <c r="E16" t="s">
        <v>54</v>
      </c>
      <c r="F16">
        <f>VLOOKUP(C16, 'hist tables'!C$2:K$21, 9, FALSE)/34+0.244582043343653</f>
        <v>0.39164086687306476</v>
      </c>
      <c r="G16">
        <f>VLOOKUP(D16, 'hist tables'!C$2:K$21, 9, FALSE)/34-0.244582043343653</f>
        <v>-0.39164086687306476</v>
      </c>
    </row>
    <row r="17" spans="1:7">
      <c r="A17" t="s">
        <v>102</v>
      </c>
      <c r="B17" t="s">
        <v>61</v>
      </c>
      <c r="C17" t="s">
        <v>69</v>
      </c>
      <c r="D17" t="s">
        <v>60</v>
      </c>
      <c r="E17" t="s">
        <v>47</v>
      </c>
      <c r="F17">
        <f>VLOOKUP(C17, 'hist tables'!C$2:K$21, 9, FALSE)/34+0.244582043343653</f>
        <v>-0.40247678018575883</v>
      </c>
      <c r="G17">
        <f>VLOOKUP(D17, 'hist tables'!C$2:K$21, 9, FALSE)/34-0.244582043343653</f>
        <v>-0.42105263157894712</v>
      </c>
    </row>
    <row r="18" spans="1:7">
      <c r="A18" t="s">
        <v>102</v>
      </c>
      <c r="B18" t="s">
        <v>77</v>
      </c>
      <c r="C18" t="s">
        <v>62</v>
      </c>
      <c r="D18" t="s">
        <v>56</v>
      </c>
      <c r="E18" t="s">
        <v>78</v>
      </c>
      <c r="F18">
        <f>VLOOKUP(C18, 'hist tables'!C$2:K$21, 9, FALSE)/34+0.244582043343653</f>
        <v>-0.75541795665634703</v>
      </c>
      <c r="G18">
        <f>VLOOKUP(D18, 'hist tables'!C$2:K$21, 9, FALSE)/34-0.244582043343653</f>
        <v>-0.39164086687306476</v>
      </c>
    </row>
    <row r="19" spans="1:7">
      <c r="A19" t="s">
        <v>102</v>
      </c>
      <c r="B19" t="s">
        <v>79</v>
      </c>
      <c r="C19" t="s">
        <v>72</v>
      </c>
      <c r="D19" t="s">
        <v>70</v>
      </c>
      <c r="E19" t="s">
        <v>71</v>
      </c>
      <c r="F19">
        <f>VLOOKUP(C19, 'hist tables'!C$2:K$21, 9, FALSE)/34+0.244582043343653</f>
        <v>1.0975232198142413</v>
      </c>
      <c r="G19">
        <f>VLOOKUP(D19, 'hist tables'!C$2:K$21, 9, FALSE)/34-0.244582043343653</f>
        <v>7.8947368421052905E-2</v>
      </c>
    </row>
    <row r="20" spans="1:7">
      <c r="A20" t="s">
        <v>102</v>
      </c>
      <c r="B20" t="s">
        <v>80</v>
      </c>
      <c r="C20" t="s">
        <v>70</v>
      </c>
      <c r="D20" t="s">
        <v>53</v>
      </c>
      <c r="E20" t="s">
        <v>81</v>
      </c>
      <c r="F20">
        <f>VLOOKUP(C20, 'hist tables'!C$2:K$21, 9, FALSE)/34+0.244582043343653</f>
        <v>0.56811145510835892</v>
      </c>
      <c r="G20">
        <f>VLOOKUP(D20, 'hist tables'!C$2:K$21, 9, FALSE)/34-0.244582043343653</f>
        <v>4.9535603715170545E-2</v>
      </c>
    </row>
    <row r="21" spans="1:7">
      <c r="A21" t="s">
        <v>102</v>
      </c>
      <c r="B21" t="s">
        <v>82</v>
      </c>
      <c r="C21" t="s">
        <v>46</v>
      </c>
      <c r="D21" t="s">
        <v>66</v>
      </c>
      <c r="E21" t="s">
        <v>54</v>
      </c>
      <c r="F21">
        <f>VLOOKUP(C21, 'hist tables'!C$2:K$21, 9, FALSE)/34+0.244582043343653</f>
        <v>0.68575851393188825</v>
      </c>
      <c r="G21">
        <f>VLOOKUP(D21, 'hist tables'!C$2:K$21, 9, FALSE)/34-0.244582043343653</f>
        <v>-9.7523219814241224E-2</v>
      </c>
    </row>
    <row r="22" spans="1:7">
      <c r="A22" t="s">
        <v>102</v>
      </c>
      <c r="B22" t="s">
        <v>83</v>
      </c>
      <c r="C22" t="s">
        <v>73</v>
      </c>
      <c r="D22" t="s">
        <v>57</v>
      </c>
      <c r="E22" t="s">
        <v>54</v>
      </c>
      <c r="F22">
        <f>VLOOKUP(C22, 'hist tables'!C$2:K$21, 9, FALSE)/34+0.244582043343653</f>
        <v>0.56811145510835892</v>
      </c>
      <c r="G22">
        <f>VLOOKUP(D22, 'hist tables'!C$2:K$21, 9, FALSE)/34-0.244582043343653</f>
        <v>-0.42105263157894712</v>
      </c>
    </row>
    <row r="23" spans="1:7">
      <c r="A23" t="s">
        <v>102</v>
      </c>
      <c r="B23" t="s">
        <v>84</v>
      </c>
      <c r="C23" t="s">
        <v>45</v>
      </c>
      <c r="D23" t="s">
        <v>76</v>
      </c>
      <c r="E23" t="s">
        <v>47</v>
      </c>
      <c r="F23">
        <f>VLOOKUP(C23, 'hist tables'!C$2:K$21, 9, FALSE)/34+0.244582043343653</f>
        <v>9.2879256965941737E-3</v>
      </c>
      <c r="G23">
        <f>VLOOKUP(D23, 'hist tables'!C$2:K$21, 9, FALSE)/34-0.244582043343653</f>
        <v>-0.39164086687306476</v>
      </c>
    </row>
    <row r="24" spans="1:7">
      <c r="A24" t="s">
        <v>102</v>
      </c>
      <c r="B24" t="s">
        <v>85</v>
      </c>
      <c r="C24" t="s">
        <v>63</v>
      </c>
      <c r="D24" t="s">
        <v>72</v>
      </c>
      <c r="E24" t="s">
        <v>47</v>
      </c>
      <c r="F24">
        <f>VLOOKUP(C24, 'hist tables'!C$2:K$21, 9, FALSE)/34+0.244582043343653</f>
        <v>0.24458204334365299</v>
      </c>
      <c r="G24">
        <f>VLOOKUP(D24, 'hist tables'!C$2:K$21, 9, FALSE)/34-0.244582043343653</f>
        <v>0.60835913312693524</v>
      </c>
    </row>
    <row r="25" spans="1:7">
      <c r="A25" t="s">
        <v>102</v>
      </c>
      <c r="B25" t="s">
        <v>86</v>
      </c>
      <c r="C25" t="s">
        <v>59</v>
      </c>
      <c r="D25" t="s">
        <v>69</v>
      </c>
      <c r="E25" t="s">
        <v>54</v>
      </c>
      <c r="F25">
        <f>VLOOKUP(C25, 'hist tables'!C$2:K$21, 9, FALSE)/34+0.244582043343653</f>
        <v>0.77399380804953533</v>
      </c>
      <c r="G25">
        <f>VLOOKUP(D25, 'hist tables'!C$2:K$21, 9, FALSE)/34-0.244582043343653</f>
        <v>-0.89164086687306476</v>
      </c>
    </row>
    <row r="26" spans="1:7">
      <c r="A26" t="s">
        <v>102</v>
      </c>
      <c r="B26" t="s">
        <v>87</v>
      </c>
      <c r="C26" t="s">
        <v>56</v>
      </c>
      <c r="D26" t="s">
        <v>52</v>
      </c>
      <c r="E26" t="s">
        <v>71</v>
      </c>
      <c r="F26">
        <f>VLOOKUP(C26, 'hist tables'!C$2:K$21, 9, FALSE)/34+0.244582043343653</f>
        <v>9.7523219814241224E-2</v>
      </c>
      <c r="G26">
        <f>VLOOKUP(D26, 'hist tables'!C$2:K$21, 9, FALSE)/34-0.244582043343653</f>
        <v>-3.8699690402476533E-2</v>
      </c>
    </row>
    <row r="27" spans="1:7">
      <c r="A27" t="s">
        <v>102</v>
      </c>
      <c r="B27" t="s">
        <v>77</v>
      </c>
      <c r="C27" t="s">
        <v>65</v>
      </c>
      <c r="D27" t="s">
        <v>62</v>
      </c>
      <c r="E27" t="s">
        <v>78</v>
      </c>
      <c r="F27">
        <f>VLOOKUP(C27, 'hist tables'!C$2:K$21, 9, FALSE)/34+0.244582043343653</f>
        <v>0.59752321981424128</v>
      </c>
      <c r="G27">
        <f>VLOOKUP(D27, 'hist tables'!C$2:K$21, 9, FALSE)/34-0.244582043343653</f>
        <v>-1.244582043343653</v>
      </c>
    </row>
    <row r="28" spans="1:7">
      <c r="A28" t="s">
        <v>102</v>
      </c>
      <c r="B28" t="s">
        <v>48</v>
      </c>
      <c r="C28" t="s">
        <v>60</v>
      </c>
      <c r="D28" t="s">
        <v>70</v>
      </c>
      <c r="E28" t="s">
        <v>47</v>
      </c>
      <c r="F28">
        <f>VLOOKUP(C28, 'hist tables'!C$2:K$21, 9, FALSE)/34+0.244582043343653</f>
        <v>6.8111455108358865E-2</v>
      </c>
      <c r="G28">
        <f>VLOOKUP(D28, 'hist tables'!C$2:K$21, 9, FALSE)/34-0.244582043343653</f>
        <v>7.8947368421052905E-2</v>
      </c>
    </row>
    <row r="29" spans="1:7">
      <c r="A29" t="s">
        <v>102</v>
      </c>
      <c r="B29" t="s">
        <v>88</v>
      </c>
      <c r="C29" t="s">
        <v>53</v>
      </c>
      <c r="D29" t="s">
        <v>63</v>
      </c>
      <c r="E29" t="s">
        <v>54</v>
      </c>
      <c r="F29">
        <f>VLOOKUP(C29, 'hist tables'!C$2:K$21, 9, FALSE)/34+0.244582043343653</f>
        <v>0.53869969040247656</v>
      </c>
      <c r="G29">
        <f>VLOOKUP(D29, 'hist tables'!C$2:K$21, 9, FALSE)/34-0.244582043343653</f>
        <v>-0.24458204334365299</v>
      </c>
    </row>
    <row r="30" spans="1:7">
      <c r="A30" t="s">
        <v>102</v>
      </c>
      <c r="B30" t="s">
        <v>89</v>
      </c>
      <c r="C30" t="s">
        <v>76</v>
      </c>
      <c r="D30" t="s">
        <v>46</v>
      </c>
      <c r="E30" t="s">
        <v>47</v>
      </c>
      <c r="F30">
        <f>VLOOKUP(C30, 'hist tables'!C$2:K$21, 9, FALSE)/34+0.244582043343653</f>
        <v>9.7523219814241224E-2</v>
      </c>
      <c r="G30">
        <f>VLOOKUP(D30, 'hist tables'!C$2:K$21, 9, FALSE)/34-0.244582043343653</f>
        <v>0.19659442724458229</v>
      </c>
    </row>
    <row r="31" spans="1:7">
      <c r="A31" t="s">
        <v>102</v>
      </c>
      <c r="B31" t="s">
        <v>90</v>
      </c>
      <c r="C31" t="s">
        <v>52</v>
      </c>
      <c r="D31" t="s">
        <v>49</v>
      </c>
      <c r="E31" t="s">
        <v>47</v>
      </c>
      <c r="F31">
        <f>VLOOKUP(C31, 'hist tables'!C$2:K$21, 9, FALSE)/34+0.244582043343653</f>
        <v>0.45046439628482948</v>
      </c>
      <c r="G31">
        <f>VLOOKUP(D31, 'hist tables'!C$2:K$21, 9, FALSE)/34-0.244582043343653</f>
        <v>-0.42105263157894712</v>
      </c>
    </row>
    <row r="32" spans="1:7">
      <c r="A32" t="s">
        <v>102</v>
      </c>
      <c r="B32" t="s">
        <v>90</v>
      </c>
      <c r="C32" t="s">
        <v>56</v>
      </c>
      <c r="D32" t="s">
        <v>73</v>
      </c>
      <c r="E32" t="s">
        <v>47</v>
      </c>
      <c r="F32">
        <f>VLOOKUP(C32, 'hist tables'!C$2:K$21, 9, FALSE)/34+0.244582043343653</f>
        <v>9.7523219814241224E-2</v>
      </c>
      <c r="G32">
        <f>VLOOKUP(D32, 'hist tables'!C$2:K$21, 9, FALSE)/34-0.244582043343653</f>
        <v>7.8947368421052905E-2</v>
      </c>
    </row>
    <row r="33" spans="1:7">
      <c r="A33" t="s">
        <v>102</v>
      </c>
      <c r="B33" t="s">
        <v>91</v>
      </c>
      <c r="C33" t="s">
        <v>65</v>
      </c>
      <c r="D33" t="s">
        <v>57</v>
      </c>
      <c r="E33" t="s">
        <v>47</v>
      </c>
      <c r="F33">
        <f>VLOOKUP(C33, 'hist tables'!C$2:K$21, 9, FALSE)/34+0.244582043343653</f>
        <v>0.59752321981424128</v>
      </c>
      <c r="G33">
        <f>VLOOKUP(D33, 'hist tables'!C$2:K$21, 9, FALSE)/34-0.244582043343653</f>
        <v>-0.42105263157894712</v>
      </c>
    </row>
    <row r="34" spans="1:7">
      <c r="A34" t="s">
        <v>102</v>
      </c>
      <c r="B34" t="s">
        <v>91</v>
      </c>
      <c r="C34" t="s">
        <v>72</v>
      </c>
      <c r="D34" t="s">
        <v>59</v>
      </c>
      <c r="E34" t="s">
        <v>47</v>
      </c>
      <c r="F34">
        <f>VLOOKUP(C34, 'hist tables'!C$2:K$21, 9, FALSE)/34+0.244582043343653</f>
        <v>1.0975232198142413</v>
      </c>
      <c r="G34">
        <f>VLOOKUP(D34, 'hist tables'!C$2:K$21, 9, FALSE)/34-0.244582043343653</f>
        <v>0.28482972136222939</v>
      </c>
    </row>
    <row r="35" spans="1:7">
      <c r="A35" t="s">
        <v>102</v>
      </c>
      <c r="B35" t="s">
        <v>77</v>
      </c>
      <c r="C35" t="s">
        <v>66</v>
      </c>
      <c r="D35" t="s">
        <v>62</v>
      </c>
      <c r="E35" t="s">
        <v>78</v>
      </c>
      <c r="F35">
        <f>VLOOKUP(C35, 'hist tables'!C$2:K$21, 9, FALSE)/34+0.244582043343653</f>
        <v>0.39164086687306476</v>
      </c>
      <c r="G35">
        <f>VLOOKUP(D35, 'hist tables'!C$2:K$21, 9, FALSE)/34-0.244582043343653</f>
        <v>-1.244582043343653</v>
      </c>
    </row>
    <row r="36" spans="1:7">
      <c r="A36" t="s">
        <v>102</v>
      </c>
      <c r="B36" t="s">
        <v>48</v>
      </c>
      <c r="C36" t="s">
        <v>50</v>
      </c>
      <c r="D36" t="s">
        <v>65</v>
      </c>
      <c r="E36" t="s">
        <v>47</v>
      </c>
      <c r="F36">
        <f>VLOOKUP(C36, 'hist tables'!C$2:K$21, 9, FALSE)/34+0.244582043343653</f>
        <v>-0.52012383900928816</v>
      </c>
      <c r="G36">
        <f>VLOOKUP(D36, 'hist tables'!C$2:K$21, 9, FALSE)/34-0.244582043343653</f>
        <v>0.10835913312693526</v>
      </c>
    </row>
    <row r="37" spans="1:7">
      <c r="A37" t="s">
        <v>102</v>
      </c>
      <c r="B37" t="s">
        <v>88</v>
      </c>
      <c r="C37" t="s">
        <v>70</v>
      </c>
      <c r="D37" t="s">
        <v>45</v>
      </c>
      <c r="E37" t="s">
        <v>54</v>
      </c>
      <c r="F37">
        <f>VLOOKUP(C37, 'hist tables'!C$2:K$21, 9, FALSE)/34+0.244582043343653</f>
        <v>0.56811145510835892</v>
      </c>
      <c r="G37">
        <f>VLOOKUP(D37, 'hist tables'!C$2:K$21, 9, FALSE)/34-0.244582043343653</f>
        <v>-0.47987616099071184</v>
      </c>
    </row>
    <row r="38" spans="1:7">
      <c r="A38" t="s">
        <v>102</v>
      </c>
      <c r="B38" t="s">
        <v>89</v>
      </c>
      <c r="C38" t="s">
        <v>76</v>
      </c>
      <c r="D38" t="s">
        <v>56</v>
      </c>
      <c r="E38" t="s">
        <v>47</v>
      </c>
      <c r="F38">
        <f>VLOOKUP(C38, 'hist tables'!C$2:K$21, 9, FALSE)/34+0.244582043343653</f>
        <v>9.7523219814241224E-2</v>
      </c>
      <c r="G38">
        <f>VLOOKUP(D38, 'hist tables'!C$2:K$21, 9, FALSE)/34-0.244582043343653</f>
        <v>-0.39164086687306476</v>
      </c>
    </row>
    <row r="39" spans="1:7">
      <c r="A39" t="s">
        <v>102</v>
      </c>
      <c r="B39" t="s">
        <v>92</v>
      </c>
      <c r="C39" t="s">
        <v>57</v>
      </c>
      <c r="D39" t="s">
        <v>69</v>
      </c>
      <c r="E39" t="s">
        <v>47</v>
      </c>
      <c r="F39">
        <f>VLOOKUP(C39, 'hist tables'!C$2:K$21, 9, FALSE)/34+0.244582043343653</f>
        <v>6.8111455108358865E-2</v>
      </c>
      <c r="G39">
        <f>VLOOKUP(D39, 'hist tables'!C$2:K$21, 9, FALSE)/34-0.244582043343653</f>
        <v>-0.89164086687306476</v>
      </c>
    </row>
    <row r="40" spans="1:7">
      <c r="A40" t="s">
        <v>102</v>
      </c>
      <c r="B40" t="s">
        <v>90</v>
      </c>
      <c r="C40" t="s">
        <v>46</v>
      </c>
      <c r="D40" t="s">
        <v>60</v>
      </c>
      <c r="E40" t="s">
        <v>47</v>
      </c>
      <c r="F40">
        <f>VLOOKUP(C40, 'hist tables'!C$2:K$21, 9, FALSE)/34+0.244582043343653</f>
        <v>0.68575851393188825</v>
      </c>
      <c r="G40">
        <f>VLOOKUP(D40, 'hist tables'!C$2:K$21, 9, FALSE)/34-0.244582043343653</f>
        <v>-0.42105263157894712</v>
      </c>
    </row>
    <row r="41" spans="1:7">
      <c r="A41" t="s">
        <v>102</v>
      </c>
      <c r="B41" t="s">
        <v>90</v>
      </c>
      <c r="C41" t="s">
        <v>52</v>
      </c>
      <c r="D41" t="s">
        <v>72</v>
      </c>
      <c r="E41" t="s">
        <v>47</v>
      </c>
      <c r="F41">
        <f>VLOOKUP(C41, 'hist tables'!C$2:K$21, 9, FALSE)/34+0.244582043343653</f>
        <v>0.45046439628482948</v>
      </c>
      <c r="G41">
        <f>VLOOKUP(D41, 'hist tables'!C$2:K$21, 9, FALSE)/34-0.244582043343653</f>
        <v>0.60835913312693524</v>
      </c>
    </row>
    <row r="42" spans="1:7">
      <c r="A42" t="s">
        <v>102</v>
      </c>
      <c r="B42" t="s">
        <v>86</v>
      </c>
      <c r="C42" t="s">
        <v>73</v>
      </c>
      <c r="D42" t="s">
        <v>59</v>
      </c>
      <c r="E42" t="s">
        <v>47</v>
      </c>
      <c r="F42">
        <f>VLOOKUP(C42, 'hist tables'!C$2:K$21, 9, FALSE)/34+0.244582043343653</f>
        <v>0.56811145510835892</v>
      </c>
      <c r="G42">
        <f>VLOOKUP(D42, 'hist tables'!C$2:K$21, 9, FALSE)/34-0.244582043343653</f>
        <v>0.28482972136222939</v>
      </c>
    </row>
    <row r="43" spans="1:7">
      <c r="A43" t="s">
        <v>102</v>
      </c>
      <c r="B43" t="s">
        <v>91</v>
      </c>
      <c r="C43" t="s">
        <v>62</v>
      </c>
      <c r="D43" t="s">
        <v>49</v>
      </c>
      <c r="E43" t="s">
        <v>47</v>
      </c>
      <c r="F43">
        <f>VLOOKUP(C43, 'hist tables'!C$2:K$21, 9, FALSE)/34+0.244582043343653</f>
        <v>-0.75541795665634703</v>
      </c>
      <c r="G43">
        <f>VLOOKUP(D43, 'hist tables'!C$2:K$21, 9, FALSE)/34-0.244582043343653</f>
        <v>-0.42105263157894712</v>
      </c>
    </row>
    <row r="44" spans="1:7">
      <c r="A44" t="s">
        <v>103</v>
      </c>
      <c r="B44" t="s">
        <v>90</v>
      </c>
      <c r="C44" t="s">
        <v>46</v>
      </c>
      <c r="D44" t="s">
        <v>53</v>
      </c>
      <c r="E44" t="s">
        <v>47</v>
      </c>
      <c r="F44">
        <f>VLOOKUP(C44, 'hist tables'!C$2:K$21, 9, FALSE)/34+0.244582043343653</f>
        <v>0.68575851393188825</v>
      </c>
      <c r="G44">
        <f>VLOOKUP(D44, 'hist tables'!C$2:K$21, 9, FALSE)/34-0.244582043343653</f>
        <v>4.9535603715170545E-2</v>
      </c>
    </row>
    <row r="45" spans="1:7">
      <c r="A45" t="s">
        <v>103</v>
      </c>
      <c r="B45" t="s">
        <v>48</v>
      </c>
      <c r="C45" t="s">
        <v>50</v>
      </c>
      <c r="D45" t="s">
        <v>56</v>
      </c>
      <c r="E45" t="s">
        <v>47</v>
      </c>
      <c r="F45">
        <f>VLOOKUP(C45, 'hist tables'!C$2:K$21, 9, FALSE)/34+0.244582043343653</f>
        <v>-0.52012383900928816</v>
      </c>
      <c r="G45">
        <f>VLOOKUP(D45, 'hist tables'!C$2:K$21, 9, FALSE)/34-0.244582043343653</f>
        <v>-0.39164086687306476</v>
      </c>
    </row>
    <row r="46" spans="1:7">
      <c r="A46" t="s">
        <v>103</v>
      </c>
      <c r="B46" t="s">
        <v>88</v>
      </c>
      <c r="C46" t="s">
        <v>57</v>
      </c>
      <c r="D46" t="s">
        <v>73</v>
      </c>
      <c r="E46" t="s">
        <v>54</v>
      </c>
      <c r="F46">
        <f>VLOOKUP(C46, 'hist tables'!C$2:K$21, 9, FALSE)/34+0.244582043343653</f>
        <v>6.8111455108358865E-2</v>
      </c>
      <c r="G46">
        <f>VLOOKUP(D46, 'hist tables'!C$2:K$21, 9, FALSE)/34-0.244582043343653</f>
        <v>7.8947368421052905E-2</v>
      </c>
    </row>
    <row r="47" spans="1:7">
      <c r="A47" t="s">
        <v>103</v>
      </c>
      <c r="B47" t="s">
        <v>77</v>
      </c>
      <c r="C47" t="s">
        <v>63</v>
      </c>
      <c r="D47" t="s">
        <v>45</v>
      </c>
      <c r="E47" t="s">
        <v>47</v>
      </c>
      <c r="F47">
        <f>VLOOKUP(C47, 'hist tables'!C$2:K$21, 9, FALSE)/34+0.244582043343653</f>
        <v>0.24458204334365299</v>
      </c>
      <c r="G47">
        <f>VLOOKUP(D47, 'hist tables'!C$2:K$21, 9, FALSE)/34-0.244582043343653</f>
        <v>-0.47987616099071184</v>
      </c>
    </row>
    <row r="48" spans="1:7">
      <c r="A48" t="s">
        <v>103</v>
      </c>
      <c r="B48" t="s">
        <v>91</v>
      </c>
      <c r="C48" t="s">
        <v>65</v>
      </c>
      <c r="D48" t="s">
        <v>60</v>
      </c>
      <c r="E48" t="s">
        <v>47</v>
      </c>
      <c r="F48">
        <f>VLOOKUP(C48, 'hist tables'!C$2:K$21, 9, FALSE)/34+0.244582043343653</f>
        <v>0.59752321981424128</v>
      </c>
      <c r="G48">
        <f>VLOOKUP(D48, 'hist tables'!C$2:K$21, 9, FALSE)/34-0.244582043343653</f>
        <v>-0.42105263157894712</v>
      </c>
    </row>
    <row r="49" spans="1:7">
      <c r="A49" t="s">
        <v>103</v>
      </c>
      <c r="B49" t="s">
        <v>91</v>
      </c>
      <c r="C49" t="s">
        <v>69</v>
      </c>
      <c r="D49" t="s">
        <v>52</v>
      </c>
      <c r="E49" t="s">
        <v>47</v>
      </c>
      <c r="F49">
        <f>VLOOKUP(C49, 'hist tables'!C$2:K$21, 9, FALSE)/34+0.244582043343653</f>
        <v>-0.40247678018575883</v>
      </c>
      <c r="G49">
        <f>VLOOKUP(D49, 'hist tables'!C$2:K$21, 9, FALSE)/34-0.244582043343653</f>
        <v>-3.8699690402476533E-2</v>
      </c>
    </row>
    <row r="50" spans="1:7">
      <c r="A50" t="s">
        <v>103</v>
      </c>
      <c r="B50" t="s">
        <v>77</v>
      </c>
      <c r="C50" t="s">
        <v>66</v>
      </c>
      <c r="D50" t="s">
        <v>70</v>
      </c>
      <c r="E50" t="s">
        <v>71</v>
      </c>
      <c r="F50">
        <f>VLOOKUP(C50, 'hist tables'!C$2:K$21, 9, FALSE)/34+0.244582043343653</f>
        <v>0.39164086687306476</v>
      </c>
      <c r="G50">
        <f>VLOOKUP(D50, 'hist tables'!C$2:K$21, 9, FALSE)/34-0.244582043343653</f>
        <v>7.8947368421052905E-2</v>
      </c>
    </row>
    <row r="51" spans="1:7">
      <c r="A51" t="s">
        <v>103</v>
      </c>
      <c r="B51" t="s">
        <v>91</v>
      </c>
      <c r="C51" t="s">
        <v>72</v>
      </c>
      <c r="D51" t="s">
        <v>49</v>
      </c>
      <c r="E51" t="s">
        <v>114</v>
      </c>
      <c r="F51">
        <f>VLOOKUP(C51, 'hist tables'!C$2:K$21, 9, FALSE)/34+0.244582043343653</f>
        <v>1.0975232198142413</v>
      </c>
      <c r="G51">
        <f>VLOOKUP(D51, 'hist tables'!C$2:K$21, 9, FALSE)/34-0.244582043343653</f>
        <v>-0.42105263157894712</v>
      </c>
    </row>
    <row r="52" spans="1:7">
      <c r="A52" t="s">
        <v>103</v>
      </c>
      <c r="B52" t="s">
        <v>93</v>
      </c>
      <c r="C52" t="s">
        <v>59</v>
      </c>
      <c r="D52" t="s">
        <v>62</v>
      </c>
      <c r="E52" t="s">
        <v>78</v>
      </c>
      <c r="F52">
        <f>VLOOKUP(C52, 'hist tables'!C$2:K$21, 9, FALSE)/34+0.244582043343653</f>
        <v>0.77399380804953533</v>
      </c>
      <c r="G52">
        <f>VLOOKUP(D52, 'hist tables'!C$2:K$21, 9, FALSE)/34-0.244582043343653</f>
        <v>-1.244582043343653</v>
      </c>
    </row>
    <row r="53" spans="1:7">
      <c r="A53" t="s">
        <v>103</v>
      </c>
      <c r="B53" t="s">
        <v>48</v>
      </c>
      <c r="C53" t="s">
        <v>60</v>
      </c>
      <c r="D53" t="s">
        <v>63</v>
      </c>
      <c r="E53" t="s">
        <v>47</v>
      </c>
      <c r="F53">
        <f>VLOOKUP(C53, 'hist tables'!C$2:K$21, 9, FALSE)/34+0.244582043343653</f>
        <v>6.8111455108358865E-2</v>
      </c>
      <c r="G53">
        <f>VLOOKUP(D53, 'hist tables'!C$2:K$21, 9, FALSE)/34-0.244582043343653</f>
        <v>-0.24458204334365299</v>
      </c>
    </row>
    <row r="54" spans="1:7">
      <c r="A54" t="s">
        <v>103</v>
      </c>
      <c r="B54" t="s">
        <v>88</v>
      </c>
      <c r="C54" t="s">
        <v>56</v>
      </c>
      <c r="D54" t="s">
        <v>65</v>
      </c>
      <c r="E54" t="s">
        <v>54</v>
      </c>
      <c r="F54">
        <f>VLOOKUP(C54, 'hist tables'!C$2:K$21, 9, FALSE)/34+0.244582043343653</f>
        <v>9.7523219814241224E-2</v>
      </c>
      <c r="G54">
        <f>VLOOKUP(D54, 'hist tables'!C$2:K$21, 9, FALSE)/34-0.244582043343653</f>
        <v>0.10835913312693526</v>
      </c>
    </row>
    <row r="55" spans="1:7">
      <c r="A55" t="s">
        <v>103</v>
      </c>
      <c r="B55" t="s">
        <v>89</v>
      </c>
      <c r="C55" t="s">
        <v>59</v>
      </c>
      <c r="D55" t="s">
        <v>76</v>
      </c>
      <c r="E55" t="s">
        <v>47</v>
      </c>
      <c r="F55">
        <f>VLOOKUP(C55, 'hist tables'!C$2:K$21, 9, FALSE)/34+0.244582043343653</f>
        <v>0.77399380804953533</v>
      </c>
      <c r="G55">
        <f>VLOOKUP(D55, 'hist tables'!C$2:K$21, 9, FALSE)/34-0.244582043343653</f>
        <v>-0.39164086687306476</v>
      </c>
    </row>
    <row r="56" spans="1:7">
      <c r="A56" t="s">
        <v>103</v>
      </c>
      <c r="B56" t="s">
        <v>89</v>
      </c>
      <c r="C56" t="s">
        <v>45</v>
      </c>
      <c r="D56" t="s">
        <v>50</v>
      </c>
      <c r="E56" t="s">
        <v>47</v>
      </c>
      <c r="F56">
        <f>VLOOKUP(C56, 'hist tables'!C$2:K$21, 9, FALSE)/34+0.244582043343653</f>
        <v>9.2879256965941737E-3</v>
      </c>
      <c r="G56">
        <f>VLOOKUP(D56, 'hist tables'!C$2:K$21, 9, FALSE)/34-0.244582043343653</f>
        <v>-1.0092879256965941</v>
      </c>
    </row>
    <row r="57" spans="1:7">
      <c r="A57" t="s">
        <v>103</v>
      </c>
      <c r="B57" t="s">
        <v>94</v>
      </c>
      <c r="C57" t="s">
        <v>53</v>
      </c>
      <c r="D57" t="s">
        <v>70</v>
      </c>
      <c r="E57" t="s">
        <v>47</v>
      </c>
      <c r="F57">
        <f>VLOOKUP(C57, 'hist tables'!C$2:K$21, 9, FALSE)/34+0.244582043343653</f>
        <v>0.53869969040247656</v>
      </c>
      <c r="G57">
        <f>VLOOKUP(D57, 'hist tables'!C$2:K$21, 9, FALSE)/34-0.244582043343653</f>
        <v>7.8947368421052905E-2</v>
      </c>
    </row>
    <row r="58" spans="1:7">
      <c r="A58" t="s">
        <v>103</v>
      </c>
      <c r="B58" t="s">
        <v>91</v>
      </c>
      <c r="C58" t="s">
        <v>62</v>
      </c>
      <c r="D58" t="s">
        <v>57</v>
      </c>
      <c r="E58" t="s">
        <v>47</v>
      </c>
      <c r="F58">
        <f>VLOOKUP(C58, 'hist tables'!C$2:K$21, 9, FALSE)/34+0.244582043343653</f>
        <v>-0.75541795665634703</v>
      </c>
      <c r="G58">
        <f>VLOOKUP(D58, 'hist tables'!C$2:K$21, 9, FALSE)/34-0.244582043343653</f>
        <v>-0.42105263157894712</v>
      </c>
    </row>
    <row r="59" spans="1:7">
      <c r="A59" t="s">
        <v>103</v>
      </c>
      <c r="B59" t="s">
        <v>77</v>
      </c>
      <c r="C59" t="s">
        <v>52</v>
      </c>
      <c r="D59" t="s">
        <v>66</v>
      </c>
      <c r="E59" t="s">
        <v>78</v>
      </c>
      <c r="F59">
        <f>VLOOKUP(C59, 'hist tables'!C$2:K$21, 9, FALSE)/34+0.244582043343653</f>
        <v>0.45046439628482948</v>
      </c>
      <c r="G59">
        <f>VLOOKUP(D59, 'hist tables'!C$2:K$21, 9, FALSE)/34-0.244582043343653</f>
        <v>-9.7523219814241224E-2</v>
      </c>
    </row>
    <row r="60" spans="1:7">
      <c r="A60" t="s">
        <v>103</v>
      </c>
      <c r="B60" t="s">
        <v>91</v>
      </c>
      <c r="C60" t="s">
        <v>69</v>
      </c>
      <c r="D60" t="s">
        <v>72</v>
      </c>
      <c r="E60" t="s">
        <v>54</v>
      </c>
      <c r="F60">
        <f>VLOOKUP(C60, 'hist tables'!C$2:K$21, 9, FALSE)/34+0.244582043343653</f>
        <v>-0.40247678018575883</v>
      </c>
      <c r="G60">
        <f>VLOOKUP(D60, 'hist tables'!C$2:K$21, 9, FALSE)/34-0.244582043343653</f>
        <v>0.60835913312693524</v>
      </c>
    </row>
    <row r="61" spans="1:7">
      <c r="A61" t="s">
        <v>103</v>
      </c>
      <c r="B61" t="s">
        <v>95</v>
      </c>
      <c r="C61" t="s">
        <v>70</v>
      </c>
      <c r="D61" t="s">
        <v>46</v>
      </c>
      <c r="E61" t="s">
        <v>47</v>
      </c>
      <c r="F61">
        <f>VLOOKUP(C61, 'hist tables'!C$2:K$21, 9, FALSE)/34+0.244582043343653</f>
        <v>0.56811145510835892</v>
      </c>
      <c r="G61">
        <f>VLOOKUP(D61, 'hist tables'!C$2:K$21, 9, FALSE)/34-0.244582043343653</f>
        <v>0.19659442724458229</v>
      </c>
    </row>
    <row r="62" spans="1:7">
      <c r="A62" t="s">
        <v>103</v>
      </c>
      <c r="B62" t="s">
        <v>48</v>
      </c>
      <c r="C62" t="s">
        <v>49</v>
      </c>
      <c r="D62" t="s">
        <v>73</v>
      </c>
      <c r="E62" t="s">
        <v>114</v>
      </c>
      <c r="F62">
        <f>VLOOKUP(C62, 'hist tables'!C$2:K$21, 9, FALSE)/34+0.244582043343653</f>
        <v>6.8111455108358865E-2</v>
      </c>
      <c r="G62">
        <f>VLOOKUP(D62, 'hist tables'!C$2:K$21, 9, FALSE)/34-0.244582043343653</f>
        <v>7.8947368421052905E-2</v>
      </c>
    </row>
    <row r="63" spans="1:7">
      <c r="A63" t="s">
        <v>103</v>
      </c>
      <c r="B63" t="s">
        <v>48</v>
      </c>
      <c r="C63" t="s">
        <v>50</v>
      </c>
      <c r="D63" t="s">
        <v>52</v>
      </c>
      <c r="E63" t="s">
        <v>47</v>
      </c>
      <c r="F63">
        <f>VLOOKUP(C63, 'hist tables'!C$2:K$21, 9, FALSE)/34+0.244582043343653</f>
        <v>-0.52012383900928816</v>
      </c>
      <c r="G63">
        <f>VLOOKUP(D63, 'hist tables'!C$2:K$21, 9, FALSE)/34-0.244582043343653</f>
        <v>-3.8699690402476533E-2</v>
      </c>
    </row>
    <row r="64" spans="1:7">
      <c r="A64" t="s">
        <v>103</v>
      </c>
      <c r="B64" t="s">
        <v>92</v>
      </c>
      <c r="C64" t="s">
        <v>57</v>
      </c>
      <c r="D64" t="s">
        <v>59</v>
      </c>
      <c r="E64" t="s">
        <v>47</v>
      </c>
      <c r="F64">
        <f>VLOOKUP(C64, 'hist tables'!C$2:K$21, 9, FALSE)/34+0.244582043343653</f>
        <v>6.8111455108358865E-2</v>
      </c>
      <c r="G64">
        <f>VLOOKUP(D64, 'hist tables'!C$2:K$21, 9, FALSE)/34-0.244582043343653</f>
        <v>0.28482972136222939</v>
      </c>
    </row>
    <row r="65" spans="1:7">
      <c r="A65" t="s">
        <v>103</v>
      </c>
      <c r="B65" t="s">
        <v>94</v>
      </c>
      <c r="C65" t="s">
        <v>70</v>
      </c>
      <c r="D65" t="s">
        <v>76</v>
      </c>
      <c r="E65" t="s">
        <v>47</v>
      </c>
      <c r="F65">
        <f>VLOOKUP(C65, 'hist tables'!C$2:K$21, 9, FALSE)/34+0.244582043343653</f>
        <v>0.56811145510835892</v>
      </c>
      <c r="G65">
        <f>VLOOKUP(D65, 'hist tables'!C$2:K$21, 9, FALSE)/34-0.244582043343653</f>
        <v>-0.39164086687306476</v>
      </c>
    </row>
    <row r="66" spans="1:7">
      <c r="A66" t="s">
        <v>103</v>
      </c>
      <c r="B66" t="s">
        <v>90</v>
      </c>
      <c r="C66" t="s">
        <v>56</v>
      </c>
      <c r="D66" t="s">
        <v>49</v>
      </c>
      <c r="E66" t="s">
        <v>47</v>
      </c>
      <c r="F66">
        <f>VLOOKUP(C66, 'hist tables'!C$2:K$21, 9, FALSE)/34+0.244582043343653</f>
        <v>9.7523219814241224E-2</v>
      </c>
      <c r="G66">
        <f>VLOOKUP(D66, 'hist tables'!C$2:K$21, 9, FALSE)/34-0.244582043343653</f>
        <v>-0.42105263157894712</v>
      </c>
    </row>
    <row r="67" spans="1:7">
      <c r="A67" t="s">
        <v>103</v>
      </c>
      <c r="B67" t="s">
        <v>90</v>
      </c>
      <c r="C67" t="s">
        <v>66</v>
      </c>
      <c r="D67" t="s">
        <v>63</v>
      </c>
      <c r="E67" t="s">
        <v>47</v>
      </c>
      <c r="F67">
        <f>VLOOKUP(C67, 'hist tables'!C$2:K$21, 9, FALSE)/34+0.244582043343653</f>
        <v>0.39164086687306476</v>
      </c>
      <c r="G67">
        <f>VLOOKUP(D67, 'hist tables'!C$2:K$21, 9, FALSE)/34-0.244582043343653</f>
        <v>-0.24458204334365299</v>
      </c>
    </row>
    <row r="68" spans="1:7">
      <c r="A68" t="s">
        <v>103</v>
      </c>
      <c r="B68" t="s">
        <v>86</v>
      </c>
      <c r="C68" t="s">
        <v>73</v>
      </c>
      <c r="D68" t="s">
        <v>62</v>
      </c>
      <c r="E68" t="s">
        <v>47</v>
      </c>
      <c r="F68">
        <f>VLOOKUP(C68, 'hist tables'!C$2:K$21, 9, FALSE)/34+0.244582043343653</f>
        <v>0.56811145510835892</v>
      </c>
      <c r="G68">
        <f>VLOOKUP(D68, 'hist tables'!C$2:K$21, 9, FALSE)/34-0.244582043343653</f>
        <v>-1.244582043343653</v>
      </c>
    </row>
    <row r="69" spans="1:7">
      <c r="A69" t="s">
        <v>103</v>
      </c>
      <c r="B69" t="s">
        <v>91</v>
      </c>
      <c r="C69" t="s">
        <v>65</v>
      </c>
      <c r="D69" t="s">
        <v>46</v>
      </c>
      <c r="E69" t="s">
        <v>54</v>
      </c>
      <c r="F69">
        <f>VLOOKUP(C69, 'hist tables'!C$2:K$21, 9, FALSE)/34+0.244582043343653</f>
        <v>0.59752321981424128</v>
      </c>
      <c r="G69">
        <f>VLOOKUP(D69, 'hist tables'!C$2:K$21, 9, FALSE)/34-0.244582043343653</f>
        <v>0.19659442724458229</v>
      </c>
    </row>
    <row r="70" spans="1:7">
      <c r="A70" t="s">
        <v>103</v>
      </c>
      <c r="B70" t="s">
        <v>77</v>
      </c>
      <c r="C70" t="s">
        <v>53</v>
      </c>
      <c r="D70" t="s">
        <v>45</v>
      </c>
      <c r="E70" t="s">
        <v>71</v>
      </c>
      <c r="F70">
        <f>VLOOKUP(C70, 'hist tables'!C$2:K$21, 9, FALSE)/34+0.244582043343653</f>
        <v>0.53869969040247656</v>
      </c>
      <c r="G70">
        <f>VLOOKUP(D70, 'hist tables'!C$2:K$21, 9, FALSE)/34-0.244582043343653</f>
        <v>-0.47987616099071184</v>
      </c>
    </row>
    <row r="71" spans="1:7">
      <c r="A71" t="s">
        <v>103</v>
      </c>
      <c r="B71" t="s">
        <v>93</v>
      </c>
      <c r="C71" t="s">
        <v>72</v>
      </c>
      <c r="D71" t="s">
        <v>69</v>
      </c>
      <c r="E71" t="s">
        <v>78</v>
      </c>
      <c r="F71">
        <f>VLOOKUP(C71, 'hist tables'!C$2:K$21, 9, FALSE)/34+0.244582043343653</f>
        <v>1.0975232198142413</v>
      </c>
      <c r="G71">
        <f>VLOOKUP(D71, 'hist tables'!C$2:K$21, 9, FALSE)/34-0.244582043343653</f>
        <v>-0.89164086687306476</v>
      </c>
    </row>
    <row r="72" spans="1:7">
      <c r="A72" t="s">
        <v>103</v>
      </c>
      <c r="B72" t="s">
        <v>48</v>
      </c>
      <c r="C72" t="s">
        <v>50</v>
      </c>
      <c r="D72" t="s">
        <v>70</v>
      </c>
      <c r="E72" t="s">
        <v>47</v>
      </c>
      <c r="F72">
        <f>VLOOKUP(C72, 'hist tables'!C$2:K$21, 9, FALSE)/34+0.244582043343653</f>
        <v>-0.52012383900928816</v>
      </c>
      <c r="G72">
        <f>VLOOKUP(D72, 'hist tables'!C$2:K$21, 9, FALSE)/34-0.244582043343653</f>
        <v>7.8947368421052905E-2</v>
      </c>
    </row>
    <row r="73" spans="1:7">
      <c r="A73" t="s">
        <v>103</v>
      </c>
      <c r="B73" t="s">
        <v>89</v>
      </c>
      <c r="C73" t="s">
        <v>60</v>
      </c>
      <c r="D73" t="s">
        <v>66</v>
      </c>
      <c r="E73" t="s">
        <v>54</v>
      </c>
      <c r="F73">
        <f>VLOOKUP(C73, 'hist tables'!C$2:K$21, 9, FALSE)/34+0.244582043343653</f>
        <v>6.8111455108358865E-2</v>
      </c>
      <c r="G73">
        <f>VLOOKUP(D73, 'hist tables'!C$2:K$21, 9, FALSE)/34-0.244582043343653</f>
        <v>-9.7523219814241224E-2</v>
      </c>
    </row>
    <row r="74" spans="1:7">
      <c r="A74" t="s">
        <v>103</v>
      </c>
      <c r="B74" t="s">
        <v>95</v>
      </c>
      <c r="C74" t="s">
        <v>76</v>
      </c>
      <c r="D74" t="s">
        <v>45</v>
      </c>
      <c r="E74" t="s">
        <v>47</v>
      </c>
      <c r="F74">
        <f>VLOOKUP(C74, 'hist tables'!C$2:K$21, 9, FALSE)/34+0.244582043343653</f>
        <v>9.7523219814241224E-2</v>
      </c>
      <c r="G74">
        <f>VLOOKUP(D74, 'hist tables'!C$2:K$21, 9, FALSE)/34-0.244582043343653</f>
        <v>-0.47987616099071184</v>
      </c>
    </row>
    <row r="75" spans="1:7">
      <c r="A75" t="s">
        <v>103</v>
      </c>
      <c r="B75" t="s">
        <v>95</v>
      </c>
      <c r="C75" t="s">
        <v>63</v>
      </c>
      <c r="D75" t="s">
        <v>53</v>
      </c>
      <c r="E75" t="s">
        <v>47</v>
      </c>
      <c r="F75">
        <f>VLOOKUP(C75, 'hist tables'!C$2:K$21, 9, FALSE)/34+0.244582043343653</f>
        <v>0.24458204334365299</v>
      </c>
      <c r="G75">
        <f>VLOOKUP(D75, 'hist tables'!C$2:K$21, 9, FALSE)/34-0.244582043343653</f>
        <v>4.9535603715170545E-2</v>
      </c>
    </row>
    <row r="76" spans="1:7">
      <c r="A76" t="s">
        <v>103</v>
      </c>
      <c r="B76" t="s">
        <v>90</v>
      </c>
      <c r="C76" t="s">
        <v>46</v>
      </c>
      <c r="D76" t="s">
        <v>69</v>
      </c>
      <c r="E76" t="s">
        <v>47</v>
      </c>
      <c r="F76">
        <f>VLOOKUP(C76, 'hist tables'!C$2:K$21, 9, FALSE)/34+0.244582043343653</f>
        <v>0.68575851393188825</v>
      </c>
      <c r="G76">
        <f>VLOOKUP(D76, 'hist tables'!C$2:K$21, 9, FALSE)/34-0.244582043343653</f>
        <v>-0.89164086687306476</v>
      </c>
    </row>
    <row r="77" spans="1:7">
      <c r="A77" t="s">
        <v>103</v>
      </c>
      <c r="B77" t="s">
        <v>86</v>
      </c>
      <c r="C77" t="s">
        <v>73</v>
      </c>
      <c r="D77" t="s">
        <v>65</v>
      </c>
      <c r="E77" t="s">
        <v>47</v>
      </c>
      <c r="F77">
        <f>VLOOKUP(C77, 'hist tables'!C$2:K$21, 9, FALSE)/34+0.244582043343653</f>
        <v>0.56811145510835892</v>
      </c>
      <c r="G77">
        <f>VLOOKUP(D77, 'hist tables'!C$2:K$21, 9, FALSE)/34-0.244582043343653</f>
        <v>0.10835913312693526</v>
      </c>
    </row>
    <row r="78" spans="1:7">
      <c r="A78" t="s">
        <v>103</v>
      </c>
      <c r="B78" t="s">
        <v>91</v>
      </c>
      <c r="C78" t="s">
        <v>62</v>
      </c>
      <c r="D78" t="s">
        <v>72</v>
      </c>
      <c r="E78" t="s">
        <v>47</v>
      </c>
      <c r="F78">
        <f>VLOOKUP(C78, 'hist tables'!C$2:K$21, 9, FALSE)/34+0.244582043343653</f>
        <v>-0.75541795665634703</v>
      </c>
      <c r="G78">
        <f>VLOOKUP(D78, 'hist tables'!C$2:K$21, 9, FALSE)/34-0.244582043343653</f>
        <v>0.60835913312693524</v>
      </c>
    </row>
    <row r="79" spans="1:7">
      <c r="A79" t="s">
        <v>103</v>
      </c>
      <c r="B79" t="s">
        <v>77</v>
      </c>
      <c r="C79" t="s">
        <v>52</v>
      </c>
      <c r="D79" t="s">
        <v>57</v>
      </c>
      <c r="E79" t="s">
        <v>78</v>
      </c>
      <c r="F79">
        <f>VLOOKUP(C79, 'hist tables'!C$2:K$21, 9, FALSE)/34+0.244582043343653</f>
        <v>0.45046439628482948</v>
      </c>
      <c r="G79">
        <f>VLOOKUP(D79, 'hist tables'!C$2:K$21, 9, FALSE)/34-0.244582043343653</f>
        <v>-0.42105263157894712</v>
      </c>
    </row>
    <row r="80" spans="1:7">
      <c r="A80" t="s">
        <v>103</v>
      </c>
      <c r="B80" t="s">
        <v>48</v>
      </c>
      <c r="C80" t="s">
        <v>49</v>
      </c>
      <c r="D80" t="s">
        <v>56</v>
      </c>
      <c r="E80" t="s">
        <v>114</v>
      </c>
      <c r="F80">
        <f>VLOOKUP(C80, 'hist tables'!C$2:K$21, 9, FALSE)/34+0.244582043343653</f>
        <v>6.8111455108358865E-2</v>
      </c>
      <c r="G80">
        <f>VLOOKUP(D80, 'hist tables'!C$2:K$21, 9, FALSE)/34-0.244582043343653</f>
        <v>-0.39164086687306476</v>
      </c>
    </row>
    <row r="81" spans="1:7">
      <c r="A81" t="s">
        <v>104</v>
      </c>
      <c r="B81" t="s">
        <v>91</v>
      </c>
      <c r="C81" t="s">
        <v>69</v>
      </c>
      <c r="D81" t="s">
        <v>76</v>
      </c>
      <c r="E81" t="s">
        <v>47</v>
      </c>
      <c r="F81">
        <f>VLOOKUP(C81, 'hist tables'!C$2:K$21, 9, FALSE)/34+0.244582043343653</f>
        <v>-0.40247678018575883</v>
      </c>
      <c r="G81">
        <f>VLOOKUP(D81, 'hist tables'!C$2:K$21, 9, FALSE)/34-0.244582043343653</f>
        <v>-0.39164086687306476</v>
      </c>
    </row>
    <row r="82" spans="1:7">
      <c r="A82" t="s">
        <v>104</v>
      </c>
      <c r="B82" t="s">
        <v>89</v>
      </c>
      <c r="C82" t="s">
        <v>63</v>
      </c>
      <c r="D82" t="s">
        <v>70</v>
      </c>
      <c r="E82" t="s">
        <v>54</v>
      </c>
      <c r="F82">
        <f>VLOOKUP(C82, 'hist tables'!C$2:K$21, 9, FALSE)/34+0.244582043343653</f>
        <v>0.24458204334365299</v>
      </c>
      <c r="G82">
        <f>VLOOKUP(D82, 'hist tables'!C$2:K$21, 9, FALSE)/34-0.244582043343653</f>
        <v>7.8947368421052905E-2</v>
      </c>
    </row>
    <row r="83" spans="1:7">
      <c r="A83" t="s">
        <v>104</v>
      </c>
      <c r="B83" t="s">
        <v>89</v>
      </c>
      <c r="C83" t="s">
        <v>72</v>
      </c>
      <c r="D83" t="s">
        <v>60</v>
      </c>
      <c r="E83" t="s">
        <v>47</v>
      </c>
      <c r="F83">
        <f>VLOOKUP(C83, 'hist tables'!C$2:K$21, 9, FALSE)/34+0.244582043343653</f>
        <v>1.0975232198142413</v>
      </c>
      <c r="G83">
        <f>VLOOKUP(D83, 'hist tables'!C$2:K$21, 9, FALSE)/34-0.244582043343653</f>
        <v>-0.42105263157894712</v>
      </c>
    </row>
    <row r="84" spans="1:7">
      <c r="A84" t="s">
        <v>104</v>
      </c>
      <c r="B84" t="s">
        <v>95</v>
      </c>
      <c r="C84" t="s">
        <v>45</v>
      </c>
      <c r="D84" t="s">
        <v>59</v>
      </c>
      <c r="E84" t="s">
        <v>47</v>
      </c>
      <c r="F84">
        <f>VLOOKUP(C84, 'hist tables'!C$2:K$21, 9, FALSE)/34+0.244582043343653</f>
        <v>9.2879256965941737E-3</v>
      </c>
      <c r="G84">
        <f>VLOOKUP(D84, 'hist tables'!C$2:K$21, 9, FALSE)/34-0.244582043343653</f>
        <v>0.28482972136222939</v>
      </c>
    </row>
    <row r="85" spans="1:7">
      <c r="A85" t="s">
        <v>104</v>
      </c>
      <c r="B85" t="s">
        <v>86</v>
      </c>
      <c r="C85" t="s">
        <v>57</v>
      </c>
      <c r="D85" t="s">
        <v>50</v>
      </c>
      <c r="E85" t="s">
        <v>47</v>
      </c>
      <c r="F85">
        <f>VLOOKUP(C85, 'hist tables'!C$2:K$21, 9, FALSE)/34+0.244582043343653</f>
        <v>6.8111455108358865E-2</v>
      </c>
      <c r="G85">
        <f>VLOOKUP(D85, 'hist tables'!C$2:K$21, 9, FALSE)/34-0.244582043343653</f>
        <v>-1.0092879256965941</v>
      </c>
    </row>
    <row r="86" spans="1:7">
      <c r="A86" t="s">
        <v>104</v>
      </c>
      <c r="B86" t="s">
        <v>86</v>
      </c>
      <c r="C86" t="s">
        <v>73</v>
      </c>
      <c r="D86" t="s">
        <v>49</v>
      </c>
      <c r="E86" t="s">
        <v>47</v>
      </c>
      <c r="F86">
        <f>VLOOKUP(C86, 'hist tables'!C$2:K$21, 9, FALSE)/34+0.244582043343653</f>
        <v>0.56811145510835892</v>
      </c>
      <c r="G86">
        <f>VLOOKUP(D86, 'hist tables'!C$2:K$21, 9, FALSE)/34-0.244582043343653</f>
        <v>-0.42105263157894712</v>
      </c>
    </row>
    <row r="87" spans="1:7">
      <c r="A87" t="s">
        <v>104</v>
      </c>
      <c r="B87" t="s">
        <v>77</v>
      </c>
      <c r="C87" t="s">
        <v>46</v>
      </c>
      <c r="D87" t="s">
        <v>62</v>
      </c>
      <c r="E87" t="s">
        <v>78</v>
      </c>
      <c r="F87">
        <f>VLOOKUP(C87, 'hist tables'!C$2:K$21, 9, FALSE)/34+0.244582043343653</f>
        <v>0.68575851393188825</v>
      </c>
      <c r="G87">
        <f>VLOOKUP(D87, 'hist tables'!C$2:K$21, 9, FALSE)/34-0.244582043343653</f>
        <v>-1.244582043343653</v>
      </c>
    </row>
    <row r="88" spans="1:7">
      <c r="A88" t="s">
        <v>104</v>
      </c>
      <c r="B88" t="s">
        <v>93</v>
      </c>
      <c r="C88" t="s">
        <v>65</v>
      </c>
      <c r="D88" t="s">
        <v>52</v>
      </c>
      <c r="E88" t="s">
        <v>71</v>
      </c>
      <c r="F88">
        <f>VLOOKUP(C88, 'hist tables'!C$2:K$21, 9, FALSE)/34+0.244582043343653</f>
        <v>0.59752321981424128</v>
      </c>
      <c r="G88">
        <f>VLOOKUP(D88, 'hist tables'!C$2:K$21, 9, FALSE)/34-0.244582043343653</f>
        <v>-3.8699690402476533E-2</v>
      </c>
    </row>
    <row r="89" spans="1:7">
      <c r="A89" t="s">
        <v>104</v>
      </c>
      <c r="B89" t="s">
        <v>94</v>
      </c>
      <c r="C89" t="s">
        <v>53</v>
      </c>
      <c r="D89" t="s">
        <v>52</v>
      </c>
      <c r="E89" t="s">
        <v>47</v>
      </c>
      <c r="F89">
        <f>VLOOKUP(C89, 'hist tables'!C$2:K$21, 9, FALSE)/34+0.244582043343653</f>
        <v>0.53869969040247656</v>
      </c>
      <c r="G89">
        <f>VLOOKUP(D89, 'hist tables'!C$2:K$21, 9, FALSE)/34-0.244582043343653</f>
        <v>-3.8699690402476533E-2</v>
      </c>
    </row>
    <row r="90" spans="1:7">
      <c r="A90" t="s">
        <v>104</v>
      </c>
      <c r="B90" t="s">
        <v>95</v>
      </c>
      <c r="C90" t="s">
        <v>70</v>
      </c>
      <c r="D90" t="s">
        <v>60</v>
      </c>
      <c r="E90" t="s">
        <v>47</v>
      </c>
      <c r="F90">
        <f>VLOOKUP(C90, 'hist tables'!C$2:K$21, 9, FALSE)/34+0.244582043343653</f>
        <v>0.56811145510835892</v>
      </c>
      <c r="G90">
        <f>VLOOKUP(D90, 'hist tables'!C$2:K$21, 9, FALSE)/34-0.244582043343653</f>
        <v>-0.42105263157894712</v>
      </c>
    </row>
    <row r="91" spans="1:7">
      <c r="A91" t="s">
        <v>104</v>
      </c>
      <c r="B91" t="s">
        <v>85</v>
      </c>
      <c r="C91" t="s">
        <v>76</v>
      </c>
      <c r="D91" t="s">
        <v>73</v>
      </c>
      <c r="E91" t="s">
        <v>47</v>
      </c>
      <c r="F91">
        <f>VLOOKUP(C91, 'hist tables'!C$2:K$21, 9, FALSE)/34+0.244582043343653</f>
        <v>9.7523219814241224E-2</v>
      </c>
      <c r="G91">
        <f>VLOOKUP(D91, 'hist tables'!C$2:K$21, 9, FALSE)/34-0.244582043343653</f>
        <v>7.8947368421052905E-2</v>
      </c>
    </row>
    <row r="92" spans="1:7">
      <c r="A92" t="s">
        <v>104</v>
      </c>
      <c r="B92" t="s">
        <v>90</v>
      </c>
      <c r="C92" t="s">
        <v>46</v>
      </c>
      <c r="D92" t="s">
        <v>59</v>
      </c>
      <c r="E92" t="s">
        <v>47</v>
      </c>
      <c r="F92">
        <f>VLOOKUP(C92, 'hist tables'!C$2:K$21, 9, FALSE)/34+0.244582043343653</f>
        <v>0.68575851393188825</v>
      </c>
      <c r="G92">
        <f>VLOOKUP(D92, 'hist tables'!C$2:K$21, 9, FALSE)/34-0.244582043343653</f>
        <v>0.28482972136222939</v>
      </c>
    </row>
    <row r="93" spans="1:7">
      <c r="A93" t="s">
        <v>104</v>
      </c>
      <c r="B93" t="s">
        <v>86</v>
      </c>
      <c r="C93" t="s">
        <v>56</v>
      </c>
      <c r="D93" t="s">
        <v>69</v>
      </c>
      <c r="E93" t="s">
        <v>47</v>
      </c>
      <c r="F93">
        <f>VLOOKUP(C93, 'hist tables'!C$2:K$21, 9, FALSE)/34+0.244582043343653</f>
        <v>9.7523219814241224E-2</v>
      </c>
      <c r="G93">
        <f>VLOOKUP(D93, 'hist tables'!C$2:K$21, 9, FALSE)/34-0.244582043343653</f>
        <v>-0.89164086687306476</v>
      </c>
    </row>
    <row r="94" spans="1:7">
      <c r="A94" t="s">
        <v>104</v>
      </c>
      <c r="B94" t="s">
        <v>91</v>
      </c>
      <c r="C94" t="s">
        <v>72</v>
      </c>
      <c r="D94" t="s">
        <v>50</v>
      </c>
      <c r="E94" t="s">
        <v>47</v>
      </c>
      <c r="F94">
        <f>VLOOKUP(C94, 'hist tables'!C$2:K$21, 9, FALSE)/34+0.244582043343653</f>
        <v>1.0975232198142413</v>
      </c>
      <c r="G94">
        <f>VLOOKUP(D94, 'hist tables'!C$2:K$21, 9, FALSE)/34-0.244582043343653</f>
        <v>-1.0092879256965941</v>
      </c>
    </row>
    <row r="95" spans="1:7">
      <c r="A95" t="s">
        <v>104</v>
      </c>
      <c r="B95" t="s">
        <v>48</v>
      </c>
      <c r="C95" t="s">
        <v>60</v>
      </c>
      <c r="D95" t="s">
        <v>73</v>
      </c>
      <c r="E95" t="s">
        <v>47</v>
      </c>
      <c r="F95">
        <f>VLOOKUP(C95, 'hist tables'!C$2:K$21, 9, FALSE)/34+0.244582043343653</f>
        <v>6.8111455108358865E-2</v>
      </c>
      <c r="G95">
        <f>VLOOKUP(D95, 'hist tables'!C$2:K$21, 9, FALSE)/34-0.244582043343653</f>
        <v>7.8947368421052905E-2</v>
      </c>
    </row>
    <row r="96" spans="1:7">
      <c r="A96" t="s">
        <v>104</v>
      </c>
      <c r="B96" t="s">
        <v>48</v>
      </c>
      <c r="C96" t="s">
        <v>49</v>
      </c>
      <c r="D96" t="s">
        <v>65</v>
      </c>
      <c r="E96" t="s">
        <v>47</v>
      </c>
      <c r="F96">
        <f>VLOOKUP(C96, 'hist tables'!C$2:K$21, 9, FALSE)/34+0.244582043343653</f>
        <v>6.8111455108358865E-2</v>
      </c>
      <c r="G96">
        <f>VLOOKUP(D96, 'hist tables'!C$2:K$21, 9, FALSE)/34-0.244582043343653</f>
        <v>0.10835913312693526</v>
      </c>
    </row>
    <row r="97" spans="1:7">
      <c r="A97" t="s">
        <v>104</v>
      </c>
      <c r="B97" t="s">
        <v>96</v>
      </c>
      <c r="C97" t="s">
        <v>66</v>
      </c>
      <c r="D97" t="s">
        <v>45</v>
      </c>
      <c r="E97" t="s">
        <v>54</v>
      </c>
      <c r="F97">
        <f>VLOOKUP(C97, 'hist tables'!C$2:K$21, 9, FALSE)/34+0.244582043343653</f>
        <v>0.39164086687306476</v>
      </c>
      <c r="G97">
        <f>VLOOKUP(D97, 'hist tables'!C$2:K$21, 9, FALSE)/34-0.244582043343653</f>
        <v>-0.47987616099071184</v>
      </c>
    </row>
    <row r="98" spans="1:7">
      <c r="A98" t="s">
        <v>104</v>
      </c>
      <c r="B98" t="s">
        <v>89</v>
      </c>
      <c r="C98" t="s">
        <v>59</v>
      </c>
      <c r="D98" t="s">
        <v>72</v>
      </c>
      <c r="E98" t="s">
        <v>47</v>
      </c>
      <c r="F98">
        <f>VLOOKUP(C98, 'hist tables'!C$2:K$21, 9, FALSE)/34+0.244582043343653</f>
        <v>0.77399380804953533</v>
      </c>
      <c r="G98">
        <f>VLOOKUP(D98, 'hist tables'!C$2:K$21, 9, FALSE)/34-0.244582043343653</f>
        <v>0.60835913312693524</v>
      </c>
    </row>
    <row r="99" spans="1:7">
      <c r="A99" t="s">
        <v>104</v>
      </c>
      <c r="B99" t="s">
        <v>95</v>
      </c>
      <c r="C99" t="s">
        <v>76</v>
      </c>
      <c r="D99" t="s">
        <v>70</v>
      </c>
      <c r="E99" t="s">
        <v>47</v>
      </c>
      <c r="F99">
        <f>VLOOKUP(C99, 'hist tables'!C$2:K$21, 9, FALSE)/34+0.244582043343653</f>
        <v>9.7523219814241224E-2</v>
      </c>
      <c r="G99">
        <f>VLOOKUP(D99, 'hist tables'!C$2:K$21, 9, FALSE)/34-0.244582043343653</f>
        <v>7.8947368421052905E-2</v>
      </c>
    </row>
    <row r="100" spans="1:7">
      <c r="A100" t="s">
        <v>104</v>
      </c>
      <c r="B100" t="s">
        <v>95</v>
      </c>
      <c r="C100" t="s">
        <v>63</v>
      </c>
      <c r="D100" t="s">
        <v>57</v>
      </c>
      <c r="E100" t="s">
        <v>47</v>
      </c>
      <c r="F100">
        <f>VLOOKUP(C100, 'hist tables'!C$2:K$21, 9, FALSE)/34+0.244582043343653</f>
        <v>0.24458204334365299</v>
      </c>
      <c r="G100">
        <f>VLOOKUP(D100, 'hist tables'!C$2:K$21, 9, FALSE)/34-0.244582043343653</f>
        <v>-0.42105263157894712</v>
      </c>
    </row>
    <row r="101" spans="1:7">
      <c r="A101" t="s">
        <v>104</v>
      </c>
      <c r="B101" t="s">
        <v>90</v>
      </c>
      <c r="C101" t="s">
        <v>56</v>
      </c>
      <c r="D101" t="s">
        <v>53</v>
      </c>
      <c r="E101" t="s">
        <v>47</v>
      </c>
      <c r="F101">
        <f>VLOOKUP(C101, 'hist tables'!C$2:K$21, 9, FALSE)/34+0.244582043343653</f>
        <v>9.7523219814241224E-2</v>
      </c>
      <c r="G101">
        <f>VLOOKUP(D101, 'hist tables'!C$2:K$21, 9, FALSE)/34-0.244582043343653</f>
        <v>4.9535603715170545E-2</v>
      </c>
    </row>
    <row r="102" spans="1:7">
      <c r="A102" t="s">
        <v>104</v>
      </c>
      <c r="B102" t="s">
        <v>89</v>
      </c>
      <c r="C102" t="s">
        <v>52</v>
      </c>
      <c r="D102" t="s">
        <v>46</v>
      </c>
      <c r="E102" t="s">
        <v>97</v>
      </c>
      <c r="F102">
        <f>VLOOKUP(C102, 'hist tables'!C$2:K$21, 9, FALSE)/34+0.244582043343653</f>
        <v>0.45046439628482948</v>
      </c>
      <c r="G102">
        <f>VLOOKUP(D102, 'hist tables'!C$2:K$21, 9, FALSE)/34-0.244582043343653</f>
        <v>0.19659442724458229</v>
      </c>
    </row>
    <row r="103" spans="1:7">
      <c r="A103" t="s">
        <v>104</v>
      </c>
      <c r="B103" t="s">
        <v>92</v>
      </c>
      <c r="C103" t="s">
        <v>69</v>
      </c>
      <c r="D103" t="s">
        <v>62</v>
      </c>
      <c r="E103" t="s">
        <v>78</v>
      </c>
      <c r="F103">
        <f>VLOOKUP(C103, 'hist tables'!C$2:K$21, 9, FALSE)/34+0.244582043343653</f>
        <v>-0.40247678018575883</v>
      </c>
      <c r="G103">
        <f>VLOOKUP(D103, 'hist tables'!C$2:K$21, 9, FALSE)/34-0.244582043343653</f>
        <v>-1.244582043343653</v>
      </c>
    </row>
    <row r="104" spans="1:7">
      <c r="A104" t="s">
        <v>104</v>
      </c>
      <c r="B104" t="s">
        <v>95</v>
      </c>
      <c r="C104" t="s">
        <v>45</v>
      </c>
      <c r="D104" t="s">
        <v>65</v>
      </c>
      <c r="E104" t="s">
        <v>47</v>
      </c>
      <c r="F104">
        <f>VLOOKUP(C104, 'hist tables'!C$2:K$21, 9, FALSE)/34+0.244582043343653</f>
        <v>9.2879256965941737E-3</v>
      </c>
      <c r="G104">
        <f>VLOOKUP(D104, 'hist tables'!C$2:K$21, 9, FALSE)/34-0.244582043343653</f>
        <v>0.10835913312693526</v>
      </c>
    </row>
    <row r="105" spans="1:7">
      <c r="A105" t="s">
        <v>104</v>
      </c>
      <c r="B105" t="s">
        <v>48</v>
      </c>
      <c r="C105" t="s">
        <v>50</v>
      </c>
      <c r="D105" t="s">
        <v>63</v>
      </c>
      <c r="E105" t="s">
        <v>47</v>
      </c>
      <c r="F105">
        <f>VLOOKUP(C105, 'hist tables'!C$2:K$21, 9, FALSE)/34+0.244582043343653</f>
        <v>-0.52012383900928816</v>
      </c>
      <c r="G105">
        <f>VLOOKUP(D105, 'hist tables'!C$2:K$21, 9, FALSE)/34-0.244582043343653</f>
        <v>-0.24458204334365299</v>
      </c>
    </row>
    <row r="106" spans="1:7">
      <c r="A106" t="s">
        <v>104</v>
      </c>
      <c r="B106" t="s">
        <v>48</v>
      </c>
      <c r="C106" t="s">
        <v>49</v>
      </c>
      <c r="D106" t="s">
        <v>69</v>
      </c>
      <c r="E106" t="s">
        <v>47</v>
      </c>
      <c r="F106">
        <f>VLOOKUP(C106, 'hist tables'!C$2:K$21, 9, FALSE)/34+0.244582043343653</f>
        <v>6.8111455108358865E-2</v>
      </c>
      <c r="G106">
        <f>VLOOKUP(D106, 'hist tables'!C$2:K$21, 9, FALSE)/34-0.244582043343653</f>
        <v>-0.89164086687306476</v>
      </c>
    </row>
    <row r="107" spans="1:7">
      <c r="A107" t="s">
        <v>104</v>
      </c>
      <c r="B107" t="s">
        <v>95</v>
      </c>
      <c r="C107" t="s">
        <v>45</v>
      </c>
      <c r="D107" t="s">
        <v>66</v>
      </c>
      <c r="E107" t="s">
        <v>47</v>
      </c>
      <c r="F107">
        <f>VLOOKUP(C107, 'hist tables'!C$2:K$21, 9, FALSE)/34+0.244582043343653</f>
        <v>9.2879256965941737E-3</v>
      </c>
      <c r="G107">
        <f>VLOOKUP(D107, 'hist tables'!C$2:K$21, 9, FALSE)/34-0.244582043343653</f>
        <v>-9.7523219814241224E-2</v>
      </c>
    </row>
    <row r="108" spans="1:7">
      <c r="A108" t="s">
        <v>104</v>
      </c>
      <c r="B108" t="s">
        <v>90</v>
      </c>
      <c r="C108" t="s">
        <v>52</v>
      </c>
      <c r="D108" t="s">
        <v>76</v>
      </c>
      <c r="E108" t="s">
        <v>47</v>
      </c>
      <c r="F108">
        <f>VLOOKUP(C108, 'hist tables'!C$2:K$21, 9, FALSE)/34+0.244582043343653</f>
        <v>0.45046439628482948</v>
      </c>
      <c r="G108">
        <f>VLOOKUP(D108, 'hist tables'!C$2:K$21, 9, FALSE)/34-0.244582043343653</f>
        <v>-0.39164086687306476</v>
      </c>
    </row>
    <row r="109" spans="1:7">
      <c r="A109" t="s">
        <v>104</v>
      </c>
      <c r="B109" t="s">
        <v>79</v>
      </c>
      <c r="C109" t="s">
        <v>59</v>
      </c>
      <c r="D109" t="s">
        <v>56</v>
      </c>
      <c r="E109" t="s">
        <v>47</v>
      </c>
      <c r="F109">
        <f>VLOOKUP(C109, 'hist tables'!C$2:K$21, 9, FALSE)/34+0.244582043343653</f>
        <v>0.77399380804953533</v>
      </c>
      <c r="G109">
        <f>VLOOKUP(D109, 'hist tables'!C$2:K$21, 9, FALSE)/34-0.244582043343653</f>
        <v>-0.39164086687306476</v>
      </c>
    </row>
    <row r="110" spans="1:7">
      <c r="A110" t="s">
        <v>104</v>
      </c>
      <c r="B110" t="s">
        <v>91</v>
      </c>
      <c r="C110" t="s">
        <v>72</v>
      </c>
      <c r="D110" t="s">
        <v>57</v>
      </c>
      <c r="E110" t="s">
        <v>47</v>
      </c>
      <c r="F110">
        <f>VLOOKUP(C110, 'hist tables'!C$2:K$21, 9, FALSE)/34+0.244582043343653</f>
        <v>1.0975232198142413</v>
      </c>
      <c r="G110">
        <f>VLOOKUP(D110, 'hist tables'!C$2:K$21, 9, FALSE)/34-0.244582043343653</f>
        <v>-0.42105263157894712</v>
      </c>
    </row>
    <row r="111" spans="1:7">
      <c r="A111" t="s">
        <v>104</v>
      </c>
      <c r="B111" t="s">
        <v>87</v>
      </c>
      <c r="C111" t="s">
        <v>70</v>
      </c>
      <c r="D111" t="s">
        <v>65</v>
      </c>
      <c r="E111" t="s">
        <v>71</v>
      </c>
      <c r="F111">
        <f>VLOOKUP(C111, 'hist tables'!C$2:K$21, 9, FALSE)/34+0.244582043343653</f>
        <v>0.56811145510835892</v>
      </c>
      <c r="G111">
        <f>VLOOKUP(D111, 'hist tables'!C$2:K$21, 9, FALSE)/34-0.244582043343653</f>
        <v>0.10835913312693526</v>
      </c>
    </row>
    <row r="112" spans="1:7">
      <c r="A112" t="s">
        <v>104</v>
      </c>
      <c r="B112" t="s">
        <v>77</v>
      </c>
      <c r="C112" t="s">
        <v>53</v>
      </c>
      <c r="D112" t="s">
        <v>46</v>
      </c>
      <c r="E112" t="s">
        <v>78</v>
      </c>
      <c r="F112">
        <f>VLOOKUP(C112, 'hist tables'!C$2:K$21, 9, FALSE)/34+0.244582043343653</f>
        <v>0.53869969040247656</v>
      </c>
      <c r="G112">
        <f>VLOOKUP(D112, 'hist tables'!C$2:K$21, 9, FALSE)/34-0.244582043343653</f>
        <v>0.19659442724458229</v>
      </c>
    </row>
    <row r="113" spans="1:7">
      <c r="A113" t="s">
        <v>104</v>
      </c>
      <c r="B113" t="s">
        <v>91</v>
      </c>
      <c r="C113" t="s">
        <v>62</v>
      </c>
      <c r="D113" t="s">
        <v>73</v>
      </c>
      <c r="E113" t="s">
        <v>47</v>
      </c>
      <c r="F113">
        <f>VLOOKUP(C113, 'hist tables'!C$2:K$21, 9, FALSE)/34+0.244582043343653</f>
        <v>-0.75541795665634703</v>
      </c>
      <c r="G113">
        <f>VLOOKUP(D113, 'hist tables'!C$2:K$21, 9, FALSE)/34-0.244582043343653</f>
        <v>7.8947368421052905E-2</v>
      </c>
    </row>
    <row r="114" spans="1:7">
      <c r="A114" t="s">
        <v>104</v>
      </c>
      <c r="B114" t="s">
        <v>48</v>
      </c>
      <c r="C114" t="s">
        <v>60</v>
      </c>
      <c r="D114" t="s">
        <v>45</v>
      </c>
      <c r="E114" t="s">
        <v>47</v>
      </c>
      <c r="F114">
        <f>VLOOKUP(C114, 'hist tables'!C$2:K$21, 9, FALSE)/34+0.244582043343653</f>
        <v>6.8111455108358865E-2</v>
      </c>
      <c r="G114">
        <f>VLOOKUP(D114, 'hist tables'!C$2:K$21, 9, FALSE)/34-0.244582043343653</f>
        <v>-0.47987616099071184</v>
      </c>
    </row>
    <row r="115" spans="1:7">
      <c r="A115" t="s">
        <v>104</v>
      </c>
      <c r="B115" t="s">
        <v>94</v>
      </c>
      <c r="C115" t="s">
        <v>53</v>
      </c>
      <c r="D115" t="s">
        <v>69</v>
      </c>
      <c r="E115" t="s">
        <v>47</v>
      </c>
      <c r="F115">
        <f>VLOOKUP(C115, 'hist tables'!C$2:K$21, 9, FALSE)/34+0.244582043343653</f>
        <v>0.53869969040247656</v>
      </c>
      <c r="G115">
        <f>VLOOKUP(D115, 'hist tables'!C$2:K$21, 9, FALSE)/34-0.244582043343653</f>
        <v>-0.89164086687306476</v>
      </c>
    </row>
    <row r="116" spans="1:7">
      <c r="A116" t="s">
        <v>104</v>
      </c>
      <c r="B116" t="s">
        <v>95</v>
      </c>
      <c r="C116" t="s">
        <v>76</v>
      </c>
      <c r="D116" t="s">
        <v>50</v>
      </c>
      <c r="E116" t="s">
        <v>47</v>
      </c>
      <c r="F116">
        <f>VLOOKUP(C116, 'hist tables'!C$2:K$21, 9, FALSE)/34+0.244582043343653</f>
        <v>9.7523219814241224E-2</v>
      </c>
      <c r="G116">
        <f>VLOOKUP(D116, 'hist tables'!C$2:K$21, 9, FALSE)/34-0.244582043343653</f>
        <v>-1.0092879256965941</v>
      </c>
    </row>
    <row r="117" spans="1:7">
      <c r="A117" t="s">
        <v>104</v>
      </c>
      <c r="B117" t="s">
        <v>90</v>
      </c>
      <c r="C117" t="s">
        <v>56</v>
      </c>
      <c r="D117" t="s">
        <v>72</v>
      </c>
      <c r="E117" t="s">
        <v>47</v>
      </c>
      <c r="F117">
        <f>VLOOKUP(C117, 'hist tables'!C$2:K$21, 9, FALSE)/34+0.244582043343653</f>
        <v>9.7523219814241224E-2</v>
      </c>
      <c r="G117">
        <f>VLOOKUP(D117, 'hist tables'!C$2:K$21, 9, FALSE)/34-0.244582043343653</f>
        <v>0.60835913312693524</v>
      </c>
    </row>
    <row r="118" spans="1:7">
      <c r="A118" t="s">
        <v>104</v>
      </c>
      <c r="B118" t="s">
        <v>86</v>
      </c>
      <c r="C118" t="s">
        <v>57</v>
      </c>
      <c r="D118" t="s">
        <v>62</v>
      </c>
      <c r="E118" t="s">
        <v>47</v>
      </c>
      <c r="F118">
        <f>VLOOKUP(C118, 'hist tables'!C$2:K$21, 9, FALSE)/34+0.244582043343653</f>
        <v>6.8111455108358865E-2</v>
      </c>
      <c r="G118">
        <f>VLOOKUP(D118, 'hist tables'!C$2:K$21, 9, FALSE)/34-0.244582043343653</f>
        <v>-1.244582043343653</v>
      </c>
    </row>
    <row r="119" spans="1:7">
      <c r="A119" t="s">
        <v>104</v>
      </c>
      <c r="B119" t="s">
        <v>86</v>
      </c>
      <c r="C119" t="s">
        <v>73</v>
      </c>
      <c r="D119" t="s">
        <v>66</v>
      </c>
      <c r="E119" t="s">
        <v>47</v>
      </c>
      <c r="F119">
        <f>VLOOKUP(C119, 'hist tables'!C$2:K$21, 9, FALSE)/34+0.244582043343653</f>
        <v>0.56811145510835892</v>
      </c>
      <c r="G119">
        <f>VLOOKUP(D119, 'hist tables'!C$2:K$21, 9, FALSE)/34-0.244582043343653</f>
        <v>-9.7523219814241224E-2</v>
      </c>
    </row>
    <row r="120" spans="1:7">
      <c r="A120" t="s">
        <v>104</v>
      </c>
      <c r="B120" t="s">
        <v>88</v>
      </c>
      <c r="C120" t="s">
        <v>46</v>
      </c>
      <c r="D120" t="s">
        <v>52</v>
      </c>
      <c r="E120" t="s">
        <v>54</v>
      </c>
      <c r="F120">
        <f>VLOOKUP(C120, 'hist tables'!C$2:K$21, 9, FALSE)/34+0.244582043343653</f>
        <v>0.68575851393188825</v>
      </c>
      <c r="G120">
        <f>VLOOKUP(D120, 'hist tables'!C$2:K$21, 9, FALSE)/34-0.244582043343653</f>
        <v>-3.8699690402476533E-2</v>
      </c>
    </row>
    <row r="121" spans="1:7">
      <c r="A121" t="s">
        <v>104</v>
      </c>
      <c r="B121" t="s">
        <v>77</v>
      </c>
      <c r="C121" t="s">
        <v>70</v>
      </c>
      <c r="D121" t="s">
        <v>63</v>
      </c>
      <c r="E121" t="s">
        <v>78</v>
      </c>
      <c r="F121">
        <f>VLOOKUP(C121, 'hist tables'!C$2:K$21, 9, FALSE)/34+0.244582043343653</f>
        <v>0.56811145510835892</v>
      </c>
      <c r="G121">
        <f>VLOOKUP(D121, 'hist tables'!C$2:K$21, 9, FALSE)/34-0.244582043343653</f>
        <v>-0.24458204334365299</v>
      </c>
    </row>
    <row r="122" spans="1:7">
      <c r="A122" t="s">
        <v>104</v>
      </c>
      <c r="B122" t="s">
        <v>93</v>
      </c>
      <c r="C122" t="s">
        <v>65</v>
      </c>
      <c r="D122" t="s">
        <v>59</v>
      </c>
      <c r="E122" t="s">
        <v>71</v>
      </c>
      <c r="F122">
        <f>VLOOKUP(C122, 'hist tables'!C$2:K$21, 9, FALSE)/34+0.244582043343653</f>
        <v>0.59752321981424128</v>
      </c>
      <c r="G122">
        <f>VLOOKUP(D122, 'hist tables'!C$2:K$21, 9, FALSE)/34-0.244582043343653</f>
        <v>0.28482972136222939</v>
      </c>
    </row>
    <row r="123" spans="1:7">
      <c r="A123" t="s">
        <v>105</v>
      </c>
      <c r="B123" t="s">
        <v>48</v>
      </c>
      <c r="C123" t="s">
        <v>50</v>
      </c>
      <c r="D123" t="s">
        <v>45</v>
      </c>
      <c r="E123" t="s">
        <v>47</v>
      </c>
      <c r="F123">
        <f>VLOOKUP(C123, 'hist tables'!C$2:K$21, 9, FALSE)/34+0.244582043343653</f>
        <v>-0.52012383900928816</v>
      </c>
      <c r="G123">
        <f>VLOOKUP(D123, 'hist tables'!C$2:K$21, 9, FALSE)/34-0.244582043343653</f>
        <v>-0.47987616099071184</v>
      </c>
    </row>
    <row r="124" spans="1:7">
      <c r="A124" t="s">
        <v>105</v>
      </c>
      <c r="B124" t="s">
        <v>94</v>
      </c>
      <c r="C124" t="s">
        <v>70</v>
      </c>
      <c r="D124" t="s">
        <v>49</v>
      </c>
      <c r="E124" t="s">
        <v>47</v>
      </c>
      <c r="F124">
        <f>VLOOKUP(C124, 'hist tables'!C$2:K$21, 9, FALSE)/34+0.244582043343653</f>
        <v>0.56811145510835892</v>
      </c>
      <c r="G124">
        <f>VLOOKUP(D124, 'hist tables'!C$2:K$21, 9, FALSE)/34-0.244582043343653</f>
        <v>-0.42105263157894712</v>
      </c>
    </row>
    <row r="125" spans="1:7">
      <c r="A125" t="s">
        <v>105</v>
      </c>
      <c r="B125" t="s">
        <v>95</v>
      </c>
      <c r="C125" t="s">
        <v>63</v>
      </c>
      <c r="D125" t="s">
        <v>52</v>
      </c>
      <c r="E125" t="s">
        <v>47</v>
      </c>
      <c r="F125">
        <f>VLOOKUP(C125, 'hist tables'!C$2:K$21, 9, FALSE)/34+0.244582043343653</f>
        <v>0.24458204334365299</v>
      </c>
      <c r="G125">
        <f>VLOOKUP(D125, 'hist tables'!C$2:K$21, 9, FALSE)/34-0.244582043343653</f>
        <v>-3.8699690402476533E-2</v>
      </c>
    </row>
    <row r="126" spans="1:7">
      <c r="A126" t="s">
        <v>105</v>
      </c>
      <c r="B126" t="s">
        <v>90</v>
      </c>
      <c r="C126" t="s">
        <v>46</v>
      </c>
      <c r="D126" t="s">
        <v>60</v>
      </c>
      <c r="E126" t="s">
        <v>47</v>
      </c>
      <c r="F126">
        <f>VLOOKUP(C126, 'hist tables'!C$2:K$21, 9, FALSE)/34+0.244582043343653</f>
        <v>0.68575851393188825</v>
      </c>
      <c r="G126">
        <f>VLOOKUP(D126, 'hist tables'!C$2:K$21, 9, FALSE)/34-0.244582043343653</f>
        <v>-0.42105263157894712</v>
      </c>
    </row>
    <row r="127" spans="1:7">
      <c r="A127" t="s">
        <v>105</v>
      </c>
      <c r="B127" t="s">
        <v>86</v>
      </c>
      <c r="C127" t="s">
        <v>57</v>
      </c>
      <c r="D127" t="s">
        <v>56</v>
      </c>
      <c r="E127" t="s">
        <v>47</v>
      </c>
      <c r="F127">
        <f>VLOOKUP(C127, 'hist tables'!C$2:K$21, 9, FALSE)/34+0.244582043343653</f>
        <v>6.8111455108358865E-2</v>
      </c>
      <c r="G127">
        <f>VLOOKUP(D127, 'hist tables'!C$2:K$21, 9, FALSE)/34-0.244582043343653</f>
        <v>-0.39164086687306476</v>
      </c>
    </row>
    <row r="128" spans="1:7">
      <c r="A128" t="s">
        <v>105</v>
      </c>
      <c r="B128" t="s">
        <v>98</v>
      </c>
      <c r="C128" t="s">
        <v>73</v>
      </c>
      <c r="D128" t="s">
        <v>72</v>
      </c>
      <c r="E128" t="s">
        <v>47</v>
      </c>
      <c r="F128">
        <f>VLOOKUP(C128, 'hist tables'!C$2:K$21, 9, FALSE)/34+0.244582043343653</f>
        <v>0.56811145510835892</v>
      </c>
      <c r="G128">
        <f>VLOOKUP(D128, 'hist tables'!C$2:K$21, 9, FALSE)/34-0.244582043343653</f>
        <v>0.60835913312693524</v>
      </c>
    </row>
    <row r="129" spans="1:7">
      <c r="A129" t="s">
        <v>105</v>
      </c>
      <c r="B129" t="s">
        <v>91</v>
      </c>
      <c r="C129" t="s">
        <v>62</v>
      </c>
      <c r="D129" t="s">
        <v>59</v>
      </c>
      <c r="E129" t="s">
        <v>47</v>
      </c>
      <c r="F129">
        <f>VLOOKUP(C129, 'hist tables'!C$2:K$21, 9, FALSE)/34+0.244582043343653</f>
        <v>-0.75541795665634703</v>
      </c>
      <c r="G129">
        <f>VLOOKUP(D129, 'hist tables'!C$2:K$21, 9, FALSE)/34-0.244582043343653</f>
        <v>0.28482972136222939</v>
      </c>
    </row>
    <row r="130" spans="1:7">
      <c r="A130" t="s">
        <v>105</v>
      </c>
      <c r="B130" t="s">
        <v>89</v>
      </c>
      <c r="C130" t="s">
        <v>76</v>
      </c>
      <c r="D130" t="s">
        <v>65</v>
      </c>
      <c r="E130" t="s">
        <v>54</v>
      </c>
      <c r="F130">
        <f>VLOOKUP(C130, 'hist tables'!C$2:K$21, 9, FALSE)/34+0.244582043343653</f>
        <v>9.7523219814241224E-2</v>
      </c>
      <c r="G130">
        <f>VLOOKUP(D130, 'hist tables'!C$2:K$21, 9, FALSE)/34-0.244582043343653</f>
        <v>0.10835913312693526</v>
      </c>
    </row>
    <row r="131" spans="1:7">
      <c r="A131" t="s">
        <v>105</v>
      </c>
      <c r="B131" t="s">
        <v>77</v>
      </c>
      <c r="C131" t="s">
        <v>66</v>
      </c>
      <c r="D131" t="s">
        <v>53</v>
      </c>
      <c r="E131" t="s">
        <v>78</v>
      </c>
      <c r="F131">
        <f>VLOOKUP(C131, 'hist tables'!C$2:K$21, 9, FALSE)/34+0.244582043343653</f>
        <v>0.39164086687306476</v>
      </c>
      <c r="G131">
        <f>VLOOKUP(D131, 'hist tables'!C$2:K$21, 9, FALSE)/34-0.244582043343653</f>
        <v>4.9535603715170545E-2</v>
      </c>
    </row>
    <row r="132" spans="1:7">
      <c r="A132" t="s">
        <v>105</v>
      </c>
      <c r="B132" t="s">
        <v>95</v>
      </c>
      <c r="C132" t="s">
        <v>45</v>
      </c>
      <c r="D132" t="s">
        <v>63</v>
      </c>
      <c r="E132" t="s">
        <v>47</v>
      </c>
      <c r="F132">
        <f>VLOOKUP(C132, 'hist tables'!C$2:K$21, 9, FALSE)/34+0.244582043343653</f>
        <v>9.2879256965941737E-3</v>
      </c>
      <c r="G132">
        <f>VLOOKUP(D132, 'hist tables'!C$2:K$21, 9, FALSE)/34-0.244582043343653</f>
        <v>-0.24458204334365299</v>
      </c>
    </row>
    <row r="133" spans="1:7">
      <c r="A133" t="s">
        <v>105</v>
      </c>
      <c r="B133" t="s">
        <v>89</v>
      </c>
      <c r="C133" t="s">
        <v>59</v>
      </c>
      <c r="D133" t="s">
        <v>49</v>
      </c>
      <c r="E133" t="s">
        <v>47</v>
      </c>
      <c r="F133">
        <f>VLOOKUP(C133, 'hist tables'!C$2:K$21, 9, FALSE)/34+0.244582043343653</f>
        <v>0.77399380804953533</v>
      </c>
      <c r="G133">
        <f>VLOOKUP(D133, 'hist tables'!C$2:K$21, 9, FALSE)/34-0.244582043343653</f>
        <v>-0.42105263157894712</v>
      </c>
    </row>
    <row r="134" spans="1:7">
      <c r="A134" t="s">
        <v>105</v>
      </c>
      <c r="B134" t="s">
        <v>95</v>
      </c>
      <c r="C134" t="s">
        <v>76</v>
      </c>
      <c r="D134" t="s">
        <v>53</v>
      </c>
      <c r="E134" t="s">
        <v>47</v>
      </c>
      <c r="F134">
        <f>VLOOKUP(C134, 'hist tables'!C$2:K$21, 9, FALSE)/34+0.244582043343653</f>
        <v>9.7523219814241224E-2</v>
      </c>
      <c r="G134">
        <f>VLOOKUP(D134, 'hist tables'!C$2:K$21, 9, FALSE)/34-0.244582043343653</f>
        <v>4.9535603715170545E-2</v>
      </c>
    </row>
    <row r="135" spans="1:7">
      <c r="A135" t="s">
        <v>105</v>
      </c>
      <c r="B135" t="s">
        <v>90</v>
      </c>
      <c r="C135" t="s">
        <v>66</v>
      </c>
      <c r="D135" t="s">
        <v>69</v>
      </c>
      <c r="E135" t="s">
        <v>47</v>
      </c>
      <c r="F135">
        <f>VLOOKUP(C135, 'hist tables'!C$2:K$21, 9, FALSE)/34+0.244582043343653</f>
        <v>0.39164086687306476</v>
      </c>
      <c r="G135">
        <f>VLOOKUP(D135, 'hist tables'!C$2:K$21, 9, FALSE)/34-0.244582043343653</f>
        <v>-0.89164086687306476</v>
      </c>
    </row>
    <row r="136" spans="1:7">
      <c r="A136" t="s">
        <v>105</v>
      </c>
      <c r="B136" t="s">
        <v>98</v>
      </c>
      <c r="C136" t="s">
        <v>73</v>
      </c>
      <c r="D136" t="s">
        <v>65</v>
      </c>
      <c r="E136" t="s">
        <v>47</v>
      </c>
      <c r="F136">
        <f>VLOOKUP(C136, 'hist tables'!C$2:K$21, 9, FALSE)/34+0.244582043343653</f>
        <v>0.56811145510835892</v>
      </c>
      <c r="G136">
        <f>VLOOKUP(D136, 'hist tables'!C$2:K$21, 9, FALSE)/34-0.244582043343653</f>
        <v>0.10835913312693526</v>
      </c>
    </row>
    <row r="137" spans="1:7">
      <c r="A137" t="s">
        <v>105</v>
      </c>
      <c r="B137" t="s">
        <v>48</v>
      </c>
      <c r="C137" t="s">
        <v>49</v>
      </c>
      <c r="D137" t="s">
        <v>76</v>
      </c>
      <c r="E137" t="s">
        <v>47</v>
      </c>
      <c r="F137">
        <f>VLOOKUP(C137, 'hist tables'!C$2:K$21, 9, FALSE)/34+0.244582043343653</f>
        <v>6.8111455108358865E-2</v>
      </c>
      <c r="G137">
        <f>VLOOKUP(D137, 'hist tables'!C$2:K$21, 9, FALSE)/34-0.244582043343653</f>
        <v>-0.39164086687306476</v>
      </c>
    </row>
    <row r="138" spans="1:7">
      <c r="A138" t="s">
        <v>105</v>
      </c>
      <c r="B138" t="s">
        <v>77</v>
      </c>
      <c r="C138" t="s">
        <v>69</v>
      </c>
      <c r="D138" t="s">
        <v>56</v>
      </c>
      <c r="E138" t="s">
        <v>97</v>
      </c>
      <c r="F138">
        <f>VLOOKUP(C138, 'hist tables'!C$2:K$21, 9, FALSE)/34+0.244582043343653</f>
        <v>-0.40247678018575883</v>
      </c>
      <c r="G138">
        <f>VLOOKUP(D138, 'hist tables'!C$2:K$21, 9, FALSE)/34-0.244582043343653</f>
        <v>-0.39164086687306476</v>
      </c>
    </row>
    <row r="139" spans="1:7">
      <c r="A139" t="s">
        <v>105</v>
      </c>
      <c r="B139" t="s">
        <v>94</v>
      </c>
      <c r="C139" t="s">
        <v>53</v>
      </c>
      <c r="D139" t="s">
        <v>50</v>
      </c>
      <c r="E139" t="s">
        <v>47</v>
      </c>
      <c r="F139">
        <f>VLOOKUP(C139, 'hist tables'!C$2:K$21, 9, FALSE)/34+0.244582043343653</f>
        <v>0.53869969040247656</v>
      </c>
      <c r="G139">
        <f>VLOOKUP(D139, 'hist tables'!C$2:K$21, 9, FALSE)/34-0.244582043343653</f>
        <v>-1.0092879256965941</v>
      </c>
    </row>
    <row r="140" spans="1:7">
      <c r="A140" t="s">
        <v>105</v>
      </c>
      <c r="B140" t="s">
        <v>95</v>
      </c>
      <c r="C140" t="s">
        <v>63</v>
      </c>
      <c r="D140" t="s">
        <v>60</v>
      </c>
      <c r="E140" t="s">
        <v>47</v>
      </c>
      <c r="F140">
        <f>VLOOKUP(C140, 'hist tables'!C$2:K$21, 9, FALSE)/34+0.244582043343653</f>
        <v>0.24458204334365299</v>
      </c>
      <c r="G140">
        <f>VLOOKUP(D140, 'hist tables'!C$2:K$21, 9, FALSE)/34-0.244582043343653</f>
        <v>-0.42105263157894712</v>
      </c>
    </row>
    <row r="141" spans="1:7">
      <c r="A141" t="s">
        <v>105</v>
      </c>
      <c r="B141" t="s">
        <v>86</v>
      </c>
      <c r="C141" t="s">
        <v>57</v>
      </c>
      <c r="D141" t="s">
        <v>72</v>
      </c>
      <c r="E141" t="s">
        <v>47</v>
      </c>
      <c r="F141">
        <f>VLOOKUP(C141, 'hist tables'!C$2:K$21, 9, FALSE)/34+0.244582043343653</f>
        <v>6.8111455108358865E-2</v>
      </c>
      <c r="G141">
        <f>VLOOKUP(D141, 'hist tables'!C$2:K$21, 9, FALSE)/34-0.244582043343653</f>
        <v>0.60835913312693524</v>
      </c>
    </row>
    <row r="142" spans="1:7">
      <c r="A142" t="s">
        <v>105</v>
      </c>
      <c r="B142" t="s">
        <v>48</v>
      </c>
      <c r="C142" t="s">
        <v>60</v>
      </c>
      <c r="D142" t="s">
        <v>52</v>
      </c>
      <c r="E142" t="s">
        <v>47</v>
      </c>
      <c r="F142">
        <f>VLOOKUP(C142, 'hist tables'!C$2:K$21, 9, FALSE)/34+0.244582043343653</f>
        <v>6.8111455108358865E-2</v>
      </c>
      <c r="G142">
        <f>VLOOKUP(D142, 'hist tables'!C$2:K$21, 9, FALSE)/34-0.244582043343653</f>
        <v>-3.8699690402476533E-2</v>
      </c>
    </row>
    <row r="143" spans="1:7">
      <c r="A143" t="s">
        <v>105</v>
      </c>
      <c r="B143" t="s">
        <v>48</v>
      </c>
      <c r="C143" t="s">
        <v>49</v>
      </c>
      <c r="D143" t="s">
        <v>62</v>
      </c>
      <c r="E143" t="s">
        <v>47</v>
      </c>
      <c r="F143">
        <f>VLOOKUP(C143, 'hist tables'!C$2:K$21, 9, FALSE)/34+0.244582043343653</f>
        <v>6.8111455108358865E-2</v>
      </c>
      <c r="G143">
        <f>VLOOKUP(D143, 'hist tables'!C$2:K$21, 9, FALSE)/34-0.244582043343653</f>
        <v>-1.244582043343653</v>
      </c>
    </row>
    <row r="144" spans="1:7">
      <c r="A144" t="s">
        <v>105</v>
      </c>
      <c r="B144" t="s">
        <v>90</v>
      </c>
      <c r="C144" t="s">
        <v>66</v>
      </c>
      <c r="D144" t="s">
        <v>57</v>
      </c>
      <c r="E144" t="s">
        <v>47</v>
      </c>
      <c r="F144">
        <f>VLOOKUP(C144, 'hist tables'!C$2:K$21, 9, FALSE)/34+0.244582043343653</f>
        <v>0.39164086687306476</v>
      </c>
      <c r="G144">
        <f>VLOOKUP(D144, 'hist tables'!C$2:K$21, 9, FALSE)/34-0.244582043343653</f>
        <v>-0.42105263157894712</v>
      </c>
    </row>
    <row r="145" spans="1:7">
      <c r="A145" t="s">
        <v>105</v>
      </c>
      <c r="B145" t="s">
        <v>91</v>
      </c>
      <c r="C145" t="s">
        <v>65</v>
      </c>
      <c r="D145" t="s">
        <v>69</v>
      </c>
      <c r="E145" t="s">
        <v>47</v>
      </c>
      <c r="F145">
        <f>VLOOKUP(C145, 'hist tables'!C$2:K$21, 9, FALSE)/34+0.244582043343653</f>
        <v>0.59752321981424128</v>
      </c>
      <c r="G145">
        <f>VLOOKUP(D145, 'hist tables'!C$2:K$21, 9, FALSE)/34-0.244582043343653</f>
        <v>-0.89164086687306476</v>
      </c>
    </row>
    <row r="146" spans="1:7">
      <c r="A146" t="s">
        <v>105</v>
      </c>
      <c r="B146" t="s">
        <v>94</v>
      </c>
      <c r="C146" t="s">
        <v>53</v>
      </c>
      <c r="D146" t="s">
        <v>72</v>
      </c>
      <c r="E146" t="s">
        <v>47</v>
      </c>
      <c r="F146">
        <f>VLOOKUP(C146, 'hist tables'!C$2:K$21, 9, FALSE)/34+0.244582043343653</f>
        <v>0.53869969040247656</v>
      </c>
      <c r="G146">
        <f>VLOOKUP(D146, 'hist tables'!C$2:K$21, 9, FALSE)/34-0.244582043343653</f>
        <v>0.60835913312693524</v>
      </c>
    </row>
    <row r="147" spans="1:7">
      <c r="A147" t="s">
        <v>105</v>
      </c>
      <c r="B147" t="s">
        <v>85</v>
      </c>
      <c r="C147" t="s">
        <v>63</v>
      </c>
      <c r="D147" t="s">
        <v>66</v>
      </c>
      <c r="E147" t="s">
        <v>47</v>
      </c>
      <c r="F147">
        <f>VLOOKUP(C147, 'hist tables'!C$2:K$21, 9, FALSE)/34+0.244582043343653</f>
        <v>0.24458204334365299</v>
      </c>
      <c r="G147">
        <f>VLOOKUP(D147, 'hist tables'!C$2:K$21, 9, FALSE)/34-0.244582043343653</f>
        <v>-9.7523219814241224E-2</v>
      </c>
    </row>
    <row r="148" spans="1:7">
      <c r="A148" t="s">
        <v>105</v>
      </c>
      <c r="B148" t="s">
        <v>90</v>
      </c>
      <c r="C148" t="s">
        <v>56</v>
      </c>
      <c r="D148" t="s">
        <v>46</v>
      </c>
      <c r="E148" t="s">
        <v>47</v>
      </c>
      <c r="F148">
        <f>VLOOKUP(C148, 'hist tables'!C$2:K$21, 9, FALSE)/34+0.244582043343653</f>
        <v>9.7523219814241224E-2</v>
      </c>
      <c r="G148">
        <f>VLOOKUP(D148, 'hist tables'!C$2:K$21, 9, FALSE)/34-0.244582043343653</f>
        <v>0.19659442724458229</v>
      </c>
    </row>
    <row r="149" spans="1:7">
      <c r="A149" t="s">
        <v>105</v>
      </c>
      <c r="B149" t="s">
        <v>86</v>
      </c>
      <c r="C149" t="s">
        <v>52</v>
      </c>
      <c r="D149" t="s">
        <v>50</v>
      </c>
      <c r="E149" t="s">
        <v>47</v>
      </c>
      <c r="F149">
        <f>VLOOKUP(C149, 'hist tables'!C$2:K$21, 9, FALSE)/34+0.244582043343653</f>
        <v>0.45046439628482948</v>
      </c>
      <c r="G149">
        <f>VLOOKUP(D149, 'hist tables'!C$2:K$21, 9, FALSE)/34-0.244582043343653</f>
        <v>-1.0092879256965941</v>
      </c>
    </row>
    <row r="150" spans="1:7">
      <c r="A150" t="s">
        <v>105</v>
      </c>
      <c r="B150" t="s">
        <v>98</v>
      </c>
      <c r="C150" t="s">
        <v>73</v>
      </c>
      <c r="D150" t="s">
        <v>59</v>
      </c>
      <c r="E150" t="s">
        <v>47</v>
      </c>
      <c r="F150">
        <f>VLOOKUP(C150, 'hist tables'!C$2:K$21, 9, FALSE)/34+0.244582043343653</f>
        <v>0.56811145510835892</v>
      </c>
      <c r="G150">
        <f>VLOOKUP(D150, 'hist tables'!C$2:K$21, 9, FALSE)/34-0.244582043343653</f>
        <v>0.28482972136222939</v>
      </c>
    </row>
    <row r="151" spans="1:7">
      <c r="A151" t="s">
        <v>105</v>
      </c>
      <c r="B151" t="s">
        <v>77</v>
      </c>
      <c r="C151" t="s">
        <v>45</v>
      </c>
      <c r="D151" t="s">
        <v>70</v>
      </c>
      <c r="E151" t="s">
        <v>97</v>
      </c>
      <c r="F151">
        <f>VLOOKUP(C151, 'hist tables'!C$2:K$21, 9, FALSE)/34+0.244582043343653</f>
        <v>9.2879256965941737E-3</v>
      </c>
      <c r="G151">
        <f>VLOOKUP(D151, 'hist tables'!C$2:K$21, 9, FALSE)/34-0.244582043343653</f>
        <v>7.8947368421052905E-2</v>
      </c>
    </row>
    <row r="152" spans="1:7">
      <c r="A152" t="s">
        <v>105</v>
      </c>
      <c r="B152" t="s">
        <v>94</v>
      </c>
      <c r="C152" t="s">
        <v>69</v>
      </c>
      <c r="D152" t="s">
        <v>57</v>
      </c>
      <c r="E152" t="s">
        <v>54</v>
      </c>
      <c r="F152">
        <f>VLOOKUP(C152, 'hist tables'!C$2:K$21, 9, FALSE)/34+0.244582043343653</f>
        <v>-0.40247678018575883</v>
      </c>
      <c r="G152">
        <f>VLOOKUP(D152, 'hist tables'!C$2:K$21, 9, FALSE)/34-0.244582043343653</f>
        <v>-0.42105263157894712</v>
      </c>
    </row>
    <row r="153" spans="1:7">
      <c r="A153" t="s">
        <v>105</v>
      </c>
      <c r="B153" t="s">
        <v>93</v>
      </c>
      <c r="C153" t="s">
        <v>62</v>
      </c>
      <c r="D153" t="s">
        <v>65</v>
      </c>
      <c r="E153" t="s">
        <v>78</v>
      </c>
      <c r="F153">
        <f>VLOOKUP(C153, 'hist tables'!C$2:K$21, 9, FALSE)/34+0.244582043343653</f>
        <v>-0.75541795665634703</v>
      </c>
      <c r="G153">
        <f>VLOOKUP(D153, 'hist tables'!C$2:K$21, 9, FALSE)/34-0.244582043343653</f>
        <v>0.10835913312693526</v>
      </c>
    </row>
    <row r="154" spans="1:7">
      <c r="A154" t="s">
        <v>105</v>
      </c>
      <c r="B154" t="s">
        <v>48</v>
      </c>
      <c r="C154" t="s">
        <v>60</v>
      </c>
      <c r="D154" t="s">
        <v>57</v>
      </c>
      <c r="E154" t="s">
        <v>47</v>
      </c>
      <c r="F154">
        <f>VLOOKUP(C154, 'hist tables'!C$2:K$21, 9, FALSE)/34+0.244582043343653</f>
        <v>6.8111455108358865E-2</v>
      </c>
      <c r="G154">
        <f>VLOOKUP(D154, 'hist tables'!C$2:K$21, 9, FALSE)/34-0.244582043343653</f>
        <v>-0.42105263157894712</v>
      </c>
    </row>
    <row r="155" spans="1:7">
      <c r="A155" t="s">
        <v>105</v>
      </c>
      <c r="B155" t="s">
        <v>48</v>
      </c>
      <c r="C155" t="s">
        <v>50</v>
      </c>
      <c r="D155" t="s">
        <v>73</v>
      </c>
      <c r="E155" t="s">
        <v>47</v>
      </c>
      <c r="F155">
        <f>VLOOKUP(C155, 'hist tables'!C$2:K$21, 9, FALSE)/34+0.244582043343653</f>
        <v>-0.52012383900928816</v>
      </c>
      <c r="G155">
        <f>VLOOKUP(D155, 'hist tables'!C$2:K$21, 9, FALSE)/34-0.244582043343653</f>
        <v>7.8947368421052905E-2</v>
      </c>
    </row>
    <row r="156" spans="1:7">
      <c r="A156" t="s">
        <v>105</v>
      </c>
      <c r="B156" t="s">
        <v>83</v>
      </c>
      <c r="C156" t="s">
        <v>45</v>
      </c>
      <c r="D156" t="s">
        <v>56</v>
      </c>
      <c r="E156" t="s">
        <v>54</v>
      </c>
      <c r="F156">
        <f>VLOOKUP(C156, 'hist tables'!C$2:K$21, 9, FALSE)/34+0.244582043343653</f>
        <v>9.2879256965941737E-3</v>
      </c>
      <c r="G156">
        <f>VLOOKUP(D156, 'hist tables'!C$2:K$21, 9, FALSE)/34-0.244582043343653</f>
        <v>-0.39164086687306476</v>
      </c>
    </row>
    <row r="157" spans="1:7">
      <c r="A157" t="s">
        <v>105</v>
      </c>
      <c r="B157" t="s">
        <v>94</v>
      </c>
      <c r="C157" t="s">
        <v>53</v>
      </c>
      <c r="D157" t="s">
        <v>49</v>
      </c>
      <c r="E157" t="s">
        <v>47</v>
      </c>
      <c r="F157">
        <f>VLOOKUP(C157, 'hist tables'!C$2:K$21, 9, FALSE)/34+0.244582043343653</f>
        <v>0.53869969040247656</v>
      </c>
      <c r="G157">
        <f>VLOOKUP(D157, 'hist tables'!C$2:K$21, 9, FALSE)/34-0.244582043343653</f>
        <v>-0.42105263157894712</v>
      </c>
    </row>
    <row r="158" spans="1:7">
      <c r="A158" t="s">
        <v>105</v>
      </c>
      <c r="B158" t="s">
        <v>90</v>
      </c>
      <c r="C158" t="s">
        <v>46</v>
      </c>
      <c r="D158" t="s">
        <v>63</v>
      </c>
      <c r="E158" t="s">
        <v>47</v>
      </c>
      <c r="F158">
        <f>VLOOKUP(C158, 'hist tables'!C$2:K$21, 9, FALSE)/34+0.244582043343653</f>
        <v>0.68575851393188825</v>
      </c>
      <c r="G158">
        <f>VLOOKUP(D158, 'hist tables'!C$2:K$21, 9, FALSE)/34-0.244582043343653</f>
        <v>-0.24458204334365299</v>
      </c>
    </row>
    <row r="159" spans="1:7">
      <c r="A159" t="s">
        <v>105</v>
      </c>
      <c r="B159" t="s">
        <v>91</v>
      </c>
      <c r="C159" t="s">
        <v>72</v>
      </c>
      <c r="D159" t="s">
        <v>65</v>
      </c>
      <c r="E159" t="s">
        <v>47</v>
      </c>
      <c r="F159">
        <f>VLOOKUP(C159, 'hist tables'!C$2:K$21, 9, FALSE)/34+0.244582043343653</f>
        <v>1.0975232198142413</v>
      </c>
      <c r="G159">
        <f>VLOOKUP(D159, 'hist tables'!C$2:K$21, 9, FALSE)/34-0.244582043343653</f>
        <v>0.10835913312693526</v>
      </c>
    </row>
    <row r="160" spans="1:7">
      <c r="A160" t="s">
        <v>105</v>
      </c>
      <c r="B160" t="s">
        <v>91</v>
      </c>
      <c r="C160" t="s">
        <v>62</v>
      </c>
      <c r="D160" t="s">
        <v>76</v>
      </c>
      <c r="E160" t="s">
        <v>47</v>
      </c>
      <c r="F160">
        <f>VLOOKUP(C160, 'hist tables'!C$2:K$21, 9, FALSE)/34+0.244582043343653</f>
        <v>-0.75541795665634703</v>
      </c>
      <c r="G160">
        <f>VLOOKUP(D160, 'hist tables'!C$2:K$21, 9, FALSE)/34-0.244582043343653</f>
        <v>-0.39164086687306476</v>
      </c>
    </row>
    <row r="161" spans="1:7">
      <c r="A161" t="s">
        <v>105</v>
      </c>
      <c r="B161" t="s">
        <v>99</v>
      </c>
      <c r="C161" t="s">
        <v>70</v>
      </c>
      <c r="D161" t="s">
        <v>52</v>
      </c>
      <c r="E161" t="s">
        <v>71</v>
      </c>
      <c r="F161">
        <f>VLOOKUP(C161, 'hist tables'!C$2:K$21, 9, FALSE)/34+0.244582043343653</f>
        <v>0.56811145510835892</v>
      </c>
      <c r="G161">
        <f>VLOOKUP(D161, 'hist tables'!C$2:K$21, 9, FALSE)/34-0.244582043343653</f>
        <v>-3.8699690402476533E-2</v>
      </c>
    </row>
    <row r="162" spans="1:7">
      <c r="A162" t="s">
        <v>106</v>
      </c>
      <c r="B162" t="s">
        <v>48</v>
      </c>
      <c r="C162" t="s">
        <v>50</v>
      </c>
      <c r="D162" t="s">
        <v>60</v>
      </c>
      <c r="E162" t="s">
        <v>47</v>
      </c>
      <c r="F162">
        <f>VLOOKUP(C162, 'hist tables'!C$2:K$21, 9, FALSE)/34+0.244582043343653</f>
        <v>-0.52012383900928816</v>
      </c>
      <c r="G162">
        <f>VLOOKUP(D162, 'hist tables'!C$2:K$21, 9, FALSE)/34-0.244582043343653</f>
        <v>-0.42105263157894712</v>
      </c>
    </row>
    <row r="163" spans="1:7">
      <c r="A163" t="s">
        <v>106</v>
      </c>
      <c r="B163" t="s">
        <v>90</v>
      </c>
      <c r="C163" t="s">
        <v>46</v>
      </c>
      <c r="D163" t="s">
        <v>49</v>
      </c>
      <c r="E163" t="s">
        <v>47</v>
      </c>
      <c r="F163">
        <f>VLOOKUP(C163, 'hist tables'!C$2:K$21, 9, FALSE)/34+0.244582043343653</f>
        <v>0.68575851393188825</v>
      </c>
      <c r="G163">
        <f>VLOOKUP(D163, 'hist tables'!C$2:K$21, 9, FALSE)/34-0.244582043343653</f>
        <v>-0.42105263157894712</v>
      </c>
    </row>
    <row r="164" spans="1:7">
      <c r="A164" t="s">
        <v>106</v>
      </c>
      <c r="B164" t="s">
        <v>90</v>
      </c>
      <c r="C164" t="s">
        <v>66</v>
      </c>
      <c r="D164" t="s">
        <v>72</v>
      </c>
      <c r="E164" t="s">
        <v>47</v>
      </c>
      <c r="F164">
        <f>VLOOKUP(C164, 'hist tables'!C$2:K$21, 9, FALSE)/34+0.244582043343653</f>
        <v>0.39164086687306476</v>
      </c>
      <c r="G164">
        <f>VLOOKUP(D164, 'hist tables'!C$2:K$21, 9, FALSE)/34-0.244582043343653</f>
        <v>0.60835913312693524</v>
      </c>
    </row>
    <row r="165" spans="1:7">
      <c r="A165" t="s">
        <v>106</v>
      </c>
      <c r="B165" t="s">
        <v>79</v>
      </c>
      <c r="C165" t="s">
        <v>73</v>
      </c>
      <c r="D165" t="s">
        <v>45</v>
      </c>
      <c r="E165" t="s">
        <v>47</v>
      </c>
      <c r="F165">
        <f>VLOOKUP(C165, 'hist tables'!C$2:K$21, 9, FALSE)/34+0.244582043343653</f>
        <v>0.56811145510835892</v>
      </c>
      <c r="G165">
        <f>VLOOKUP(D165, 'hist tables'!C$2:K$21, 9, FALSE)/34-0.244582043343653</f>
        <v>-0.47987616099071184</v>
      </c>
    </row>
    <row r="166" spans="1:7">
      <c r="A166" t="s">
        <v>106</v>
      </c>
      <c r="B166" t="s">
        <v>79</v>
      </c>
      <c r="C166" t="s">
        <v>59</v>
      </c>
      <c r="D166" t="s">
        <v>53</v>
      </c>
      <c r="E166" t="s">
        <v>47</v>
      </c>
      <c r="F166">
        <f>VLOOKUP(C166, 'hist tables'!C$2:K$21, 9, FALSE)/34+0.244582043343653</f>
        <v>0.77399380804953533</v>
      </c>
      <c r="G166">
        <f>VLOOKUP(D166, 'hist tables'!C$2:K$21, 9, FALSE)/34-0.244582043343653</f>
        <v>4.9535603715170545E-2</v>
      </c>
    </row>
    <row r="167" spans="1:7">
      <c r="A167" t="s">
        <v>106</v>
      </c>
      <c r="B167" t="s">
        <v>86</v>
      </c>
      <c r="C167" t="s">
        <v>56</v>
      </c>
      <c r="D167" t="s">
        <v>62</v>
      </c>
      <c r="E167" t="s">
        <v>47</v>
      </c>
      <c r="F167">
        <f>VLOOKUP(C167, 'hist tables'!C$2:K$21, 9, FALSE)/34+0.244582043343653</f>
        <v>9.7523219814241224E-2</v>
      </c>
      <c r="G167">
        <f>VLOOKUP(D167, 'hist tables'!C$2:K$21, 9, FALSE)/34-0.244582043343653</f>
        <v>-1.244582043343653</v>
      </c>
    </row>
    <row r="168" spans="1:7">
      <c r="A168" t="s">
        <v>106</v>
      </c>
      <c r="B168" t="s">
        <v>98</v>
      </c>
      <c r="C168" t="s">
        <v>57</v>
      </c>
      <c r="D168" t="s">
        <v>70</v>
      </c>
      <c r="E168" t="s">
        <v>47</v>
      </c>
      <c r="F168">
        <f>VLOOKUP(C168, 'hist tables'!C$2:K$21, 9, FALSE)/34+0.244582043343653</f>
        <v>6.8111455108358865E-2</v>
      </c>
      <c r="G168">
        <f>VLOOKUP(D168, 'hist tables'!C$2:K$21, 9, FALSE)/34-0.244582043343653</f>
        <v>7.8947368421052905E-2</v>
      </c>
    </row>
    <row r="169" spans="1:7">
      <c r="A169" t="s">
        <v>106</v>
      </c>
      <c r="B169" t="s">
        <v>91</v>
      </c>
      <c r="C169" t="s">
        <v>65</v>
      </c>
      <c r="D169" t="s">
        <v>63</v>
      </c>
      <c r="E169" t="s">
        <v>47</v>
      </c>
      <c r="F169">
        <f>VLOOKUP(C169, 'hist tables'!C$2:K$21, 9, FALSE)/34+0.244582043343653</f>
        <v>0.59752321981424128</v>
      </c>
      <c r="G169">
        <f>VLOOKUP(D169, 'hist tables'!C$2:K$21, 9, FALSE)/34-0.244582043343653</f>
        <v>-0.24458204334365299</v>
      </c>
    </row>
    <row r="170" spans="1:7">
      <c r="A170" t="s">
        <v>106</v>
      </c>
      <c r="B170" t="s">
        <v>95</v>
      </c>
      <c r="C170" t="s">
        <v>76</v>
      </c>
      <c r="D170" t="s">
        <v>72</v>
      </c>
      <c r="E170" t="s">
        <v>47</v>
      </c>
      <c r="F170">
        <f>VLOOKUP(C170, 'hist tables'!C$2:K$21, 9, FALSE)/34+0.244582043343653</f>
        <v>9.7523219814241224E-2</v>
      </c>
      <c r="G170">
        <f>VLOOKUP(D170, 'hist tables'!C$2:K$21, 9, FALSE)/34-0.244582043343653</f>
        <v>0.60835913312693524</v>
      </c>
    </row>
    <row r="171" spans="1:7">
      <c r="A171" t="s">
        <v>106</v>
      </c>
      <c r="B171" t="s">
        <v>86</v>
      </c>
      <c r="C171" t="s">
        <v>52</v>
      </c>
      <c r="D171" t="s">
        <v>45</v>
      </c>
      <c r="E171" t="s">
        <v>47</v>
      </c>
      <c r="F171">
        <f>VLOOKUP(C171, 'hist tables'!C$2:K$21, 9, FALSE)/34+0.244582043343653</f>
        <v>0.45046439628482948</v>
      </c>
      <c r="G171">
        <f>VLOOKUP(D171, 'hist tables'!C$2:K$21, 9, FALSE)/34-0.244582043343653</f>
        <v>-0.47987616099071184</v>
      </c>
    </row>
    <row r="172" spans="1:7">
      <c r="A172" t="s">
        <v>106</v>
      </c>
      <c r="B172" t="s">
        <v>93</v>
      </c>
      <c r="C172" t="s">
        <v>49</v>
      </c>
      <c r="D172" t="s">
        <v>59</v>
      </c>
      <c r="E172" t="s">
        <v>54</v>
      </c>
      <c r="F172">
        <f>VLOOKUP(C172, 'hist tables'!C$2:K$21, 9, FALSE)/34+0.244582043343653</f>
        <v>6.8111455108358865E-2</v>
      </c>
      <c r="G172">
        <f>VLOOKUP(D172, 'hist tables'!C$2:K$21, 9, FALSE)/34-0.244582043343653</f>
        <v>0.28482972136222939</v>
      </c>
    </row>
    <row r="173" spans="1:7">
      <c r="A173" t="s">
        <v>106</v>
      </c>
      <c r="B173" t="s">
        <v>48</v>
      </c>
      <c r="C173" t="s">
        <v>60</v>
      </c>
      <c r="D173" t="s">
        <v>62</v>
      </c>
      <c r="E173" t="s">
        <v>47</v>
      </c>
      <c r="F173">
        <f>VLOOKUP(C173, 'hist tables'!C$2:K$21, 9, FALSE)/34+0.244582043343653</f>
        <v>6.8111455108358865E-2</v>
      </c>
      <c r="G173">
        <f>VLOOKUP(D173, 'hist tables'!C$2:K$21, 9, FALSE)/34-0.244582043343653</f>
        <v>-1.244582043343653</v>
      </c>
    </row>
    <row r="174" spans="1:7">
      <c r="A174" t="s">
        <v>106</v>
      </c>
      <c r="B174" t="s">
        <v>82</v>
      </c>
      <c r="C174" t="s">
        <v>66</v>
      </c>
      <c r="D174" t="s">
        <v>46</v>
      </c>
      <c r="E174" t="s">
        <v>97</v>
      </c>
      <c r="F174">
        <f>VLOOKUP(C174, 'hist tables'!C$2:K$21, 9, FALSE)/34+0.244582043343653</f>
        <v>0.39164086687306476</v>
      </c>
      <c r="G174">
        <f>VLOOKUP(D174, 'hist tables'!C$2:K$21, 9, FALSE)/34-0.244582043343653</f>
        <v>0.19659442724458229</v>
      </c>
    </row>
    <row r="175" spans="1:7">
      <c r="A175" t="s">
        <v>106</v>
      </c>
      <c r="B175" t="s">
        <v>77</v>
      </c>
      <c r="C175" t="s">
        <v>63</v>
      </c>
      <c r="D175" t="s">
        <v>69</v>
      </c>
      <c r="E175" t="s">
        <v>47</v>
      </c>
      <c r="F175">
        <f>VLOOKUP(C175, 'hist tables'!C$2:K$21, 9, FALSE)/34+0.244582043343653</f>
        <v>0.24458204334365299</v>
      </c>
      <c r="G175">
        <f>VLOOKUP(D175, 'hist tables'!C$2:K$21, 9, FALSE)/34-0.244582043343653</f>
        <v>-0.89164086687306476</v>
      </c>
    </row>
    <row r="176" spans="1:7">
      <c r="A176" t="s">
        <v>106</v>
      </c>
      <c r="B176" t="s">
        <v>98</v>
      </c>
      <c r="C176" t="s">
        <v>57</v>
      </c>
      <c r="D176" t="s">
        <v>53</v>
      </c>
      <c r="E176" t="s">
        <v>47</v>
      </c>
      <c r="F176">
        <f>VLOOKUP(C176, 'hist tables'!C$2:K$21, 9, FALSE)/34+0.244582043343653</f>
        <v>6.8111455108358865E-2</v>
      </c>
      <c r="G176">
        <f>VLOOKUP(D176, 'hist tables'!C$2:K$21, 9, FALSE)/34-0.244582043343653</f>
        <v>4.9535603715170545E-2</v>
      </c>
    </row>
    <row r="177" spans="1:7">
      <c r="A177" t="s">
        <v>106</v>
      </c>
      <c r="B177" t="s">
        <v>91</v>
      </c>
      <c r="C177" t="s">
        <v>65</v>
      </c>
      <c r="D177" t="s">
        <v>56</v>
      </c>
      <c r="E177" t="s">
        <v>47</v>
      </c>
      <c r="F177">
        <f>VLOOKUP(C177, 'hist tables'!C$2:K$21, 9, FALSE)/34+0.244582043343653</f>
        <v>0.59752321981424128</v>
      </c>
      <c r="G177">
        <f>VLOOKUP(D177, 'hist tables'!C$2:K$21, 9, FALSE)/34-0.244582043343653</f>
        <v>-0.39164086687306476</v>
      </c>
    </row>
    <row r="178" spans="1:7">
      <c r="A178" t="s">
        <v>106</v>
      </c>
      <c r="B178" t="s">
        <v>95</v>
      </c>
      <c r="C178" t="s">
        <v>45</v>
      </c>
      <c r="D178" t="s">
        <v>62</v>
      </c>
      <c r="E178" t="s">
        <v>47</v>
      </c>
      <c r="F178">
        <f>VLOOKUP(C178, 'hist tables'!C$2:K$21, 9, FALSE)/34+0.244582043343653</f>
        <v>9.2879256965941737E-3</v>
      </c>
      <c r="G178">
        <f>VLOOKUP(D178, 'hist tables'!C$2:K$21, 9, FALSE)/34-0.244582043343653</f>
        <v>-1.244582043343653</v>
      </c>
    </row>
    <row r="179" spans="1:7">
      <c r="A179" t="s">
        <v>106</v>
      </c>
      <c r="B179" t="s">
        <v>94</v>
      </c>
      <c r="C179" t="s">
        <v>70</v>
      </c>
      <c r="D179" t="s">
        <v>60</v>
      </c>
      <c r="E179" t="s">
        <v>47</v>
      </c>
      <c r="F179">
        <f>VLOOKUP(C179, 'hist tables'!C$2:K$21, 9, FALSE)/34+0.244582043343653</f>
        <v>0.56811145510835892</v>
      </c>
      <c r="G179">
        <f>VLOOKUP(D179, 'hist tables'!C$2:K$21, 9, FALSE)/34-0.244582043343653</f>
        <v>-0.42105263157894712</v>
      </c>
    </row>
    <row r="180" spans="1:7">
      <c r="A180" t="s">
        <v>106</v>
      </c>
      <c r="B180" t="s">
        <v>95</v>
      </c>
      <c r="C180" t="s">
        <v>76</v>
      </c>
      <c r="D180" t="s">
        <v>52</v>
      </c>
      <c r="E180" t="s">
        <v>47</v>
      </c>
      <c r="F180">
        <f>VLOOKUP(C180, 'hist tables'!C$2:K$21, 9, FALSE)/34+0.244582043343653</f>
        <v>9.7523219814241224E-2</v>
      </c>
      <c r="G180">
        <f>VLOOKUP(D180, 'hist tables'!C$2:K$21, 9, FALSE)/34-0.244582043343653</f>
        <v>-3.8699690402476533E-2</v>
      </c>
    </row>
    <row r="181" spans="1:7">
      <c r="A181" t="s">
        <v>106</v>
      </c>
      <c r="B181" t="s">
        <v>90</v>
      </c>
      <c r="C181" t="s">
        <v>46</v>
      </c>
      <c r="D181" t="s">
        <v>50</v>
      </c>
      <c r="E181" t="s">
        <v>47</v>
      </c>
      <c r="F181">
        <f>VLOOKUP(C181, 'hist tables'!C$2:K$21, 9, FALSE)/34+0.244582043343653</f>
        <v>0.68575851393188825</v>
      </c>
      <c r="G181">
        <f>VLOOKUP(D181, 'hist tables'!C$2:K$21, 9, FALSE)/34-0.244582043343653</f>
        <v>-1.0092879256965941</v>
      </c>
    </row>
    <row r="182" spans="1:7">
      <c r="A182" t="s">
        <v>106</v>
      </c>
      <c r="B182" t="s">
        <v>86</v>
      </c>
      <c r="C182" t="s">
        <v>56</v>
      </c>
      <c r="D182" t="s">
        <v>73</v>
      </c>
      <c r="E182" t="s">
        <v>47</v>
      </c>
      <c r="F182">
        <f>VLOOKUP(C182, 'hist tables'!C$2:K$21, 9, FALSE)/34+0.244582043343653</f>
        <v>9.7523219814241224E-2</v>
      </c>
      <c r="G182">
        <f>VLOOKUP(D182, 'hist tables'!C$2:K$21, 9, FALSE)/34-0.244582043343653</f>
        <v>7.8947368421052905E-2</v>
      </c>
    </row>
    <row r="183" spans="1:7">
      <c r="A183" t="s">
        <v>106</v>
      </c>
      <c r="B183" t="s">
        <v>91</v>
      </c>
      <c r="C183" t="s">
        <v>72</v>
      </c>
      <c r="D183" t="s">
        <v>59</v>
      </c>
      <c r="E183" t="s">
        <v>47</v>
      </c>
      <c r="F183">
        <f>VLOOKUP(C183, 'hist tables'!C$2:K$21, 9, FALSE)/34+0.244582043343653</f>
        <v>1.0975232198142413</v>
      </c>
      <c r="G183">
        <f>VLOOKUP(D183, 'hist tables'!C$2:K$21, 9, FALSE)/34-0.244582043343653</f>
        <v>0.28482972136222939</v>
      </c>
    </row>
    <row r="184" spans="1:7">
      <c r="A184" t="s">
        <v>106</v>
      </c>
      <c r="B184" t="s">
        <v>93</v>
      </c>
      <c r="C184" t="s">
        <v>69</v>
      </c>
      <c r="D184" t="s">
        <v>65</v>
      </c>
      <c r="E184" t="s">
        <v>54</v>
      </c>
      <c r="F184">
        <f>VLOOKUP(C184, 'hist tables'!C$2:K$21, 9, FALSE)/34+0.244582043343653</f>
        <v>-0.40247678018575883</v>
      </c>
      <c r="G184">
        <f>VLOOKUP(D184, 'hist tables'!C$2:K$21, 9, FALSE)/34-0.244582043343653</f>
        <v>0.10835913312693526</v>
      </c>
    </row>
    <row r="185" spans="1:7">
      <c r="A185" t="s">
        <v>106</v>
      </c>
      <c r="B185" t="s">
        <v>48</v>
      </c>
      <c r="C185" t="s">
        <v>49</v>
      </c>
      <c r="D185" t="s">
        <v>66</v>
      </c>
      <c r="E185" t="s">
        <v>47</v>
      </c>
      <c r="F185">
        <f>VLOOKUP(C185, 'hist tables'!C$2:K$21, 9, FALSE)/34+0.244582043343653</f>
        <v>6.8111455108358865E-2</v>
      </c>
      <c r="G185">
        <f>VLOOKUP(D185, 'hist tables'!C$2:K$21, 9, FALSE)/34-0.244582043343653</f>
        <v>-9.7523219814241224E-2</v>
      </c>
    </row>
    <row r="186" spans="1:7">
      <c r="A186" t="s">
        <v>106</v>
      </c>
      <c r="B186" t="s">
        <v>91</v>
      </c>
      <c r="C186" t="s">
        <v>62</v>
      </c>
      <c r="D186" t="s">
        <v>50</v>
      </c>
      <c r="E186" t="s">
        <v>47</v>
      </c>
      <c r="F186">
        <f>VLOOKUP(C186, 'hist tables'!C$2:K$21, 9, FALSE)/34+0.244582043343653</f>
        <v>-0.75541795665634703</v>
      </c>
      <c r="G186">
        <f>VLOOKUP(D186, 'hist tables'!C$2:K$21, 9, FALSE)/34-0.244582043343653</f>
        <v>-1.0092879256965941</v>
      </c>
    </row>
    <row r="187" spans="1:7">
      <c r="A187" t="s">
        <v>106</v>
      </c>
      <c r="B187" t="s">
        <v>48</v>
      </c>
      <c r="C187" t="s">
        <v>60</v>
      </c>
      <c r="D187" t="s">
        <v>56</v>
      </c>
      <c r="E187" t="s">
        <v>47</v>
      </c>
      <c r="F187">
        <f>VLOOKUP(C187, 'hist tables'!C$2:K$21, 9, FALSE)/34+0.244582043343653</f>
        <v>6.8111455108358865E-2</v>
      </c>
      <c r="G187">
        <f>VLOOKUP(D187, 'hist tables'!C$2:K$21, 9, FALSE)/34-0.244582043343653</f>
        <v>-0.39164086687306476</v>
      </c>
    </row>
    <row r="188" spans="1:7">
      <c r="A188" t="s">
        <v>106</v>
      </c>
      <c r="B188" t="s">
        <v>48</v>
      </c>
      <c r="C188" t="s">
        <v>50</v>
      </c>
      <c r="D188" t="s">
        <v>70</v>
      </c>
      <c r="E188" t="s">
        <v>47</v>
      </c>
      <c r="F188">
        <f>VLOOKUP(C188, 'hist tables'!C$2:K$21, 9, FALSE)/34+0.244582043343653</f>
        <v>-0.52012383900928816</v>
      </c>
      <c r="G188">
        <f>VLOOKUP(D188, 'hist tables'!C$2:K$21, 9, FALSE)/34-0.244582043343653</f>
        <v>7.8947368421052905E-2</v>
      </c>
    </row>
    <row r="189" spans="1:7">
      <c r="A189" t="s">
        <v>106</v>
      </c>
      <c r="B189" t="s">
        <v>95</v>
      </c>
      <c r="C189" t="s">
        <v>63</v>
      </c>
      <c r="D189" t="s">
        <v>76</v>
      </c>
      <c r="E189" t="s">
        <v>47</v>
      </c>
      <c r="F189">
        <f>VLOOKUP(C189, 'hist tables'!C$2:K$21, 9, FALSE)/34+0.244582043343653</f>
        <v>0.24458204334365299</v>
      </c>
      <c r="G189">
        <f>VLOOKUP(D189, 'hist tables'!C$2:K$21, 9, FALSE)/34-0.244582043343653</f>
        <v>-0.39164086687306476</v>
      </c>
    </row>
    <row r="190" spans="1:7">
      <c r="A190" t="s">
        <v>106</v>
      </c>
      <c r="B190" t="s">
        <v>95</v>
      </c>
      <c r="C190" t="s">
        <v>45</v>
      </c>
      <c r="D190" t="s">
        <v>69</v>
      </c>
      <c r="E190" t="s">
        <v>47</v>
      </c>
      <c r="F190">
        <f>VLOOKUP(C190, 'hist tables'!C$2:K$21, 9, FALSE)/34+0.244582043343653</f>
        <v>9.2879256965941737E-3</v>
      </c>
      <c r="G190">
        <f>VLOOKUP(D190, 'hist tables'!C$2:K$21, 9, FALSE)/34-0.244582043343653</f>
        <v>-0.89164086687306476</v>
      </c>
    </row>
    <row r="191" spans="1:7">
      <c r="A191" t="s">
        <v>106</v>
      </c>
      <c r="B191" t="s">
        <v>90</v>
      </c>
      <c r="C191" t="s">
        <v>66</v>
      </c>
      <c r="D191" t="s">
        <v>53</v>
      </c>
      <c r="E191" t="s">
        <v>47</v>
      </c>
      <c r="F191">
        <f>VLOOKUP(C191, 'hist tables'!C$2:K$21, 9, FALSE)/34+0.244582043343653</f>
        <v>0.39164086687306476</v>
      </c>
      <c r="G191">
        <f>VLOOKUP(D191, 'hist tables'!C$2:K$21, 9, FALSE)/34-0.244582043343653</f>
        <v>4.9535603715170545E-2</v>
      </c>
    </row>
    <row r="192" spans="1:7">
      <c r="A192" t="s">
        <v>106</v>
      </c>
      <c r="B192" t="s">
        <v>79</v>
      </c>
      <c r="C192" t="s">
        <v>73</v>
      </c>
      <c r="D192" t="s">
        <v>46</v>
      </c>
      <c r="E192" t="s">
        <v>47</v>
      </c>
      <c r="F192">
        <f>VLOOKUP(C192, 'hist tables'!C$2:K$21, 9, FALSE)/34+0.244582043343653</f>
        <v>0.56811145510835892</v>
      </c>
      <c r="G192">
        <f>VLOOKUP(D192, 'hist tables'!C$2:K$21, 9, FALSE)/34-0.244582043343653</f>
        <v>0.19659442724458229</v>
      </c>
    </row>
    <row r="193" spans="1:7">
      <c r="A193" t="s">
        <v>106</v>
      </c>
      <c r="B193" t="s">
        <v>91</v>
      </c>
      <c r="C193" t="s">
        <v>65</v>
      </c>
      <c r="D193" t="s">
        <v>49</v>
      </c>
      <c r="E193" t="s">
        <v>47</v>
      </c>
      <c r="F193">
        <f>VLOOKUP(C193, 'hist tables'!C$2:K$21, 9, FALSE)/34+0.244582043343653</f>
        <v>0.59752321981424128</v>
      </c>
      <c r="G193">
        <f>VLOOKUP(D193, 'hist tables'!C$2:K$21, 9, FALSE)/34-0.244582043343653</f>
        <v>-0.42105263157894712</v>
      </c>
    </row>
    <row r="194" spans="1:7">
      <c r="A194" t="s">
        <v>106</v>
      </c>
      <c r="B194" t="s">
        <v>93</v>
      </c>
      <c r="C194" t="s">
        <v>59</v>
      </c>
      <c r="D194" t="s">
        <v>57</v>
      </c>
      <c r="E194" t="s">
        <v>54</v>
      </c>
      <c r="F194">
        <f>VLOOKUP(C194, 'hist tables'!C$2:K$21, 9, FALSE)/34+0.244582043343653</f>
        <v>0.77399380804953533</v>
      </c>
      <c r="G194">
        <f>VLOOKUP(D194, 'hist tables'!C$2:K$21, 9, FALSE)/34-0.244582043343653</f>
        <v>-0.42105263157894712</v>
      </c>
    </row>
    <row r="195" spans="1:7">
      <c r="A195" t="s">
        <v>106</v>
      </c>
      <c r="B195" t="s">
        <v>48</v>
      </c>
      <c r="C195" t="s">
        <v>60</v>
      </c>
      <c r="D195" t="s">
        <v>46</v>
      </c>
      <c r="E195" t="s">
        <v>47</v>
      </c>
      <c r="F195">
        <f>VLOOKUP(C195, 'hist tables'!C$2:K$21, 9, FALSE)/34+0.244582043343653</f>
        <v>6.8111455108358865E-2</v>
      </c>
      <c r="G195">
        <f>VLOOKUP(D195, 'hist tables'!C$2:K$21, 9, FALSE)/34-0.244582043343653</f>
        <v>0.19659442724458229</v>
      </c>
    </row>
    <row r="196" spans="1:7">
      <c r="A196" t="s">
        <v>106</v>
      </c>
      <c r="B196" t="s">
        <v>48</v>
      </c>
      <c r="C196" t="s">
        <v>50</v>
      </c>
      <c r="D196" t="s">
        <v>63</v>
      </c>
      <c r="E196" t="s">
        <v>47</v>
      </c>
      <c r="F196">
        <f>VLOOKUP(C196, 'hist tables'!C$2:K$21, 9, FALSE)/34+0.244582043343653</f>
        <v>-0.52012383900928816</v>
      </c>
      <c r="G196">
        <f>VLOOKUP(D196, 'hist tables'!C$2:K$21, 9, FALSE)/34-0.244582043343653</f>
        <v>-0.24458204334365299</v>
      </c>
    </row>
    <row r="197" spans="1:7">
      <c r="A197" t="s">
        <v>106</v>
      </c>
      <c r="B197" t="s">
        <v>48</v>
      </c>
      <c r="C197" t="s">
        <v>49</v>
      </c>
      <c r="D197" t="s">
        <v>45</v>
      </c>
      <c r="E197" t="s">
        <v>47</v>
      </c>
      <c r="F197">
        <f>VLOOKUP(C197, 'hist tables'!C$2:K$21, 9, FALSE)/34+0.244582043343653</f>
        <v>6.8111455108358865E-2</v>
      </c>
      <c r="G197">
        <f>VLOOKUP(D197, 'hist tables'!C$2:K$21, 9, FALSE)/34-0.244582043343653</f>
        <v>-0.47987616099071184</v>
      </c>
    </row>
    <row r="198" spans="1:7">
      <c r="A198" t="s">
        <v>106</v>
      </c>
      <c r="B198" t="s">
        <v>94</v>
      </c>
      <c r="C198" t="s">
        <v>70</v>
      </c>
      <c r="D198" t="s">
        <v>73</v>
      </c>
      <c r="E198" t="s">
        <v>47</v>
      </c>
      <c r="F198">
        <f>VLOOKUP(C198, 'hist tables'!C$2:K$21, 9, FALSE)/34+0.244582043343653</f>
        <v>0.56811145510835892</v>
      </c>
      <c r="G198">
        <f>VLOOKUP(D198, 'hist tables'!C$2:K$21, 9, FALSE)/34-0.244582043343653</f>
        <v>7.8947368421052905E-2</v>
      </c>
    </row>
    <row r="199" spans="1:7">
      <c r="A199" t="s">
        <v>106</v>
      </c>
      <c r="B199" t="s">
        <v>94</v>
      </c>
      <c r="C199" t="s">
        <v>53</v>
      </c>
      <c r="D199" t="s">
        <v>76</v>
      </c>
      <c r="E199" t="s">
        <v>47</v>
      </c>
      <c r="F199">
        <f>VLOOKUP(C199, 'hist tables'!C$2:K$21, 9, FALSE)/34+0.244582043343653</f>
        <v>0.53869969040247656</v>
      </c>
      <c r="G199">
        <f>VLOOKUP(D199, 'hist tables'!C$2:K$21, 9, FALSE)/34-0.244582043343653</f>
        <v>-0.39164086687306476</v>
      </c>
    </row>
    <row r="200" spans="1:7">
      <c r="A200" t="s">
        <v>106</v>
      </c>
      <c r="B200" t="s">
        <v>85</v>
      </c>
      <c r="C200" t="s">
        <v>52</v>
      </c>
      <c r="D200" t="s">
        <v>66</v>
      </c>
      <c r="E200" t="s">
        <v>54</v>
      </c>
      <c r="F200">
        <f>VLOOKUP(C200, 'hist tables'!C$2:K$21, 9, FALSE)/34+0.244582043343653</f>
        <v>0.45046439628482948</v>
      </c>
      <c r="G200">
        <f>VLOOKUP(D200, 'hist tables'!C$2:K$21, 9, FALSE)/34-0.244582043343653</f>
        <v>-9.7523219814241224E-2</v>
      </c>
    </row>
    <row r="201" spans="1:7">
      <c r="A201" t="s">
        <v>106</v>
      </c>
      <c r="B201" t="s">
        <v>86</v>
      </c>
      <c r="C201" t="s">
        <v>57</v>
      </c>
      <c r="D201" t="s">
        <v>65</v>
      </c>
      <c r="E201" t="s">
        <v>47</v>
      </c>
      <c r="F201">
        <f>VLOOKUP(C201, 'hist tables'!C$2:K$21, 9, FALSE)/34+0.244582043343653</f>
        <v>6.8111455108358865E-2</v>
      </c>
      <c r="G201">
        <f>VLOOKUP(D201, 'hist tables'!C$2:K$21, 9, FALSE)/34-0.244582043343653</f>
        <v>0.10835913312693526</v>
      </c>
    </row>
    <row r="202" spans="1:7">
      <c r="A202" t="s">
        <v>106</v>
      </c>
      <c r="B202" t="s">
        <v>91</v>
      </c>
      <c r="C202" t="s">
        <v>72</v>
      </c>
      <c r="D202" t="s">
        <v>69</v>
      </c>
      <c r="E202" t="s">
        <v>47</v>
      </c>
      <c r="F202">
        <f>VLOOKUP(C202, 'hist tables'!C$2:K$21, 9, FALSE)/34+0.244582043343653</f>
        <v>1.0975232198142413</v>
      </c>
      <c r="G202">
        <f>VLOOKUP(D202, 'hist tables'!C$2:K$21, 9, FALSE)/34-0.244582043343653</f>
        <v>-0.89164086687306476</v>
      </c>
    </row>
    <row r="203" spans="1:7">
      <c r="A203" t="s">
        <v>106</v>
      </c>
      <c r="B203" t="s">
        <v>86</v>
      </c>
      <c r="C203" t="s">
        <v>59</v>
      </c>
      <c r="D203" t="s">
        <v>62</v>
      </c>
      <c r="E203" t="s">
        <v>114</v>
      </c>
      <c r="F203">
        <f>VLOOKUP(C203, 'hist tables'!C$2:K$21, 9, FALSE)/34+0.244582043343653</f>
        <v>0.77399380804953533</v>
      </c>
      <c r="G203">
        <f>VLOOKUP(D203, 'hist tables'!C$2:K$21, 9, FALSE)/34-0.244582043343653</f>
        <v>-1.244582043343653</v>
      </c>
    </row>
    <row r="204" spans="1:7">
      <c r="A204" t="s">
        <v>107</v>
      </c>
      <c r="B204" t="s">
        <v>94</v>
      </c>
      <c r="C204" t="s">
        <v>53</v>
      </c>
      <c r="D204" t="s">
        <v>60</v>
      </c>
      <c r="E204" t="s">
        <v>47</v>
      </c>
      <c r="F204">
        <f>VLOOKUP(C204, 'hist tables'!C$2:K$21, 9, FALSE)/34+0.244582043343653</f>
        <v>0.53869969040247656</v>
      </c>
      <c r="G204">
        <f>VLOOKUP(D204, 'hist tables'!C$2:K$21, 9, FALSE)/34-0.244582043343653</f>
        <v>-0.42105263157894712</v>
      </c>
    </row>
    <row r="205" spans="1:7">
      <c r="A205" t="s">
        <v>107</v>
      </c>
      <c r="B205" t="s">
        <v>95</v>
      </c>
      <c r="C205" t="s">
        <v>45</v>
      </c>
      <c r="D205" t="s">
        <v>66</v>
      </c>
      <c r="E205" t="s">
        <v>47</v>
      </c>
      <c r="F205">
        <f>VLOOKUP(C205, 'hist tables'!C$2:K$21, 9, FALSE)/34+0.244582043343653</f>
        <v>9.2879256965941737E-3</v>
      </c>
      <c r="G205">
        <f>VLOOKUP(D205, 'hist tables'!C$2:K$21, 9, FALSE)/34-0.244582043343653</f>
        <v>-9.7523219814241224E-2</v>
      </c>
    </row>
    <row r="206" spans="1:7">
      <c r="A206" t="s">
        <v>107</v>
      </c>
      <c r="B206" t="s">
        <v>85</v>
      </c>
      <c r="C206" t="s">
        <v>46</v>
      </c>
      <c r="D206" t="s">
        <v>70</v>
      </c>
      <c r="E206" t="s">
        <v>54</v>
      </c>
      <c r="F206">
        <f>VLOOKUP(C206, 'hist tables'!C$2:K$21, 9, FALSE)/34+0.244582043343653</f>
        <v>0.68575851393188825</v>
      </c>
      <c r="G206">
        <f>VLOOKUP(D206, 'hist tables'!C$2:K$21, 9, FALSE)/34-0.244582043343653</f>
        <v>7.8947368421052905E-2</v>
      </c>
    </row>
    <row r="207" spans="1:7">
      <c r="A207" t="s">
        <v>107</v>
      </c>
      <c r="B207" t="s">
        <v>86</v>
      </c>
      <c r="C207" t="s">
        <v>57</v>
      </c>
      <c r="D207" t="s">
        <v>73</v>
      </c>
      <c r="E207" t="s">
        <v>47</v>
      </c>
      <c r="F207">
        <f>VLOOKUP(C207, 'hist tables'!C$2:K$21, 9, FALSE)/34+0.244582043343653</f>
        <v>6.8111455108358865E-2</v>
      </c>
      <c r="G207">
        <f>VLOOKUP(D207, 'hist tables'!C$2:K$21, 9, FALSE)/34-0.244582043343653</f>
        <v>7.8947368421052905E-2</v>
      </c>
    </row>
    <row r="208" spans="1:7">
      <c r="A208" t="s">
        <v>107</v>
      </c>
      <c r="B208" t="s">
        <v>86</v>
      </c>
      <c r="C208" t="s">
        <v>52</v>
      </c>
      <c r="D208" t="s">
        <v>63</v>
      </c>
      <c r="E208" t="s">
        <v>47</v>
      </c>
      <c r="F208">
        <f>VLOOKUP(C208, 'hist tables'!C$2:K$21, 9, FALSE)/34+0.244582043343653</f>
        <v>0.45046439628482948</v>
      </c>
      <c r="G208">
        <f>VLOOKUP(D208, 'hist tables'!C$2:K$21, 9, FALSE)/34-0.244582043343653</f>
        <v>-0.24458204334365299</v>
      </c>
    </row>
    <row r="209" spans="1:7">
      <c r="A209" t="s">
        <v>107</v>
      </c>
      <c r="B209" t="s">
        <v>79</v>
      </c>
      <c r="C209" t="s">
        <v>59</v>
      </c>
      <c r="D209" t="s">
        <v>56</v>
      </c>
      <c r="E209" t="s">
        <v>47</v>
      </c>
      <c r="F209">
        <f>VLOOKUP(C209, 'hist tables'!C$2:K$21, 9, FALSE)/34+0.244582043343653</f>
        <v>0.77399380804953533</v>
      </c>
      <c r="G209">
        <f>VLOOKUP(D209, 'hist tables'!C$2:K$21, 9, FALSE)/34-0.244582043343653</f>
        <v>-0.39164086687306476</v>
      </c>
    </row>
    <row r="210" spans="1:7">
      <c r="A210" t="s">
        <v>107</v>
      </c>
      <c r="B210" t="s">
        <v>93</v>
      </c>
      <c r="C210" t="s">
        <v>69</v>
      </c>
      <c r="D210" t="s">
        <v>49</v>
      </c>
      <c r="E210" t="s">
        <v>47</v>
      </c>
      <c r="F210">
        <f>VLOOKUP(C210, 'hist tables'!C$2:K$21, 9, FALSE)/34+0.244582043343653</f>
        <v>-0.40247678018575883</v>
      </c>
      <c r="G210">
        <f>VLOOKUP(D210, 'hist tables'!C$2:K$21, 9, FALSE)/34-0.244582043343653</f>
        <v>-0.42105263157894712</v>
      </c>
    </row>
    <row r="211" spans="1:7">
      <c r="A211" t="s">
        <v>107</v>
      </c>
      <c r="B211" t="s">
        <v>95</v>
      </c>
      <c r="C211" t="s">
        <v>76</v>
      </c>
      <c r="D211" t="s">
        <v>50</v>
      </c>
      <c r="E211" t="s">
        <v>47</v>
      </c>
      <c r="F211">
        <f>VLOOKUP(C211, 'hist tables'!C$2:K$21, 9, FALSE)/34+0.244582043343653</f>
        <v>9.7523219814241224E-2</v>
      </c>
      <c r="G211">
        <f>VLOOKUP(D211, 'hist tables'!C$2:K$21, 9, FALSE)/34-0.244582043343653</f>
        <v>-1.0092879256965941</v>
      </c>
    </row>
    <row r="212" spans="1:7">
      <c r="A212" t="s">
        <v>107</v>
      </c>
      <c r="B212" t="s">
        <v>93</v>
      </c>
      <c r="C212" t="s">
        <v>72</v>
      </c>
      <c r="D212" t="s">
        <v>62</v>
      </c>
      <c r="E212" t="s">
        <v>78</v>
      </c>
      <c r="F212">
        <f>VLOOKUP(C212, 'hist tables'!C$2:K$21, 9, FALSE)/34+0.244582043343653</f>
        <v>1.0975232198142413</v>
      </c>
      <c r="G212">
        <f>VLOOKUP(D212, 'hist tables'!C$2:K$21, 9, FALSE)/34-0.244582043343653</f>
        <v>-1.244582043343653</v>
      </c>
    </row>
    <row r="213" spans="1:7">
      <c r="A213" t="s">
        <v>107</v>
      </c>
      <c r="B213" t="s">
        <v>48</v>
      </c>
      <c r="C213" t="s">
        <v>49</v>
      </c>
      <c r="D213" t="s">
        <v>72</v>
      </c>
      <c r="E213" t="s">
        <v>47</v>
      </c>
      <c r="F213">
        <f>VLOOKUP(C213, 'hist tables'!C$2:K$21, 9, FALSE)/34+0.244582043343653</f>
        <v>6.8111455108358865E-2</v>
      </c>
      <c r="G213">
        <f>VLOOKUP(D213, 'hist tables'!C$2:K$21, 9, FALSE)/34-0.244582043343653</f>
        <v>0.60835913312693524</v>
      </c>
    </row>
    <row r="214" spans="1:7">
      <c r="A214" t="s">
        <v>107</v>
      </c>
      <c r="B214" t="s">
        <v>95</v>
      </c>
      <c r="C214" t="s">
        <v>63</v>
      </c>
      <c r="D214" t="s">
        <v>70</v>
      </c>
      <c r="E214" t="s">
        <v>47</v>
      </c>
      <c r="F214">
        <f>VLOOKUP(C214, 'hist tables'!C$2:K$21, 9, FALSE)/34+0.244582043343653</f>
        <v>0.24458204334365299</v>
      </c>
      <c r="G214">
        <f>VLOOKUP(D214, 'hist tables'!C$2:K$21, 9, FALSE)/34-0.244582043343653</f>
        <v>7.8947368421052905E-2</v>
      </c>
    </row>
    <row r="215" spans="1:7">
      <c r="A215" t="s">
        <v>107</v>
      </c>
      <c r="B215" t="s">
        <v>85</v>
      </c>
      <c r="C215" t="s">
        <v>45</v>
      </c>
      <c r="D215" t="s">
        <v>53</v>
      </c>
      <c r="E215" t="s">
        <v>54</v>
      </c>
      <c r="F215">
        <f>VLOOKUP(C215, 'hist tables'!C$2:K$21, 9, FALSE)/34+0.244582043343653</f>
        <v>9.2879256965941737E-3</v>
      </c>
      <c r="G215">
        <f>VLOOKUP(D215, 'hist tables'!C$2:K$21, 9, FALSE)/34-0.244582043343653</f>
        <v>4.9535603715170545E-2</v>
      </c>
    </row>
    <row r="216" spans="1:7">
      <c r="A216" t="s">
        <v>107</v>
      </c>
      <c r="B216" t="s">
        <v>90</v>
      </c>
      <c r="C216" t="s">
        <v>66</v>
      </c>
      <c r="D216" t="s">
        <v>60</v>
      </c>
      <c r="E216" t="s">
        <v>47</v>
      </c>
      <c r="F216">
        <f>VLOOKUP(C216, 'hist tables'!C$2:K$21, 9, FALSE)/34+0.244582043343653</f>
        <v>0.39164086687306476</v>
      </c>
      <c r="G216">
        <f>VLOOKUP(D216, 'hist tables'!C$2:K$21, 9, FALSE)/34-0.244582043343653</f>
        <v>-0.42105263157894712</v>
      </c>
    </row>
    <row r="217" spans="1:7">
      <c r="A217" t="s">
        <v>107</v>
      </c>
      <c r="B217" t="s">
        <v>90</v>
      </c>
      <c r="C217" t="s">
        <v>46</v>
      </c>
      <c r="D217" t="s">
        <v>76</v>
      </c>
      <c r="E217" t="s">
        <v>47</v>
      </c>
      <c r="F217">
        <f>VLOOKUP(C217, 'hist tables'!C$2:K$21, 9, FALSE)/34+0.244582043343653</f>
        <v>0.68575851393188825</v>
      </c>
      <c r="G217">
        <f>VLOOKUP(D217, 'hist tables'!C$2:K$21, 9, FALSE)/34-0.244582043343653</f>
        <v>-0.39164086687306476</v>
      </c>
    </row>
    <row r="218" spans="1:7">
      <c r="A218" t="s">
        <v>107</v>
      </c>
      <c r="B218" t="s">
        <v>98</v>
      </c>
      <c r="C218" t="s">
        <v>73</v>
      </c>
      <c r="D218" t="s">
        <v>52</v>
      </c>
      <c r="E218" t="s">
        <v>47</v>
      </c>
      <c r="F218">
        <f>VLOOKUP(C218, 'hist tables'!C$2:K$21, 9, FALSE)/34+0.244582043343653</f>
        <v>0.56811145510835892</v>
      </c>
      <c r="G218">
        <f>VLOOKUP(D218, 'hist tables'!C$2:K$21, 9, FALSE)/34-0.244582043343653</f>
        <v>-3.8699690402476533E-2</v>
      </c>
    </row>
    <row r="219" spans="1:7">
      <c r="A219" t="s">
        <v>107</v>
      </c>
      <c r="B219" t="s">
        <v>85</v>
      </c>
      <c r="C219" t="s">
        <v>56</v>
      </c>
      <c r="D219" t="s">
        <v>65</v>
      </c>
      <c r="E219" t="s">
        <v>71</v>
      </c>
      <c r="F219">
        <f>VLOOKUP(C219, 'hist tables'!C$2:K$21, 9, FALSE)/34+0.244582043343653</f>
        <v>9.7523219814241224E-2</v>
      </c>
      <c r="G219">
        <f>VLOOKUP(D219, 'hist tables'!C$2:K$21, 9, FALSE)/34-0.244582043343653</f>
        <v>0.10835913312693526</v>
      </c>
    </row>
    <row r="220" spans="1:7">
      <c r="A220" t="s">
        <v>107</v>
      </c>
      <c r="B220" t="s">
        <v>93</v>
      </c>
      <c r="C220" t="s">
        <v>62</v>
      </c>
      <c r="D220" t="s">
        <v>57</v>
      </c>
      <c r="E220" t="s">
        <v>78</v>
      </c>
      <c r="F220">
        <f>VLOOKUP(C220, 'hist tables'!C$2:K$21, 9, FALSE)/34+0.244582043343653</f>
        <v>-0.75541795665634703</v>
      </c>
      <c r="G220">
        <f>VLOOKUP(D220, 'hist tables'!C$2:K$21, 9, FALSE)/34-0.244582043343653</f>
        <v>-0.42105263157894712</v>
      </c>
    </row>
    <row r="221" spans="1:7">
      <c r="A221" t="s">
        <v>107</v>
      </c>
      <c r="B221" t="s">
        <v>48</v>
      </c>
      <c r="C221" t="s">
        <v>60</v>
      </c>
      <c r="D221" t="s">
        <v>53</v>
      </c>
      <c r="E221" t="s">
        <v>47</v>
      </c>
      <c r="F221">
        <f>VLOOKUP(C221, 'hist tables'!C$2:K$21, 9, FALSE)/34+0.244582043343653</f>
        <v>6.8111455108358865E-2</v>
      </c>
      <c r="G221">
        <f>VLOOKUP(D221, 'hist tables'!C$2:K$21, 9, FALSE)/34-0.244582043343653</f>
        <v>4.9535603715170545E-2</v>
      </c>
    </row>
    <row r="222" spans="1:7">
      <c r="A222" t="s">
        <v>107</v>
      </c>
      <c r="B222" t="s">
        <v>95</v>
      </c>
      <c r="C222" t="s">
        <v>63</v>
      </c>
      <c r="D222" t="s">
        <v>50</v>
      </c>
      <c r="E222" t="s">
        <v>47</v>
      </c>
      <c r="F222">
        <f>VLOOKUP(C222, 'hist tables'!C$2:K$21, 9, FALSE)/34+0.244582043343653</f>
        <v>0.24458204334365299</v>
      </c>
      <c r="G222">
        <f>VLOOKUP(D222, 'hist tables'!C$2:K$21, 9, FALSE)/34-0.244582043343653</f>
        <v>-1.0092879256965941</v>
      </c>
    </row>
    <row r="223" spans="1:7">
      <c r="A223" t="s">
        <v>107</v>
      </c>
      <c r="B223" t="s">
        <v>95</v>
      </c>
      <c r="C223" t="s">
        <v>76</v>
      </c>
      <c r="D223" t="s">
        <v>66</v>
      </c>
      <c r="E223" t="s">
        <v>47</v>
      </c>
      <c r="F223">
        <f>VLOOKUP(C223, 'hist tables'!C$2:K$21, 9, FALSE)/34+0.244582043343653</f>
        <v>9.7523219814241224E-2</v>
      </c>
      <c r="G223">
        <f>VLOOKUP(D223, 'hist tables'!C$2:K$21, 9, FALSE)/34-0.244582043343653</f>
        <v>-9.7523219814241224E-2</v>
      </c>
    </row>
    <row r="224" spans="1:7">
      <c r="A224" t="s">
        <v>107</v>
      </c>
      <c r="B224" t="s">
        <v>85</v>
      </c>
      <c r="C224" t="s">
        <v>70</v>
      </c>
      <c r="D224" t="s">
        <v>45</v>
      </c>
      <c r="E224" t="s">
        <v>54</v>
      </c>
      <c r="F224">
        <f>VLOOKUP(C224, 'hist tables'!C$2:K$21, 9, FALSE)/34+0.244582043343653</f>
        <v>0.56811145510835892</v>
      </c>
      <c r="G224">
        <f>VLOOKUP(D224, 'hist tables'!C$2:K$21, 9, FALSE)/34-0.244582043343653</f>
        <v>-0.47987616099071184</v>
      </c>
    </row>
    <row r="225" spans="1:7">
      <c r="A225" t="s">
        <v>107</v>
      </c>
      <c r="B225" t="s">
        <v>86</v>
      </c>
      <c r="C225" t="s">
        <v>57</v>
      </c>
      <c r="D225" t="s">
        <v>49</v>
      </c>
      <c r="E225" t="s">
        <v>47</v>
      </c>
      <c r="F225">
        <f>VLOOKUP(C225, 'hist tables'!C$2:K$21, 9, FALSE)/34+0.244582043343653</f>
        <v>6.8111455108358865E-2</v>
      </c>
      <c r="G225">
        <f>VLOOKUP(D225, 'hist tables'!C$2:K$21, 9, FALSE)/34-0.244582043343653</f>
        <v>-0.42105263157894712</v>
      </c>
    </row>
    <row r="226" spans="1:7">
      <c r="A226" t="s">
        <v>107</v>
      </c>
      <c r="B226" t="s">
        <v>86</v>
      </c>
      <c r="C226" t="s">
        <v>52</v>
      </c>
      <c r="D226" t="s">
        <v>59</v>
      </c>
      <c r="E226" t="s">
        <v>47</v>
      </c>
      <c r="F226">
        <f>VLOOKUP(C226, 'hist tables'!C$2:K$21, 9, FALSE)/34+0.244582043343653</f>
        <v>0.45046439628482948</v>
      </c>
      <c r="G226">
        <f>VLOOKUP(D226, 'hist tables'!C$2:K$21, 9, FALSE)/34-0.244582043343653</f>
        <v>0.28482972136222939</v>
      </c>
    </row>
    <row r="227" spans="1:7">
      <c r="A227" t="s">
        <v>107</v>
      </c>
      <c r="B227" t="s">
        <v>91</v>
      </c>
      <c r="C227" t="s">
        <v>65</v>
      </c>
      <c r="D227" t="s">
        <v>73</v>
      </c>
      <c r="E227" t="s">
        <v>47</v>
      </c>
      <c r="F227">
        <f>VLOOKUP(C227, 'hist tables'!C$2:K$21, 9, FALSE)/34+0.244582043343653</f>
        <v>0.59752321981424128</v>
      </c>
      <c r="G227">
        <f>VLOOKUP(D227, 'hist tables'!C$2:K$21, 9, FALSE)/34-0.244582043343653</f>
        <v>7.8947368421052905E-2</v>
      </c>
    </row>
    <row r="228" spans="1:7">
      <c r="A228" t="s">
        <v>107</v>
      </c>
      <c r="B228" t="s">
        <v>93</v>
      </c>
      <c r="C228" t="s">
        <v>69</v>
      </c>
      <c r="D228" t="s">
        <v>56</v>
      </c>
      <c r="E228" t="s">
        <v>47</v>
      </c>
      <c r="F228">
        <f>VLOOKUP(C228, 'hist tables'!C$2:K$21, 9, FALSE)/34+0.244582043343653</f>
        <v>-0.40247678018575883</v>
      </c>
      <c r="G228">
        <f>VLOOKUP(D228, 'hist tables'!C$2:K$21, 9, FALSE)/34-0.244582043343653</f>
        <v>-0.39164086687306476</v>
      </c>
    </row>
    <row r="229" spans="1:7">
      <c r="A229" t="s">
        <v>107</v>
      </c>
      <c r="B229" t="s">
        <v>93</v>
      </c>
      <c r="C229" t="s">
        <v>72</v>
      </c>
      <c r="D229" t="s">
        <v>46</v>
      </c>
      <c r="E229" t="s">
        <v>78</v>
      </c>
      <c r="F229">
        <f>VLOOKUP(C229, 'hist tables'!C$2:K$21, 9, FALSE)/34+0.244582043343653</f>
        <v>1.0975232198142413</v>
      </c>
      <c r="G229">
        <f>VLOOKUP(D229, 'hist tables'!C$2:K$21, 9, FALSE)/34-0.244582043343653</f>
        <v>0.19659442724458229</v>
      </c>
    </row>
    <row r="230" spans="1:7">
      <c r="A230" t="s">
        <v>107</v>
      </c>
      <c r="B230" t="s">
        <v>86</v>
      </c>
      <c r="C230" t="s">
        <v>57</v>
      </c>
      <c r="D230" t="s">
        <v>76</v>
      </c>
      <c r="E230" t="s">
        <v>47</v>
      </c>
      <c r="F230">
        <f>VLOOKUP(C230, 'hist tables'!C$2:K$21, 9, FALSE)/34+0.244582043343653</f>
        <v>6.8111455108358865E-2</v>
      </c>
      <c r="G230">
        <f>VLOOKUP(D230, 'hist tables'!C$2:K$21, 9, FALSE)/34-0.244582043343653</f>
        <v>-0.39164086687306476</v>
      </c>
    </row>
    <row r="231" spans="1:7">
      <c r="A231" t="s">
        <v>107</v>
      </c>
      <c r="B231" t="s">
        <v>91</v>
      </c>
      <c r="C231" t="s">
        <v>62</v>
      </c>
      <c r="D231" t="s">
        <v>56</v>
      </c>
      <c r="E231" t="s">
        <v>47</v>
      </c>
      <c r="F231">
        <f>VLOOKUP(C231, 'hist tables'!C$2:K$21, 9, FALSE)/34+0.244582043343653</f>
        <v>-0.75541795665634703</v>
      </c>
      <c r="G231">
        <f>VLOOKUP(D231, 'hist tables'!C$2:K$21, 9, FALSE)/34-0.244582043343653</f>
        <v>-0.39164086687306476</v>
      </c>
    </row>
    <row r="232" spans="1:7">
      <c r="A232" t="s">
        <v>107</v>
      </c>
      <c r="B232" t="s">
        <v>93</v>
      </c>
      <c r="C232" t="s">
        <v>69</v>
      </c>
      <c r="D232" t="s">
        <v>73</v>
      </c>
      <c r="E232" t="s">
        <v>47</v>
      </c>
      <c r="F232">
        <f>VLOOKUP(C232, 'hist tables'!C$2:K$21, 9, FALSE)/34+0.244582043343653</f>
        <v>-0.40247678018575883</v>
      </c>
      <c r="G232">
        <f>VLOOKUP(D232, 'hist tables'!C$2:K$21, 9, FALSE)/34-0.244582043343653</f>
        <v>7.8947368421052905E-2</v>
      </c>
    </row>
    <row r="233" spans="1:7">
      <c r="A233" t="s">
        <v>107</v>
      </c>
      <c r="B233" t="s">
        <v>90</v>
      </c>
      <c r="C233" t="s">
        <v>66</v>
      </c>
      <c r="D233" t="s">
        <v>46</v>
      </c>
      <c r="E233" t="s">
        <v>54</v>
      </c>
      <c r="F233">
        <f>VLOOKUP(C233, 'hist tables'!C$2:K$21, 9, FALSE)/34+0.244582043343653</f>
        <v>0.39164086687306476</v>
      </c>
      <c r="G233">
        <f>VLOOKUP(D233, 'hist tables'!C$2:K$21, 9, FALSE)/34-0.244582043343653</f>
        <v>0.19659442724458229</v>
      </c>
    </row>
    <row r="234" spans="1:7">
      <c r="A234" t="s">
        <v>107</v>
      </c>
      <c r="B234" t="s">
        <v>48</v>
      </c>
      <c r="C234" t="s">
        <v>60</v>
      </c>
      <c r="D234" t="s">
        <v>52</v>
      </c>
      <c r="E234" t="s">
        <v>47</v>
      </c>
      <c r="F234">
        <f>VLOOKUP(C234, 'hist tables'!C$2:K$21, 9, FALSE)/34+0.244582043343653</f>
        <v>6.8111455108358865E-2</v>
      </c>
      <c r="G234">
        <f>VLOOKUP(D234, 'hist tables'!C$2:K$21, 9, FALSE)/34-0.244582043343653</f>
        <v>-3.8699690402476533E-2</v>
      </c>
    </row>
    <row r="235" spans="1:7">
      <c r="A235" t="s">
        <v>107</v>
      </c>
      <c r="B235" t="s">
        <v>48</v>
      </c>
      <c r="C235" t="s">
        <v>50</v>
      </c>
      <c r="D235" t="s">
        <v>59</v>
      </c>
      <c r="E235" t="s">
        <v>114</v>
      </c>
      <c r="F235">
        <f>VLOOKUP(C235, 'hist tables'!C$2:K$21, 9, FALSE)/34+0.244582043343653</f>
        <v>-0.52012383900928816</v>
      </c>
      <c r="G235">
        <f>VLOOKUP(D235, 'hist tables'!C$2:K$21, 9, FALSE)/34-0.244582043343653</f>
        <v>0.28482972136222939</v>
      </c>
    </row>
    <row r="236" spans="1:7">
      <c r="A236" t="s">
        <v>107</v>
      </c>
      <c r="B236" t="s">
        <v>48</v>
      </c>
      <c r="C236" t="s">
        <v>49</v>
      </c>
      <c r="D236" t="s">
        <v>65</v>
      </c>
      <c r="E236" t="s">
        <v>47</v>
      </c>
      <c r="F236">
        <f>VLOOKUP(C236, 'hist tables'!C$2:K$21, 9, FALSE)/34+0.244582043343653</f>
        <v>6.8111455108358865E-2</v>
      </c>
      <c r="G236">
        <f>VLOOKUP(D236, 'hist tables'!C$2:K$21, 9, FALSE)/34-0.244582043343653</f>
        <v>0.10835913312693526</v>
      </c>
    </row>
    <row r="237" spans="1:7">
      <c r="A237" t="s">
        <v>107</v>
      </c>
      <c r="B237" t="s">
        <v>94</v>
      </c>
      <c r="C237" t="s">
        <v>53</v>
      </c>
      <c r="D237" t="s">
        <v>50</v>
      </c>
      <c r="E237" t="s">
        <v>47</v>
      </c>
      <c r="F237">
        <f>VLOOKUP(C237, 'hist tables'!C$2:K$21, 9, FALSE)/34+0.244582043343653</f>
        <v>0.53869969040247656</v>
      </c>
      <c r="G237">
        <f>VLOOKUP(D237, 'hist tables'!C$2:K$21, 9, FALSE)/34-0.244582043343653</f>
        <v>-1.0092879256965941</v>
      </c>
    </row>
    <row r="238" spans="1:7">
      <c r="A238" t="s">
        <v>107</v>
      </c>
      <c r="B238" t="s">
        <v>86</v>
      </c>
      <c r="C238" t="s">
        <v>56</v>
      </c>
      <c r="D238" t="s">
        <v>72</v>
      </c>
      <c r="E238" t="s">
        <v>47</v>
      </c>
      <c r="F238">
        <f>VLOOKUP(C238, 'hist tables'!C$2:K$21, 9, FALSE)/34+0.244582043343653</f>
        <v>9.7523219814241224E-2</v>
      </c>
      <c r="G238">
        <f>VLOOKUP(D238, 'hist tables'!C$2:K$21, 9, FALSE)/34-0.244582043343653</f>
        <v>0.60835913312693524</v>
      </c>
    </row>
    <row r="239" spans="1:7">
      <c r="A239" t="s">
        <v>107</v>
      </c>
      <c r="B239" t="s">
        <v>98</v>
      </c>
      <c r="C239" t="s">
        <v>73</v>
      </c>
      <c r="D239" t="s">
        <v>63</v>
      </c>
      <c r="E239" t="s">
        <v>47</v>
      </c>
      <c r="F239">
        <f>VLOOKUP(C239, 'hist tables'!C$2:K$21, 9, FALSE)/34+0.244582043343653</f>
        <v>0.56811145510835892</v>
      </c>
      <c r="G239">
        <f>VLOOKUP(D239, 'hist tables'!C$2:K$21, 9, FALSE)/34-0.244582043343653</f>
        <v>-0.24458204334365299</v>
      </c>
    </row>
    <row r="240" spans="1:7">
      <c r="A240" t="s">
        <v>107</v>
      </c>
      <c r="B240" t="s">
        <v>77</v>
      </c>
      <c r="C240" t="s">
        <v>62</v>
      </c>
      <c r="D240" t="s">
        <v>70</v>
      </c>
      <c r="E240" t="s">
        <v>78</v>
      </c>
      <c r="F240">
        <f>VLOOKUP(C240, 'hist tables'!C$2:K$21, 9, FALSE)/34+0.244582043343653</f>
        <v>-0.75541795665634703</v>
      </c>
      <c r="G240">
        <f>VLOOKUP(D240, 'hist tables'!C$2:K$21, 9, FALSE)/34-0.244582043343653</f>
        <v>7.8947368421052905E-2</v>
      </c>
    </row>
    <row r="241" spans="1:7">
      <c r="A241" t="s">
        <v>107</v>
      </c>
      <c r="B241" t="s">
        <v>95</v>
      </c>
      <c r="C241" t="s">
        <v>76</v>
      </c>
      <c r="D241" t="s">
        <v>45</v>
      </c>
      <c r="E241" t="s">
        <v>47</v>
      </c>
      <c r="F241">
        <f>VLOOKUP(C241, 'hist tables'!C$2:K$21, 9, FALSE)/34+0.244582043343653</f>
        <v>9.7523219814241224E-2</v>
      </c>
      <c r="G241">
        <f>VLOOKUP(D241, 'hist tables'!C$2:K$21, 9, FALSE)/34-0.244582043343653</f>
        <v>-0.47987616099071184</v>
      </c>
    </row>
    <row r="242" spans="1:7">
      <c r="A242" t="s">
        <v>107</v>
      </c>
      <c r="B242" t="s">
        <v>79</v>
      </c>
      <c r="C242" t="s">
        <v>59</v>
      </c>
      <c r="D242" t="s">
        <v>69</v>
      </c>
      <c r="E242" t="s">
        <v>71</v>
      </c>
      <c r="F242">
        <f>VLOOKUP(C242, 'hist tables'!C$2:K$21, 9, FALSE)/34+0.244582043343653</f>
        <v>0.77399380804953533</v>
      </c>
      <c r="G242">
        <f>VLOOKUP(D242, 'hist tables'!C$2:K$21, 9, FALSE)/34-0.244582043343653</f>
        <v>-0.89164086687306476</v>
      </c>
    </row>
    <row r="243" spans="1:7">
      <c r="A243" t="s">
        <v>107</v>
      </c>
      <c r="B243" t="s">
        <v>48</v>
      </c>
      <c r="C243" t="s">
        <v>50</v>
      </c>
      <c r="D243" t="s">
        <v>76</v>
      </c>
      <c r="E243" t="s">
        <v>47</v>
      </c>
      <c r="F243">
        <f>VLOOKUP(C243, 'hist tables'!C$2:K$21, 9, FALSE)/34+0.244582043343653</f>
        <v>-0.52012383900928816</v>
      </c>
      <c r="G243">
        <f>VLOOKUP(D243, 'hist tables'!C$2:K$21, 9, FALSE)/34-0.244582043343653</f>
        <v>-0.39164086687306476</v>
      </c>
    </row>
    <row r="244" spans="1:7">
      <c r="A244" t="s">
        <v>107</v>
      </c>
      <c r="B244" t="s">
        <v>79</v>
      </c>
      <c r="C244" t="s">
        <v>73</v>
      </c>
      <c r="D244" t="s">
        <v>69</v>
      </c>
      <c r="E244" t="s">
        <v>54</v>
      </c>
      <c r="F244">
        <f>VLOOKUP(C244, 'hist tables'!C$2:K$21, 9, FALSE)/34+0.244582043343653</f>
        <v>0.56811145510835892</v>
      </c>
      <c r="G244">
        <f>VLOOKUP(D244, 'hist tables'!C$2:K$21, 9, FALSE)/34-0.244582043343653</f>
        <v>-0.89164086687306476</v>
      </c>
    </row>
    <row r="245" spans="1:7">
      <c r="A245" t="s">
        <v>107</v>
      </c>
      <c r="B245" t="s">
        <v>95</v>
      </c>
      <c r="C245" t="s">
        <v>63</v>
      </c>
      <c r="D245" t="s">
        <v>59</v>
      </c>
      <c r="E245" t="s">
        <v>47</v>
      </c>
      <c r="F245">
        <f>VLOOKUP(C245, 'hist tables'!C$2:K$21, 9, FALSE)/34+0.244582043343653</f>
        <v>0.24458204334365299</v>
      </c>
      <c r="G245">
        <f>VLOOKUP(D245, 'hist tables'!C$2:K$21, 9, FALSE)/34-0.244582043343653</f>
        <v>0.28482972136222939</v>
      </c>
    </row>
    <row r="246" spans="1:7">
      <c r="A246" t="s">
        <v>107</v>
      </c>
      <c r="B246" t="s">
        <v>95</v>
      </c>
      <c r="C246" t="s">
        <v>45</v>
      </c>
      <c r="D246" t="s">
        <v>60</v>
      </c>
      <c r="E246" t="s">
        <v>47</v>
      </c>
      <c r="F246">
        <f>VLOOKUP(C246, 'hist tables'!C$2:K$21, 9, FALSE)/34+0.244582043343653</f>
        <v>9.2879256965941737E-3</v>
      </c>
      <c r="G246">
        <f>VLOOKUP(D246, 'hist tables'!C$2:K$21, 9, FALSE)/34-0.244582043343653</f>
        <v>-0.42105263157894712</v>
      </c>
    </row>
    <row r="247" spans="1:7">
      <c r="A247" t="s">
        <v>107</v>
      </c>
      <c r="B247" t="s">
        <v>85</v>
      </c>
      <c r="C247" t="s">
        <v>70</v>
      </c>
      <c r="D247" t="s">
        <v>53</v>
      </c>
      <c r="E247" t="s">
        <v>54</v>
      </c>
      <c r="F247">
        <f>VLOOKUP(C247, 'hist tables'!C$2:K$21, 9, FALSE)/34+0.244582043343653</f>
        <v>0.56811145510835892</v>
      </c>
      <c r="G247">
        <f>VLOOKUP(D247, 'hist tables'!C$2:K$21, 9, FALSE)/34-0.244582043343653</f>
        <v>4.9535603715170545E-2</v>
      </c>
    </row>
    <row r="248" spans="1:7">
      <c r="A248" t="s">
        <v>107</v>
      </c>
      <c r="B248" t="s">
        <v>90</v>
      </c>
      <c r="C248" t="s">
        <v>46</v>
      </c>
      <c r="D248" t="s">
        <v>57</v>
      </c>
      <c r="E248" t="s">
        <v>47</v>
      </c>
      <c r="F248">
        <f>VLOOKUP(C248, 'hist tables'!C$2:K$21, 9, FALSE)/34+0.244582043343653</f>
        <v>0.68575851393188825</v>
      </c>
      <c r="G248">
        <f>VLOOKUP(D248, 'hist tables'!C$2:K$21, 9, FALSE)/34-0.244582043343653</f>
        <v>-0.42105263157894712</v>
      </c>
    </row>
    <row r="249" spans="1:7">
      <c r="A249" t="s">
        <v>107</v>
      </c>
      <c r="B249" t="s">
        <v>91</v>
      </c>
      <c r="C249" t="s">
        <v>65</v>
      </c>
      <c r="D249" t="s">
        <v>72</v>
      </c>
      <c r="E249" t="s">
        <v>47</v>
      </c>
      <c r="F249">
        <f>VLOOKUP(C249, 'hist tables'!C$2:K$21, 9, FALSE)/34+0.244582043343653</f>
        <v>0.59752321981424128</v>
      </c>
      <c r="G249">
        <f>VLOOKUP(D249, 'hist tables'!C$2:K$21, 9, FALSE)/34-0.244582043343653</f>
        <v>0.60835913312693524</v>
      </c>
    </row>
    <row r="250" spans="1:7">
      <c r="A250" t="s">
        <v>108</v>
      </c>
      <c r="B250" t="s">
        <v>48</v>
      </c>
      <c r="C250" t="s">
        <v>49</v>
      </c>
      <c r="D250" t="s">
        <v>62</v>
      </c>
      <c r="E250" t="s">
        <v>47</v>
      </c>
      <c r="F250">
        <f>VLOOKUP(C250, 'hist tables'!C$2:K$21, 9, FALSE)/34+0.244582043343653</f>
        <v>6.8111455108358865E-2</v>
      </c>
      <c r="G250">
        <f>VLOOKUP(D250, 'hist tables'!C$2:K$21, 9, FALSE)/34-0.244582043343653</f>
        <v>-1.244582043343653</v>
      </c>
    </row>
    <row r="251" spans="1:7">
      <c r="A251" t="s">
        <v>108</v>
      </c>
      <c r="B251" t="s">
        <v>77</v>
      </c>
      <c r="C251" t="s">
        <v>66</v>
      </c>
      <c r="D251" t="s">
        <v>52</v>
      </c>
      <c r="E251" t="s">
        <v>78</v>
      </c>
      <c r="F251">
        <f>VLOOKUP(C251, 'hist tables'!C$2:K$21, 9, FALSE)/34+0.244582043343653</f>
        <v>0.39164086687306476</v>
      </c>
      <c r="G251">
        <f>VLOOKUP(D251, 'hist tables'!C$2:K$21, 9, FALSE)/34-0.244582043343653</f>
        <v>-3.8699690402476533E-2</v>
      </c>
    </row>
    <row r="252" spans="1:7">
      <c r="A252" t="s">
        <v>108</v>
      </c>
      <c r="B252" t="s">
        <v>95</v>
      </c>
      <c r="C252" t="s">
        <v>63</v>
      </c>
      <c r="D252" t="s">
        <v>52</v>
      </c>
      <c r="E252" t="s">
        <v>47</v>
      </c>
      <c r="F252">
        <f>VLOOKUP(C252, 'hist tables'!C$2:K$21, 9, FALSE)/34+0.244582043343653</f>
        <v>0.24458204334365299</v>
      </c>
      <c r="G252">
        <f>VLOOKUP(D252, 'hist tables'!C$2:K$21, 9, FALSE)/34-0.244582043343653</f>
        <v>-3.8699690402476533E-2</v>
      </c>
    </row>
    <row r="253" spans="1:7">
      <c r="A253" t="s">
        <v>108</v>
      </c>
      <c r="B253" t="s">
        <v>95</v>
      </c>
      <c r="C253" t="s">
        <v>76</v>
      </c>
      <c r="D253" t="s">
        <v>60</v>
      </c>
      <c r="E253" t="s">
        <v>47</v>
      </c>
      <c r="F253">
        <f>VLOOKUP(C253, 'hist tables'!C$2:K$21, 9, FALSE)/34+0.244582043343653</f>
        <v>9.7523219814241224E-2</v>
      </c>
      <c r="G253">
        <f>VLOOKUP(D253, 'hist tables'!C$2:K$21, 9, FALSE)/34-0.244582043343653</f>
        <v>-0.42105263157894712</v>
      </c>
    </row>
    <row r="254" spans="1:7">
      <c r="A254" t="s">
        <v>108</v>
      </c>
      <c r="B254" t="s">
        <v>90</v>
      </c>
      <c r="C254" t="s">
        <v>56</v>
      </c>
      <c r="D254" t="s">
        <v>49</v>
      </c>
      <c r="E254" t="s">
        <v>47</v>
      </c>
      <c r="F254">
        <f>VLOOKUP(C254, 'hist tables'!C$2:K$21, 9, FALSE)/34+0.244582043343653</f>
        <v>9.7523219814241224E-2</v>
      </c>
      <c r="G254">
        <f>VLOOKUP(D254, 'hist tables'!C$2:K$21, 9, FALSE)/34-0.244582043343653</f>
        <v>-0.42105263157894712</v>
      </c>
    </row>
    <row r="255" spans="1:7">
      <c r="A255" t="s">
        <v>108</v>
      </c>
      <c r="B255" t="s">
        <v>90</v>
      </c>
      <c r="C255" t="s">
        <v>46</v>
      </c>
      <c r="D255" t="s">
        <v>63</v>
      </c>
      <c r="E255" t="s">
        <v>47</v>
      </c>
      <c r="F255">
        <f>VLOOKUP(C255, 'hist tables'!C$2:K$21, 9, FALSE)/34+0.244582043343653</f>
        <v>0.68575851393188825</v>
      </c>
      <c r="G255">
        <f>VLOOKUP(D255, 'hist tables'!C$2:K$21, 9, FALSE)/34-0.244582043343653</f>
        <v>-0.24458204334365299</v>
      </c>
    </row>
    <row r="256" spans="1:7">
      <c r="A256" t="s">
        <v>108</v>
      </c>
      <c r="B256" t="s">
        <v>79</v>
      </c>
      <c r="C256" t="s">
        <v>59</v>
      </c>
      <c r="D256" t="s">
        <v>66</v>
      </c>
      <c r="E256" t="s">
        <v>54</v>
      </c>
      <c r="F256">
        <f>VLOOKUP(C256, 'hist tables'!C$2:K$21, 9, FALSE)/34+0.244582043343653</f>
        <v>0.77399380804953533</v>
      </c>
      <c r="G256">
        <f>VLOOKUP(D256, 'hist tables'!C$2:K$21, 9, FALSE)/34-0.244582043343653</f>
        <v>-9.7523219814241224E-2</v>
      </c>
    </row>
    <row r="257" spans="1:7">
      <c r="A257" t="s">
        <v>108</v>
      </c>
      <c r="B257" t="s">
        <v>91</v>
      </c>
      <c r="C257" t="s">
        <v>65</v>
      </c>
      <c r="D257" t="s">
        <v>57</v>
      </c>
      <c r="E257" t="s">
        <v>47</v>
      </c>
      <c r="F257">
        <f>VLOOKUP(C257, 'hist tables'!C$2:K$21, 9, FALSE)/34+0.244582043343653</f>
        <v>0.59752321981424128</v>
      </c>
      <c r="G257">
        <f>VLOOKUP(D257, 'hist tables'!C$2:K$21, 9, FALSE)/34-0.244582043343653</f>
        <v>-0.42105263157894712</v>
      </c>
    </row>
    <row r="258" spans="1:7">
      <c r="A258" t="s">
        <v>108</v>
      </c>
      <c r="B258" t="s">
        <v>93</v>
      </c>
      <c r="C258" t="s">
        <v>69</v>
      </c>
      <c r="D258" t="s">
        <v>50</v>
      </c>
      <c r="E258" t="s">
        <v>47</v>
      </c>
      <c r="F258">
        <f>VLOOKUP(C258, 'hist tables'!C$2:K$21, 9, FALSE)/34+0.244582043343653</f>
        <v>-0.40247678018575883</v>
      </c>
      <c r="G258">
        <f>VLOOKUP(D258, 'hist tables'!C$2:K$21, 9, FALSE)/34-0.244582043343653</f>
        <v>-1.0092879256965941</v>
      </c>
    </row>
    <row r="259" spans="1:7">
      <c r="A259" t="s">
        <v>108</v>
      </c>
      <c r="B259" t="s">
        <v>77</v>
      </c>
      <c r="C259" t="s">
        <v>52</v>
      </c>
      <c r="D259" t="s">
        <v>70</v>
      </c>
      <c r="E259" t="s">
        <v>78</v>
      </c>
      <c r="F259">
        <f>VLOOKUP(C259, 'hist tables'!C$2:K$21, 9, FALSE)/34+0.244582043343653</f>
        <v>0.45046439628482948</v>
      </c>
      <c r="G259">
        <f>VLOOKUP(D259, 'hist tables'!C$2:K$21, 9, FALSE)/34-0.244582043343653</f>
        <v>7.8947368421052905E-2</v>
      </c>
    </row>
    <row r="260" spans="1:7">
      <c r="A260" t="s">
        <v>108</v>
      </c>
      <c r="B260" t="s">
        <v>86</v>
      </c>
      <c r="C260" t="s">
        <v>62</v>
      </c>
      <c r="D260" t="s">
        <v>53</v>
      </c>
      <c r="E260" t="s">
        <v>47</v>
      </c>
      <c r="F260">
        <f>VLOOKUP(C260, 'hist tables'!C$2:K$21, 9, FALSE)/34+0.244582043343653</f>
        <v>-0.75541795665634703</v>
      </c>
      <c r="G260">
        <f>VLOOKUP(D260, 'hist tables'!C$2:K$21, 9, FALSE)/34-0.244582043343653</f>
        <v>4.9535603715170545E-2</v>
      </c>
    </row>
    <row r="261" spans="1:7">
      <c r="A261" t="s">
        <v>108</v>
      </c>
      <c r="B261" t="s">
        <v>93</v>
      </c>
      <c r="C261" t="s">
        <v>72</v>
      </c>
      <c r="D261" t="s">
        <v>45</v>
      </c>
      <c r="E261" t="s">
        <v>71</v>
      </c>
      <c r="F261">
        <f>VLOOKUP(C261, 'hist tables'!C$2:K$21, 9, FALSE)/34+0.244582043343653</f>
        <v>1.0975232198142413</v>
      </c>
      <c r="G261">
        <f>VLOOKUP(D261, 'hist tables'!C$2:K$21, 9, FALSE)/34-0.244582043343653</f>
        <v>-0.47987616099071184</v>
      </c>
    </row>
    <row r="262" spans="1:7">
      <c r="A262" t="s">
        <v>108</v>
      </c>
      <c r="B262" t="s">
        <v>48</v>
      </c>
      <c r="C262" t="s">
        <v>50</v>
      </c>
      <c r="D262" t="s">
        <v>66</v>
      </c>
      <c r="E262" t="s">
        <v>47</v>
      </c>
      <c r="F262">
        <f>VLOOKUP(C262, 'hist tables'!C$2:K$21, 9, FALSE)/34+0.244582043343653</f>
        <v>-0.52012383900928816</v>
      </c>
      <c r="G262">
        <f>VLOOKUP(D262, 'hist tables'!C$2:K$21, 9, FALSE)/34-0.244582043343653</f>
        <v>-9.7523219814241224E-2</v>
      </c>
    </row>
    <row r="263" spans="1:7">
      <c r="A263" t="s">
        <v>108</v>
      </c>
      <c r="B263" t="s">
        <v>79</v>
      </c>
      <c r="C263" t="s">
        <v>59</v>
      </c>
      <c r="D263" t="s">
        <v>73</v>
      </c>
      <c r="E263" t="s">
        <v>54</v>
      </c>
      <c r="F263">
        <f>VLOOKUP(C263, 'hist tables'!C$2:K$21, 9, FALSE)/34+0.244582043343653</f>
        <v>0.77399380804953533</v>
      </c>
      <c r="G263">
        <f>VLOOKUP(D263, 'hist tables'!C$2:K$21, 9, FALSE)/34-0.244582043343653</f>
        <v>7.8947368421052905E-2</v>
      </c>
    </row>
    <row r="264" spans="1:7">
      <c r="A264" t="s">
        <v>108</v>
      </c>
      <c r="B264" t="s">
        <v>48</v>
      </c>
      <c r="C264" t="s">
        <v>60</v>
      </c>
      <c r="D264" t="s">
        <v>63</v>
      </c>
      <c r="E264" t="s">
        <v>47</v>
      </c>
      <c r="F264">
        <f>VLOOKUP(C264, 'hist tables'!C$2:K$21, 9, FALSE)/34+0.244582043343653</f>
        <v>6.8111455108358865E-2</v>
      </c>
      <c r="G264">
        <f>VLOOKUP(D264, 'hist tables'!C$2:K$21, 9, FALSE)/34-0.244582043343653</f>
        <v>-0.24458204334365299</v>
      </c>
    </row>
    <row r="265" spans="1:7">
      <c r="A265" t="s">
        <v>108</v>
      </c>
      <c r="B265" t="s">
        <v>94</v>
      </c>
      <c r="C265" t="s">
        <v>70</v>
      </c>
      <c r="D265" t="s">
        <v>50</v>
      </c>
      <c r="E265" t="s">
        <v>47</v>
      </c>
      <c r="F265">
        <f>VLOOKUP(C265, 'hist tables'!C$2:K$21, 9, FALSE)/34+0.244582043343653</f>
        <v>0.56811145510835892</v>
      </c>
      <c r="G265">
        <f>VLOOKUP(D265, 'hist tables'!C$2:K$21, 9, FALSE)/34-0.244582043343653</f>
        <v>-1.0092879256965941</v>
      </c>
    </row>
    <row r="266" spans="1:7">
      <c r="A266" t="s">
        <v>108</v>
      </c>
      <c r="B266" t="s">
        <v>95</v>
      </c>
      <c r="C266" t="s">
        <v>45</v>
      </c>
      <c r="D266" t="s">
        <v>52</v>
      </c>
      <c r="E266" t="s">
        <v>47</v>
      </c>
      <c r="F266">
        <f>VLOOKUP(C266, 'hist tables'!C$2:K$21, 9, FALSE)/34+0.244582043343653</f>
        <v>9.2879256965941737E-3</v>
      </c>
      <c r="G266">
        <f>VLOOKUP(D266, 'hist tables'!C$2:K$21, 9, FALSE)/34-0.244582043343653</f>
        <v>-3.8699690402476533E-2</v>
      </c>
    </row>
    <row r="267" spans="1:7">
      <c r="A267" t="s">
        <v>108</v>
      </c>
      <c r="B267" t="s">
        <v>90</v>
      </c>
      <c r="C267" t="s">
        <v>66</v>
      </c>
      <c r="D267" t="s">
        <v>76</v>
      </c>
      <c r="E267" t="s">
        <v>47</v>
      </c>
      <c r="F267">
        <f>VLOOKUP(C267, 'hist tables'!C$2:K$21, 9, FALSE)/34+0.244582043343653</f>
        <v>0.39164086687306476</v>
      </c>
      <c r="G267">
        <f>VLOOKUP(D267, 'hist tables'!C$2:K$21, 9, FALSE)/34-0.244582043343653</f>
        <v>-0.39164086687306476</v>
      </c>
    </row>
    <row r="268" spans="1:7">
      <c r="A268" t="s">
        <v>108</v>
      </c>
      <c r="B268" t="s">
        <v>86</v>
      </c>
      <c r="C268" t="s">
        <v>57</v>
      </c>
      <c r="D268" t="s">
        <v>56</v>
      </c>
      <c r="E268" t="s">
        <v>47</v>
      </c>
      <c r="F268">
        <f>VLOOKUP(C268, 'hist tables'!C$2:K$21, 9, FALSE)/34+0.244582043343653</f>
        <v>6.8111455108358865E-2</v>
      </c>
      <c r="G268">
        <f>VLOOKUP(D268, 'hist tables'!C$2:K$21, 9, FALSE)/34-0.244582043343653</f>
        <v>-0.39164086687306476</v>
      </c>
    </row>
    <row r="269" spans="1:7">
      <c r="A269" t="s">
        <v>108</v>
      </c>
      <c r="B269" t="s">
        <v>91</v>
      </c>
      <c r="C269" t="s">
        <v>62</v>
      </c>
      <c r="D269" t="s">
        <v>69</v>
      </c>
      <c r="E269" t="s">
        <v>47</v>
      </c>
      <c r="F269">
        <f>VLOOKUP(C269, 'hist tables'!C$2:K$21, 9, FALSE)/34+0.244582043343653</f>
        <v>-0.75541795665634703</v>
      </c>
      <c r="G269">
        <f>VLOOKUP(D269, 'hist tables'!C$2:K$21, 9, FALSE)/34-0.244582043343653</f>
        <v>-0.89164086687306476</v>
      </c>
    </row>
    <row r="270" spans="1:7">
      <c r="A270" t="s">
        <v>108</v>
      </c>
      <c r="B270" t="s">
        <v>91</v>
      </c>
      <c r="C270" t="s">
        <v>72</v>
      </c>
      <c r="D270" t="s">
        <v>49</v>
      </c>
      <c r="E270" t="s">
        <v>47</v>
      </c>
      <c r="F270">
        <f>VLOOKUP(C270, 'hist tables'!C$2:K$21, 9, FALSE)/34+0.244582043343653</f>
        <v>1.0975232198142413</v>
      </c>
      <c r="G270">
        <f>VLOOKUP(D270, 'hist tables'!C$2:K$21, 9, FALSE)/34-0.244582043343653</f>
        <v>-0.42105263157894712</v>
      </c>
    </row>
    <row r="271" spans="1:7">
      <c r="A271" t="s">
        <v>108</v>
      </c>
      <c r="B271" t="s">
        <v>77</v>
      </c>
      <c r="C271" t="s">
        <v>53</v>
      </c>
      <c r="D271" t="s">
        <v>65</v>
      </c>
      <c r="E271" t="s">
        <v>78</v>
      </c>
      <c r="F271">
        <f>VLOOKUP(C271, 'hist tables'!C$2:K$21, 9, FALSE)/34+0.244582043343653</f>
        <v>0.53869969040247656</v>
      </c>
      <c r="G271">
        <f>VLOOKUP(D271, 'hist tables'!C$2:K$21, 9, FALSE)/34-0.244582043343653</f>
        <v>0.10835913312693526</v>
      </c>
    </row>
    <row r="272" spans="1:7">
      <c r="A272" t="s">
        <v>108</v>
      </c>
      <c r="B272" t="s">
        <v>79</v>
      </c>
      <c r="C272" t="s">
        <v>69</v>
      </c>
      <c r="D272" t="s">
        <v>57</v>
      </c>
      <c r="E272" t="s">
        <v>54</v>
      </c>
      <c r="F272">
        <f>VLOOKUP(C272, 'hist tables'!C$2:K$21, 9, FALSE)/34+0.244582043343653</f>
        <v>-0.40247678018575883</v>
      </c>
      <c r="G272">
        <f>VLOOKUP(D272, 'hist tables'!C$2:K$21, 9, FALSE)/34-0.244582043343653</f>
        <v>-0.42105263157894712</v>
      </c>
    </row>
    <row r="273" spans="1:7">
      <c r="A273" t="s">
        <v>108</v>
      </c>
      <c r="B273" t="s">
        <v>48</v>
      </c>
      <c r="C273" t="s">
        <v>60</v>
      </c>
      <c r="D273" t="s">
        <v>49</v>
      </c>
      <c r="E273" t="s">
        <v>47</v>
      </c>
      <c r="F273">
        <f>VLOOKUP(C273, 'hist tables'!C$2:K$21, 9, FALSE)/34+0.244582043343653</f>
        <v>6.8111455108358865E-2</v>
      </c>
      <c r="G273">
        <f>VLOOKUP(D273, 'hist tables'!C$2:K$21, 9, FALSE)/34-0.244582043343653</f>
        <v>-0.42105263157894712</v>
      </c>
    </row>
    <row r="274" spans="1:7">
      <c r="A274" t="s">
        <v>108</v>
      </c>
      <c r="B274" t="s">
        <v>48</v>
      </c>
      <c r="C274" t="s">
        <v>50</v>
      </c>
      <c r="D274" t="s">
        <v>46</v>
      </c>
      <c r="E274" t="s">
        <v>47</v>
      </c>
      <c r="F274">
        <f>VLOOKUP(C274, 'hist tables'!C$2:K$21, 9, FALSE)/34+0.244582043343653</f>
        <v>-0.52012383900928816</v>
      </c>
      <c r="G274">
        <f>VLOOKUP(D274, 'hist tables'!C$2:K$21, 9, FALSE)/34-0.244582043343653</f>
        <v>0.19659442724458229</v>
      </c>
    </row>
    <row r="275" spans="1:7">
      <c r="A275" t="s">
        <v>108</v>
      </c>
      <c r="B275" t="s">
        <v>95</v>
      </c>
      <c r="C275" t="s">
        <v>76</v>
      </c>
      <c r="D275" t="s">
        <v>53</v>
      </c>
      <c r="E275" t="s">
        <v>47</v>
      </c>
      <c r="F275">
        <f>VLOOKUP(C275, 'hist tables'!C$2:K$21, 9, FALSE)/34+0.244582043343653</f>
        <v>9.7523219814241224E-2</v>
      </c>
      <c r="G275">
        <f>VLOOKUP(D275, 'hist tables'!C$2:K$21, 9, FALSE)/34-0.244582043343653</f>
        <v>4.9535603715170545E-2</v>
      </c>
    </row>
    <row r="276" spans="1:7">
      <c r="A276" t="s">
        <v>108</v>
      </c>
      <c r="B276" t="s">
        <v>95</v>
      </c>
      <c r="C276" t="s">
        <v>63</v>
      </c>
      <c r="D276" t="s">
        <v>66</v>
      </c>
      <c r="E276" t="s">
        <v>47</v>
      </c>
      <c r="F276">
        <f>VLOOKUP(C276, 'hist tables'!C$2:K$21, 9, FALSE)/34+0.244582043343653</f>
        <v>0.24458204334365299</v>
      </c>
      <c r="G276">
        <f>VLOOKUP(D276, 'hist tables'!C$2:K$21, 9, FALSE)/34-0.244582043343653</f>
        <v>-9.7523219814241224E-2</v>
      </c>
    </row>
    <row r="277" spans="1:7">
      <c r="A277" t="s">
        <v>108</v>
      </c>
      <c r="B277" t="s">
        <v>90</v>
      </c>
      <c r="C277" t="s">
        <v>52</v>
      </c>
      <c r="D277" t="s">
        <v>62</v>
      </c>
      <c r="E277" t="s">
        <v>47</v>
      </c>
      <c r="F277">
        <f>VLOOKUP(C277, 'hist tables'!C$2:K$21, 9, FALSE)/34+0.244582043343653</f>
        <v>0.45046439628482948</v>
      </c>
      <c r="G277">
        <f>VLOOKUP(D277, 'hist tables'!C$2:K$21, 9, FALSE)/34-0.244582043343653</f>
        <v>-1.244582043343653</v>
      </c>
    </row>
    <row r="278" spans="1:7">
      <c r="A278" t="s">
        <v>108</v>
      </c>
      <c r="B278" t="s">
        <v>86</v>
      </c>
      <c r="C278" t="s">
        <v>73</v>
      </c>
      <c r="D278" t="s">
        <v>72</v>
      </c>
      <c r="E278" t="s">
        <v>47</v>
      </c>
      <c r="F278">
        <f>VLOOKUP(C278, 'hist tables'!C$2:K$21, 9, FALSE)/34+0.244582043343653</f>
        <v>0.56811145510835892</v>
      </c>
      <c r="G278">
        <f>VLOOKUP(D278, 'hist tables'!C$2:K$21, 9, FALSE)/34-0.244582043343653</f>
        <v>0.60835913312693524</v>
      </c>
    </row>
    <row r="279" spans="1:7">
      <c r="A279" t="s">
        <v>108</v>
      </c>
      <c r="B279" t="s">
        <v>91</v>
      </c>
      <c r="C279" t="s">
        <v>65</v>
      </c>
      <c r="D279" t="s">
        <v>59</v>
      </c>
      <c r="E279" t="s">
        <v>54</v>
      </c>
      <c r="F279">
        <f>VLOOKUP(C279, 'hist tables'!C$2:K$21, 9, FALSE)/34+0.244582043343653</f>
        <v>0.59752321981424128</v>
      </c>
      <c r="G279">
        <f>VLOOKUP(D279, 'hist tables'!C$2:K$21, 9, FALSE)/34-0.244582043343653</f>
        <v>0.28482972136222939</v>
      </c>
    </row>
    <row r="280" spans="1:7">
      <c r="A280" t="s">
        <v>108</v>
      </c>
      <c r="B280" t="s">
        <v>77</v>
      </c>
      <c r="C280" t="s">
        <v>70</v>
      </c>
      <c r="D280" t="s">
        <v>56</v>
      </c>
      <c r="E280" t="s">
        <v>78</v>
      </c>
      <c r="F280">
        <f>VLOOKUP(C280, 'hist tables'!C$2:K$21, 9, FALSE)/34+0.244582043343653</f>
        <v>0.56811145510835892</v>
      </c>
      <c r="G280">
        <f>VLOOKUP(D280, 'hist tables'!C$2:K$21, 9, FALSE)/34-0.244582043343653</f>
        <v>-0.39164086687306476</v>
      </c>
    </row>
    <row r="281" spans="1:7">
      <c r="A281" t="s">
        <v>108</v>
      </c>
      <c r="B281" t="s">
        <v>85</v>
      </c>
      <c r="C281" t="s">
        <v>46</v>
      </c>
      <c r="D281" t="s">
        <v>45</v>
      </c>
      <c r="E281" t="s">
        <v>54</v>
      </c>
      <c r="F281">
        <f>VLOOKUP(C281, 'hist tables'!C$2:K$21, 9, FALSE)/34+0.244582043343653</f>
        <v>0.68575851393188825</v>
      </c>
      <c r="G281">
        <f>VLOOKUP(D281, 'hist tables'!C$2:K$21, 9, FALSE)/34-0.244582043343653</f>
        <v>-0.47987616099071184</v>
      </c>
    </row>
    <row r="282" spans="1:7">
      <c r="A282" t="s">
        <v>108</v>
      </c>
      <c r="B282" t="s">
        <v>48</v>
      </c>
      <c r="C282" t="s">
        <v>49</v>
      </c>
      <c r="D282" t="s">
        <v>73</v>
      </c>
      <c r="E282" t="s">
        <v>47</v>
      </c>
      <c r="F282">
        <f>VLOOKUP(C282, 'hist tables'!C$2:K$21, 9, FALSE)/34+0.244582043343653</f>
        <v>6.8111455108358865E-2</v>
      </c>
      <c r="G282">
        <f>VLOOKUP(D282, 'hist tables'!C$2:K$21, 9, FALSE)/34-0.244582043343653</f>
        <v>7.8947368421052905E-2</v>
      </c>
    </row>
    <row r="283" spans="1:7">
      <c r="A283" t="s">
        <v>108</v>
      </c>
      <c r="B283" t="s">
        <v>48</v>
      </c>
      <c r="C283" t="s">
        <v>50</v>
      </c>
      <c r="D283" t="s">
        <v>53</v>
      </c>
      <c r="E283" t="s">
        <v>47</v>
      </c>
      <c r="F283">
        <f>VLOOKUP(C283, 'hist tables'!C$2:K$21, 9, FALSE)/34+0.244582043343653</f>
        <v>-0.52012383900928816</v>
      </c>
      <c r="G283">
        <f>VLOOKUP(D283, 'hist tables'!C$2:K$21, 9, FALSE)/34-0.244582043343653</f>
        <v>4.9535603715170545E-2</v>
      </c>
    </row>
    <row r="284" spans="1:7">
      <c r="A284" t="s">
        <v>108</v>
      </c>
      <c r="B284" t="s">
        <v>95</v>
      </c>
      <c r="C284" t="s">
        <v>76</v>
      </c>
      <c r="D284" t="s">
        <v>52</v>
      </c>
      <c r="E284" t="s">
        <v>47</v>
      </c>
      <c r="F284">
        <f>VLOOKUP(C284, 'hist tables'!C$2:K$21, 9, FALSE)/34+0.244582043343653</f>
        <v>9.7523219814241224E-2</v>
      </c>
      <c r="G284">
        <f>VLOOKUP(D284, 'hist tables'!C$2:K$21, 9, FALSE)/34-0.244582043343653</f>
        <v>-3.8699690402476533E-2</v>
      </c>
    </row>
    <row r="285" spans="1:7">
      <c r="A285" t="s">
        <v>108</v>
      </c>
      <c r="B285" t="s">
        <v>90</v>
      </c>
      <c r="C285" t="s">
        <v>66</v>
      </c>
      <c r="D285" t="s">
        <v>60</v>
      </c>
      <c r="E285" t="s">
        <v>47</v>
      </c>
      <c r="F285">
        <f>VLOOKUP(C285, 'hist tables'!C$2:K$21, 9, FALSE)/34+0.244582043343653</f>
        <v>0.39164086687306476</v>
      </c>
      <c r="G285">
        <f>VLOOKUP(D285, 'hist tables'!C$2:K$21, 9, FALSE)/34-0.244582043343653</f>
        <v>-0.42105263157894712</v>
      </c>
    </row>
    <row r="286" spans="1:7">
      <c r="A286" t="s">
        <v>108</v>
      </c>
      <c r="B286" t="s">
        <v>88</v>
      </c>
      <c r="C286" t="s">
        <v>69</v>
      </c>
      <c r="D286" t="s">
        <v>65</v>
      </c>
      <c r="E286" t="s">
        <v>81</v>
      </c>
      <c r="F286">
        <f>VLOOKUP(C286, 'hist tables'!C$2:K$21, 9, FALSE)/34+0.244582043343653</f>
        <v>-0.40247678018575883</v>
      </c>
      <c r="G286">
        <f>VLOOKUP(D286, 'hist tables'!C$2:K$21, 9, FALSE)/34-0.244582043343653</f>
        <v>0.10835913312693526</v>
      </c>
    </row>
    <row r="287" spans="1:7">
      <c r="A287" t="s">
        <v>108</v>
      </c>
      <c r="B287" t="s">
        <v>90</v>
      </c>
      <c r="C287" t="s">
        <v>56</v>
      </c>
      <c r="D287" t="s">
        <v>63</v>
      </c>
      <c r="E287" t="s">
        <v>47</v>
      </c>
      <c r="F287">
        <f>VLOOKUP(C287, 'hist tables'!C$2:K$21, 9, FALSE)/34+0.244582043343653</f>
        <v>9.7523219814241224E-2</v>
      </c>
      <c r="G287">
        <f>VLOOKUP(D287, 'hist tables'!C$2:K$21, 9, FALSE)/34-0.244582043343653</f>
        <v>-0.24458204334365299</v>
      </c>
    </row>
    <row r="288" spans="1:7">
      <c r="A288" t="s">
        <v>108</v>
      </c>
      <c r="B288" t="s">
        <v>86</v>
      </c>
      <c r="C288" t="s">
        <v>59</v>
      </c>
      <c r="D288" t="s">
        <v>70</v>
      </c>
      <c r="E288" t="s">
        <v>97</v>
      </c>
      <c r="F288">
        <f>VLOOKUP(C288, 'hist tables'!C$2:K$21, 9, FALSE)/34+0.244582043343653</f>
        <v>0.77399380804953533</v>
      </c>
      <c r="G288">
        <f>VLOOKUP(D288, 'hist tables'!C$2:K$21, 9, FALSE)/34-0.244582043343653</f>
        <v>7.8947368421052905E-2</v>
      </c>
    </row>
    <row r="289" spans="1:7">
      <c r="A289" t="s">
        <v>108</v>
      </c>
      <c r="B289" t="s">
        <v>93</v>
      </c>
      <c r="C289" t="s">
        <v>62</v>
      </c>
      <c r="D289" t="s">
        <v>72</v>
      </c>
      <c r="E289" t="s">
        <v>78</v>
      </c>
      <c r="F289">
        <f>VLOOKUP(C289, 'hist tables'!C$2:K$21, 9, FALSE)/34+0.244582043343653</f>
        <v>-0.75541795665634703</v>
      </c>
      <c r="G289">
        <f>VLOOKUP(D289, 'hist tables'!C$2:K$21, 9, FALSE)/34-0.244582043343653</f>
        <v>0.60835913312693524</v>
      </c>
    </row>
    <row r="290" spans="1:7">
      <c r="A290" t="s">
        <v>109</v>
      </c>
      <c r="B290" t="s">
        <v>85</v>
      </c>
      <c r="C290" t="s">
        <v>53</v>
      </c>
      <c r="D290" t="s">
        <v>66</v>
      </c>
      <c r="E290" t="s">
        <v>54</v>
      </c>
      <c r="F290">
        <f>VLOOKUP(C290, 'hist tables'!C$2:K$21, 9, FALSE)/34+0.244582043343653</f>
        <v>0.53869969040247656</v>
      </c>
      <c r="G290">
        <f>VLOOKUP(D290, 'hist tables'!C$2:K$21, 9, FALSE)/34-0.244582043343653</f>
        <v>-9.7523219814241224E-2</v>
      </c>
    </row>
    <row r="291" spans="1:7">
      <c r="A291" t="s">
        <v>109</v>
      </c>
      <c r="B291" t="s">
        <v>90</v>
      </c>
      <c r="C291" t="s">
        <v>52</v>
      </c>
      <c r="D291" t="s">
        <v>60</v>
      </c>
      <c r="E291" t="s">
        <v>47</v>
      </c>
      <c r="F291">
        <f>VLOOKUP(C291, 'hist tables'!C$2:K$21, 9, FALSE)/34+0.244582043343653</f>
        <v>0.45046439628482948</v>
      </c>
      <c r="G291">
        <f>VLOOKUP(D291, 'hist tables'!C$2:K$21, 9, FALSE)/34-0.244582043343653</f>
        <v>-0.42105263157894712</v>
      </c>
    </row>
    <row r="292" spans="1:7">
      <c r="A292" t="s">
        <v>109</v>
      </c>
      <c r="B292" t="s">
        <v>94</v>
      </c>
      <c r="C292" t="s">
        <v>70</v>
      </c>
      <c r="D292" t="s">
        <v>76</v>
      </c>
      <c r="E292" t="s">
        <v>47</v>
      </c>
      <c r="F292">
        <f>VLOOKUP(C292, 'hist tables'!C$2:K$21, 9, FALSE)/34+0.244582043343653</f>
        <v>0.56811145510835892</v>
      </c>
      <c r="G292">
        <f>VLOOKUP(D292, 'hist tables'!C$2:K$21, 9, FALSE)/34-0.244582043343653</f>
        <v>-0.39164086687306476</v>
      </c>
    </row>
    <row r="293" spans="1:7">
      <c r="A293" t="s">
        <v>109</v>
      </c>
      <c r="B293" t="s">
        <v>95</v>
      </c>
      <c r="C293" t="s">
        <v>63</v>
      </c>
      <c r="D293" t="s">
        <v>46</v>
      </c>
      <c r="E293" t="s">
        <v>47</v>
      </c>
      <c r="F293">
        <f>VLOOKUP(C293, 'hist tables'!C$2:K$21, 9, FALSE)/34+0.244582043343653</f>
        <v>0.24458204334365299</v>
      </c>
      <c r="G293">
        <f>VLOOKUP(D293, 'hist tables'!C$2:K$21, 9, FALSE)/34-0.244582043343653</f>
        <v>0.19659442724458229</v>
      </c>
    </row>
    <row r="294" spans="1:7">
      <c r="A294" t="s">
        <v>109</v>
      </c>
      <c r="B294" t="s">
        <v>95</v>
      </c>
      <c r="C294" t="s">
        <v>45</v>
      </c>
      <c r="D294" t="s">
        <v>50</v>
      </c>
      <c r="E294" t="s">
        <v>47</v>
      </c>
      <c r="F294">
        <f>VLOOKUP(C294, 'hist tables'!C$2:K$21, 9, FALSE)/34+0.244582043343653</f>
        <v>9.2879256965941737E-3</v>
      </c>
      <c r="G294">
        <f>VLOOKUP(D294, 'hist tables'!C$2:K$21, 9, FALSE)/34-0.244582043343653</f>
        <v>-1.0092879256965941</v>
      </c>
    </row>
    <row r="295" spans="1:7">
      <c r="A295" t="s">
        <v>109</v>
      </c>
      <c r="B295" t="s">
        <v>86</v>
      </c>
      <c r="C295" t="s">
        <v>73</v>
      </c>
      <c r="D295" t="s">
        <v>56</v>
      </c>
      <c r="E295" t="s">
        <v>47</v>
      </c>
      <c r="F295">
        <f>VLOOKUP(C295, 'hist tables'!C$2:K$21, 9, FALSE)/34+0.244582043343653</f>
        <v>0.56811145510835892</v>
      </c>
      <c r="G295">
        <f>VLOOKUP(D295, 'hist tables'!C$2:K$21, 9, FALSE)/34-0.244582043343653</f>
        <v>-0.39164086687306476</v>
      </c>
    </row>
    <row r="296" spans="1:7">
      <c r="A296" t="s">
        <v>109</v>
      </c>
      <c r="B296" t="s">
        <v>79</v>
      </c>
      <c r="C296" t="s">
        <v>57</v>
      </c>
      <c r="D296" t="s">
        <v>59</v>
      </c>
      <c r="E296" t="s">
        <v>54</v>
      </c>
      <c r="F296">
        <f>VLOOKUP(C296, 'hist tables'!C$2:K$21, 9, FALSE)/34+0.244582043343653</f>
        <v>6.8111455108358865E-2</v>
      </c>
      <c r="G296">
        <f>VLOOKUP(D296, 'hist tables'!C$2:K$21, 9, FALSE)/34-0.244582043343653</f>
        <v>0.28482972136222939</v>
      </c>
    </row>
    <row r="297" spans="1:7">
      <c r="A297" t="s">
        <v>109</v>
      </c>
      <c r="B297" t="s">
        <v>48</v>
      </c>
      <c r="C297" t="s">
        <v>49</v>
      </c>
      <c r="D297" t="s">
        <v>69</v>
      </c>
      <c r="E297" t="s">
        <v>47</v>
      </c>
      <c r="F297">
        <f>VLOOKUP(C297, 'hist tables'!C$2:K$21, 9, FALSE)/34+0.244582043343653</f>
        <v>6.8111455108358865E-2</v>
      </c>
      <c r="G297">
        <f>VLOOKUP(D297, 'hist tables'!C$2:K$21, 9, FALSE)/34-0.244582043343653</f>
        <v>-0.89164086687306476</v>
      </c>
    </row>
    <row r="298" spans="1:7">
      <c r="A298" t="s">
        <v>109</v>
      </c>
      <c r="B298" t="s">
        <v>77</v>
      </c>
      <c r="C298" t="s">
        <v>65</v>
      </c>
      <c r="D298" t="s">
        <v>62</v>
      </c>
      <c r="E298" t="s">
        <v>78</v>
      </c>
      <c r="F298">
        <f>VLOOKUP(C298, 'hist tables'!C$2:K$21, 9, FALSE)/34+0.244582043343653</f>
        <v>0.59752321981424128</v>
      </c>
      <c r="G298">
        <f>VLOOKUP(D298, 'hist tables'!C$2:K$21, 9, FALSE)/34-0.244582043343653</f>
        <v>-1.244582043343653</v>
      </c>
    </row>
    <row r="299" spans="1:7">
      <c r="A299" t="s">
        <v>109</v>
      </c>
      <c r="B299" t="s">
        <v>90</v>
      </c>
      <c r="C299" t="s">
        <v>52</v>
      </c>
      <c r="D299" t="s">
        <v>46</v>
      </c>
      <c r="E299" t="s">
        <v>47</v>
      </c>
      <c r="F299">
        <f>VLOOKUP(C299, 'hist tables'!C$2:K$21, 9, FALSE)/34+0.244582043343653</f>
        <v>0.45046439628482948</v>
      </c>
      <c r="G299">
        <f>VLOOKUP(D299, 'hist tables'!C$2:K$21, 9, FALSE)/34-0.244582043343653</f>
        <v>0.19659442724458229</v>
      </c>
    </row>
    <row r="300" spans="1:7">
      <c r="A300" t="s">
        <v>109</v>
      </c>
      <c r="B300" t="s">
        <v>79</v>
      </c>
      <c r="C300" t="s">
        <v>59</v>
      </c>
      <c r="D300" t="s">
        <v>49</v>
      </c>
      <c r="E300" t="s">
        <v>47</v>
      </c>
      <c r="F300">
        <f>VLOOKUP(C300, 'hist tables'!C$2:K$21, 9, FALSE)/34+0.244582043343653</f>
        <v>0.77399380804953533</v>
      </c>
      <c r="G300">
        <f>VLOOKUP(D300, 'hist tables'!C$2:K$21, 9, FALSE)/34-0.244582043343653</f>
        <v>-0.42105263157894712</v>
      </c>
    </row>
    <row r="301" spans="1:7">
      <c r="A301" t="s">
        <v>109</v>
      </c>
      <c r="B301" t="s">
        <v>91</v>
      </c>
      <c r="C301" t="s">
        <v>72</v>
      </c>
      <c r="D301" t="s">
        <v>57</v>
      </c>
      <c r="E301" t="s">
        <v>47</v>
      </c>
      <c r="F301">
        <f>VLOOKUP(C301, 'hist tables'!C$2:K$21, 9, FALSE)/34+0.244582043343653</f>
        <v>1.0975232198142413</v>
      </c>
      <c r="G301">
        <f>VLOOKUP(D301, 'hist tables'!C$2:K$21, 9, FALSE)/34-0.244582043343653</f>
        <v>-0.42105263157894712</v>
      </c>
    </row>
    <row r="302" spans="1:7">
      <c r="A302" t="s">
        <v>109</v>
      </c>
      <c r="B302" t="s">
        <v>48</v>
      </c>
      <c r="C302" t="s">
        <v>60</v>
      </c>
      <c r="D302" t="s">
        <v>76</v>
      </c>
      <c r="E302" t="s">
        <v>47</v>
      </c>
      <c r="F302">
        <f>VLOOKUP(C302, 'hist tables'!C$2:K$21, 9, FALSE)/34+0.244582043343653</f>
        <v>6.8111455108358865E-2</v>
      </c>
      <c r="G302">
        <f>VLOOKUP(D302, 'hist tables'!C$2:K$21, 9, FALSE)/34-0.244582043343653</f>
        <v>-0.39164086687306476</v>
      </c>
    </row>
    <row r="303" spans="1:7">
      <c r="A303" t="s">
        <v>109</v>
      </c>
      <c r="B303" t="s">
        <v>94</v>
      </c>
      <c r="C303" t="s">
        <v>53</v>
      </c>
      <c r="D303" t="s">
        <v>45</v>
      </c>
      <c r="E303" t="s">
        <v>47</v>
      </c>
      <c r="F303">
        <f>VLOOKUP(C303, 'hist tables'!C$2:K$21, 9, FALSE)/34+0.244582043343653</f>
        <v>0.53869969040247656</v>
      </c>
      <c r="G303">
        <f>VLOOKUP(D303, 'hist tables'!C$2:K$21, 9, FALSE)/34-0.244582043343653</f>
        <v>-0.47987616099071184</v>
      </c>
    </row>
    <row r="304" spans="1:7">
      <c r="A304" t="s">
        <v>109</v>
      </c>
      <c r="B304" t="s">
        <v>90</v>
      </c>
      <c r="C304" t="s">
        <v>56</v>
      </c>
      <c r="D304" t="s">
        <v>66</v>
      </c>
      <c r="E304" t="s">
        <v>47</v>
      </c>
      <c r="F304">
        <f>VLOOKUP(C304, 'hist tables'!C$2:K$21, 9, FALSE)/34+0.244582043343653</f>
        <v>9.7523219814241224E-2</v>
      </c>
      <c r="G304">
        <f>VLOOKUP(D304, 'hist tables'!C$2:K$21, 9, FALSE)/34-0.244582043343653</f>
        <v>-9.7523219814241224E-2</v>
      </c>
    </row>
    <row r="305" spans="1:7">
      <c r="A305" t="s">
        <v>109</v>
      </c>
      <c r="B305" t="s">
        <v>86</v>
      </c>
      <c r="C305" t="s">
        <v>69</v>
      </c>
      <c r="D305" t="s">
        <v>59</v>
      </c>
      <c r="E305" t="s">
        <v>97</v>
      </c>
      <c r="F305">
        <f>VLOOKUP(C305, 'hist tables'!C$2:K$21, 9, FALSE)/34+0.244582043343653</f>
        <v>-0.40247678018575883</v>
      </c>
      <c r="G305">
        <f>VLOOKUP(D305, 'hist tables'!C$2:K$21, 9, FALSE)/34-0.244582043343653</f>
        <v>0.28482972136222939</v>
      </c>
    </row>
    <row r="306" spans="1:7">
      <c r="A306" t="s">
        <v>109</v>
      </c>
      <c r="B306" t="s">
        <v>85</v>
      </c>
      <c r="C306" t="s">
        <v>46</v>
      </c>
      <c r="D306" t="s">
        <v>53</v>
      </c>
      <c r="E306" t="s">
        <v>54</v>
      </c>
      <c r="F306">
        <f>VLOOKUP(C306, 'hist tables'!C$2:K$21, 9, FALSE)/34+0.244582043343653</f>
        <v>0.68575851393188825</v>
      </c>
      <c r="G306">
        <f>VLOOKUP(D306, 'hist tables'!C$2:K$21, 9, FALSE)/34-0.244582043343653</f>
        <v>4.9535603715170545E-2</v>
      </c>
    </row>
    <row r="307" spans="1:7">
      <c r="A307" t="s">
        <v>109</v>
      </c>
      <c r="B307" t="s">
        <v>48</v>
      </c>
      <c r="C307" t="s">
        <v>60</v>
      </c>
      <c r="D307" t="s">
        <v>45</v>
      </c>
      <c r="E307" t="s">
        <v>47</v>
      </c>
      <c r="F307">
        <f>VLOOKUP(C307, 'hist tables'!C$2:K$21, 9, FALSE)/34+0.244582043343653</f>
        <v>6.8111455108358865E-2</v>
      </c>
      <c r="G307">
        <f>VLOOKUP(D307, 'hist tables'!C$2:K$21, 9, FALSE)/34-0.244582043343653</f>
        <v>-0.47987616099071184</v>
      </c>
    </row>
    <row r="308" spans="1:7">
      <c r="A308" t="s">
        <v>109</v>
      </c>
      <c r="B308" t="s">
        <v>89</v>
      </c>
      <c r="C308" t="s">
        <v>56</v>
      </c>
      <c r="D308" t="s">
        <v>59</v>
      </c>
      <c r="E308" t="s">
        <v>54</v>
      </c>
      <c r="F308">
        <f>VLOOKUP(C308, 'hist tables'!C$2:K$21, 9, FALSE)/34+0.244582043343653</f>
        <v>9.7523219814241224E-2</v>
      </c>
      <c r="G308">
        <f>VLOOKUP(D308, 'hist tables'!C$2:K$21, 9, FALSE)/34-0.244582043343653</f>
        <v>0.28482972136222939</v>
      </c>
    </row>
    <row r="309" spans="1:7">
      <c r="A309" t="s">
        <v>109</v>
      </c>
      <c r="B309" t="s">
        <v>92</v>
      </c>
      <c r="C309" t="s">
        <v>57</v>
      </c>
      <c r="D309" t="s">
        <v>49</v>
      </c>
      <c r="E309" t="s">
        <v>47</v>
      </c>
      <c r="F309">
        <f>VLOOKUP(C309, 'hist tables'!C$2:K$21, 9, FALSE)/34+0.244582043343653</f>
        <v>6.8111455108358865E-2</v>
      </c>
      <c r="G309">
        <f>VLOOKUP(D309, 'hist tables'!C$2:K$21, 9, FALSE)/34-0.244582043343653</f>
        <v>-0.42105263157894712</v>
      </c>
    </row>
    <row r="310" spans="1:7">
      <c r="A310" t="s">
        <v>109</v>
      </c>
      <c r="B310" t="s">
        <v>95</v>
      </c>
      <c r="C310" t="s">
        <v>76</v>
      </c>
      <c r="D310" t="s">
        <v>63</v>
      </c>
      <c r="E310" t="s">
        <v>47</v>
      </c>
      <c r="F310">
        <f>VLOOKUP(C310, 'hist tables'!C$2:K$21, 9, FALSE)/34+0.244582043343653</f>
        <v>9.7523219814241224E-2</v>
      </c>
      <c r="G310">
        <f>VLOOKUP(D310, 'hist tables'!C$2:K$21, 9, FALSE)/34-0.244582043343653</f>
        <v>-0.24458204334365299</v>
      </c>
    </row>
    <row r="311" spans="1:7">
      <c r="A311" t="s">
        <v>109</v>
      </c>
      <c r="B311" t="s">
        <v>90</v>
      </c>
      <c r="C311" t="s">
        <v>66</v>
      </c>
      <c r="D311" t="s">
        <v>50</v>
      </c>
      <c r="E311" t="s">
        <v>47</v>
      </c>
      <c r="F311">
        <f>VLOOKUP(C311, 'hist tables'!C$2:K$21, 9, FALSE)/34+0.244582043343653</f>
        <v>0.39164086687306476</v>
      </c>
      <c r="G311">
        <f>VLOOKUP(D311, 'hist tables'!C$2:K$21, 9, FALSE)/34-0.244582043343653</f>
        <v>-1.0092879256965941</v>
      </c>
    </row>
    <row r="312" spans="1:7">
      <c r="A312" t="s">
        <v>109</v>
      </c>
      <c r="B312" t="s">
        <v>91</v>
      </c>
      <c r="C312" t="s">
        <v>69</v>
      </c>
      <c r="D312" t="s">
        <v>73</v>
      </c>
      <c r="E312" t="s">
        <v>47</v>
      </c>
      <c r="F312">
        <f>VLOOKUP(C312, 'hist tables'!C$2:K$21, 9, FALSE)/34+0.244582043343653</f>
        <v>-0.40247678018575883</v>
      </c>
      <c r="G312">
        <f>VLOOKUP(D312, 'hist tables'!C$2:K$21, 9, FALSE)/34-0.244582043343653</f>
        <v>7.8947368421052905E-2</v>
      </c>
    </row>
    <row r="313" spans="1:7">
      <c r="A313" t="s">
        <v>109</v>
      </c>
      <c r="B313" t="s">
        <v>77</v>
      </c>
      <c r="C313" t="s">
        <v>52</v>
      </c>
      <c r="D313" t="s">
        <v>70</v>
      </c>
      <c r="E313" t="s">
        <v>78</v>
      </c>
      <c r="F313">
        <f>VLOOKUP(C313, 'hist tables'!C$2:K$21, 9, FALSE)/34+0.244582043343653</f>
        <v>0.45046439628482948</v>
      </c>
      <c r="G313">
        <f>VLOOKUP(D313, 'hist tables'!C$2:K$21, 9, FALSE)/34-0.244582043343653</f>
        <v>7.8947368421052905E-2</v>
      </c>
    </row>
    <row r="314" spans="1:7">
      <c r="A314" t="s">
        <v>109</v>
      </c>
      <c r="B314" t="s">
        <v>86</v>
      </c>
      <c r="C314" t="s">
        <v>65</v>
      </c>
      <c r="D314" t="s">
        <v>72</v>
      </c>
      <c r="E314" t="s">
        <v>97</v>
      </c>
      <c r="F314">
        <f>VLOOKUP(C314, 'hist tables'!C$2:K$21, 9, FALSE)/34+0.244582043343653</f>
        <v>0.59752321981424128</v>
      </c>
      <c r="G314">
        <f>VLOOKUP(D314, 'hist tables'!C$2:K$21, 9, FALSE)/34-0.244582043343653</f>
        <v>0.60835913312693524</v>
      </c>
    </row>
    <row r="315" spans="1:7">
      <c r="A315" t="s">
        <v>109</v>
      </c>
      <c r="B315" t="s">
        <v>86</v>
      </c>
      <c r="C315" t="s">
        <v>73</v>
      </c>
      <c r="D315" t="s">
        <v>62</v>
      </c>
      <c r="E315" t="s">
        <v>47</v>
      </c>
      <c r="F315">
        <f>VLOOKUP(C315, 'hist tables'!C$2:K$21, 9, FALSE)/34+0.244582043343653</f>
        <v>0.56811145510835892</v>
      </c>
      <c r="G315">
        <f>VLOOKUP(D315, 'hist tables'!C$2:K$21, 9, FALSE)/34-0.244582043343653</f>
        <v>-1.244582043343653</v>
      </c>
    </row>
    <row r="316" spans="1:7">
      <c r="A316" t="s">
        <v>109</v>
      </c>
      <c r="B316" t="s">
        <v>48</v>
      </c>
      <c r="C316" t="s">
        <v>50</v>
      </c>
      <c r="D316" t="s">
        <v>60</v>
      </c>
      <c r="E316" t="s">
        <v>47</v>
      </c>
      <c r="F316">
        <f>VLOOKUP(C316, 'hist tables'!C$2:K$21, 9, FALSE)/34+0.244582043343653</f>
        <v>-0.52012383900928816</v>
      </c>
      <c r="G316">
        <f>VLOOKUP(D316, 'hist tables'!C$2:K$21, 9, FALSE)/34-0.244582043343653</f>
        <v>-0.42105263157894712</v>
      </c>
    </row>
    <row r="317" spans="1:7">
      <c r="A317" t="s">
        <v>109</v>
      </c>
      <c r="B317" t="s">
        <v>82</v>
      </c>
      <c r="C317" t="s">
        <v>45</v>
      </c>
      <c r="D317" t="s">
        <v>46</v>
      </c>
      <c r="E317" t="s">
        <v>54</v>
      </c>
      <c r="F317">
        <f>VLOOKUP(C317, 'hist tables'!C$2:K$21, 9, FALSE)/34+0.244582043343653</f>
        <v>9.2879256965941737E-3</v>
      </c>
      <c r="G317">
        <f>VLOOKUP(D317, 'hist tables'!C$2:K$21, 9, FALSE)/34-0.244582043343653</f>
        <v>0.19659442724458229</v>
      </c>
    </row>
    <row r="318" spans="1:7">
      <c r="A318" t="s">
        <v>109</v>
      </c>
      <c r="B318" t="s">
        <v>83</v>
      </c>
      <c r="C318" t="s">
        <v>72</v>
      </c>
      <c r="D318" t="s">
        <v>56</v>
      </c>
      <c r="E318" t="s">
        <v>54</v>
      </c>
      <c r="F318">
        <f>VLOOKUP(C318, 'hist tables'!C$2:K$21, 9, FALSE)/34+0.244582043343653</f>
        <v>1.0975232198142413</v>
      </c>
      <c r="G318">
        <f>VLOOKUP(D318, 'hist tables'!C$2:K$21, 9, FALSE)/34-0.244582043343653</f>
        <v>-0.39164086687306476</v>
      </c>
    </row>
    <row r="319" spans="1:7">
      <c r="A319" t="s">
        <v>109</v>
      </c>
      <c r="B319" t="s">
        <v>91</v>
      </c>
      <c r="C319" t="s">
        <v>62</v>
      </c>
      <c r="D319" t="s">
        <v>69</v>
      </c>
      <c r="E319" t="s">
        <v>47</v>
      </c>
      <c r="F319">
        <f>VLOOKUP(C319, 'hist tables'!C$2:K$21, 9, FALSE)/34+0.244582043343653</f>
        <v>-0.75541795665634703</v>
      </c>
      <c r="G319">
        <f>VLOOKUP(D319, 'hist tables'!C$2:K$21, 9, FALSE)/34-0.244582043343653</f>
        <v>-0.89164086687306476</v>
      </c>
    </row>
    <row r="320" spans="1:7">
      <c r="A320" t="s">
        <v>109</v>
      </c>
      <c r="B320" t="s">
        <v>48</v>
      </c>
      <c r="C320" t="s">
        <v>49</v>
      </c>
      <c r="D320" t="s">
        <v>57</v>
      </c>
      <c r="E320" t="s">
        <v>47</v>
      </c>
      <c r="F320">
        <f>VLOOKUP(C320, 'hist tables'!C$2:K$21, 9, FALSE)/34+0.244582043343653</f>
        <v>6.8111455108358865E-2</v>
      </c>
      <c r="G320">
        <f>VLOOKUP(D320, 'hist tables'!C$2:K$21, 9, FALSE)/34-0.244582043343653</f>
        <v>-0.42105263157894712</v>
      </c>
    </row>
    <row r="321" spans="1:7">
      <c r="A321" t="s">
        <v>109</v>
      </c>
      <c r="B321" t="s">
        <v>96</v>
      </c>
      <c r="C321" t="s">
        <v>53</v>
      </c>
      <c r="D321" t="s">
        <v>52</v>
      </c>
      <c r="E321" t="s">
        <v>81</v>
      </c>
      <c r="F321">
        <f>VLOOKUP(C321, 'hist tables'!C$2:K$21, 9, FALSE)/34+0.244582043343653</f>
        <v>0.53869969040247656</v>
      </c>
      <c r="G321">
        <f>VLOOKUP(D321, 'hist tables'!C$2:K$21, 9, FALSE)/34-0.244582043343653</f>
        <v>-3.8699690402476533E-2</v>
      </c>
    </row>
    <row r="322" spans="1:7">
      <c r="A322" t="s">
        <v>109</v>
      </c>
      <c r="B322" t="s">
        <v>89</v>
      </c>
      <c r="C322" t="s">
        <v>63</v>
      </c>
      <c r="D322" t="s">
        <v>76</v>
      </c>
      <c r="E322" t="s">
        <v>47</v>
      </c>
      <c r="F322">
        <f>VLOOKUP(C322, 'hist tables'!C$2:K$21, 9, FALSE)/34+0.244582043343653</f>
        <v>0.24458204334365299</v>
      </c>
      <c r="G322">
        <f>VLOOKUP(D322, 'hist tables'!C$2:K$21, 9, FALSE)/34-0.244582043343653</f>
        <v>-0.39164086687306476</v>
      </c>
    </row>
    <row r="323" spans="1:7">
      <c r="A323" t="s">
        <v>109</v>
      </c>
      <c r="B323" t="s">
        <v>77</v>
      </c>
      <c r="C323" t="s">
        <v>70</v>
      </c>
      <c r="D323" t="s">
        <v>66</v>
      </c>
      <c r="E323" t="s">
        <v>78</v>
      </c>
      <c r="F323">
        <f>VLOOKUP(C323, 'hist tables'!C$2:K$21, 9, FALSE)/34+0.244582043343653</f>
        <v>0.56811145510835892</v>
      </c>
      <c r="G323">
        <f>VLOOKUP(D323, 'hist tables'!C$2:K$21, 9, FALSE)/34-0.244582043343653</f>
        <v>-9.7523219814241224E-2</v>
      </c>
    </row>
    <row r="324" spans="1:7">
      <c r="A324" t="s">
        <v>109</v>
      </c>
      <c r="B324" t="s">
        <v>86</v>
      </c>
      <c r="C324" t="s">
        <v>59</v>
      </c>
      <c r="D324" t="s">
        <v>65</v>
      </c>
      <c r="E324" t="s">
        <v>97</v>
      </c>
      <c r="F324">
        <f>VLOOKUP(C324, 'hist tables'!C$2:K$21, 9, FALSE)/34+0.244582043343653</f>
        <v>0.77399380804953533</v>
      </c>
      <c r="G324">
        <f>VLOOKUP(D324, 'hist tables'!C$2:K$21, 9, FALSE)/34-0.244582043343653</f>
        <v>0.10835913312693526</v>
      </c>
    </row>
  </sheetData>
  <autoFilter ref="A1:J32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workbookViewId="0">
      <selection activeCell="F9" sqref="F9"/>
    </sheetView>
  </sheetViews>
  <sheetFormatPr defaultRowHeight="15"/>
  <cols>
    <col min="1" max="1" width="3" bestFit="1" customWidth="1"/>
    <col min="2" max="2" width="23.5703125" bestFit="1" customWidth="1"/>
    <col min="3" max="3" width="4.5703125" bestFit="1" customWidth="1"/>
    <col min="4" max="4" width="3.85546875" bestFit="1" customWidth="1"/>
    <col min="5" max="5" width="5" bestFit="1" customWidth="1"/>
    <col min="6" max="6" width="3.28515625" bestFit="1" customWidth="1"/>
    <col min="7" max="8" width="3" bestFit="1" customWidth="1"/>
    <col min="9" max="9" width="3.7109375" bestFit="1" customWidth="1"/>
    <col min="10" max="11" width="4" bestFit="1" customWidth="1"/>
    <col min="12" max="15" width="7.85546875" customWidth="1"/>
    <col min="18" max="18" width="13.140625" bestFit="1" customWidth="1"/>
  </cols>
  <sheetData>
    <row r="1" spans="1:23" ht="6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R1" s="10" t="s">
        <v>42</v>
      </c>
      <c r="S1" s="11" t="s">
        <v>117</v>
      </c>
      <c r="T1" s="11" t="s">
        <v>117</v>
      </c>
    </row>
    <row r="2" spans="1:23">
      <c r="A2">
        <v>3</v>
      </c>
      <c r="B2" t="s">
        <v>26</v>
      </c>
      <c r="C2">
        <v>57</v>
      </c>
      <c r="D2">
        <v>34</v>
      </c>
      <c r="E2">
        <v>1.68</v>
      </c>
      <c r="F2">
        <v>16</v>
      </c>
      <c r="G2">
        <v>9</v>
      </c>
      <c r="H2">
        <v>9</v>
      </c>
      <c r="I2">
        <v>57</v>
      </c>
      <c r="J2">
        <v>46</v>
      </c>
      <c r="K2">
        <v>11</v>
      </c>
      <c r="L2">
        <v>34</v>
      </c>
      <c r="M2">
        <v>16</v>
      </c>
      <c r="N2">
        <v>23</v>
      </c>
      <c r="O2">
        <v>-5</v>
      </c>
      <c r="P2">
        <f>M2-O2</f>
        <v>21</v>
      </c>
      <c r="R2" s="2" t="s">
        <v>70</v>
      </c>
      <c r="S2" s="7">
        <v>-4.304953560371513</v>
      </c>
      <c r="T2" s="7">
        <v>2.9226006191950424</v>
      </c>
      <c r="U2">
        <f>S2+T2</f>
        <v>-1.3823529411764706</v>
      </c>
      <c r="V2">
        <f>U2/(K2+1)</f>
        <v>-0.11519607843137254</v>
      </c>
      <c r="W2">
        <f>V2*34</f>
        <v>-3.9166666666666665</v>
      </c>
    </row>
    <row r="3" spans="1:23">
      <c r="A3">
        <v>7</v>
      </c>
      <c r="B3" t="s">
        <v>16</v>
      </c>
      <c r="C3">
        <v>42</v>
      </c>
      <c r="D3">
        <v>34</v>
      </c>
      <c r="E3">
        <v>1.24</v>
      </c>
      <c r="F3">
        <v>12</v>
      </c>
      <c r="G3">
        <v>16</v>
      </c>
      <c r="H3">
        <v>6</v>
      </c>
      <c r="I3">
        <v>45</v>
      </c>
      <c r="J3">
        <v>51</v>
      </c>
      <c r="K3">
        <v>-6</v>
      </c>
      <c r="L3">
        <v>31</v>
      </c>
      <c r="M3">
        <v>12</v>
      </c>
      <c r="N3">
        <v>14</v>
      </c>
      <c r="O3">
        <v>-18</v>
      </c>
      <c r="P3">
        <f>M3-O3</f>
        <v>30</v>
      </c>
      <c r="R3" s="5" t="s">
        <v>60</v>
      </c>
      <c r="S3" s="8">
        <v>-5.0990712074303364</v>
      </c>
      <c r="T3" s="8">
        <v>5.6578947368421009</v>
      </c>
      <c r="U3">
        <f>S3+T3</f>
        <v>0.5588235294117645</v>
      </c>
      <c r="V3">
        <f>U3/(K3+1)</f>
        <v>-0.1117647058823529</v>
      </c>
      <c r="W3">
        <f t="shared" ref="W3:W12" si="0">V3*34</f>
        <v>-3.7999999999999989</v>
      </c>
    </row>
    <row r="4" spans="1:23">
      <c r="A4">
        <v>8</v>
      </c>
      <c r="B4" t="s">
        <v>17</v>
      </c>
      <c r="C4">
        <v>36</v>
      </c>
      <c r="D4">
        <v>34</v>
      </c>
      <c r="E4">
        <v>1.06</v>
      </c>
      <c r="F4">
        <v>10</v>
      </c>
      <c r="G4">
        <v>18</v>
      </c>
      <c r="H4">
        <v>6</v>
      </c>
      <c r="I4">
        <v>37</v>
      </c>
      <c r="J4">
        <v>45</v>
      </c>
      <c r="K4">
        <v>-8</v>
      </c>
      <c r="L4">
        <v>22</v>
      </c>
      <c r="M4">
        <v>2</v>
      </c>
      <c r="N4">
        <v>15</v>
      </c>
      <c r="O4">
        <v>-10</v>
      </c>
      <c r="P4">
        <f>M4-O4</f>
        <v>12</v>
      </c>
      <c r="R4" s="5" t="s">
        <v>45</v>
      </c>
      <c r="S4" s="8">
        <v>-4.9226006191950429</v>
      </c>
      <c r="T4" s="8">
        <v>5.5990712074303373</v>
      </c>
      <c r="U4">
        <f>S4+T4</f>
        <v>0.67647058823529438</v>
      </c>
      <c r="V4">
        <f>U4/(K4+1)</f>
        <v>-9.6638655462184905E-2</v>
      </c>
      <c r="W4">
        <f t="shared" si="0"/>
        <v>-3.2857142857142869</v>
      </c>
    </row>
    <row r="5" spans="1:23">
      <c r="A5">
        <v>9</v>
      </c>
      <c r="B5" t="s">
        <v>18</v>
      </c>
      <c r="C5">
        <v>35</v>
      </c>
      <c r="D5">
        <v>34</v>
      </c>
      <c r="E5">
        <v>1.03</v>
      </c>
      <c r="F5">
        <v>9</v>
      </c>
      <c r="G5">
        <v>17</v>
      </c>
      <c r="H5">
        <v>8</v>
      </c>
      <c r="I5">
        <v>39</v>
      </c>
      <c r="J5">
        <v>44</v>
      </c>
      <c r="K5">
        <v>-5</v>
      </c>
      <c r="L5">
        <v>23</v>
      </c>
      <c r="M5">
        <v>8</v>
      </c>
      <c r="N5">
        <v>16</v>
      </c>
      <c r="O5">
        <v>-13</v>
      </c>
      <c r="P5">
        <f>M5-O5</f>
        <v>21</v>
      </c>
      <c r="R5" s="5" t="s">
        <v>76</v>
      </c>
      <c r="S5" s="8">
        <v>-3.0402476780185714</v>
      </c>
      <c r="T5" s="8">
        <v>3.3931888544891606</v>
      </c>
      <c r="U5">
        <f>S5+T5</f>
        <v>0.3529411764705892</v>
      </c>
      <c r="V5">
        <f>U5/(K5+1)</f>
        <v>-8.82352941176473E-2</v>
      </c>
      <c r="W5">
        <f t="shared" si="0"/>
        <v>-3.000000000000008</v>
      </c>
    </row>
    <row r="6" spans="1:23">
      <c r="A6">
        <v>10</v>
      </c>
      <c r="B6" t="s">
        <v>19</v>
      </c>
      <c r="C6">
        <v>23</v>
      </c>
      <c r="D6">
        <v>34</v>
      </c>
      <c r="E6">
        <v>0.68</v>
      </c>
      <c r="F6">
        <v>5</v>
      </c>
      <c r="G6">
        <v>21</v>
      </c>
      <c r="H6">
        <v>8</v>
      </c>
      <c r="I6">
        <v>36</v>
      </c>
      <c r="J6">
        <v>62</v>
      </c>
      <c r="K6">
        <v>-26</v>
      </c>
      <c r="L6">
        <v>15</v>
      </c>
      <c r="M6">
        <v>-10</v>
      </c>
      <c r="N6">
        <v>21</v>
      </c>
      <c r="O6">
        <v>-16</v>
      </c>
      <c r="P6">
        <f>M6-O6</f>
        <v>6</v>
      </c>
      <c r="R6" s="5" t="s">
        <v>50</v>
      </c>
      <c r="S6" s="8">
        <v>-1.6578947368421009</v>
      </c>
      <c r="T6" s="8">
        <v>3.7755417956656303</v>
      </c>
      <c r="U6">
        <f>S6+T6</f>
        <v>2.1176470588235294</v>
      </c>
      <c r="V6">
        <f>U6/(K6+1)</f>
        <v>-8.4705882352941173E-2</v>
      </c>
      <c r="W6">
        <f>V6*34</f>
        <v>-2.88</v>
      </c>
    </row>
    <row r="7" spans="1:23">
      <c r="A7">
        <v>1</v>
      </c>
      <c r="B7" t="s">
        <v>24</v>
      </c>
      <c r="C7">
        <v>63</v>
      </c>
      <c r="D7">
        <v>34</v>
      </c>
      <c r="E7">
        <v>1.85</v>
      </c>
      <c r="F7">
        <v>18</v>
      </c>
      <c r="G7">
        <v>7</v>
      </c>
      <c r="H7">
        <v>9</v>
      </c>
      <c r="I7">
        <v>42</v>
      </c>
      <c r="J7">
        <v>27</v>
      </c>
      <c r="K7">
        <v>15</v>
      </c>
      <c r="L7">
        <v>22</v>
      </c>
      <c r="M7">
        <v>10</v>
      </c>
      <c r="N7">
        <v>20</v>
      </c>
      <c r="O7">
        <v>5</v>
      </c>
      <c r="P7">
        <f>M7-O7</f>
        <v>5</v>
      </c>
      <c r="R7" s="5" t="s">
        <v>46</v>
      </c>
      <c r="S7" s="8">
        <v>-5.8637770897832766</v>
      </c>
      <c r="T7" s="8">
        <v>4.5402476780185728</v>
      </c>
      <c r="U7">
        <f>S7+T7</f>
        <v>-1.3235294117647038</v>
      </c>
      <c r="V7">
        <f>U7/(K7+1)</f>
        <v>-8.272058823529399E-2</v>
      </c>
      <c r="W7">
        <f>V7*34</f>
        <v>-2.8124999999999956</v>
      </c>
    </row>
    <row r="8" spans="1:23">
      <c r="A8">
        <v>2</v>
      </c>
      <c r="B8" t="s">
        <v>28</v>
      </c>
      <c r="C8">
        <v>58</v>
      </c>
      <c r="D8">
        <v>34</v>
      </c>
      <c r="E8">
        <v>1.71</v>
      </c>
      <c r="F8">
        <v>17</v>
      </c>
      <c r="G8">
        <v>10</v>
      </c>
      <c r="H8">
        <v>7</v>
      </c>
      <c r="I8">
        <v>53</v>
      </c>
      <c r="J8">
        <v>43</v>
      </c>
      <c r="K8">
        <v>10</v>
      </c>
      <c r="L8">
        <v>37</v>
      </c>
      <c r="M8">
        <v>20</v>
      </c>
      <c r="N8">
        <v>16</v>
      </c>
      <c r="O8">
        <v>-10</v>
      </c>
      <c r="P8">
        <f>M8-O8</f>
        <v>30</v>
      </c>
      <c r="R8" s="5" t="s">
        <v>53</v>
      </c>
      <c r="S8" s="8">
        <v>-4.4520123839009242</v>
      </c>
      <c r="T8" s="8">
        <v>3.922600619195042</v>
      </c>
      <c r="U8">
        <f>S8+T8</f>
        <v>-0.52941176470588225</v>
      </c>
      <c r="V8">
        <f>U8/(K8+1)</f>
        <v>-4.8128342245989296E-2</v>
      </c>
      <c r="W8">
        <f>V8*34</f>
        <v>-1.636363636363636</v>
      </c>
    </row>
    <row r="9" spans="1:23">
      <c r="A9">
        <v>4</v>
      </c>
      <c r="B9" t="s">
        <v>27</v>
      </c>
      <c r="C9">
        <v>57</v>
      </c>
      <c r="D9">
        <v>34</v>
      </c>
      <c r="E9">
        <v>1.68</v>
      </c>
      <c r="F9">
        <v>17</v>
      </c>
      <c r="G9">
        <v>11</v>
      </c>
      <c r="H9">
        <v>6</v>
      </c>
      <c r="I9">
        <v>46</v>
      </c>
      <c r="J9">
        <v>41</v>
      </c>
      <c r="K9">
        <v>5</v>
      </c>
      <c r="L9">
        <v>27</v>
      </c>
      <c r="M9">
        <v>9</v>
      </c>
      <c r="N9">
        <v>19</v>
      </c>
      <c r="O9">
        <v>-4</v>
      </c>
      <c r="P9">
        <f>M9-O9</f>
        <v>13</v>
      </c>
      <c r="R9" s="5" t="s">
        <v>66</v>
      </c>
      <c r="S9" s="8">
        <v>-4.7755417956656316</v>
      </c>
      <c r="T9" s="8">
        <v>4.9520123839009251</v>
      </c>
      <c r="U9">
        <f>S9+T9</f>
        <v>0.17647058823529349</v>
      </c>
      <c r="V9">
        <f>U9/(K9+1)</f>
        <v>2.9411764705882248E-2</v>
      </c>
      <c r="W9">
        <f>V9*34</f>
        <v>0.99999999999999645</v>
      </c>
    </row>
    <row r="10" spans="1:23">
      <c r="A10">
        <v>5</v>
      </c>
      <c r="B10" t="s">
        <v>25</v>
      </c>
      <c r="C10">
        <v>53</v>
      </c>
      <c r="D10">
        <v>34</v>
      </c>
      <c r="E10">
        <v>1.56</v>
      </c>
      <c r="F10">
        <v>14</v>
      </c>
      <c r="G10">
        <v>9</v>
      </c>
      <c r="H10">
        <v>11</v>
      </c>
      <c r="I10">
        <v>48</v>
      </c>
      <c r="J10">
        <v>41</v>
      </c>
      <c r="K10">
        <v>7</v>
      </c>
      <c r="L10">
        <v>31</v>
      </c>
      <c r="M10">
        <v>19</v>
      </c>
      <c r="N10">
        <v>17</v>
      </c>
      <c r="O10">
        <v>-12</v>
      </c>
      <c r="P10">
        <f>M10-O10</f>
        <v>31</v>
      </c>
      <c r="R10" s="5" t="s">
        <v>52</v>
      </c>
      <c r="S10" s="8">
        <v>-3.3343653250773952</v>
      </c>
      <c r="T10" s="8">
        <v>3.8931888544891597</v>
      </c>
      <c r="U10">
        <f>S10+T10</f>
        <v>0.5588235294117645</v>
      </c>
      <c r="V10">
        <f>U10/(K10+1)</f>
        <v>6.9852941176470562E-2</v>
      </c>
      <c r="W10">
        <f>V10*34</f>
        <v>2.3749999999999991</v>
      </c>
    </row>
    <row r="11" spans="1:23">
      <c r="A11">
        <v>6</v>
      </c>
      <c r="B11" t="s">
        <v>15</v>
      </c>
      <c r="C11">
        <v>52</v>
      </c>
      <c r="D11">
        <v>34</v>
      </c>
      <c r="E11">
        <v>1.53</v>
      </c>
      <c r="F11">
        <v>15</v>
      </c>
      <c r="G11">
        <v>12</v>
      </c>
      <c r="H11">
        <v>7</v>
      </c>
      <c r="I11">
        <v>44</v>
      </c>
      <c r="J11">
        <v>44</v>
      </c>
      <c r="K11">
        <v>0</v>
      </c>
      <c r="L11">
        <v>28</v>
      </c>
      <c r="M11">
        <v>7</v>
      </c>
      <c r="N11">
        <v>16</v>
      </c>
      <c r="O11">
        <v>-7</v>
      </c>
      <c r="P11">
        <f>M11-O11</f>
        <v>14</v>
      </c>
      <c r="R11" s="5" t="s">
        <v>63</v>
      </c>
      <c r="S11" s="8">
        <v>-2.9814241486068065</v>
      </c>
      <c r="T11" s="8">
        <v>3.0990712074303364</v>
      </c>
      <c r="U11">
        <f>S11+T11</f>
        <v>0.11764705882352988</v>
      </c>
      <c r="V11">
        <f>U11/(K11+1)</f>
        <v>0.11764705882352988</v>
      </c>
      <c r="W11">
        <f>V11*34</f>
        <v>4.000000000000016</v>
      </c>
    </row>
    <row r="12" spans="1:23">
      <c r="A12">
        <v>9</v>
      </c>
      <c r="B12" t="s">
        <v>23</v>
      </c>
      <c r="C12">
        <v>30</v>
      </c>
      <c r="D12">
        <v>34</v>
      </c>
      <c r="E12">
        <v>0.88</v>
      </c>
      <c r="F12">
        <v>7</v>
      </c>
      <c r="G12">
        <v>18</v>
      </c>
      <c r="H12">
        <v>9</v>
      </c>
      <c r="I12">
        <v>24</v>
      </c>
      <c r="J12">
        <v>58</v>
      </c>
      <c r="K12">
        <v>-34</v>
      </c>
      <c r="L12">
        <v>9</v>
      </c>
      <c r="M12">
        <v>-21</v>
      </c>
      <c r="N12">
        <v>15</v>
      </c>
      <c r="O12">
        <v>-13</v>
      </c>
      <c r="P12">
        <f>M12-O12</f>
        <v>-8</v>
      </c>
      <c r="R12" s="13" t="s">
        <v>62</v>
      </c>
      <c r="S12" s="8">
        <v>-3.6578947368421004</v>
      </c>
      <c r="T12" s="8">
        <v>6.4814241486068074</v>
      </c>
      <c r="U12">
        <f>S12+T12</f>
        <v>2.823529411764707</v>
      </c>
      <c r="V12">
        <f>U12/(K12+1)</f>
        <v>-8.5561497326203245E-2</v>
      </c>
      <c r="W12">
        <f t="shared" si="0"/>
        <v>-2.9090909090909105</v>
      </c>
    </row>
    <row r="13" spans="1:23">
      <c r="A13">
        <v>2</v>
      </c>
      <c r="B13" t="s">
        <v>31</v>
      </c>
      <c r="C13">
        <v>57</v>
      </c>
      <c r="D13">
        <v>34</v>
      </c>
      <c r="E13">
        <v>1.68</v>
      </c>
      <c r="F13">
        <v>17</v>
      </c>
      <c r="G13">
        <v>11</v>
      </c>
      <c r="H13">
        <v>6</v>
      </c>
      <c r="I13">
        <v>46</v>
      </c>
      <c r="J13">
        <v>35</v>
      </c>
      <c r="K13">
        <v>11</v>
      </c>
      <c r="L13">
        <v>27</v>
      </c>
      <c r="M13">
        <v>12</v>
      </c>
      <c r="N13">
        <v>19</v>
      </c>
      <c r="O13">
        <v>-1</v>
      </c>
      <c r="P13">
        <f>M13-O13</f>
        <v>13</v>
      </c>
      <c r="R13" s="13" t="s">
        <v>73</v>
      </c>
      <c r="S13" s="8">
        <v>-3.2755417956656299</v>
      </c>
      <c r="T13" s="8">
        <v>2.1284829721362191</v>
      </c>
      <c r="U13">
        <f>S13+T13</f>
        <v>-1.1470588235294108</v>
      </c>
      <c r="V13">
        <f>U13/(K13+1)</f>
        <v>-9.5588235294117571E-2</v>
      </c>
      <c r="W13">
        <f>V13*34</f>
        <v>-3.2499999999999973</v>
      </c>
    </row>
    <row r="14" spans="1:23">
      <c r="A14">
        <v>4</v>
      </c>
      <c r="B14" t="s">
        <v>29</v>
      </c>
      <c r="C14">
        <v>54</v>
      </c>
      <c r="D14">
        <v>34</v>
      </c>
      <c r="E14">
        <v>1.59</v>
      </c>
      <c r="F14">
        <v>16</v>
      </c>
      <c r="G14">
        <v>12</v>
      </c>
      <c r="H14">
        <v>6</v>
      </c>
      <c r="I14">
        <v>59</v>
      </c>
      <c r="J14">
        <v>47</v>
      </c>
      <c r="K14">
        <v>12</v>
      </c>
      <c r="L14">
        <v>31</v>
      </c>
      <c r="M14">
        <v>11</v>
      </c>
      <c r="N14">
        <v>28</v>
      </c>
      <c r="O14">
        <v>1</v>
      </c>
      <c r="P14">
        <f>M14-O14</f>
        <v>10</v>
      </c>
      <c r="R14" s="13" t="s">
        <v>65</v>
      </c>
      <c r="S14" s="8">
        <v>-3.7755417956656299</v>
      </c>
      <c r="T14" s="8">
        <v>2.5402476780185714</v>
      </c>
      <c r="U14">
        <f>S14+T14</f>
        <v>-1.2352941176470584</v>
      </c>
      <c r="V14">
        <f>U14/(K14+1)</f>
        <v>-9.5022624434389108E-2</v>
      </c>
      <c r="W14">
        <f>V14*34</f>
        <v>-3.2307692307692295</v>
      </c>
    </row>
    <row r="15" spans="1:23">
      <c r="A15">
        <v>8</v>
      </c>
      <c r="B15" t="s">
        <v>22</v>
      </c>
      <c r="C15">
        <v>34</v>
      </c>
      <c r="D15">
        <v>34</v>
      </c>
      <c r="E15">
        <v>1</v>
      </c>
      <c r="F15">
        <v>8</v>
      </c>
      <c r="G15">
        <v>16</v>
      </c>
      <c r="H15">
        <v>10</v>
      </c>
      <c r="I15">
        <v>34</v>
      </c>
      <c r="J15">
        <v>56</v>
      </c>
      <c r="K15">
        <v>-22</v>
      </c>
      <c r="L15">
        <v>24</v>
      </c>
      <c r="M15">
        <v>3</v>
      </c>
      <c r="N15">
        <v>10</v>
      </c>
      <c r="O15">
        <v>-25</v>
      </c>
      <c r="P15">
        <f>M15-O15</f>
        <v>28</v>
      </c>
      <c r="R15" s="13" t="s">
        <v>69</v>
      </c>
      <c r="S15" s="8">
        <v>-3.8049535603715117</v>
      </c>
      <c r="T15" s="8">
        <v>5.5696594427244559</v>
      </c>
      <c r="U15">
        <f>S15+T15</f>
        <v>1.7647058823529442</v>
      </c>
      <c r="V15">
        <f>U15/(K15+1)</f>
        <v>-8.4033613445378297E-2</v>
      </c>
      <c r="W15">
        <f>V15*34</f>
        <v>-2.8571428571428621</v>
      </c>
    </row>
    <row r="16" spans="1:23">
      <c r="A16">
        <v>3</v>
      </c>
      <c r="B16" t="s">
        <v>30</v>
      </c>
      <c r="C16">
        <v>56</v>
      </c>
      <c r="D16">
        <v>34</v>
      </c>
      <c r="E16">
        <v>1.65</v>
      </c>
      <c r="F16">
        <v>15</v>
      </c>
      <c r="G16">
        <v>8</v>
      </c>
      <c r="H16">
        <v>11</v>
      </c>
      <c r="I16">
        <v>51</v>
      </c>
      <c r="J16">
        <v>33</v>
      </c>
      <c r="K16">
        <v>18</v>
      </c>
      <c r="L16">
        <v>27</v>
      </c>
      <c r="M16">
        <v>16</v>
      </c>
      <c r="N16">
        <v>24</v>
      </c>
      <c r="O16">
        <v>2</v>
      </c>
      <c r="P16">
        <f>M16-O16</f>
        <v>14</v>
      </c>
      <c r="R16" s="13" t="s">
        <v>59</v>
      </c>
      <c r="S16" s="8">
        <v>-6.3049535603715112</v>
      </c>
      <c r="T16" s="8">
        <v>4.5402476780185719</v>
      </c>
      <c r="U16">
        <f>S16+T16</f>
        <v>-1.7647058823529393</v>
      </c>
      <c r="V16">
        <f>U16/(K16+1)</f>
        <v>-9.2879256965944179E-2</v>
      </c>
      <c r="W16">
        <f>V16*34</f>
        <v>-3.1578947368421022</v>
      </c>
    </row>
    <row r="17" spans="1:23">
      <c r="A17">
        <v>1</v>
      </c>
      <c r="B17" t="s">
        <v>32</v>
      </c>
      <c r="C17">
        <v>66</v>
      </c>
      <c r="D17">
        <v>34</v>
      </c>
      <c r="E17">
        <v>1.94</v>
      </c>
      <c r="F17">
        <v>19</v>
      </c>
      <c r="G17">
        <v>6</v>
      </c>
      <c r="H17">
        <v>9</v>
      </c>
      <c r="I17">
        <v>72</v>
      </c>
      <c r="J17">
        <v>43</v>
      </c>
      <c r="K17">
        <v>29</v>
      </c>
      <c r="L17">
        <v>43</v>
      </c>
      <c r="M17">
        <v>21</v>
      </c>
      <c r="N17">
        <v>29</v>
      </c>
      <c r="O17">
        <v>8</v>
      </c>
      <c r="P17">
        <f>M17-O17</f>
        <v>13</v>
      </c>
      <c r="R17" s="13" t="s">
        <v>72</v>
      </c>
      <c r="S17" s="8">
        <v>-5.9814241486068056</v>
      </c>
      <c r="T17" s="8">
        <v>3.2461300309597485</v>
      </c>
      <c r="U17">
        <f>S17+T17</f>
        <v>-2.7352941176470571</v>
      </c>
      <c r="V17">
        <f>U17/(K17+1)</f>
        <v>-9.1176470588235234E-2</v>
      </c>
      <c r="W17">
        <f>V17*34</f>
        <v>-3.0999999999999979</v>
      </c>
    </row>
    <row r="18" spans="1:23">
      <c r="A18">
        <v>5</v>
      </c>
      <c r="B18" t="s">
        <v>119</v>
      </c>
      <c r="C18">
        <v>43</v>
      </c>
      <c r="D18">
        <v>34</v>
      </c>
      <c r="E18">
        <v>1.26</v>
      </c>
      <c r="F18">
        <v>11</v>
      </c>
      <c r="G18">
        <v>13</v>
      </c>
      <c r="H18">
        <v>10</v>
      </c>
      <c r="I18">
        <v>35</v>
      </c>
      <c r="J18">
        <v>41</v>
      </c>
      <c r="K18">
        <v>-6</v>
      </c>
      <c r="L18">
        <v>25</v>
      </c>
      <c r="M18">
        <v>8</v>
      </c>
      <c r="N18">
        <v>10</v>
      </c>
      <c r="O18">
        <v>-14</v>
      </c>
      <c r="P18">
        <f>M18-O18</f>
        <v>22</v>
      </c>
      <c r="R18" s="13" t="s">
        <v>49</v>
      </c>
      <c r="S18" s="8">
        <v>-6.0402476780185701</v>
      </c>
      <c r="T18" s="8">
        <v>6.3931888544891606</v>
      </c>
      <c r="U18">
        <f>S18+T18</f>
        <v>0.35294117647059053</v>
      </c>
      <c r="V18">
        <f>U18/(K18+1)</f>
        <v>-7.0588235294118104E-2</v>
      </c>
      <c r="W18">
        <f>V18*34</f>
        <v>-2.4000000000000155</v>
      </c>
    </row>
    <row r="19" spans="1:23">
      <c r="A19">
        <v>7</v>
      </c>
      <c r="B19" t="s">
        <v>21</v>
      </c>
      <c r="C19">
        <v>37</v>
      </c>
      <c r="D19">
        <v>34</v>
      </c>
      <c r="E19">
        <v>1.0900000000000001</v>
      </c>
      <c r="F19">
        <v>11</v>
      </c>
      <c r="G19">
        <v>19</v>
      </c>
      <c r="H19">
        <v>4</v>
      </c>
      <c r="I19">
        <v>44</v>
      </c>
      <c r="J19">
        <v>50</v>
      </c>
      <c r="K19">
        <v>-6</v>
      </c>
      <c r="L19">
        <v>29</v>
      </c>
      <c r="M19">
        <v>10</v>
      </c>
      <c r="N19">
        <v>15</v>
      </c>
      <c r="O19">
        <v>-16</v>
      </c>
      <c r="P19">
        <f>M19-O19</f>
        <v>26</v>
      </c>
      <c r="R19" s="13" t="s">
        <v>57</v>
      </c>
      <c r="S19" s="8">
        <v>-4.0696594427244532</v>
      </c>
      <c r="T19" s="8">
        <v>4.422600619195042</v>
      </c>
      <c r="U19">
        <f>S19+T19</f>
        <v>0.35294117647058876</v>
      </c>
      <c r="V19">
        <f>U19/(K19+1)</f>
        <v>-7.0588235294117757E-2</v>
      </c>
      <c r="W19">
        <f>V19*34</f>
        <v>-2.4000000000000039</v>
      </c>
    </row>
    <row r="20" spans="1:23">
      <c r="A20">
        <v>6</v>
      </c>
      <c r="B20" t="s">
        <v>20</v>
      </c>
      <c r="C20">
        <v>39</v>
      </c>
      <c r="D20">
        <v>34</v>
      </c>
      <c r="E20">
        <v>1.1499999999999999</v>
      </c>
      <c r="F20">
        <v>9</v>
      </c>
      <c r="G20">
        <v>13</v>
      </c>
      <c r="H20">
        <v>12</v>
      </c>
      <c r="I20">
        <v>42</v>
      </c>
      <c r="J20">
        <v>47</v>
      </c>
      <c r="K20">
        <v>-5</v>
      </c>
      <c r="L20">
        <v>21</v>
      </c>
      <c r="M20">
        <v>5</v>
      </c>
      <c r="N20">
        <v>21</v>
      </c>
      <c r="O20">
        <v>-10</v>
      </c>
      <c r="P20">
        <f>M20-O20</f>
        <v>15</v>
      </c>
      <c r="R20" s="13" t="s">
        <v>56</v>
      </c>
      <c r="S20" s="8">
        <v>-1.6578947368421009</v>
      </c>
      <c r="T20" s="8">
        <v>1.922600619195042</v>
      </c>
      <c r="U20">
        <f>S20+T20</f>
        <v>0.26470588235294112</v>
      </c>
      <c r="V20">
        <f>U20/(K20+1)</f>
        <v>-6.6176470588235281E-2</v>
      </c>
      <c r="W20">
        <f>V20*34</f>
        <v>-2.2499999999999996</v>
      </c>
    </row>
    <row r="21" spans="1:23">
      <c r="L21">
        <v>506</v>
      </c>
      <c r="M21">
        <v>158</v>
      </c>
      <c r="N21">
        <v>348</v>
      </c>
      <c r="O21">
        <v>-158</v>
      </c>
      <c r="P21">
        <v>316</v>
      </c>
    </row>
    <row r="22" spans="1:23">
      <c r="L22">
        <v>26.631578947368421</v>
      </c>
      <c r="M22">
        <v>8.3157894736842106</v>
      </c>
      <c r="N22">
        <v>18.315789473684209</v>
      </c>
      <c r="O22">
        <v>-8.3157894736842106</v>
      </c>
      <c r="P22">
        <v>16.631578947368421</v>
      </c>
    </row>
    <row r="23" spans="1:23">
      <c r="L23">
        <v>0.78328173374613008</v>
      </c>
      <c r="M23">
        <v>0.24458204334365324</v>
      </c>
      <c r="N23">
        <v>0.53869969040247678</v>
      </c>
      <c r="O23">
        <v>-0.24458204334365324</v>
      </c>
      <c r="P23">
        <v>0.48916408668730649</v>
      </c>
    </row>
    <row r="26" spans="1:23">
      <c r="B26" t="s">
        <v>121</v>
      </c>
    </row>
    <row r="27" spans="1:23">
      <c r="B27" t="s">
        <v>122</v>
      </c>
    </row>
    <row r="29" spans="1:23">
      <c r="B29" t="s">
        <v>120</v>
      </c>
    </row>
  </sheetData>
  <autoFilter ref="A1:V20">
    <sortState ref="A2:V23">
      <sortCondition ref="V1:V20"/>
    </sortState>
  </autoFilter>
  <sortState ref="R2:U20">
    <sortCondition ref="R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4"/>
  <sheetViews>
    <sheetView zoomScaleNormal="100" workbookViewId="0">
      <selection activeCell="E18" sqref="E18"/>
    </sheetView>
  </sheetViews>
  <sheetFormatPr defaultRowHeight="11.25"/>
  <cols>
    <col min="1" max="1" width="14.140625" style="17" bestFit="1" customWidth="1"/>
    <col min="2" max="2" width="8.42578125" style="17" customWidth="1"/>
    <col min="3" max="3" width="6.85546875" style="17" customWidth="1"/>
    <col min="4" max="4" width="12.140625" style="17" customWidth="1"/>
    <col min="5" max="5" width="8.42578125" style="17" bestFit="1" customWidth="1"/>
    <col min="6" max="6" width="3" style="17" bestFit="1" customWidth="1"/>
    <col min="7" max="7" width="14.140625" style="28" bestFit="1" customWidth="1"/>
    <col min="8" max="8" width="8.42578125" style="17" bestFit="1" customWidth="1"/>
    <col min="9" max="9" width="1.85546875" style="17" bestFit="1" customWidth="1"/>
    <col min="10" max="10" width="10.5703125" style="17" customWidth="1"/>
    <col min="11" max="17" width="9.140625" style="17"/>
    <col min="18" max="18" width="14.140625" style="28" bestFit="1" customWidth="1"/>
    <col min="19" max="19" width="8.42578125" style="17" bestFit="1" customWidth="1"/>
    <col min="20" max="20" width="10.85546875" style="17" bestFit="1" customWidth="1"/>
    <col min="21" max="21" width="1.85546875" style="17" bestFit="1" customWidth="1"/>
    <col min="22" max="16384" width="9.140625" style="17"/>
  </cols>
  <sheetData>
    <row r="1" spans="1:21" ht="48.75">
      <c r="A1" s="14" t="s">
        <v>42</v>
      </c>
      <c r="B1" s="15" t="s">
        <v>100</v>
      </c>
      <c r="C1" s="16" t="s">
        <v>117</v>
      </c>
      <c r="D1" s="15" t="s">
        <v>43</v>
      </c>
      <c r="E1" s="15" t="s">
        <v>100</v>
      </c>
      <c r="F1" s="16" t="s">
        <v>117</v>
      </c>
      <c r="G1" s="24" t="s">
        <v>123</v>
      </c>
      <c r="H1" s="15" t="s">
        <v>100</v>
      </c>
      <c r="I1" s="17" t="s">
        <v>124</v>
      </c>
      <c r="J1" s="17" t="s">
        <v>125</v>
      </c>
      <c r="L1" s="15" t="s">
        <v>43</v>
      </c>
      <c r="M1" s="15" t="s">
        <v>100</v>
      </c>
      <c r="N1" s="16" t="s">
        <v>117</v>
      </c>
      <c r="O1" s="14" t="s">
        <v>42</v>
      </c>
      <c r="P1" s="15" t="s">
        <v>100</v>
      </c>
      <c r="Q1" s="16" t="s">
        <v>117</v>
      </c>
      <c r="R1" s="24" t="s">
        <v>117</v>
      </c>
      <c r="S1" s="15" t="s">
        <v>100</v>
      </c>
      <c r="T1" s="17" t="s">
        <v>118</v>
      </c>
      <c r="U1" s="17" t="s">
        <v>118</v>
      </c>
    </row>
    <row r="2" spans="1:21">
      <c r="A2" s="15" t="s">
        <v>66</v>
      </c>
      <c r="B2" s="15" t="s">
        <v>102</v>
      </c>
      <c r="C2" s="18">
        <v>2</v>
      </c>
      <c r="D2" s="15" t="s">
        <v>66</v>
      </c>
      <c r="E2" s="15" t="s">
        <v>102</v>
      </c>
      <c r="F2" s="18">
        <v>2</v>
      </c>
      <c r="G2" s="25" t="s">
        <v>66</v>
      </c>
      <c r="H2" s="15" t="s">
        <v>102</v>
      </c>
      <c r="I2" s="17">
        <f>C2+F2</f>
        <v>4</v>
      </c>
      <c r="J2" s="17">
        <v>-8.8235294117647023E-2</v>
      </c>
      <c r="L2" s="15" t="s">
        <v>66</v>
      </c>
      <c r="M2" s="15" t="s">
        <v>102</v>
      </c>
      <c r="N2" s="18">
        <v>1.2832817337461295</v>
      </c>
      <c r="O2" s="15" t="s">
        <v>66</v>
      </c>
      <c r="P2" s="15" t="s">
        <v>102</v>
      </c>
      <c r="Q2" s="18">
        <v>-1.6362229102167176</v>
      </c>
      <c r="R2" s="25" t="s">
        <v>66</v>
      </c>
      <c r="S2" s="15" t="s">
        <v>102</v>
      </c>
      <c r="T2" s="17">
        <f>(N2+Q2)/I2</f>
        <v>-8.8235294117647023E-2</v>
      </c>
      <c r="U2" s="17">
        <v>4</v>
      </c>
    </row>
    <row r="3" spans="1:21">
      <c r="A3" s="19"/>
      <c r="B3" s="20" t="s">
        <v>103</v>
      </c>
      <c r="C3" s="21">
        <v>2</v>
      </c>
      <c r="D3" s="19"/>
      <c r="E3" s="20" t="s">
        <v>103</v>
      </c>
      <c r="F3" s="21">
        <v>2</v>
      </c>
      <c r="G3" s="26"/>
      <c r="H3" s="20" t="s">
        <v>103</v>
      </c>
      <c r="I3" s="17">
        <f t="shared" ref="I3:I9" si="0">C3+F3</f>
        <v>4</v>
      </c>
      <c r="J3" s="17">
        <v>8.8235294117647078E-2</v>
      </c>
      <c r="L3" s="19"/>
      <c r="M3" s="20" t="s">
        <v>103</v>
      </c>
      <c r="N3" s="21">
        <v>0.5185758513931884</v>
      </c>
      <c r="O3" s="19"/>
      <c r="P3" s="20" t="s">
        <v>103</v>
      </c>
      <c r="Q3" s="21">
        <v>-0.16563467492260009</v>
      </c>
      <c r="R3" s="26"/>
      <c r="S3" s="20" t="s">
        <v>103</v>
      </c>
      <c r="T3" s="17">
        <f t="shared" ref="T3:T34" si="1">(N3+Q3)/I3</f>
        <v>8.8235294117647078E-2</v>
      </c>
      <c r="U3" s="17">
        <v>4</v>
      </c>
    </row>
    <row r="4" spans="1:21">
      <c r="A4" s="19"/>
      <c r="B4" s="20" t="s">
        <v>104</v>
      </c>
      <c r="C4" s="21">
        <v>1</v>
      </c>
      <c r="D4" s="19"/>
      <c r="E4" s="20" t="s">
        <v>104</v>
      </c>
      <c r="F4" s="21">
        <v>2</v>
      </c>
      <c r="G4" s="26"/>
      <c r="H4" s="20" t="s">
        <v>104</v>
      </c>
      <c r="I4" s="17">
        <f t="shared" si="0"/>
        <v>3</v>
      </c>
      <c r="J4" s="17">
        <v>3.2507739938080427E-2</v>
      </c>
      <c r="L4" s="19"/>
      <c r="M4" s="20" t="s">
        <v>104</v>
      </c>
      <c r="N4" s="21">
        <v>0.57739938080495312</v>
      </c>
      <c r="O4" s="19"/>
      <c r="P4" s="20" t="s">
        <v>104</v>
      </c>
      <c r="Q4" s="21">
        <v>-0.47987616099071184</v>
      </c>
      <c r="R4" s="26"/>
      <c r="S4" s="20" t="s">
        <v>104</v>
      </c>
      <c r="T4" s="17">
        <f t="shared" si="1"/>
        <v>3.2507739938080427E-2</v>
      </c>
      <c r="U4" s="17">
        <v>3</v>
      </c>
    </row>
    <row r="5" spans="1:21">
      <c r="A5" s="19"/>
      <c r="B5" s="20" t="s">
        <v>105</v>
      </c>
      <c r="C5" s="21">
        <v>3</v>
      </c>
      <c r="D5" s="19"/>
      <c r="E5" s="20" t="s">
        <v>105</v>
      </c>
      <c r="F5" s="21">
        <v>1</v>
      </c>
      <c r="G5" s="26"/>
      <c r="H5" s="20" t="s">
        <v>105</v>
      </c>
      <c r="I5" s="17">
        <f t="shared" si="0"/>
        <v>4</v>
      </c>
      <c r="J5" s="17">
        <v>-0.2546439628482971</v>
      </c>
      <c r="L5" s="19"/>
      <c r="M5" s="20" t="s">
        <v>105</v>
      </c>
      <c r="N5" s="21">
        <v>0.24458204334365299</v>
      </c>
      <c r="O5" s="19"/>
      <c r="P5" s="20" t="s">
        <v>105</v>
      </c>
      <c r="Q5" s="21">
        <v>-1.2631578947368414</v>
      </c>
      <c r="R5" s="26"/>
      <c r="S5" s="20" t="s">
        <v>105</v>
      </c>
      <c r="T5" s="17">
        <f t="shared" si="1"/>
        <v>-0.2546439628482971</v>
      </c>
      <c r="U5" s="17">
        <v>4</v>
      </c>
    </row>
    <row r="6" spans="1:21">
      <c r="A6" s="19"/>
      <c r="B6" s="20" t="s">
        <v>106</v>
      </c>
      <c r="C6" s="21">
        <v>3</v>
      </c>
      <c r="D6" s="19"/>
      <c r="E6" s="20" t="s">
        <v>106</v>
      </c>
      <c r="F6" s="21">
        <v>2</v>
      </c>
      <c r="G6" s="26"/>
      <c r="H6" s="20" t="s">
        <v>106</v>
      </c>
      <c r="I6" s="17">
        <f t="shared" si="0"/>
        <v>5</v>
      </c>
      <c r="J6" s="17">
        <v>0.27461300309597531</v>
      </c>
      <c r="L6" s="19"/>
      <c r="M6" s="20" t="s">
        <v>106</v>
      </c>
      <c r="N6" s="21">
        <v>0.5185758513931884</v>
      </c>
      <c r="O6" s="19"/>
      <c r="P6" s="20" t="s">
        <v>106</v>
      </c>
      <c r="Q6" s="21">
        <v>0.85448916408668807</v>
      </c>
      <c r="R6" s="26"/>
      <c r="S6" s="20" t="s">
        <v>106</v>
      </c>
      <c r="T6" s="17">
        <f t="shared" si="1"/>
        <v>0.27461300309597531</v>
      </c>
      <c r="U6" s="17">
        <v>5</v>
      </c>
    </row>
    <row r="7" spans="1:21">
      <c r="A7" s="19"/>
      <c r="B7" s="20" t="s">
        <v>107</v>
      </c>
      <c r="C7" s="21">
        <v>2</v>
      </c>
      <c r="D7" s="19"/>
      <c r="E7" s="20" t="s">
        <v>107</v>
      </c>
      <c r="F7" s="21">
        <v>2</v>
      </c>
      <c r="G7" s="26"/>
      <c r="H7" s="20" t="s">
        <v>107</v>
      </c>
      <c r="I7" s="17">
        <f t="shared" si="0"/>
        <v>4</v>
      </c>
      <c r="J7" s="17">
        <v>-2.9411764705882359E-2</v>
      </c>
      <c r="L7" s="19"/>
      <c r="M7" s="20" t="s">
        <v>107</v>
      </c>
      <c r="N7" s="21">
        <v>0.1068111455108354</v>
      </c>
      <c r="O7" s="19"/>
      <c r="P7" s="20" t="s">
        <v>107</v>
      </c>
      <c r="Q7" s="21">
        <v>-0.22445820433436484</v>
      </c>
      <c r="R7" s="26"/>
      <c r="S7" s="20" t="s">
        <v>107</v>
      </c>
      <c r="T7" s="17">
        <f t="shared" si="1"/>
        <v>-2.9411764705882359E-2</v>
      </c>
      <c r="U7" s="17">
        <v>4</v>
      </c>
    </row>
    <row r="8" spans="1:21">
      <c r="A8" s="19"/>
      <c r="B8" s="20" t="s">
        <v>108</v>
      </c>
      <c r="C8" s="21">
        <v>3</v>
      </c>
      <c r="D8" s="19"/>
      <c r="E8" s="20" t="s">
        <v>108</v>
      </c>
      <c r="F8" s="21">
        <v>3</v>
      </c>
      <c r="G8" s="26"/>
      <c r="H8" s="20" t="s">
        <v>108</v>
      </c>
      <c r="I8" s="17">
        <f t="shared" si="0"/>
        <v>6</v>
      </c>
      <c r="J8" s="17">
        <v>-5.8823529411764719E-2</v>
      </c>
      <c r="L8" s="19"/>
      <c r="M8" s="20" t="s">
        <v>108</v>
      </c>
      <c r="N8" s="21">
        <v>0.49845201238390013</v>
      </c>
      <c r="O8" s="19"/>
      <c r="P8" s="20" t="s">
        <v>108</v>
      </c>
      <c r="Q8" s="21">
        <v>-0.85139318885448845</v>
      </c>
      <c r="R8" s="26"/>
      <c r="S8" s="20" t="s">
        <v>108</v>
      </c>
      <c r="T8" s="17">
        <f t="shared" si="1"/>
        <v>-5.8823529411764719E-2</v>
      </c>
      <c r="U8" s="17">
        <v>6</v>
      </c>
    </row>
    <row r="9" spans="1:21">
      <c r="A9" s="19"/>
      <c r="B9" s="20" t="s">
        <v>109</v>
      </c>
      <c r="C9" s="21">
        <v>1</v>
      </c>
      <c r="D9" s="19"/>
      <c r="E9" s="20" t="s">
        <v>109</v>
      </c>
      <c r="F9" s="21">
        <v>3</v>
      </c>
      <c r="G9" s="27"/>
      <c r="H9" s="20" t="s">
        <v>109</v>
      </c>
      <c r="I9" s="17">
        <f t="shared" si="0"/>
        <v>4</v>
      </c>
      <c r="J9" s="17">
        <v>4.876160990712064E-2</v>
      </c>
      <c r="L9" s="19"/>
      <c r="M9" s="20" t="s">
        <v>109</v>
      </c>
      <c r="N9" s="21">
        <v>1.2043343653250767</v>
      </c>
      <c r="O9" s="19"/>
      <c r="P9" s="20" t="s">
        <v>109</v>
      </c>
      <c r="Q9" s="21">
        <v>-1.0092879256965941</v>
      </c>
      <c r="R9" s="27"/>
      <c r="S9" s="20" t="s">
        <v>109</v>
      </c>
      <c r="T9" s="17">
        <f t="shared" si="1"/>
        <v>4.876160990712064E-2</v>
      </c>
      <c r="U9" s="17">
        <v>4</v>
      </c>
    </row>
    <row r="10" spans="1:21">
      <c r="A10" s="15" t="s">
        <v>63</v>
      </c>
      <c r="B10" s="15" t="s">
        <v>102</v>
      </c>
      <c r="C10" s="18">
        <v>1</v>
      </c>
      <c r="D10" s="15" t="s">
        <v>63</v>
      </c>
      <c r="E10" s="15" t="s">
        <v>102</v>
      </c>
      <c r="F10" s="18">
        <v>3</v>
      </c>
      <c r="G10" s="25" t="s">
        <v>63</v>
      </c>
      <c r="H10" s="15" t="s">
        <v>102</v>
      </c>
      <c r="I10" s="17">
        <f t="shared" ref="I10" si="2">C10+F10</f>
        <v>4</v>
      </c>
      <c r="J10" s="17">
        <v>0.11493808049535589</v>
      </c>
      <c r="L10" s="15" t="s">
        <v>63</v>
      </c>
      <c r="M10" s="15" t="s">
        <v>102</v>
      </c>
      <c r="N10" s="18">
        <v>-0.14860681114551166</v>
      </c>
      <c r="O10" s="15" t="s">
        <v>63</v>
      </c>
      <c r="P10" s="15" t="s">
        <v>102</v>
      </c>
      <c r="Q10" s="18">
        <v>0.60835913312693524</v>
      </c>
      <c r="R10" s="25" t="s">
        <v>63</v>
      </c>
      <c r="S10" s="15" t="s">
        <v>102</v>
      </c>
      <c r="T10" s="17">
        <f t="shared" si="1"/>
        <v>0.11493808049535589</v>
      </c>
      <c r="U10" s="17">
        <v>4</v>
      </c>
    </row>
    <row r="11" spans="1:21">
      <c r="A11" s="19"/>
      <c r="B11" s="20" t="s">
        <v>103</v>
      </c>
      <c r="C11" s="21">
        <v>2</v>
      </c>
      <c r="D11" s="19"/>
      <c r="E11" s="20" t="s">
        <v>103</v>
      </c>
      <c r="F11" s="21">
        <v>2</v>
      </c>
      <c r="G11" s="26"/>
      <c r="H11" s="20" t="s">
        <v>103</v>
      </c>
      <c r="I11" s="17">
        <f t="shared" ref="I11:I33" si="3">C11+F11</f>
        <v>4</v>
      </c>
      <c r="J11" s="17">
        <v>7.352941176470576E-3</v>
      </c>
      <c r="L11" s="19"/>
      <c r="M11" s="20" t="s">
        <v>103</v>
      </c>
      <c r="N11" s="21">
        <v>0.45975232198142363</v>
      </c>
      <c r="O11" s="19"/>
      <c r="P11" s="20" t="s">
        <v>103</v>
      </c>
      <c r="Q11" s="21">
        <v>-0.43034055727554132</v>
      </c>
      <c r="R11" s="26"/>
      <c r="S11" s="20" t="s">
        <v>103</v>
      </c>
      <c r="T11" s="17">
        <f t="shared" si="1"/>
        <v>7.352941176470576E-3</v>
      </c>
      <c r="U11" s="17">
        <v>4</v>
      </c>
    </row>
    <row r="12" spans="1:21">
      <c r="A12" s="19"/>
      <c r="B12" s="20" t="s">
        <v>104</v>
      </c>
      <c r="C12" s="21">
        <v>2</v>
      </c>
      <c r="D12" s="19"/>
      <c r="E12" s="20" t="s">
        <v>104</v>
      </c>
      <c r="F12" s="21">
        <v>2</v>
      </c>
      <c r="G12" s="26"/>
      <c r="H12" s="20" t="s">
        <v>104</v>
      </c>
      <c r="I12" s="17">
        <f t="shared" si="3"/>
        <v>4</v>
      </c>
      <c r="J12" s="17">
        <v>-7.3529411764705871E-2</v>
      </c>
      <c r="L12" s="19"/>
      <c r="M12" s="20" t="s">
        <v>104</v>
      </c>
      <c r="N12" s="21">
        <v>4.7987616099070762E-2</v>
      </c>
      <c r="O12" s="19"/>
      <c r="P12" s="20" t="s">
        <v>104</v>
      </c>
      <c r="Q12" s="21">
        <v>-0.34210526315789425</v>
      </c>
      <c r="R12" s="26"/>
      <c r="S12" s="20" t="s">
        <v>104</v>
      </c>
      <c r="T12" s="17">
        <f t="shared" si="1"/>
        <v>-7.3529411764705871E-2</v>
      </c>
      <c r="U12" s="17">
        <v>4</v>
      </c>
    </row>
    <row r="13" spans="1:21">
      <c r="A13" s="19"/>
      <c r="B13" s="20" t="s">
        <v>105</v>
      </c>
      <c r="C13" s="21">
        <v>3</v>
      </c>
      <c r="D13" s="19"/>
      <c r="E13" s="20" t="s">
        <v>105</v>
      </c>
      <c r="F13" s="21">
        <v>2</v>
      </c>
      <c r="G13" s="26"/>
      <c r="H13" s="20" t="s">
        <v>105</v>
      </c>
      <c r="I13" s="17">
        <f t="shared" si="3"/>
        <v>5</v>
      </c>
      <c r="J13" s="17">
        <v>2.7554179566563496E-2</v>
      </c>
      <c r="L13" s="19"/>
      <c r="M13" s="20" t="s">
        <v>105</v>
      </c>
      <c r="N13" s="21">
        <v>0.69504643962848245</v>
      </c>
      <c r="O13" s="19"/>
      <c r="P13" s="20" t="s">
        <v>105</v>
      </c>
      <c r="Q13" s="21">
        <v>-0.55727554179566496</v>
      </c>
      <c r="R13" s="26"/>
      <c r="S13" s="20" t="s">
        <v>105</v>
      </c>
      <c r="T13" s="17">
        <f t="shared" si="1"/>
        <v>2.7554179566563496E-2</v>
      </c>
      <c r="U13" s="17">
        <v>5</v>
      </c>
    </row>
    <row r="14" spans="1:21">
      <c r="A14" s="19"/>
      <c r="B14" s="20" t="s">
        <v>106</v>
      </c>
      <c r="C14" s="21">
        <v>2</v>
      </c>
      <c r="D14" s="19"/>
      <c r="E14" s="20" t="s">
        <v>106</v>
      </c>
      <c r="F14" s="21">
        <v>2</v>
      </c>
      <c r="G14" s="26"/>
      <c r="H14" s="20" t="s">
        <v>106</v>
      </c>
      <c r="I14" s="17">
        <f t="shared" si="3"/>
        <v>4</v>
      </c>
      <c r="J14" s="17">
        <v>-0.3014705882352941</v>
      </c>
      <c r="L14" s="19"/>
      <c r="M14" s="20" t="s">
        <v>106</v>
      </c>
      <c r="N14" s="21">
        <v>7.7399380804953122E-2</v>
      </c>
      <c r="O14" s="19"/>
      <c r="P14" s="20" t="s">
        <v>106</v>
      </c>
      <c r="Q14" s="21">
        <v>-1.2832817337461295</v>
      </c>
      <c r="R14" s="26"/>
      <c r="S14" s="20" t="s">
        <v>106</v>
      </c>
      <c r="T14" s="17">
        <f t="shared" si="1"/>
        <v>-0.3014705882352941</v>
      </c>
      <c r="U14" s="17">
        <v>4</v>
      </c>
    </row>
    <row r="15" spans="1:21">
      <c r="A15" s="19"/>
      <c r="B15" s="20" t="s">
        <v>107</v>
      </c>
      <c r="C15" s="21">
        <v>3</v>
      </c>
      <c r="D15" s="19"/>
      <c r="E15" s="20" t="s">
        <v>107</v>
      </c>
      <c r="F15" s="21">
        <v>2</v>
      </c>
      <c r="G15" s="26"/>
      <c r="H15" s="20" t="s">
        <v>107</v>
      </c>
      <c r="I15" s="17">
        <f t="shared" si="3"/>
        <v>5</v>
      </c>
      <c r="J15" s="17">
        <v>7.4613003095975322E-2</v>
      </c>
      <c r="L15" s="19"/>
      <c r="M15" s="20" t="s">
        <v>107</v>
      </c>
      <c r="N15" s="21">
        <v>1.0185758513931884</v>
      </c>
      <c r="O15" s="19"/>
      <c r="P15" s="20" t="s">
        <v>107</v>
      </c>
      <c r="Q15" s="21">
        <v>-0.64551083591331182</v>
      </c>
      <c r="R15" s="26"/>
      <c r="S15" s="20" t="s">
        <v>107</v>
      </c>
      <c r="T15" s="17">
        <f t="shared" si="1"/>
        <v>7.4613003095975322E-2</v>
      </c>
      <c r="U15" s="17">
        <v>5</v>
      </c>
    </row>
    <row r="16" spans="1:21">
      <c r="A16" s="19"/>
      <c r="B16" s="20" t="s">
        <v>108</v>
      </c>
      <c r="C16" s="21">
        <v>2</v>
      </c>
      <c r="D16" s="19"/>
      <c r="E16" s="20" t="s">
        <v>108</v>
      </c>
      <c r="F16" s="21">
        <v>3</v>
      </c>
      <c r="G16" s="26"/>
      <c r="H16" s="20" t="s">
        <v>108</v>
      </c>
      <c r="I16" s="17">
        <f t="shared" si="3"/>
        <v>5</v>
      </c>
      <c r="J16" s="17">
        <v>0.14303405572755412</v>
      </c>
      <c r="L16" s="19"/>
      <c r="M16" s="20" t="s">
        <v>108</v>
      </c>
      <c r="N16" s="21">
        <v>0.85139318885448834</v>
      </c>
      <c r="O16" s="19"/>
      <c r="P16" s="20" t="s">
        <v>108</v>
      </c>
      <c r="Q16" s="21">
        <v>-0.13622291021671776</v>
      </c>
      <c r="R16" s="26"/>
      <c r="S16" s="20" t="s">
        <v>108</v>
      </c>
      <c r="T16" s="17">
        <f t="shared" si="1"/>
        <v>0.14303405572755412</v>
      </c>
      <c r="U16" s="17">
        <v>5</v>
      </c>
    </row>
    <row r="17" spans="1:21">
      <c r="A17" s="19"/>
      <c r="B17" s="20" t="s">
        <v>109</v>
      </c>
      <c r="C17" s="21">
        <v>2</v>
      </c>
      <c r="D17" s="19"/>
      <c r="E17" s="20" t="s">
        <v>109</v>
      </c>
      <c r="F17" s="21">
        <v>1</v>
      </c>
      <c r="G17" s="27"/>
      <c r="H17" s="20" t="s">
        <v>109</v>
      </c>
      <c r="I17" s="17">
        <f t="shared" si="3"/>
        <v>3</v>
      </c>
      <c r="J17" s="17">
        <v>-3.250773993808042E-2</v>
      </c>
      <c r="L17" s="19"/>
      <c r="M17" s="20" t="s">
        <v>109</v>
      </c>
      <c r="N17" s="21">
        <v>9.7523219814241224E-2</v>
      </c>
      <c r="O17" s="19"/>
      <c r="P17" s="20" t="s">
        <v>109</v>
      </c>
      <c r="Q17" s="21">
        <v>-0.19504643962848248</v>
      </c>
      <c r="R17" s="27"/>
      <c r="S17" s="20" t="s">
        <v>109</v>
      </c>
      <c r="T17" s="17">
        <f t="shared" si="1"/>
        <v>-3.250773993808042E-2</v>
      </c>
      <c r="U17" s="17">
        <v>3</v>
      </c>
    </row>
    <row r="18" spans="1:21">
      <c r="A18" s="15" t="s">
        <v>53</v>
      </c>
      <c r="B18" s="15" t="s">
        <v>102</v>
      </c>
      <c r="C18" s="18">
        <v>2</v>
      </c>
      <c r="D18" s="15" t="s">
        <v>53</v>
      </c>
      <c r="E18" s="15" t="s">
        <v>102</v>
      </c>
      <c r="F18" s="18">
        <v>2</v>
      </c>
      <c r="G18" s="25" t="s">
        <v>53</v>
      </c>
      <c r="H18" s="15" t="s">
        <v>102</v>
      </c>
      <c r="I18" s="17">
        <f t="shared" ref="I18" si="4">C18+F18</f>
        <v>4</v>
      </c>
      <c r="J18" s="17">
        <v>0.21323529411764708</v>
      </c>
      <c r="L18" s="15" t="s">
        <v>53</v>
      </c>
      <c r="M18" s="15" t="s">
        <v>102</v>
      </c>
      <c r="N18" s="18">
        <v>1.0185758513931884</v>
      </c>
      <c r="O18" s="15" t="s">
        <v>53</v>
      </c>
      <c r="P18" s="15" t="s">
        <v>102</v>
      </c>
      <c r="Q18" s="18">
        <v>-0.16563467492260009</v>
      </c>
      <c r="R18" s="25" t="s">
        <v>53</v>
      </c>
      <c r="S18" s="15" t="s">
        <v>102</v>
      </c>
      <c r="T18" s="17">
        <f t="shared" si="1"/>
        <v>0.21323529411764708</v>
      </c>
      <c r="U18" s="17">
        <v>4</v>
      </c>
    </row>
    <row r="19" spans="1:21">
      <c r="A19" s="15" t="s">
        <v>53</v>
      </c>
      <c r="B19" s="20" t="s">
        <v>103</v>
      </c>
      <c r="C19" s="21">
        <v>2</v>
      </c>
      <c r="D19" s="19"/>
      <c r="E19" s="20" t="s">
        <v>103</v>
      </c>
      <c r="F19" s="21">
        <v>2</v>
      </c>
      <c r="G19" s="26"/>
      <c r="H19" s="20" t="s">
        <v>103</v>
      </c>
      <c r="I19" s="17">
        <f t="shared" si="3"/>
        <v>4</v>
      </c>
      <c r="J19" s="17">
        <v>0.13235294117647056</v>
      </c>
      <c r="L19" s="19"/>
      <c r="M19" s="20" t="s">
        <v>103</v>
      </c>
      <c r="N19" s="21">
        <v>0.93034055727554121</v>
      </c>
      <c r="O19" s="19"/>
      <c r="P19" s="20" t="s">
        <v>103</v>
      </c>
      <c r="Q19" s="21">
        <v>-0.40092879256965896</v>
      </c>
      <c r="R19" s="26"/>
      <c r="S19" s="20" t="s">
        <v>103</v>
      </c>
      <c r="T19" s="17">
        <f t="shared" si="1"/>
        <v>0.13235294117647056</v>
      </c>
      <c r="U19" s="17">
        <v>4</v>
      </c>
    </row>
    <row r="20" spans="1:21">
      <c r="A20" s="15" t="s">
        <v>53</v>
      </c>
      <c r="B20" s="20" t="s">
        <v>104</v>
      </c>
      <c r="C20" s="21">
        <v>3</v>
      </c>
      <c r="D20" s="19"/>
      <c r="E20" s="20" t="s">
        <v>104</v>
      </c>
      <c r="F20" s="21">
        <v>1</v>
      </c>
      <c r="G20" s="26"/>
      <c r="H20" s="20" t="s">
        <v>104</v>
      </c>
      <c r="I20" s="17">
        <f t="shared" si="3"/>
        <v>4</v>
      </c>
      <c r="J20" s="17">
        <v>-0.15905572755417946</v>
      </c>
      <c r="L20" s="19"/>
      <c r="M20" s="20" t="s">
        <v>104</v>
      </c>
      <c r="N20" s="21">
        <v>9.7523219814241224E-2</v>
      </c>
      <c r="O20" s="19"/>
      <c r="P20" s="20" t="s">
        <v>104</v>
      </c>
      <c r="Q20" s="21">
        <v>-0.73374613003095901</v>
      </c>
      <c r="R20" s="26"/>
      <c r="S20" s="20" t="s">
        <v>104</v>
      </c>
      <c r="T20" s="17">
        <f t="shared" si="1"/>
        <v>-0.15905572755417946</v>
      </c>
      <c r="U20" s="17">
        <v>4</v>
      </c>
    </row>
    <row r="21" spans="1:21">
      <c r="A21" s="15" t="s">
        <v>53</v>
      </c>
      <c r="B21" s="20" t="s">
        <v>105</v>
      </c>
      <c r="C21" s="21">
        <v>3</v>
      </c>
      <c r="D21" s="19"/>
      <c r="E21" s="20" t="s">
        <v>105</v>
      </c>
      <c r="F21" s="21">
        <v>2</v>
      </c>
      <c r="G21" s="26"/>
      <c r="H21" s="20" t="s">
        <v>105</v>
      </c>
      <c r="I21" s="17">
        <f t="shared" si="3"/>
        <v>5</v>
      </c>
      <c r="J21" s="17">
        <v>-6.6563467492259998E-2</v>
      </c>
      <c r="L21" s="19"/>
      <c r="M21" s="20" t="s">
        <v>105</v>
      </c>
      <c r="N21" s="21">
        <v>0.48916408668730599</v>
      </c>
      <c r="O21" s="19"/>
      <c r="P21" s="20" t="s">
        <v>105</v>
      </c>
      <c r="Q21" s="21">
        <v>-0.82198142414860598</v>
      </c>
      <c r="R21" s="26"/>
      <c r="S21" s="20" t="s">
        <v>105</v>
      </c>
      <c r="T21" s="17">
        <f t="shared" si="1"/>
        <v>-6.6563467492259998E-2</v>
      </c>
      <c r="U21" s="17">
        <v>5</v>
      </c>
    </row>
    <row r="22" spans="1:21">
      <c r="A22" s="15" t="s">
        <v>53</v>
      </c>
      <c r="B22" s="20" t="s">
        <v>106</v>
      </c>
      <c r="C22" s="21">
        <v>1</v>
      </c>
      <c r="D22" s="19"/>
      <c r="E22" s="20" t="s">
        <v>106</v>
      </c>
      <c r="F22" s="21">
        <v>3</v>
      </c>
      <c r="G22" s="26"/>
      <c r="H22" s="20" t="s">
        <v>106</v>
      </c>
      <c r="I22" s="17">
        <f t="shared" si="3"/>
        <v>4</v>
      </c>
      <c r="J22" s="17">
        <v>0.21052631578947353</v>
      </c>
      <c r="L22" s="19"/>
      <c r="M22" s="20" t="s">
        <v>106</v>
      </c>
      <c r="N22" s="21">
        <v>1.2337461300309589</v>
      </c>
      <c r="O22" s="19"/>
      <c r="P22" s="20" t="s">
        <v>106</v>
      </c>
      <c r="Q22" s="21">
        <v>-0.39164086687306476</v>
      </c>
      <c r="R22" s="26"/>
      <c r="S22" s="20" t="s">
        <v>106</v>
      </c>
      <c r="T22" s="17">
        <f t="shared" si="1"/>
        <v>0.21052631578947353</v>
      </c>
      <c r="U22" s="17">
        <v>4</v>
      </c>
    </row>
    <row r="23" spans="1:21">
      <c r="A23" s="15" t="s">
        <v>53</v>
      </c>
      <c r="B23" s="20" t="s">
        <v>107</v>
      </c>
      <c r="C23" s="21">
        <v>2</v>
      </c>
      <c r="D23" s="19"/>
      <c r="E23" s="20" t="s">
        <v>107</v>
      </c>
      <c r="F23" s="21">
        <v>3</v>
      </c>
      <c r="G23" s="26"/>
      <c r="H23" s="20" t="s">
        <v>107</v>
      </c>
      <c r="I23" s="17">
        <f t="shared" si="3"/>
        <v>5</v>
      </c>
      <c r="J23" s="17">
        <v>-0.15696594427244587</v>
      </c>
      <c r="L23" s="19"/>
      <c r="M23" s="20" t="s">
        <v>107</v>
      </c>
      <c r="N23" s="21">
        <v>0.64551083591331193</v>
      </c>
      <c r="O23" s="19"/>
      <c r="P23" s="20" t="s">
        <v>107</v>
      </c>
      <c r="Q23" s="21">
        <v>-1.4303405572755412</v>
      </c>
      <c r="R23" s="26"/>
      <c r="S23" s="20" t="s">
        <v>107</v>
      </c>
      <c r="T23" s="17">
        <f t="shared" si="1"/>
        <v>-0.15696594427244587</v>
      </c>
      <c r="U23" s="17">
        <v>5</v>
      </c>
    </row>
    <row r="24" spans="1:21">
      <c r="A24" s="15" t="s">
        <v>53</v>
      </c>
      <c r="B24" s="20" t="s">
        <v>108</v>
      </c>
      <c r="C24" s="21">
        <v>1</v>
      </c>
      <c r="D24" s="19"/>
      <c r="E24" s="20" t="s">
        <v>108</v>
      </c>
      <c r="F24" s="21">
        <v>3</v>
      </c>
      <c r="G24" s="26"/>
      <c r="H24" s="20" t="s">
        <v>108</v>
      </c>
      <c r="I24" s="17">
        <f t="shared" si="3"/>
        <v>4</v>
      </c>
      <c r="J24" s="17">
        <v>-0.26741486068111464</v>
      </c>
      <c r="L24" s="19"/>
      <c r="M24" s="20" t="s">
        <v>108</v>
      </c>
      <c r="N24" s="21">
        <v>-1.1780185758513939</v>
      </c>
      <c r="O24" s="19"/>
      <c r="P24" s="20" t="s">
        <v>108</v>
      </c>
      <c r="Q24" s="21">
        <v>0.10835913312693526</v>
      </c>
      <c r="R24" s="26"/>
      <c r="S24" s="20" t="s">
        <v>108</v>
      </c>
      <c r="T24" s="17">
        <f t="shared" si="1"/>
        <v>-0.26741486068111464</v>
      </c>
      <c r="U24" s="17">
        <v>4</v>
      </c>
    </row>
    <row r="25" spans="1:21">
      <c r="A25" s="15" t="s">
        <v>53</v>
      </c>
      <c r="B25" s="20" t="s">
        <v>109</v>
      </c>
      <c r="C25" s="21">
        <v>3</v>
      </c>
      <c r="D25" s="19"/>
      <c r="E25" s="20" t="s">
        <v>109</v>
      </c>
      <c r="F25" s="21">
        <v>1</v>
      </c>
      <c r="G25" s="27"/>
      <c r="H25" s="20" t="s">
        <v>109</v>
      </c>
      <c r="I25" s="17">
        <f t="shared" si="3"/>
        <v>4</v>
      </c>
      <c r="J25" s="17">
        <v>1.7414860681114641E-2</v>
      </c>
      <c r="L25" s="19"/>
      <c r="M25" s="20" t="s">
        <v>109</v>
      </c>
      <c r="N25" s="21">
        <v>0.68575851393188825</v>
      </c>
      <c r="O25" s="19"/>
      <c r="P25" s="20" t="s">
        <v>109</v>
      </c>
      <c r="Q25" s="21">
        <v>-0.61609907120742968</v>
      </c>
      <c r="R25" s="27"/>
      <c r="S25" s="20" t="s">
        <v>109</v>
      </c>
      <c r="T25" s="17">
        <f t="shared" si="1"/>
        <v>1.7414860681114641E-2</v>
      </c>
      <c r="U25" s="17">
        <v>4</v>
      </c>
    </row>
    <row r="26" spans="1:21">
      <c r="A26" s="15" t="s">
        <v>52</v>
      </c>
      <c r="B26" s="15" t="s">
        <v>102</v>
      </c>
      <c r="C26" s="18">
        <v>3</v>
      </c>
      <c r="D26" s="15" t="s">
        <v>52</v>
      </c>
      <c r="E26" s="15" t="s">
        <v>102</v>
      </c>
      <c r="F26" s="18">
        <v>1</v>
      </c>
      <c r="G26" s="25" t="s">
        <v>52</v>
      </c>
      <c r="H26" s="15" t="s">
        <v>102</v>
      </c>
      <c r="I26" s="17">
        <f t="shared" ref="I26" si="5">C26+F26</f>
        <v>4</v>
      </c>
      <c r="J26" s="17">
        <v>8.3591331269349964E-2</v>
      </c>
      <c r="L26" s="15" t="s">
        <v>52</v>
      </c>
      <c r="M26" s="15" t="s">
        <v>102</v>
      </c>
      <c r="N26" s="18">
        <v>9.7523219814241224E-2</v>
      </c>
      <c r="O26" s="15" t="s">
        <v>52</v>
      </c>
      <c r="P26" s="15" t="s">
        <v>102</v>
      </c>
      <c r="Q26" s="18">
        <v>0.23684210526315863</v>
      </c>
      <c r="R26" s="25" t="s">
        <v>52</v>
      </c>
      <c r="S26" s="15" t="s">
        <v>102</v>
      </c>
      <c r="T26" s="17">
        <f t="shared" si="1"/>
        <v>8.3591331269349964E-2</v>
      </c>
      <c r="U26" s="17">
        <v>4</v>
      </c>
    </row>
    <row r="27" spans="1:21">
      <c r="A27" s="19"/>
      <c r="B27" s="20" t="s">
        <v>103</v>
      </c>
      <c r="C27" s="21">
        <v>2</v>
      </c>
      <c r="D27" s="19"/>
      <c r="E27" s="20" t="s">
        <v>103</v>
      </c>
      <c r="F27" s="21">
        <v>2</v>
      </c>
      <c r="G27" s="26"/>
      <c r="H27" s="20" t="s">
        <v>103</v>
      </c>
      <c r="I27" s="17">
        <f t="shared" si="3"/>
        <v>4</v>
      </c>
      <c r="J27" s="17">
        <v>-0.36029411764705888</v>
      </c>
      <c r="L27" s="19"/>
      <c r="M27" s="20" t="s">
        <v>103</v>
      </c>
      <c r="N27" s="21">
        <v>-0.92260061919504699</v>
      </c>
      <c r="O27" s="19"/>
      <c r="P27" s="20" t="s">
        <v>103</v>
      </c>
      <c r="Q27" s="21">
        <v>-0.5185758513931884</v>
      </c>
      <c r="R27" s="26"/>
      <c r="S27" s="20" t="s">
        <v>103</v>
      </c>
      <c r="T27" s="17">
        <f t="shared" si="1"/>
        <v>-0.36029411764705888</v>
      </c>
      <c r="U27" s="17">
        <v>4</v>
      </c>
    </row>
    <row r="28" spans="1:21">
      <c r="A28" s="19"/>
      <c r="B28" s="20" t="s">
        <v>104</v>
      </c>
      <c r="C28" s="21">
        <v>2</v>
      </c>
      <c r="D28" s="19"/>
      <c r="E28" s="20" t="s">
        <v>104</v>
      </c>
      <c r="F28" s="21">
        <v>3</v>
      </c>
      <c r="G28" s="26"/>
      <c r="H28" s="20" t="s">
        <v>104</v>
      </c>
      <c r="I28" s="17">
        <f t="shared" si="3"/>
        <v>5</v>
      </c>
      <c r="J28" s="17">
        <v>0.32538699690402473</v>
      </c>
      <c r="L28" s="19"/>
      <c r="M28" s="20" t="s">
        <v>104</v>
      </c>
      <c r="N28" s="21">
        <v>1.8219814241486061</v>
      </c>
      <c r="O28" s="19"/>
      <c r="P28" s="20" t="s">
        <v>104</v>
      </c>
      <c r="Q28" s="21">
        <v>-0.19504643962848248</v>
      </c>
      <c r="R28" s="26"/>
      <c r="S28" s="20" t="s">
        <v>104</v>
      </c>
      <c r="T28" s="17">
        <f t="shared" si="1"/>
        <v>0.32538699690402473</v>
      </c>
      <c r="U28" s="17">
        <v>5</v>
      </c>
    </row>
    <row r="29" spans="1:21">
      <c r="A29" s="19"/>
      <c r="B29" s="20" t="s">
        <v>105</v>
      </c>
      <c r="C29" s="21">
        <v>1</v>
      </c>
      <c r="D29" s="19"/>
      <c r="E29" s="20" t="s">
        <v>105</v>
      </c>
      <c r="F29" s="21">
        <v>3</v>
      </c>
      <c r="G29" s="26"/>
      <c r="H29" s="20" t="s">
        <v>105</v>
      </c>
      <c r="I29" s="17">
        <f t="shared" si="3"/>
        <v>4</v>
      </c>
      <c r="J29" s="17">
        <v>-3.2120743034055821E-2</v>
      </c>
      <c r="L29" s="19"/>
      <c r="M29" s="20" t="s">
        <v>105</v>
      </c>
      <c r="N29" s="21">
        <v>0.88080495356037081</v>
      </c>
      <c r="O29" s="19"/>
      <c r="P29" s="20" t="s">
        <v>105</v>
      </c>
      <c r="Q29" s="21">
        <v>-1.0092879256965941</v>
      </c>
      <c r="R29" s="26"/>
      <c r="S29" s="20" t="s">
        <v>105</v>
      </c>
      <c r="T29" s="17">
        <f t="shared" si="1"/>
        <v>-3.2120743034055821E-2</v>
      </c>
      <c r="U29" s="17">
        <v>4</v>
      </c>
    </row>
    <row r="30" spans="1:21">
      <c r="A30" s="19"/>
      <c r="B30" s="20" t="s">
        <v>106</v>
      </c>
      <c r="C30" s="21">
        <v>2</v>
      </c>
      <c r="D30" s="19"/>
      <c r="E30" s="20" t="s">
        <v>106</v>
      </c>
      <c r="F30" s="21">
        <v>1</v>
      </c>
      <c r="G30" s="26"/>
      <c r="H30" s="20" t="s">
        <v>106</v>
      </c>
      <c r="I30" s="17">
        <f t="shared" si="3"/>
        <v>3</v>
      </c>
      <c r="J30" s="17">
        <v>-0.15995872033023731</v>
      </c>
      <c r="L30" s="19"/>
      <c r="M30" s="20" t="s">
        <v>106</v>
      </c>
      <c r="N30" s="21">
        <v>9.7523219814241224E-2</v>
      </c>
      <c r="O30" s="19"/>
      <c r="P30" s="20" t="s">
        <v>106</v>
      </c>
      <c r="Q30" s="21">
        <v>-0.57739938080495312</v>
      </c>
      <c r="R30" s="26"/>
      <c r="S30" s="20" t="s">
        <v>106</v>
      </c>
      <c r="T30" s="17">
        <f t="shared" si="1"/>
        <v>-0.15995872033023731</v>
      </c>
      <c r="U30" s="17">
        <v>3</v>
      </c>
    </row>
    <row r="31" spans="1:21">
      <c r="A31" s="19"/>
      <c r="B31" s="20" t="s">
        <v>107</v>
      </c>
      <c r="C31" s="21">
        <v>2</v>
      </c>
      <c r="D31" s="19"/>
      <c r="E31" s="20" t="s">
        <v>107</v>
      </c>
      <c r="F31" s="21">
        <v>2</v>
      </c>
      <c r="G31" s="26"/>
      <c r="H31" s="20" t="s">
        <v>107</v>
      </c>
      <c r="I31" s="17">
        <f t="shared" si="3"/>
        <v>4</v>
      </c>
      <c r="J31" s="17">
        <v>0.16911764705882357</v>
      </c>
      <c r="L31" s="19"/>
      <c r="M31" s="20" t="s">
        <v>107</v>
      </c>
      <c r="N31" s="21">
        <v>0.63622291021671784</v>
      </c>
      <c r="O31" s="19"/>
      <c r="P31" s="20" t="s">
        <v>107</v>
      </c>
      <c r="Q31" s="21">
        <v>4.0247678018576399E-2</v>
      </c>
      <c r="R31" s="26"/>
      <c r="S31" s="20" t="s">
        <v>107</v>
      </c>
      <c r="T31" s="17">
        <f t="shared" si="1"/>
        <v>0.16911764705882357</v>
      </c>
      <c r="U31" s="17">
        <v>4</v>
      </c>
    </row>
    <row r="32" spans="1:21">
      <c r="A32" s="19"/>
      <c r="B32" s="20" t="s">
        <v>108</v>
      </c>
      <c r="C32" s="21">
        <v>2</v>
      </c>
      <c r="D32" s="19"/>
      <c r="E32" s="20" t="s">
        <v>108</v>
      </c>
      <c r="F32" s="21">
        <v>4</v>
      </c>
      <c r="G32" s="26"/>
      <c r="H32" s="20" t="s">
        <v>108</v>
      </c>
      <c r="I32" s="17">
        <f t="shared" si="3"/>
        <v>6</v>
      </c>
      <c r="J32" s="17">
        <v>-7.0433436532507818E-2</v>
      </c>
      <c r="L32" s="19"/>
      <c r="M32" s="20" t="s">
        <v>108</v>
      </c>
      <c r="N32" s="21">
        <v>0.74303405572755321</v>
      </c>
      <c r="O32" s="19"/>
      <c r="P32" s="20" t="s">
        <v>108</v>
      </c>
      <c r="Q32" s="21">
        <v>-1.1656346749226001</v>
      </c>
      <c r="R32" s="26"/>
      <c r="S32" s="20" t="s">
        <v>108</v>
      </c>
      <c r="T32" s="17">
        <f t="shared" si="1"/>
        <v>-7.0433436532507818E-2</v>
      </c>
      <c r="U32" s="17">
        <v>6</v>
      </c>
    </row>
    <row r="33" spans="1:21">
      <c r="A33" s="19"/>
      <c r="B33" s="20" t="s">
        <v>109</v>
      </c>
      <c r="C33" s="21">
        <v>3</v>
      </c>
      <c r="D33" s="19"/>
      <c r="E33" s="20" t="s">
        <v>109</v>
      </c>
      <c r="F33" s="21">
        <v>1</v>
      </c>
      <c r="G33" s="27"/>
      <c r="H33" s="20" t="s">
        <v>109</v>
      </c>
      <c r="I33" s="17">
        <f t="shared" si="3"/>
        <v>4</v>
      </c>
      <c r="J33" s="17">
        <v>9.8297213622291157E-2</v>
      </c>
      <c r="L33" s="19"/>
      <c r="M33" s="20" t="s">
        <v>109</v>
      </c>
      <c r="N33" s="21">
        <v>0.53869969040247656</v>
      </c>
      <c r="O33" s="19"/>
      <c r="P33" s="20" t="s">
        <v>109</v>
      </c>
      <c r="Q33" s="21">
        <v>-0.14551083591331193</v>
      </c>
      <c r="R33" s="27"/>
      <c r="S33" s="20" t="s">
        <v>109</v>
      </c>
      <c r="T33" s="17">
        <f t="shared" si="1"/>
        <v>9.8297213622291157E-2</v>
      </c>
      <c r="U33" s="17">
        <v>4</v>
      </c>
    </row>
    <row r="34" spans="1:21">
      <c r="A34" s="15" t="s">
        <v>60</v>
      </c>
      <c r="B34" s="15" t="s">
        <v>102</v>
      </c>
      <c r="C34" s="18">
        <v>2</v>
      </c>
      <c r="D34" s="15" t="s">
        <v>60</v>
      </c>
      <c r="E34" s="15" t="s">
        <v>102</v>
      </c>
      <c r="F34" s="18">
        <v>3</v>
      </c>
      <c r="G34" s="25" t="s">
        <v>60</v>
      </c>
      <c r="H34" s="15" t="s">
        <v>102</v>
      </c>
      <c r="I34" s="17">
        <f t="shared" ref="I34:I137" si="6">C34+F34</f>
        <v>5</v>
      </c>
      <c r="J34" s="17">
        <v>2.5386996904024704E-2</v>
      </c>
      <c r="L34" s="15" t="s">
        <v>60</v>
      </c>
      <c r="M34" s="15" t="s">
        <v>102</v>
      </c>
      <c r="N34" s="18">
        <v>1.0572755417956647</v>
      </c>
      <c r="O34" s="15" t="s">
        <v>60</v>
      </c>
      <c r="P34" s="15" t="s">
        <v>102</v>
      </c>
      <c r="Q34" s="18">
        <v>-0.93034055727554121</v>
      </c>
      <c r="R34" s="25" t="s">
        <v>60</v>
      </c>
      <c r="S34" s="15" t="s">
        <v>102</v>
      </c>
      <c r="T34" s="17">
        <f t="shared" si="1"/>
        <v>2.5386996904024704E-2</v>
      </c>
      <c r="U34" s="17">
        <v>5</v>
      </c>
    </row>
    <row r="35" spans="1:21">
      <c r="A35" s="19"/>
      <c r="B35" s="20" t="s">
        <v>103</v>
      </c>
      <c r="C35" s="21">
        <v>2</v>
      </c>
      <c r="D35" s="19"/>
      <c r="E35" s="20" t="s">
        <v>103</v>
      </c>
      <c r="F35" s="21">
        <v>1</v>
      </c>
      <c r="G35" s="26"/>
      <c r="H35" s="20" t="s">
        <v>103</v>
      </c>
      <c r="I35" s="17">
        <f t="shared" si="6"/>
        <v>3</v>
      </c>
      <c r="J35" s="17">
        <v>8.5139318885449011E-2</v>
      </c>
      <c r="L35" s="19"/>
      <c r="M35" s="20" t="s">
        <v>103</v>
      </c>
      <c r="N35" s="21">
        <v>0.59752321981424128</v>
      </c>
      <c r="O35" s="19"/>
      <c r="P35" s="20" t="s">
        <v>103</v>
      </c>
      <c r="Q35" s="21">
        <v>-0.34210526315789425</v>
      </c>
      <c r="R35" s="26"/>
      <c r="S35" s="20" t="s">
        <v>103</v>
      </c>
      <c r="T35" s="17">
        <f t="shared" ref="T35:T145" si="7">(N35+Q35)/I35</f>
        <v>8.5139318885449011E-2</v>
      </c>
      <c r="U35" s="17">
        <v>3</v>
      </c>
    </row>
    <row r="36" spans="1:21">
      <c r="A36" s="19"/>
      <c r="B36" s="20" t="s">
        <v>104</v>
      </c>
      <c r="C36" s="21">
        <v>2</v>
      </c>
      <c r="D36" s="19"/>
      <c r="E36" s="20" t="s">
        <v>104</v>
      </c>
      <c r="F36" s="21">
        <v>2</v>
      </c>
      <c r="G36" s="26"/>
      <c r="H36" s="20" t="s">
        <v>104</v>
      </c>
      <c r="I36" s="17">
        <f t="shared" si="6"/>
        <v>4</v>
      </c>
      <c r="J36" s="17">
        <v>0.31617647058823534</v>
      </c>
      <c r="L36" s="19"/>
      <c r="M36" s="20" t="s">
        <v>104</v>
      </c>
      <c r="N36" s="21">
        <v>1.6656346749226003</v>
      </c>
      <c r="O36" s="19"/>
      <c r="P36" s="20" t="s">
        <v>104</v>
      </c>
      <c r="Q36" s="21">
        <v>-0.40092879256965896</v>
      </c>
      <c r="R36" s="26"/>
      <c r="S36" s="20" t="s">
        <v>104</v>
      </c>
      <c r="T36" s="17">
        <f t="shared" si="7"/>
        <v>0.31617647058823534</v>
      </c>
      <c r="U36" s="17">
        <v>4</v>
      </c>
    </row>
    <row r="37" spans="1:21">
      <c r="A37" s="19"/>
      <c r="B37" s="20" t="s">
        <v>105</v>
      </c>
      <c r="C37" s="21">
        <v>2</v>
      </c>
      <c r="D37" s="19"/>
      <c r="E37" s="20" t="s">
        <v>105</v>
      </c>
      <c r="F37" s="21">
        <v>2</v>
      </c>
      <c r="G37" s="26"/>
      <c r="H37" s="20" t="s">
        <v>105</v>
      </c>
      <c r="I37" s="17">
        <f t="shared" si="6"/>
        <v>4</v>
      </c>
      <c r="J37" s="17">
        <v>0.11764705882352938</v>
      </c>
      <c r="L37" s="19"/>
      <c r="M37" s="20" t="s">
        <v>105</v>
      </c>
      <c r="N37" s="21">
        <v>0.93034055727554121</v>
      </c>
      <c r="O37" s="19"/>
      <c r="P37" s="20" t="s">
        <v>105</v>
      </c>
      <c r="Q37" s="21">
        <v>-0.45975232198142368</v>
      </c>
      <c r="R37" s="26"/>
      <c r="S37" s="20" t="s">
        <v>105</v>
      </c>
      <c r="T37" s="17">
        <f t="shared" si="7"/>
        <v>0.11764705882352938</v>
      </c>
      <c r="U37" s="17">
        <v>4</v>
      </c>
    </row>
    <row r="38" spans="1:21">
      <c r="A38" s="19"/>
      <c r="B38" s="20" t="s">
        <v>106</v>
      </c>
      <c r="C38" s="21">
        <v>3</v>
      </c>
      <c r="D38" s="19"/>
      <c r="E38" s="20" t="s">
        <v>106</v>
      </c>
      <c r="F38" s="21">
        <v>2</v>
      </c>
      <c r="G38" s="26"/>
      <c r="H38" s="20" t="s">
        <v>106</v>
      </c>
      <c r="I38" s="17">
        <f t="shared" si="6"/>
        <v>5</v>
      </c>
      <c r="J38" s="17">
        <v>-0.27832817337461291</v>
      </c>
      <c r="L38" s="19"/>
      <c r="M38" s="20" t="s">
        <v>106</v>
      </c>
      <c r="N38" s="21">
        <v>4.7987616099070762E-2</v>
      </c>
      <c r="O38" s="19"/>
      <c r="P38" s="20" t="s">
        <v>106</v>
      </c>
      <c r="Q38" s="21">
        <v>-1.4396284829721353</v>
      </c>
      <c r="R38" s="26"/>
      <c r="S38" s="20" t="s">
        <v>106</v>
      </c>
      <c r="T38" s="17">
        <f t="shared" si="7"/>
        <v>-0.27832817337461291</v>
      </c>
      <c r="U38" s="17">
        <v>5</v>
      </c>
    </row>
    <row r="39" spans="1:21">
      <c r="A39" s="19"/>
      <c r="B39" s="20" t="s">
        <v>107</v>
      </c>
      <c r="C39" s="21">
        <v>2</v>
      </c>
      <c r="D39" s="19"/>
      <c r="E39" s="20" t="s">
        <v>107</v>
      </c>
      <c r="F39" s="21">
        <v>3</v>
      </c>
      <c r="G39" s="26"/>
      <c r="H39" s="20" t="s">
        <v>107</v>
      </c>
      <c r="I39" s="17">
        <f t="shared" si="6"/>
        <v>5</v>
      </c>
      <c r="J39" s="17">
        <v>0.19009287925696591</v>
      </c>
      <c r="L39" s="19"/>
      <c r="M39" s="20" t="s">
        <v>107</v>
      </c>
      <c r="N39" s="21">
        <v>0.93962848297213553</v>
      </c>
      <c r="O39" s="19"/>
      <c r="P39" s="20" t="s">
        <v>107</v>
      </c>
      <c r="Q39" s="21">
        <v>1.0835913312694012E-2</v>
      </c>
      <c r="R39" s="26"/>
      <c r="S39" s="20" t="s">
        <v>107</v>
      </c>
      <c r="T39" s="17">
        <f t="shared" si="7"/>
        <v>0.19009287925696591</v>
      </c>
      <c r="U39" s="17">
        <v>5</v>
      </c>
    </row>
    <row r="40" spans="1:21">
      <c r="A40" s="19"/>
      <c r="B40" s="20" t="s">
        <v>108</v>
      </c>
      <c r="C40" s="21">
        <v>2</v>
      </c>
      <c r="D40" s="19"/>
      <c r="E40" s="20" t="s">
        <v>108</v>
      </c>
      <c r="F40" s="21">
        <v>2</v>
      </c>
      <c r="G40" s="26"/>
      <c r="H40" s="20" t="s">
        <v>108</v>
      </c>
      <c r="I40" s="17">
        <f t="shared" si="6"/>
        <v>4</v>
      </c>
      <c r="J40" s="17">
        <v>-4.4117647058823525E-2</v>
      </c>
      <c r="L40" s="19"/>
      <c r="M40" s="20" t="s">
        <v>108</v>
      </c>
      <c r="N40" s="21">
        <v>0.48916408668730599</v>
      </c>
      <c r="O40" s="19"/>
      <c r="P40" s="20" t="s">
        <v>108</v>
      </c>
      <c r="Q40" s="21">
        <v>-0.66563467492260009</v>
      </c>
      <c r="R40" s="26"/>
      <c r="S40" s="20" t="s">
        <v>108</v>
      </c>
      <c r="T40" s="17">
        <f t="shared" si="7"/>
        <v>-4.4117647058823525E-2</v>
      </c>
      <c r="U40" s="17">
        <v>4</v>
      </c>
    </row>
    <row r="41" spans="1:21">
      <c r="A41" s="19"/>
      <c r="B41" s="20" t="s">
        <v>109</v>
      </c>
      <c r="C41" s="21">
        <v>2</v>
      </c>
      <c r="D41" s="19"/>
      <c r="E41" s="20" t="s">
        <v>109</v>
      </c>
      <c r="F41" s="21">
        <v>2</v>
      </c>
      <c r="G41" s="27"/>
      <c r="H41" s="20" t="s">
        <v>109</v>
      </c>
      <c r="I41" s="17">
        <f t="shared" si="6"/>
        <v>4</v>
      </c>
      <c r="J41" s="17">
        <v>-0.23529411764705882</v>
      </c>
      <c r="L41" s="19"/>
      <c r="M41" s="20" t="s">
        <v>109</v>
      </c>
      <c r="N41" s="21">
        <v>-6.9659442724458676E-2</v>
      </c>
      <c r="O41" s="19"/>
      <c r="P41" s="20" t="s">
        <v>109</v>
      </c>
      <c r="Q41" s="21">
        <v>-0.87151702786377661</v>
      </c>
      <c r="R41" s="27"/>
      <c r="S41" s="20" t="s">
        <v>109</v>
      </c>
      <c r="T41" s="17">
        <f t="shared" si="7"/>
        <v>-0.23529411764705882</v>
      </c>
      <c r="U41" s="17">
        <v>4</v>
      </c>
    </row>
    <row r="42" spans="1:21">
      <c r="A42" s="15" t="s">
        <v>76</v>
      </c>
      <c r="B42" s="15" t="s">
        <v>102</v>
      </c>
      <c r="C42" s="18">
        <v>2</v>
      </c>
      <c r="D42" s="15" t="s">
        <v>76</v>
      </c>
      <c r="E42" s="15" t="s">
        <v>102</v>
      </c>
      <c r="F42" s="18">
        <v>2</v>
      </c>
      <c r="G42" s="25" t="s">
        <v>76</v>
      </c>
      <c r="H42" s="15" t="s">
        <v>102</v>
      </c>
      <c r="I42" s="17">
        <f t="shared" ref="I42" si="8">C42+F42</f>
        <v>4</v>
      </c>
      <c r="J42" s="17">
        <v>5.1470588235294122E-2</v>
      </c>
      <c r="L42" s="15" t="s">
        <v>76</v>
      </c>
      <c r="M42" s="15" t="s">
        <v>102</v>
      </c>
      <c r="N42" s="18">
        <v>0.40092879256965896</v>
      </c>
      <c r="O42" s="15" t="s">
        <v>76</v>
      </c>
      <c r="P42" s="15" t="s">
        <v>102</v>
      </c>
      <c r="Q42" s="18">
        <v>-0.19504643962848248</v>
      </c>
      <c r="R42" s="25" t="s">
        <v>76</v>
      </c>
      <c r="S42" s="15" t="s">
        <v>102</v>
      </c>
      <c r="T42" s="17">
        <f t="shared" si="7"/>
        <v>5.1470588235294122E-2</v>
      </c>
      <c r="U42" s="17">
        <v>4</v>
      </c>
    </row>
    <row r="43" spans="1:21">
      <c r="A43" s="19"/>
      <c r="B43" s="20" t="s">
        <v>103</v>
      </c>
      <c r="C43" s="21">
        <v>1</v>
      </c>
      <c r="D43" s="19"/>
      <c r="E43" s="20" t="s">
        <v>103</v>
      </c>
      <c r="F43" s="21">
        <v>2</v>
      </c>
      <c r="G43" s="26"/>
      <c r="H43" s="20" t="s">
        <v>103</v>
      </c>
      <c r="I43" s="17">
        <f t="shared" si="6"/>
        <v>3</v>
      </c>
      <c r="J43" s="17">
        <v>0.28740970072239413</v>
      </c>
      <c r="L43" s="19"/>
      <c r="M43" s="20" t="s">
        <v>103</v>
      </c>
      <c r="N43" s="21">
        <v>1.3421052631578942</v>
      </c>
      <c r="O43" s="19"/>
      <c r="P43" s="20" t="s">
        <v>103</v>
      </c>
      <c r="Q43" s="21">
        <v>-0.47987616099071184</v>
      </c>
      <c r="R43" s="26"/>
      <c r="S43" s="20" t="s">
        <v>103</v>
      </c>
      <c r="T43" s="17">
        <f t="shared" si="7"/>
        <v>0.28740970072239413</v>
      </c>
      <c r="U43" s="17">
        <v>3</v>
      </c>
    </row>
    <row r="44" spans="1:21">
      <c r="A44" s="19"/>
      <c r="B44" s="20" t="s">
        <v>104</v>
      </c>
      <c r="C44" s="21">
        <v>3</v>
      </c>
      <c r="D44" s="19"/>
      <c r="E44" s="20" t="s">
        <v>104</v>
      </c>
      <c r="F44" s="21">
        <v>2</v>
      </c>
      <c r="G44" s="26"/>
      <c r="H44" s="20" t="s">
        <v>104</v>
      </c>
      <c r="I44" s="17">
        <f t="shared" si="6"/>
        <v>5</v>
      </c>
      <c r="J44" s="17">
        <v>-0.16068111455108353</v>
      </c>
      <c r="L44" s="19"/>
      <c r="M44" s="20" t="s">
        <v>104</v>
      </c>
      <c r="N44" s="21">
        <v>4.7987616099070651E-2</v>
      </c>
      <c r="O44" s="19"/>
      <c r="P44" s="20" t="s">
        <v>104</v>
      </c>
      <c r="Q44" s="21">
        <v>-0.85139318885448834</v>
      </c>
      <c r="R44" s="26"/>
      <c r="S44" s="20" t="s">
        <v>104</v>
      </c>
      <c r="T44" s="17">
        <f t="shared" si="7"/>
        <v>-0.16068111455108353</v>
      </c>
      <c r="U44" s="17">
        <v>5</v>
      </c>
    </row>
    <row r="45" spans="1:21">
      <c r="A45" s="19"/>
      <c r="B45" s="20" t="s">
        <v>105</v>
      </c>
      <c r="C45" s="21">
        <v>2</v>
      </c>
      <c r="D45" s="19"/>
      <c r="E45" s="20" t="s">
        <v>105</v>
      </c>
      <c r="F45" s="21">
        <v>2</v>
      </c>
      <c r="G45" s="26"/>
      <c r="H45" s="20" t="s">
        <v>105</v>
      </c>
      <c r="I45" s="17">
        <f t="shared" si="6"/>
        <v>4</v>
      </c>
      <c r="J45" s="17">
        <v>-0.13235294117647062</v>
      </c>
      <c r="L45" s="19"/>
      <c r="M45" s="20" t="s">
        <v>105</v>
      </c>
      <c r="N45" s="21">
        <v>-0.68730650154798822</v>
      </c>
      <c r="O45" s="19"/>
      <c r="P45" s="20" t="s">
        <v>105</v>
      </c>
      <c r="Q45" s="21">
        <v>0.15789473684210581</v>
      </c>
      <c r="R45" s="26"/>
      <c r="S45" s="20" t="s">
        <v>105</v>
      </c>
      <c r="T45" s="17">
        <f t="shared" si="7"/>
        <v>-0.13235294117647062</v>
      </c>
      <c r="U45" s="17">
        <v>4</v>
      </c>
    </row>
    <row r="46" spans="1:21">
      <c r="A46" s="19"/>
      <c r="B46" s="20" t="s">
        <v>106</v>
      </c>
      <c r="C46" s="21">
        <v>2</v>
      </c>
      <c r="D46" s="19"/>
      <c r="E46" s="20" t="s">
        <v>106</v>
      </c>
      <c r="F46" s="21">
        <v>2</v>
      </c>
      <c r="G46" s="26"/>
      <c r="H46" s="20" t="s">
        <v>106</v>
      </c>
      <c r="I46" s="17">
        <f t="shared" si="6"/>
        <v>4</v>
      </c>
      <c r="J46" s="17">
        <v>0.33823529411764708</v>
      </c>
      <c r="L46" s="19"/>
      <c r="M46" s="20" t="s">
        <v>106</v>
      </c>
      <c r="N46" s="21">
        <v>0.78328173374612953</v>
      </c>
      <c r="O46" s="19"/>
      <c r="P46" s="20" t="s">
        <v>106</v>
      </c>
      <c r="Q46" s="21">
        <v>0.56965944272445868</v>
      </c>
      <c r="R46" s="26"/>
      <c r="S46" s="20" t="s">
        <v>106</v>
      </c>
      <c r="T46" s="17">
        <f t="shared" si="7"/>
        <v>0.33823529411764708</v>
      </c>
      <c r="U46" s="17">
        <v>4</v>
      </c>
    </row>
    <row r="47" spans="1:21">
      <c r="A47" s="19"/>
      <c r="B47" s="20" t="s">
        <v>107</v>
      </c>
      <c r="C47" s="21">
        <v>3</v>
      </c>
      <c r="D47" s="19"/>
      <c r="E47" s="20" t="s">
        <v>107</v>
      </c>
      <c r="F47" s="21">
        <v>3</v>
      </c>
      <c r="G47" s="26"/>
      <c r="H47" s="20" t="s">
        <v>107</v>
      </c>
      <c r="I47" s="17">
        <f t="shared" si="6"/>
        <v>6</v>
      </c>
      <c r="J47" s="17">
        <v>-0.22549019607843138</v>
      </c>
      <c r="L47" s="19"/>
      <c r="M47" s="20" t="s">
        <v>107</v>
      </c>
      <c r="N47" s="21">
        <v>0.2337461300309589</v>
      </c>
      <c r="O47" s="19"/>
      <c r="P47" s="20" t="s">
        <v>107</v>
      </c>
      <c r="Q47" s="21">
        <v>-1.5866873065015472</v>
      </c>
      <c r="R47" s="26"/>
      <c r="S47" s="20" t="s">
        <v>107</v>
      </c>
      <c r="T47" s="17">
        <f t="shared" si="7"/>
        <v>-0.22549019607843138</v>
      </c>
      <c r="U47" s="17">
        <v>6</v>
      </c>
    </row>
    <row r="48" spans="1:21">
      <c r="A48" s="19"/>
      <c r="B48" s="20" t="s">
        <v>108</v>
      </c>
      <c r="C48" s="21">
        <v>3</v>
      </c>
      <c r="D48" s="19"/>
      <c r="E48" s="20" t="s">
        <v>108</v>
      </c>
      <c r="F48" s="21">
        <v>1</v>
      </c>
      <c r="G48" s="26"/>
      <c r="H48" s="20" t="s">
        <v>108</v>
      </c>
      <c r="I48" s="17">
        <f t="shared" si="6"/>
        <v>4</v>
      </c>
      <c r="J48" s="17">
        <v>-4.6439628482971007E-3</v>
      </c>
      <c r="L48" s="19"/>
      <c r="M48" s="20" t="s">
        <v>108</v>
      </c>
      <c r="N48" s="21">
        <v>0.39164086687306476</v>
      </c>
      <c r="O48" s="19"/>
      <c r="P48" s="20" t="s">
        <v>108</v>
      </c>
      <c r="Q48" s="21">
        <v>-0.41021671826625317</v>
      </c>
      <c r="R48" s="26"/>
      <c r="S48" s="20" t="s">
        <v>108</v>
      </c>
      <c r="T48" s="17">
        <f t="shared" si="7"/>
        <v>-4.6439628482971007E-3</v>
      </c>
      <c r="U48" s="17">
        <v>4</v>
      </c>
    </row>
    <row r="49" spans="1:21">
      <c r="A49" s="19"/>
      <c r="B49" s="20" t="s">
        <v>109</v>
      </c>
      <c r="C49" s="21">
        <v>1</v>
      </c>
      <c r="D49" s="19"/>
      <c r="E49" s="20" t="s">
        <v>109</v>
      </c>
      <c r="F49" s="21">
        <v>3</v>
      </c>
      <c r="G49" s="27"/>
      <c r="H49" s="20" t="s">
        <v>109</v>
      </c>
      <c r="I49" s="17">
        <f t="shared" si="6"/>
        <v>4</v>
      </c>
      <c r="J49" s="17">
        <v>0.15905572755417946</v>
      </c>
      <c r="L49" s="19"/>
      <c r="M49" s="20" t="s">
        <v>109</v>
      </c>
      <c r="N49" s="21">
        <v>0.88080495356037081</v>
      </c>
      <c r="O49" s="19"/>
      <c r="P49" s="20" t="s">
        <v>109</v>
      </c>
      <c r="Q49" s="21">
        <v>-0.24458204334365299</v>
      </c>
      <c r="R49" s="27"/>
      <c r="S49" s="20" t="s">
        <v>109</v>
      </c>
      <c r="T49" s="17">
        <f t="shared" si="7"/>
        <v>0.15905572755417946</v>
      </c>
      <c r="U49" s="17">
        <v>4</v>
      </c>
    </row>
    <row r="50" spans="1:21">
      <c r="A50" s="15" t="s">
        <v>70</v>
      </c>
      <c r="B50" s="15" t="s">
        <v>102</v>
      </c>
      <c r="C50" s="18">
        <v>2</v>
      </c>
      <c r="D50" s="15" t="s">
        <v>70</v>
      </c>
      <c r="E50" s="15" t="s">
        <v>102</v>
      </c>
      <c r="F50" s="18">
        <v>3</v>
      </c>
      <c r="G50" s="25" t="s">
        <v>70</v>
      </c>
      <c r="H50" s="15" t="s">
        <v>102</v>
      </c>
      <c r="I50" s="17">
        <f t="shared" ref="I50" si="9">C50+F50</f>
        <v>5</v>
      </c>
      <c r="J50" s="17">
        <v>6.6563467492260012E-2</v>
      </c>
      <c r="L50" s="15" t="s">
        <v>70</v>
      </c>
      <c r="M50" s="15" t="s">
        <v>102</v>
      </c>
      <c r="N50" s="18">
        <v>0.76315789473684137</v>
      </c>
      <c r="O50" s="15" t="s">
        <v>70</v>
      </c>
      <c r="P50" s="15" t="s">
        <v>102</v>
      </c>
      <c r="Q50" s="18">
        <v>-0.43034055727554132</v>
      </c>
      <c r="R50" s="25" t="s">
        <v>70</v>
      </c>
      <c r="S50" s="15" t="s">
        <v>102</v>
      </c>
      <c r="T50" s="17">
        <f t="shared" si="7"/>
        <v>6.6563467492260012E-2</v>
      </c>
      <c r="U50" s="17">
        <v>5</v>
      </c>
    </row>
    <row r="51" spans="1:21">
      <c r="A51" s="19"/>
      <c r="B51" s="20" t="s">
        <v>103</v>
      </c>
      <c r="C51" s="21">
        <v>2</v>
      </c>
      <c r="D51" s="19"/>
      <c r="E51" s="20" t="s">
        <v>103</v>
      </c>
      <c r="F51" s="21">
        <v>3</v>
      </c>
      <c r="G51" s="26"/>
      <c r="H51" s="20" t="s">
        <v>103</v>
      </c>
      <c r="I51" s="17">
        <f t="shared" si="6"/>
        <v>5</v>
      </c>
      <c r="J51" s="17">
        <v>4.3034055727554137E-2</v>
      </c>
      <c r="L51" s="19"/>
      <c r="M51" s="20" t="s">
        <v>103</v>
      </c>
      <c r="N51" s="21">
        <v>0.41021671826625317</v>
      </c>
      <c r="O51" s="19"/>
      <c r="P51" s="20" t="s">
        <v>103</v>
      </c>
      <c r="Q51" s="21">
        <v>-0.19504643962848248</v>
      </c>
      <c r="R51" s="26"/>
      <c r="S51" s="20" t="s">
        <v>103</v>
      </c>
      <c r="T51" s="17">
        <f t="shared" si="7"/>
        <v>4.3034055727554137E-2</v>
      </c>
      <c r="U51" s="17">
        <v>5</v>
      </c>
    </row>
    <row r="52" spans="1:21">
      <c r="A52" s="19"/>
      <c r="B52" s="20" t="s">
        <v>104</v>
      </c>
      <c r="C52" s="21">
        <v>3</v>
      </c>
      <c r="D52" s="19"/>
      <c r="E52" s="20" t="s">
        <v>104</v>
      </c>
      <c r="F52" s="21">
        <v>2</v>
      </c>
      <c r="G52" s="26"/>
      <c r="H52" s="20" t="s">
        <v>104</v>
      </c>
      <c r="I52" s="17">
        <f t="shared" si="6"/>
        <v>5</v>
      </c>
      <c r="J52" s="17">
        <v>-4.3034055727554123E-2</v>
      </c>
      <c r="L52" s="19"/>
      <c r="M52" s="20" t="s">
        <v>104</v>
      </c>
      <c r="N52" s="21">
        <v>0.34210526315789425</v>
      </c>
      <c r="O52" s="19"/>
      <c r="P52" s="20" t="s">
        <v>104</v>
      </c>
      <c r="Q52" s="21">
        <v>-0.55727554179566485</v>
      </c>
      <c r="R52" s="26"/>
      <c r="S52" s="20" t="s">
        <v>104</v>
      </c>
      <c r="T52" s="17">
        <f t="shared" si="7"/>
        <v>-4.3034055727554123E-2</v>
      </c>
      <c r="U52" s="17">
        <v>5</v>
      </c>
    </row>
    <row r="53" spans="1:21">
      <c r="A53" s="19"/>
      <c r="B53" s="20" t="s">
        <v>105</v>
      </c>
      <c r="C53" s="21">
        <v>2</v>
      </c>
      <c r="D53" s="19"/>
      <c r="E53" s="20" t="s">
        <v>105</v>
      </c>
      <c r="F53" s="21">
        <v>1</v>
      </c>
      <c r="G53" s="26"/>
      <c r="H53" s="20" t="s">
        <v>105</v>
      </c>
      <c r="I53" s="17">
        <f t="shared" si="6"/>
        <v>3</v>
      </c>
      <c r="J53" s="17">
        <v>-0.15015479876160984</v>
      </c>
      <c r="L53" s="19"/>
      <c r="M53" s="20" t="s">
        <v>105</v>
      </c>
      <c r="N53" s="21">
        <v>9.2879256965941737E-3</v>
      </c>
      <c r="O53" s="19"/>
      <c r="P53" s="20" t="s">
        <v>105</v>
      </c>
      <c r="Q53" s="21">
        <v>-0.45975232198142368</v>
      </c>
      <c r="R53" s="26"/>
      <c r="S53" s="20" t="s">
        <v>105</v>
      </c>
      <c r="T53" s="17">
        <f t="shared" si="7"/>
        <v>-0.15015479876160984</v>
      </c>
      <c r="U53" s="17">
        <v>3</v>
      </c>
    </row>
    <row r="54" spans="1:21">
      <c r="A54" s="19"/>
      <c r="B54" s="20" t="s">
        <v>106</v>
      </c>
      <c r="C54" s="21">
        <v>2</v>
      </c>
      <c r="D54" s="19"/>
      <c r="E54" s="20" t="s">
        <v>106</v>
      </c>
      <c r="F54" s="21">
        <v>2</v>
      </c>
      <c r="G54" s="26"/>
      <c r="H54" s="20" t="s">
        <v>106</v>
      </c>
      <c r="I54" s="17">
        <f t="shared" si="6"/>
        <v>4</v>
      </c>
      <c r="J54" s="17">
        <v>-0.1985294117647059</v>
      </c>
      <c r="L54" s="19"/>
      <c r="M54" s="20" t="s">
        <v>106</v>
      </c>
      <c r="N54" s="21">
        <v>-0.45201238390092929</v>
      </c>
      <c r="O54" s="19"/>
      <c r="P54" s="20" t="s">
        <v>106</v>
      </c>
      <c r="Q54" s="21">
        <v>-0.34210526315789425</v>
      </c>
      <c r="R54" s="26"/>
      <c r="S54" s="20" t="s">
        <v>106</v>
      </c>
      <c r="T54" s="17">
        <f t="shared" si="7"/>
        <v>-0.1985294117647059</v>
      </c>
      <c r="U54" s="17">
        <v>4</v>
      </c>
    </row>
    <row r="55" spans="1:21">
      <c r="A55" s="19"/>
      <c r="B55" s="20" t="s">
        <v>107</v>
      </c>
      <c r="C55" s="21">
        <v>2</v>
      </c>
      <c r="D55" s="19"/>
      <c r="E55" s="20" t="s">
        <v>107</v>
      </c>
      <c r="F55" s="21">
        <v>3</v>
      </c>
      <c r="G55" s="26"/>
      <c r="H55" s="20" t="s">
        <v>107</v>
      </c>
      <c r="I55" s="17">
        <f t="shared" si="6"/>
        <v>5</v>
      </c>
      <c r="J55" s="17">
        <v>-5.1083591331269426E-2</v>
      </c>
      <c r="L55" s="19"/>
      <c r="M55" s="20" t="s">
        <v>107</v>
      </c>
      <c r="N55" s="21">
        <v>0.17492260061919418</v>
      </c>
      <c r="O55" s="19"/>
      <c r="P55" s="20" t="s">
        <v>107</v>
      </c>
      <c r="Q55" s="21">
        <v>-0.43034055727554132</v>
      </c>
      <c r="R55" s="26"/>
      <c r="S55" s="20" t="s">
        <v>107</v>
      </c>
      <c r="T55" s="17">
        <f t="shared" si="7"/>
        <v>-5.1083591331269426E-2</v>
      </c>
      <c r="U55" s="17">
        <v>5</v>
      </c>
    </row>
    <row r="56" spans="1:21">
      <c r="A56" s="19"/>
      <c r="B56" s="20" t="s">
        <v>108</v>
      </c>
      <c r="C56" s="21">
        <v>2</v>
      </c>
      <c r="D56" s="19"/>
      <c r="E56" s="20" t="s">
        <v>108</v>
      </c>
      <c r="F56" s="21">
        <v>2</v>
      </c>
      <c r="G56" s="26"/>
      <c r="H56" s="20" t="s">
        <v>108</v>
      </c>
      <c r="I56" s="17">
        <f t="shared" si="6"/>
        <v>4</v>
      </c>
      <c r="J56" s="17">
        <v>-4.4117647058823484E-2</v>
      </c>
      <c r="L56" s="19"/>
      <c r="M56" s="20" t="s">
        <v>108</v>
      </c>
      <c r="N56" s="21">
        <v>1.2244582043343648</v>
      </c>
      <c r="O56" s="19"/>
      <c r="P56" s="20" t="s">
        <v>108</v>
      </c>
      <c r="Q56" s="21">
        <v>-1.4009287925696587</v>
      </c>
      <c r="R56" s="26"/>
      <c r="S56" s="20" t="s">
        <v>108</v>
      </c>
      <c r="T56" s="17">
        <f t="shared" si="7"/>
        <v>-4.4117647058823484E-2</v>
      </c>
      <c r="U56" s="17">
        <v>4</v>
      </c>
    </row>
    <row r="57" spans="1:21">
      <c r="A57" s="19"/>
      <c r="B57" s="20" t="s">
        <v>109</v>
      </c>
      <c r="C57" s="21">
        <v>2</v>
      </c>
      <c r="D57" s="19"/>
      <c r="E57" s="20" t="s">
        <v>109</v>
      </c>
      <c r="F57" s="21">
        <v>1</v>
      </c>
      <c r="G57" s="27"/>
      <c r="H57" s="20" t="s">
        <v>109</v>
      </c>
      <c r="I57" s="17">
        <f t="shared" si="6"/>
        <v>3</v>
      </c>
      <c r="J57" s="17">
        <v>-1.2899896800825502E-2</v>
      </c>
      <c r="L57" s="19"/>
      <c r="M57" s="20" t="s">
        <v>109</v>
      </c>
      <c r="N57" s="21">
        <v>0.45046439628482948</v>
      </c>
      <c r="O57" s="19"/>
      <c r="P57" s="20" t="s">
        <v>109</v>
      </c>
      <c r="Q57" s="21">
        <v>-0.48916408668730599</v>
      </c>
      <c r="R57" s="27"/>
      <c r="S57" s="20" t="s">
        <v>109</v>
      </c>
      <c r="T57" s="17">
        <f t="shared" si="7"/>
        <v>-1.2899896800825502E-2</v>
      </c>
      <c r="U57" s="17">
        <v>3</v>
      </c>
    </row>
    <row r="58" spans="1:21">
      <c r="A58" s="15" t="s">
        <v>45</v>
      </c>
      <c r="B58" s="15" t="s">
        <v>102</v>
      </c>
      <c r="C58" s="18">
        <v>2</v>
      </c>
      <c r="D58" s="15" t="s">
        <v>45</v>
      </c>
      <c r="E58" s="15" t="s">
        <v>102</v>
      </c>
      <c r="F58" s="18">
        <v>2</v>
      </c>
      <c r="G58" s="25" t="s">
        <v>45</v>
      </c>
      <c r="H58" s="15" t="s">
        <v>102</v>
      </c>
      <c r="I58" s="17">
        <f t="shared" ref="I58" si="10">C58+F58</f>
        <v>4</v>
      </c>
      <c r="J58" s="17">
        <v>0.11029411764705885</v>
      </c>
      <c r="L58" s="15" t="s">
        <v>45</v>
      </c>
      <c r="M58" s="15" t="s">
        <v>102</v>
      </c>
      <c r="N58" s="18">
        <v>0.63622291021671784</v>
      </c>
      <c r="O58" s="15" t="s">
        <v>45</v>
      </c>
      <c r="P58" s="15" t="s">
        <v>102</v>
      </c>
      <c r="Q58" s="18">
        <v>-0.19504643962848248</v>
      </c>
      <c r="R58" s="25" t="s">
        <v>45</v>
      </c>
      <c r="S58" s="15" t="s">
        <v>102</v>
      </c>
      <c r="T58" s="17">
        <f t="shared" si="7"/>
        <v>0.11029411764705885</v>
      </c>
      <c r="U58" s="17">
        <v>4</v>
      </c>
    </row>
    <row r="59" spans="1:21">
      <c r="A59" s="19"/>
      <c r="B59" s="20" t="s">
        <v>103</v>
      </c>
      <c r="C59" s="21">
        <v>1</v>
      </c>
      <c r="D59" s="19"/>
      <c r="E59" s="20" t="s">
        <v>103</v>
      </c>
      <c r="F59" s="21">
        <v>3</v>
      </c>
      <c r="G59" s="26"/>
      <c r="H59" s="20" t="s">
        <v>103</v>
      </c>
      <c r="I59" s="17">
        <f t="shared" si="6"/>
        <v>4</v>
      </c>
      <c r="J59" s="17">
        <v>-3.2120743034055821E-2</v>
      </c>
      <c r="L59" s="19"/>
      <c r="M59" s="20" t="s">
        <v>103</v>
      </c>
      <c r="N59" s="21">
        <v>0.88080495356037081</v>
      </c>
      <c r="O59" s="19"/>
      <c r="P59" s="20" t="s">
        <v>103</v>
      </c>
      <c r="Q59" s="21">
        <v>-1.0092879256965941</v>
      </c>
      <c r="R59" s="26"/>
      <c r="S59" s="20" t="s">
        <v>103</v>
      </c>
      <c r="T59" s="17">
        <f t="shared" si="7"/>
        <v>-3.2120743034055821E-2</v>
      </c>
      <c r="U59" s="17">
        <v>4</v>
      </c>
    </row>
    <row r="60" spans="1:21">
      <c r="A60" s="19"/>
      <c r="B60" s="20" t="s">
        <v>104</v>
      </c>
      <c r="C60" s="21">
        <v>3</v>
      </c>
      <c r="D60" s="19"/>
      <c r="E60" s="20" t="s">
        <v>104</v>
      </c>
      <c r="F60" s="21">
        <v>2</v>
      </c>
      <c r="G60" s="26"/>
      <c r="H60" s="20" t="s">
        <v>104</v>
      </c>
      <c r="I60" s="17">
        <f t="shared" si="6"/>
        <v>5</v>
      </c>
      <c r="J60" s="17">
        <v>0.15108359133126942</v>
      </c>
      <c r="L60" s="19"/>
      <c r="M60" s="20" t="s">
        <v>104</v>
      </c>
      <c r="N60" s="21">
        <v>0.45975232198142363</v>
      </c>
      <c r="O60" s="19"/>
      <c r="P60" s="20" t="s">
        <v>104</v>
      </c>
      <c r="Q60" s="21">
        <v>0.29566563467492341</v>
      </c>
      <c r="R60" s="26"/>
      <c r="S60" s="20" t="s">
        <v>104</v>
      </c>
      <c r="T60" s="17">
        <f t="shared" si="7"/>
        <v>0.15108359133126942</v>
      </c>
      <c r="U60" s="17">
        <v>5</v>
      </c>
    </row>
    <row r="61" spans="1:21">
      <c r="A61" s="19"/>
      <c r="B61" s="20" t="s">
        <v>105</v>
      </c>
      <c r="C61" s="21">
        <v>3</v>
      </c>
      <c r="D61" s="19"/>
      <c r="E61" s="20" t="s">
        <v>105</v>
      </c>
      <c r="F61" s="21">
        <v>1</v>
      </c>
      <c r="G61" s="26"/>
      <c r="H61" s="20" t="s">
        <v>105</v>
      </c>
      <c r="I61" s="17">
        <f t="shared" si="6"/>
        <v>4</v>
      </c>
      <c r="J61" s="17">
        <v>-0.26934984520123828</v>
      </c>
      <c r="L61" s="19"/>
      <c r="M61" s="20" t="s">
        <v>105</v>
      </c>
      <c r="N61" s="21">
        <v>-0.52012383900928816</v>
      </c>
      <c r="O61" s="19"/>
      <c r="P61" s="20" t="s">
        <v>105</v>
      </c>
      <c r="Q61" s="21">
        <v>-0.55727554179566485</v>
      </c>
      <c r="R61" s="26"/>
      <c r="S61" s="20" t="s">
        <v>105</v>
      </c>
      <c r="T61" s="17">
        <f t="shared" si="7"/>
        <v>-0.26934984520123828</v>
      </c>
      <c r="U61" s="17">
        <v>4</v>
      </c>
    </row>
    <row r="62" spans="1:21">
      <c r="A62" s="19"/>
      <c r="B62" s="20" t="s">
        <v>106</v>
      </c>
      <c r="C62" s="21">
        <v>2</v>
      </c>
      <c r="D62" s="19"/>
      <c r="E62" s="20" t="s">
        <v>106</v>
      </c>
      <c r="F62" s="21">
        <v>3</v>
      </c>
      <c r="G62" s="26"/>
      <c r="H62" s="20" t="s">
        <v>106</v>
      </c>
      <c r="I62" s="17">
        <f t="shared" si="6"/>
        <v>5</v>
      </c>
      <c r="J62" s="17">
        <v>-0.20990712074303408</v>
      </c>
      <c r="L62" s="19"/>
      <c r="M62" s="20" t="s">
        <v>106</v>
      </c>
      <c r="N62" s="21">
        <v>1.0866873065015472</v>
      </c>
      <c r="O62" s="19"/>
      <c r="P62" s="20" t="s">
        <v>106</v>
      </c>
      <c r="Q62" s="21">
        <v>-2.1362229102167176</v>
      </c>
      <c r="R62" s="26"/>
      <c r="S62" s="20" t="s">
        <v>106</v>
      </c>
      <c r="T62" s="17">
        <f t="shared" si="7"/>
        <v>-0.20990712074303408</v>
      </c>
      <c r="U62" s="17">
        <v>5</v>
      </c>
    </row>
    <row r="63" spans="1:21">
      <c r="A63" s="19"/>
      <c r="B63" s="20" t="s">
        <v>107</v>
      </c>
      <c r="C63" s="21">
        <v>3</v>
      </c>
      <c r="D63" s="19"/>
      <c r="E63" s="20" t="s">
        <v>107</v>
      </c>
      <c r="F63" s="21">
        <v>2</v>
      </c>
      <c r="G63" s="26"/>
      <c r="H63" s="20" t="s">
        <v>107</v>
      </c>
      <c r="I63" s="17">
        <f t="shared" si="6"/>
        <v>5</v>
      </c>
      <c r="J63" s="17">
        <v>3.9318885448916464E-2</v>
      </c>
      <c r="L63" s="19"/>
      <c r="M63" s="20" t="s">
        <v>107</v>
      </c>
      <c r="N63" s="21">
        <v>0.66563467492260009</v>
      </c>
      <c r="O63" s="19"/>
      <c r="P63" s="20" t="s">
        <v>107</v>
      </c>
      <c r="Q63" s="21">
        <v>-0.46904024767801777</v>
      </c>
      <c r="R63" s="26"/>
      <c r="S63" s="20" t="s">
        <v>107</v>
      </c>
      <c r="T63" s="17">
        <f t="shared" si="7"/>
        <v>3.9318885448916464E-2</v>
      </c>
      <c r="U63" s="17">
        <v>5</v>
      </c>
    </row>
    <row r="64" spans="1:21">
      <c r="A64" s="19"/>
      <c r="B64" s="20" t="s">
        <v>108</v>
      </c>
      <c r="C64" s="21">
        <v>1</v>
      </c>
      <c r="D64" s="19"/>
      <c r="E64" s="20" t="s">
        <v>108</v>
      </c>
      <c r="F64" s="21">
        <v>2</v>
      </c>
      <c r="G64" s="26"/>
      <c r="H64" s="20" t="s">
        <v>108</v>
      </c>
      <c r="I64" s="17">
        <f t="shared" si="6"/>
        <v>3</v>
      </c>
      <c r="J64" s="17">
        <v>0.58152734778121762</v>
      </c>
      <c r="L64" s="19"/>
      <c r="M64" s="20" t="s">
        <v>108</v>
      </c>
      <c r="N64" s="21">
        <v>1.7832817337461295</v>
      </c>
      <c r="O64" s="19"/>
      <c r="P64" s="20" t="s">
        <v>108</v>
      </c>
      <c r="Q64" s="21">
        <v>-3.8699690402476533E-2</v>
      </c>
      <c r="R64" s="26"/>
      <c r="S64" s="20" t="s">
        <v>108</v>
      </c>
      <c r="T64" s="17">
        <f t="shared" si="7"/>
        <v>0.58152734778121762</v>
      </c>
      <c r="U64" s="17">
        <v>3</v>
      </c>
    </row>
    <row r="65" spans="1:21">
      <c r="A65" s="19"/>
      <c r="B65" s="20" t="s">
        <v>109</v>
      </c>
      <c r="C65" s="21">
        <v>2</v>
      </c>
      <c r="D65" s="19"/>
      <c r="E65" s="20" t="s">
        <v>109</v>
      </c>
      <c r="F65" s="21">
        <v>2</v>
      </c>
      <c r="G65" s="27"/>
      <c r="H65" s="20" t="s">
        <v>109</v>
      </c>
      <c r="I65" s="17">
        <f t="shared" si="6"/>
        <v>4</v>
      </c>
      <c r="J65" s="17">
        <v>-5.1470588235294101E-2</v>
      </c>
      <c r="L65" s="19"/>
      <c r="M65" s="20" t="s">
        <v>109</v>
      </c>
      <c r="N65" s="21">
        <v>0.60681114551083537</v>
      </c>
      <c r="O65" s="19"/>
      <c r="P65" s="20" t="s">
        <v>109</v>
      </c>
      <c r="Q65" s="21">
        <v>-0.81269349845201178</v>
      </c>
      <c r="R65" s="27"/>
      <c r="S65" s="20" t="s">
        <v>109</v>
      </c>
      <c r="T65" s="17">
        <f t="shared" si="7"/>
        <v>-5.1470588235294101E-2</v>
      </c>
      <c r="U65" s="17">
        <v>4</v>
      </c>
    </row>
    <row r="66" spans="1:21">
      <c r="A66" s="15" t="s">
        <v>46</v>
      </c>
      <c r="B66" s="15" t="s">
        <v>102</v>
      </c>
      <c r="C66" s="18">
        <v>2</v>
      </c>
      <c r="D66" s="15" t="s">
        <v>46</v>
      </c>
      <c r="E66" s="15" t="s">
        <v>102</v>
      </c>
      <c r="F66" s="18">
        <v>3</v>
      </c>
      <c r="G66" s="25" t="s">
        <v>46</v>
      </c>
      <c r="H66" s="15" t="s">
        <v>102</v>
      </c>
      <c r="I66" s="17">
        <f t="shared" ref="I66" si="11">C66+F66</f>
        <v>5</v>
      </c>
      <c r="J66" s="17">
        <v>-0.18637770897832823</v>
      </c>
      <c r="L66" s="15" t="s">
        <v>46</v>
      </c>
      <c r="M66" s="15" t="s">
        <v>102</v>
      </c>
      <c r="N66" s="18">
        <v>-0.41331269349845273</v>
      </c>
      <c r="O66" s="15" t="s">
        <v>46</v>
      </c>
      <c r="P66" s="15" t="s">
        <v>102</v>
      </c>
      <c r="Q66" s="18">
        <v>-0.5185758513931884</v>
      </c>
      <c r="R66" s="25" t="s">
        <v>46</v>
      </c>
      <c r="S66" s="15" t="s">
        <v>102</v>
      </c>
      <c r="T66" s="17">
        <f>(N66+Q66)/I66</f>
        <v>-0.18637770897832823</v>
      </c>
      <c r="U66" s="17">
        <v>5</v>
      </c>
    </row>
    <row r="67" spans="1:21">
      <c r="A67" s="19"/>
      <c r="B67" s="20" t="s">
        <v>103</v>
      </c>
      <c r="C67" s="21">
        <v>2</v>
      </c>
      <c r="D67" s="19"/>
      <c r="E67" s="20" t="s">
        <v>103</v>
      </c>
      <c r="F67" s="21">
        <v>2</v>
      </c>
      <c r="G67" s="26"/>
      <c r="H67" s="20" t="s">
        <v>103</v>
      </c>
      <c r="I67" s="17">
        <f>C67+F67</f>
        <v>4</v>
      </c>
      <c r="J67" s="17">
        <v>8.0882352941176516E-2</v>
      </c>
      <c r="L67" s="19"/>
      <c r="M67" s="20" t="s">
        <v>103</v>
      </c>
      <c r="N67" s="21">
        <v>1.1656346749226003</v>
      </c>
      <c r="O67" s="19"/>
      <c r="P67" s="20" t="s">
        <v>103</v>
      </c>
      <c r="Q67" s="21">
        <v>-0.84210526315789425</v>
      </c>
      <c r="R67" s="26"/>
      <c r="S67" s="20" t="s">
        <v>103</v>
      </c>
      <c r="T67" s="17">
        <f>(N67+Q67)/I67</f>
        <v>8.0882352941176516E-2</v>
      </c>
      <c r="U67" s="17">
        <v>4</v>
      </c>
    </row>
    <row r="68" spans="1:21">
      <c r="A68" s="19"/>
      <c r="B68" s="20" t="s">
        <v>104</v>
      </c>
      <c r="C68" s="21">
        <v>3</v>
      </c>
      <c r="D68" s="19"/>
      <c r="E68" s="20" t="s">
        <v>104</v>
      </c>
      <c r="F68" s="21">
        <v>2</v>
      </c>
      <c r="G68" s="26"/>
      <c r="H68" s="20" t="s">
        <v>104</v>
      </c>
      <c r="I68" s="17">
        <f>C68+F68</f>
        <v>5</v>
      </c>
      <c r="J68" s="17">
        <v>-1.8575851393188181E-3</v>
      </c>
      <c r="L68" s="19"/>
      <c r="M68" s="20" t="s">
        <v>104</v>
      </c>
      <c r="N68" s="21">
        <v>0.98916408668730604</v>
      </c>
      <c r="O68" s="19"/>
      <c r="P68" s="20" t="s">
        <v>104</v>
      </c>
      <c r="Q68" s="21">
        <v>-0.99845201238390013</v>
      </c>
      <c r="R68" s="26"/>
      <c r="S68" s="20" t="s">
        <v>104</v>
      </c>
      <c r="T68" s="17">
        <f>(N68+Q68)/I68</f>
        <v>-1.8575851393188181E-3</v>
      </c>
      <c r="U68" s="17">
        <v>5</v>
      </c>
    </row>
    <row r="69" spans="1:21">
      <c r="A69" s="19"/>
      <c r="B69" s="20" t="s">
        <v>105</v>
      </c>
      <c r="C69" s="21">
        <v>2</v>
      </c>
      <c r="D69" s="19"/>
      <c r="E69" s="20" t="s">
        <v>105</v>
      </c>
      <c r="F69" s="21">
        <v>1</v>
      </c>
      <c r="G69" s="26"/>
      <c r="H69" s="20" t="s">
        <v>105</v>
      </c>
      <c r="I69" s="17">
        <f>C69+F69</f>
        <v>3</v>
      </c>
      <c r="J69" s="17">
        <v>-0.18937048503611961</v>
      </c>
      <c r="L69" s="19"/>
      <c r="M69" s="20" t="s">
        <v>105</v>
      </c>
      <c r="N69" s="21">
        <v>9.7523219814241224E-2</v>
      </c>
      <c r="O69" s="19"/>
      <c r="P69" s="20" t="s">
        <v>105</v>
      </c>
      <c r="Q69" s="21">
        <v>-0.66563467492260009</v>
      </c>
      <c r="R69" s="26"/>
      <c r="S69" s="20" t="s">
        <v>105</v>
      </c>
      <c r="T69" s="17">
        <f>(N69+Q69)/I69</f>
        <v>-0.18937048503611961</v>
      </c>
      <c r="U69" s="17">
        <v>3</v>
      </c>
    </row>
    <row r="70" spans="1:21">
      <c r="A70" s="19"/>
      <c r="B70" s="20" t="s">
        <v>106</v>
      </c>
      <c r="C70" s="21">
        <v>2</v>
      </c>
      <c r="D70" s="19"/>
      <c r="E70" s="20" t="s">
        <v>106</v>
      </c>
      <c r="F70" s="21">
        <v>3</v>
      </c>
      <c r="G70" s="26"/>
      <c r="H70" s="20" t="s">
        <v>106</v>
      </c>
      <c r="I70" s="17">
        <f>C70+F70</f>
        <v>5</v>
      </c>
      <c r="J70" s="17">
        <v>-8.0495356037151744E-2</v>
      </c>
      <c r="L70" s="19"/>
      <c r="M70" s="20" t="s">
        <v>106</v>
      </c>
      <c r="N70" s="21">
        <v>1.0278637770897825</v>
      </c>
      <c r="O70" s="19"/>
      <c r="P70" s="20" t="s">
        <v>106</v>
      </c>
      <c r="Q70" s="21">
        <v>-1.4303405572755412</v>
      </c>
      <c r="R70" s="26"/>
      <c r="S70" s="20" t="s">
        <v>106</v>
      </c>
      <c r="T70" s="17">
        <f>(N70+Q70)/I70</f>
        <v>-8.0495356037151744E-2</v>
      </c>
      <c r="U70" s="17">
        <v>5</v>
      </c>
    </row>
    <row r="71" spans="1:21">
      <c r="A71" s="19"/>
      <c r="B71" s="20" t="s">
        <v>107</v>
      </c>
      <c r="C71" s="21">
        <v>3</v>
      </c>
      <c r="D71" s="19"/>
      <c r="E71" s="20" t="s">
        <v>107</v>
      </c>
      <c r="F71" s="21">
        <v>2</v>
      </c>
      <c r="G71" s="26"/>
      <c r="H71" s="20" t="s">
        <v>107</v>
      </c>
      <c r="I71" s="17">
        <f>C71+F71</f>
        <v>5</v>
      </c>
      <c r="J71" s="17">
        <v>0.15108359133126939</v>
      </c>
      <c r="L71" s="19"/>
      <c r="M71" s="20" t="s">
        <v>107</v>
      </c>
      <c r="N71" s="21">
        <v>1.4891640866873059</v>
      </c>
      <c r="O71" s="19"/>
      <c r="P71" s="20" t="s">
        <v>107</v>
      </c>
      <c r="Q71" s="21">
        <v>-0.73374613003095901</v>
      </c>
      <c r="R71" s="26"/>
      <c r="S71" s="20" t="s">
        <v>107</v>
      </c>
      <c r="T71" s="17">
        <f>(N71+Q71)/I71</f>
        <v>0.15108359133126939</v>
      </c>
      <c r="U71" s="17">
        <v>5</v>
      </c>
    </row>
    <row r="72" spans="1:21">
      <c r="A72" s="19"/>
      <c r="B72" s="20" t="s">
        <v>108</v>
      </c>
      <c r="C72" s="21">
        <v>2</v>
      </c>
      <c r="D72" s="19"/>
      <c r="E72" s="20" t="s">
        <v>108</v>
      </c>
      <c r="F72" s="21">
        <v>1</v>
      </c>
      <c r="G72" s="26"/>
      <c r="H72" s="20" t="s">
        <v>108</v>
      </c>
      <c r="I72" s="17">
        <f>C72+F72</f>
        <v>3</v>
      </c>
      <c r="J72" s="17">
        <v>-0.41486068111455099</v>
      </c>
      <c r="L72" s="19"/>
      <c r="M72" s="20" t="s">
        <v>108</v>
      </c>
      <c r="N72" s="21">
        <v>-0.52012383900928816</v>
      </c>
      <c r="O72" s="19"/>
      <c r="P72" s="20" t="s">
        <v>108</v>
      </c>
      <c r="Q72" s="21">
        <v>-0.72445820433436481</v>
      </c>
      <c r="R72" s="26"/>
      <c r="S72" s="20" t="s">
        <v>108</v>
      </c>
      <c r="T72" s="17">
        <f>(N72+Q72)/I72</f>
        <v>-0.41486068111455099</v>
      </c>
      <c r="U72" s="17">
        <v>3</v>
      </c>
    </row>
    <row r="73" spans="1:21">
      <c r="A73" s="19"/>
      <c r="B73" s="20" t="s">
        <v>109</v>
      </c>
      <c r="C73" s="21">
        <v>1</v>
      </c>
      <c r="D73" s="19"/>
      <c r="E73" s="20" t="s">
        <v>109</v>
      </c>
      <c r="F73" s="21">
        <v>3</v>
      </c>
      <c r="G73" s="27"/>
      <c r="H73" s="20" t="s">
        <v>109</v>
      </c>
      <c r="I73" s="17">
        <f>C73+F73</f>
        <v>4</v>
      </c>
      <c r="J73" s="17">
        <v>0.18846749226006179</v>
      </c>
      <c r="L73" s="19"/>
      <c r="M73" s="20" t="s">
        <v>109</v>
      </c>
      <c r="N73" s="21">
        <v>0.70433436532507665</v>
      </c>
      <c r="O73" s="19"/>
      <c r="P73" s="20" t="s">
        <v>109</v>
      </c>
      <c r="Q73" s="21">
        <v>4.9535603715170545E-2</v>
      </c>
      <c r="R73" s="27"/>
      <c r="S73" s="20" t="s">
        <v>109</v>
      </c>
      <c r="T73" s="17">
        <f>(N73+Q73)/I73</f>
        <v>0.18846749226006179</v>
      </c>
      <c r="U73" s="17">
        <v>4</v>
      </c>
    </row>
    <row r="74" spans="1:21">
      <c r="A74" s="15" t="s">
        <v>50</v>
      </c>
      <c r="B74" s="15" t="s">
        <v>102</v>
      </c>
      <c r="C74" s="18">
        <v>2</v>
      </c>
      <c r="D74" s="15" t="s">
        <v>50</v>
      </c>
      <c r="E74" s="15" t="s">
        <v>102</v>
      </c>
      <c r="F74" s="18">
        <v>2</v>
      </c>
      <c r="G74" s="25" t="s">
        <v>50</v>
      </c>
      <c r="H74" s="15" t="s">
        <v>102</v>
      </c>
      <c r="I74" s="17">
        <f t="shared" ref="I74" si="12">C74+F74</f>
        <v>4</v>
      </c>
      <c r="J74" s="17">
        <v>0.11029411764705882</v>
      </c>
      <c r="L74" s="15" t="s">
        <v>50</v>
      </c>
      <c r="M74" s="15" t="s">
        <v>102</v>
      </c>
      <c r="N74" s="18">
        <v>0.13622291021671773</v>
      </c>
      <c r="O74" s="15" t="s">
        <v>50</v>
      </c>
      <c r="P74" s="15" t="s">
        <v>102</v>
      </c>
      <c r="Q74" s="18">
        <v>0.30495356037151755</v>
      </c>
      <c r="R74" s="25" t="s">
        <v>50</v>
      </c>
      <c r="S74" s="15" t="s">
        <v>102</v>
      </c>
      <c r="T74" s="17">
        <f>(N74+Q74)/I74</f>
        <v>0.11029411764705882</v>
      </c>
      <c r="U74" s="17">
        <v>4</v>
      </c>
    </row>
    <row r="75" spans="1:21">
      <c r="A75" s="19"/>
      <c r="B75" s="20" t="s">
        <v>103</v>
      </c>
      <c r="C75" s="21">
        <v>3</v>
      </c>
      <c r="D75" s="19"/>
      <c r="E75" s="20" t="s">
        <v>103</v>
      </c>
      <c r="F75" s="21">
        <v>1</v>
      </c>
      <c r="G75" s="26"/>
      <c r="H75" s="20" t="s">
        <v>103</v>
      </c>
      <c r="I75" s="17">
        <f>C75+F75</f>
        <v>4</v>
      </c>
      <c r="J75" s="17">
        <v>-8.5526315789473562E-2</v>
      </c>
      <c r="L75" s="19"/>
      <c r="M75" s="20" t="s">
        <v>103</v>
      </c>
      <c r="N75" s="21">
        <v>9.2879256965941737E-3</v>
      </c>
      <c r="O75" s="19"/>
      <c r="P75" s="20" t="s">
        <v>103</v>
      </c>
      <c r="Q75" s="21">
        <v>-0.35139318885448845</v>
      </c>
      <c r="R75" s="26"/>
      <c r="S75" s="20" t="s">
        <v>103</v>
      </c>
      <c r="T75" s="17">
        <f>(N75+Q75)/I75</f>
        <v>-8.5526315789473562E-2</v>
      </c>
      <c r="U75" s="17">
        <v>4</v>
      </c>
    </row>
    <row r="76" spans="1:21">
      <c r="A76" s="19"/>
      <c r="B76" s="20" t="s">
        <v>104</v>
      </c>
      <c r="C76" s="21">
        <v>1</v>
      </c>
      <c r="D76" s="19"/>
      <c r="E76" s="20" t="s">
        <v>104</v>
      </c>
      <c r="F76" s="21">
        <v>3</v>
      </c>
      <c r="G76" s="26"/>
      <c r="H76" s="20" t="s">
        <v>104</v>
      </c>
      <c r="I76" s="17">
        <f>C76+F76</f>
        <v>4</v>
      </c>
      <c r="J76" s="17">
        <v>0.2546439628482971</v>
      </c>
      <c r="L76" s="19"/>
      <c r="M76" s="20" t="s">
        <v>104</v>
      </c>
      <c r="N76" s="21">
        <v>1.2631578947368414</v>
      </c>
      <c r="O76" s="19"/>
      <c r="P76" s="20" t="s">
        <v>104</v>
      </c>
      <c r="Q76" s="21">
        <v>-0.24458204334365299</v>
      </c>
      <c r="R76" s="26"/>
      <c r="S76" s="20" t="s">
        <v>104</v>
      </c>
      <c r="T76" s="17">
        <f>(N76+Q76)/I76</f>
        <v>0.2546439628482971</v>
      </c>
      <c r="U76" s="17">
        <v>4</v>
      </c>
    </row>
    <row r="77" spans="1:21">
      <c r="A77" s="19"/>
      <c r="B77" s="20" t="s">
        <v>105</v>
      </c>
      <c r="C77" s="21">
        <v>2</v>
      </c>
      <c r="D77" s="19"/>
      <c r="E77" s="20" t="s">
        <v>105</v>
      </c>
      <c r="F77" s="21">
        <v>2</v>
      </c>
      <c r="G77" s="26"/>
      <c r="H77" s="20" t="s">
        <v>105</v>
      </c>
      <c r="I77" s="17">
        <f>C77+F77</f>
        <v>4</v>
      </c>
      <c r="J77" s="17">
        <v>0.14705882352941177</v>
      </c>
      <c r="L77" s="19"/>
      <c r="M77" s="20" t="s">
        <v>105</v>
      </c>
      <c r="N77" s="21">
        <v>0.98916408668730604</v>
      </c>
      <c r="O77" s="19"/>
      <c r="P77" s="20" t="s">
        <v>105</v>
      </c>
      <c r="Q77" s="21">
        <v>-0.40092879256965896</v>
      </c>
      <c r="R77" s="26"/>
      <c r="S77" s="20" t="s">
        <v>105</v>
      </c>
      <c r="T77" s="17">
        <f>(N77+Q77)/I77</f>
        <v>0.14705882352941177</v>
      </c>
      <c r="U77" s="17">
        <v>4</v>
      </c>
    </row>
    <row r="78" spans="1:21">
      <c r="A78" s="19"/>
      <c r="B78" s="20" t="s">
        <v>106</v>
      </c>
      <c r="C78" s="21">
        <v>3</v>
      </c>
      <c r="D78" s="19"/>
      <c r="E78" s="20" t="s">
        <v>106</v>
      </c>
      <c r="F78" s="21">
        <v>2</v>
      </c>
      <c r="G78" s="26"/>
      <c r="H78" s="20" t="s">
        <v>106</v>
      </c>
      <c r="I78" s="17">
        <f>C78+F78</f>
        <v>5</v>
      </c>
      <c r="J78" s="17">
        <v>-0.13126934984520119</v>
      </c>
      <c r="L78" s="19"/>
      <c r="M78" s="20" t="s">
        <v>106</v>
      </c>
      <c r="N78" s="21">
        <v>-6.9659442724458787E-2</v>
      </c>
      <c r="O78" s="19"/>
      <c r="P78" s="20" t="s">
        <v>106</v>
      </c>
      <c r="Q78" s="21">
        <v>-0.58668730650154721</v>
      </c>
      <c r="R78" s="26"/>
      <c r="S78" s="20" t="s">
        <v>106</v>
      </c>
      <c r="T78" s="17">
        <f>(N78+Q78)/I78</f>
        <v>-0.13126934984520119</v>
      </c>
      <c r="U78" s="17">
        <v>5</v>
      </c>
    </row>
    <row r="79" spans="1:21">
      <c r="A79" s="19"/>
      <c r="B79" s="20" t="s">
        <v>107</v>
      </c>
      <c r="C79" s="21">
        <v>2</v>
      </c>
      <c r="D79" s="19"/>
      <c r="E79" s="20" t="s">
        <v>107</v>
      </c>
      <c r="F79" s="21">
        <v>3</v>
      </c>
      <c r="G79" s="26"/>
      <c r="H79" s="20" t="s">
        <v>107</v>
      </c>
      <c r="I79" s="17">
        <f>C79+F79</f>
        <v>5</v>
      </c>
      <c r="J79" s="17">
        <v>0.15479876160990708</v>
      </c>
      <c r="L79" s="19"/>
      <c r="M79" s="20" t="s">
        <v>107</v>
      </c>
      <c r="N79" s="21">
        <v>0.88080495356037081</v>
      </c>
      <c r="O79" s="19"/>
      <c r="P79" s="20" t="s">
        <v>107</v>
      </c>
      <c r="Q79" s="21">
        <v>-0.10681114551083537</v>
      </c>
      <c r="R79" s="26"/>
      <c r="S79" s="20" t="s">
        <v>107</v>
      </c>
      <c r="T79" s="17">
        <f>(N79+Q79)/I79</f>
        <v>0.15479876160990708</v>
      </c>
      <c r="U79" s="17">
        <v>5</v>
      </c>
    </row>
    <row r="80" spans="1:21">
      <c r="A80" s="19"/>
      <c r="B80" s="20" t="s">
        <v>108</v>
      </c>
      <c r="C80" s="21">
        <v>3</v>
      </c>
      <c r="D80" s="19"/>
      <c r="E80" s="20" t="s">
        <v>108</v>
      </c>
      <c r="F80" s="21">
        <v>2</v>
      </c>
      <c r="G80" s="26"/>
      <c r="H80" s="20" t="s">
        <v>108</v>
      </c>
      <c r="I80" s="17">
        <f>C80+F80</f>
        <v>5</v>
      </c>
      <c r="J80" s="17">
        <v>6.2848297213622339E-2</v>
      </c>
      <c r="L80" s="19"/>
      <c r="M80" s="20" t="s">
        <v>108</v>
      </c>
      <c r="N80" s="21">
        <v>0.16563467492260009</v>
      </c>
      <c r="O80" s="19"/>
      <c r="P80" s="20" t="s">
        <v>108</v>
      </c>
      <c r="Q80" s="21">
        <v>0.14860681114551161</v>
      </c>
      <c r="R80" s="26"/>
      <c r="S80" s="20" t="s">
        <v>108</v>
      </c>
      <c r="T80" s="17">
        <f>(N80+Q80)/I80</f>
        <v>6.2848297213622339E-2</v>
      </c>
      <c r="U80" s="17">
        <v>5</v>
      </c>
    </row>
    <row r="81" spans="1:21">
      <c r="A81" s="19"/>
      <c r="B81" s="20" t="s">
        <v>109</v>
      </c>
      <c r="C81" s="21">
        <v>1</v>
      </c>
      <c r="D81" s="19"/>
      <c r="E81" s="20" t="s">
        <v>109</v>
      </c>
      <c r="F81" s="21">
        <v>2</v>
      </c>
      <c r="G81" s="27"/>
      <c r="H81" s="20" t="s">
        <v>109</v>
      </c>
      <c r="I81" s="17">
        <f>C81+F81</f>
        <v>3</v>
      </c>
      <c r="J81" s="17">
        <v>-6.7079463364293863E-3</v>
      </c>
      <c r="L81" s="19"/>
      <c r="M81" s="20" t="s">
        <v>109</v>
      </c>
      <c r="N81" s="21">
        <v>0.40092879256965896</v>
      </c>
      <c r="O81" s="19"/>
      <c r="P81" s="20" t="s">
        <v>109</v>
      </c>
      <c r="Q81" s="21">
        <v>-0.42105263157894712</v>
      </c>
      <c r="R81" s="27"/>
      <c r="S81" s="20" t="s">
        <v>109</v>
      </c>
      <c r="T81" s="17">
        <f>(N81+Q81)/I81</f>
        <v>-6.7079463364293863E-3</v>
      </c>
      <c r="U81" s="17">
        <v>3</v>
      </c>
    </row>
    <row r="82" spans="1:21">
      <c r="A82" s="15" t="s">
        <v>62</v>
      </c>
      <c r="B82" s="15" t="s">
        <v>102</v>
      </c>
      <c r="C82" s="18">
        <v>3</v>
      </c>
      <c r="D82" s="15" t="s">
        <v>62</v>
      </c>
      <c r="E82" s="15" t="s">
        <v>102</v>
      </c>
      <c r="F82" s="18">
        <v>2</v>
      </c>
      <c r="G82" s="25" t="s">
        <v>62</v>
      </c>
      <c r="H82" s="15" t="s">
        <v>102</v>
      </c>
      <c r="I82" s="17">
        <f>C82+F82</f>
        <v>5</v>
      </c>
      <c r="J82" s="17">
        <v>-1.3622291021671784E-2</v>
      </c>
      <c r="L82" s="15" t="s">
        <v>62</v>
      </c>
      <c r="M82" s="15" t="s">
        <v>102</v>
      </c>
      <c r="N82" s="18">
        <v>0.98916408668730604</v>
      </c>
      <c r="O82" s="15" t="s">
        <v>62</v>
      </c>
      <c r="P82" s="15" t="s">
        <v>102</v>
      </c>
      <c r="Q82" s="18">
        <v>-1.057275541795665</v>
      </c>
      <c r="R82" s="25" t="s">
        <v>62</v>
      </c>
      <c r="S82" s="15" t="s">
        <v>102</v>
      </c>
      <c r="T82" s="17">
        <f>(N82+Q82)/I82</f>
        <v>-1.3622291021671784E-2</v>
      </c>
      <c r="U82" s="17">
        <v>5</v>
      </c>
    </row>
    <row r="83" spans="1:21">
      <c r="A83" s="19"/>
      <c r="B83" s="20" t="s">
        <v>103</v>
      </c>
      <c r="C83" s="21">
        <v>2</v>
      </c>
      <c r="D83" s="19"/>
      <c r="E83" s="20" t="s">
        <v>103</v>
      </c>
      <c r="F83" s="21">
        <v>2</v>
      </c>
      <c r="G83" s="26"/>
      <c r="H83" s="20" t="s">
        <v>103</v>
      </c>
      <c r="I83" s="17">
        <f>C83+F83</f>
        <v>4</v>
      </c>
      <c r="J83" s="17">
        <v>0.38235294117647056</v>
      </c>
      <c r="L83" s="19"/>
      <c r="M83" s="20" t="s">
        <v>103</v>
      </c>
      <c r="N83" s="21">
        <v>1.3421052631578942</v>
      </c>
      <c r="O83" s="19"/>
      <c r="P83" s="20" t="s">
        <v>103</v>
      </c>
      <c r="Q83" s="21">
        <v>0.18730650154798811</v>
      </c>
      <c r="R83" s="26"/>
      <c r="S83" s="20" t="s">
        <v>103</v>
      </c>
      <c r="T83" s="17">
        <f>(N83+Q83)/I83</f>
        <v>0.38235294117647056</v>
      </c>
      <c r="U83" s="17">
        <v>4</v>
      </c>
    </row>
    <row r="84" spans="1:21">
      <c r="A84" s="19"/>
      <c r="B84" s="20" t="s">
        <v>104</v>
      </c>
      <c r="C84" s="21">
        <v>1</v>
      </c>
      <c r="D84" s="19"/>
      <c r="E84" s="20" t="s">
        <v>104</v>
      </c>
      <c r="F84" s="21">
        <v>3</v>
      </c>
      <c r="G84" s="26"/>
      <c r="H84" s="20" t="s">
        <v>104</v>
      </c>
      <c r="I84" s="17">
        <f>C84+F84</f>
        <v>4</v>
      </c>
      <c r="J84" s="17">
        <v>0.1075851393188853</v>
      </c>
      <c r="L84" s="19"/>
      <c r="M84" s="20" t="s">
        <v>104</v>
      </c>
      <c r="N84" s="21">
        <v>0.35139318885448828</v>
      </c>
      <c r="O84" s="19"/>
      <c r="P84" s="20" t="s">
        <v>104</v>
      </c>
      <c r="Q84" s="21">
        <v>7.8947368421052905E-2</v>
      </c>
      <c r="R84" s="26"/>
      <c r="S84" s="20" t="s">
        <v>104</v>
      </c>
      <c r="T84" s="17">
        <f>(N84+Q84)/I84</f>
        <v>0.1075851393188853</v>
      </c>
      <c r="U84" s="17">
        <v>4</v>
      </c>
    </row>
    <row r="85" spans="1:21">
      <c r="A85" s="19"/>
      <c r="B85" s="20" t="s">
        <v>105</v>
      </c>
      <c r="C85" s="21">
        <v>3</v>
      </c>
      <c r="D85" s="19"/>
      <c r="E85" s="20" t="s">
        <v>105</v>
      </c>
      <c r="F85" s="21">
        <v>1</v>
      </c>
      <c r="G85" s="26"/>
      <c r="H85" s="20" t="s">
        <v>105</v>
      </c>
      <c r="I85" s="17">
        <f>C85+F85</f>
        <v>4</v>
      </c>
      <c r="J85" s="17">
        <v>1.7414860681114683E-2</v>
      </c>
      <c r="L85" s="19"/>
      <c r="M85" s="20" t="s">
        <v>105</v>
      </c>
      <c r="N85" s="21">
        <v>6.8111455108358865E-2</v>
      </c>
      <c r="O85" s="19"/>
      <c r="P85" s="20" t="s">
        <v>105</v>
      </c>
      <c r="Q85" s="21">
        <v>1.5479876160998662E-3</v>
      </c>
      <c r="R85" s="26"/>
      <c r="S85" s="20" t="s">
        <v>105</v>
      </c>
      <c r="T85" s="17">
        <f>(N85+Q85)/I85</f>
        <v>1.7414860681114683E-2</v>
      </c>
      <c r="U85" s="17">
        <v>4</v>
      </c>
    </row>
    <row r="86" spans="1:21">
      <c r="A86" s="19"/>
      <c r="B86" s="20" t="s">
        <v>106</v>
      </c>
      <c r="C86" s="21">
        <v>1</v>
      </c>
      <c r="D86" s="19"/>
      <c r="E86" s="20" t="s">
        <v>106</v>
      </c>
      <c r="F86" s="21">
        <v>4</v>
      </c>
      <c r="G86" s="26"/>
      <c r="H86" s="20" t="s">
        <v>106</v>
      </c>
      <c r="I86" s="17">
        <f>C86+F86</f>
        <v>5</v>
      </c>
      <c r="J86" s="17">
        <v>-1.2074303405572894E-2</v>
      </c>
      <c r="L86" s="19"/>
      <c r="M86" s="20" t="s">
        <v>106</v>
      </c>
      <c r="N86" s="21">
        <v>0.94891640866872962</v>
      </c>
      <c r="O86" s="19"/>
      <c r="P86" s="20" t="s">
        <v>106</v>
      </c>
      <c r="Q86" s="21">
        <v>-1.0092879256965941</v>
      </c>
      <c r="R86" s="26"/>
      <c r="S86" s="20" t="s">
        <v>106</v>
      </c>
      <c r="T86" s="17">
        <f>(N86+Q86)/I86</f>
        <v>-1.2074303405572894E-2</v>
      </c>
      <c r="U86" s="17">
        <v>5</v>
      </c>
    </row>
    <row r="87" spans="1:21">
      <c r="A87" s="19"/>
      <c r="B87" s="20" t="s">
        <v>107</v>
      </c>
      <c r="C87" s="21">
        <v>3</v>
      </c>
      <c r="D87" s="19"/>
      <c r="E87" s="20" t="s">
        <v>107</v>
      </c>
      <c r="F87" s="21">
        <v>1</v>
      </c>
      <c r="G87" s="26"/>
      <c r="H87" s="20" t="s">
        <v>107</v>
      </c>
      <c r="I87" s="17">
        <f>C87+F87</f>
        <v>4</v>
      </c>
      <c r="J87" s="17">
        <v>9.0944272445820568E-2</v>
      </c>
      <c r="L87" s="19"/>
      <c r="M87" s="20" t="s">
        <v>107</v>
      </c>
      <c r="N87" s="21">
        <v>1.0975232198142413</v>
      </c>
      <c r="O87" s="19"/>
      <c r="P87" s="20" t="s">
        <v>107</v>
      </c>
      <c r="Q87" s="21">
        <v>-0.73374613003095901</v>
      </c>
      <c r="R87" s="26"/>
      <c r="S87" s="20" t="s">
        <v>107</v>
      </c>
      <c r="T87" s="17">
        <f>(N87+Q87)/I87</f>
        <v>9.0944272445820568E-2</v>
      </c>
      <c r="U87" s="17">
        <v>4</v>
      </c>
    </row>
    <row r="88" spans="1:21">
      <c r="A88" s="19"/>
      <c r="B88" s="20" t="s">
        <v>108</v>
      </c>
      <c r="C88" s="21">
        <v>3</v>
      </c>
      <c r="D88" s="19"/>
      <c r="E88" s="20" t="s">
        <v>108</v>
      </c>
      <c r="F88" s="21">
        <v>2</v>
      </c>
      <c r="G88" s="26"/>
      <c r="H88" s="20" t="s">
        <v>108</v>
      </c>
      <c r="I88" s="17">
        <f>C88+F88</f>
        <v>5</v>
      </c>
      <c r="J88" s="17">
        <v>5.6965944272445876E-2</v>
      </c>
      <c r="L88" s="19"/>
      <c r="M88" s="20" t="s">
        <v>108</v>
      </c>
      <c r="N88" s="21">
        <v>0.5185758513931884</v>
      </c>
      <c r="O88" s="19"/>
      <c r="P88" s="20" t="s">
        <v>108</v>
      </c>
      <c r="Q88" s="21">
        <v>-0.23374613003095901</v>
      </c>
      <c r="R88" s="26"/>
      <c r="S88" s="20" t="s">
        <v>108</v>
      </c>
      <c r="T88" s="17">
        <f>(N88+Q88)/I88</f>
        <v>5.6965944272445876E-2</v>
      </c>
      <c r="U88" s="17">
        <v>5</v>
      </c>
    </row>
    <row r="89" spans="1:21">
      <c r="A89" s="19"/>
      <c r="B89" s="20" t="s">
        <v>109</v>
      </c>
      <c r="C89" s="21">
        <v>1</v>
      </c>
      <c r="D89" s="19"/>
      <c r="E89" s="20" t="s">
        <v>109</v>
      </c>
      <c r="F89" s="21">
        <v>2</v>
      </c>
      <c r="G89" s="27"/>
      <c r="H89" s="20" t="s">
        <v>109</v>
      </c>
      <c r="I89" s="17">
        <f>C89+F89</f>
        <v>3</v>
      </c>
      <c r="J89" s="17">
        <v>9.1331269349845187E-2</v>
      </c>
      <c r="L89" s="19"/>
      <c r="M89" s="20" t="s">
        <v>109</v>
      </c>
      <c r="N89" s="21">
        <v>1.1656346749226003</v>
      </c>
      <c r="O89" s="19"/>
      <c r="P89" s="20" t="s">
        <v>109</v>
      </c>
      <c r="Q89" s="21">
        <v>-0.89164086687306476</v>
      </c>
      <c r="R89" s="27"/>
      <c r="S89" s="20" t="s">
        <v>109</v>
      </c>
      <c r="T89" s="17">
        <f>(N89+Q89)/I89</f>
        <v>9.1331269349845187E-2</v>
      </c>
      <c r="U89" s="17">
        <v>3</v>
      </c>
    </row>
    <row r="90" spans="1:21">
      <c r="A90" s="15" t="s">
        <v>57</v>
      </c>
      <c r="B90" s="15" t="s">
        <v>102</v>
      </c>
      <c r="C90" s="18">
        <v>2</v>
      </c>
      <c r="D90" s="15" t="s">
        <v>57</v>
      </c>
      <c r="E90" s="15" t="s">
        <v>102</v>
      </c>
      <c r="F90" s="18">
        <v>3</v>
      </c>
      <c r="G90" s="25" t="s">
        <v>57</v>
      </c>
      <c r="H90" s="15" t="s">
        <v>102</v>
      </c>
      <c r="I90" s="17">
        <f t="shared" ref="I90" si="13">C90+F90</f>
        <v>5</v>
      </c>
      <c r="J90" s="17">
        <v>-2.1671826625387025E-2</v>
      </c>
      <c r="L90" s="15" t="s">
        <v>57</v>
      </c>
      <c r="M90" s="15" t="s">
        <v>102</v>
      </c>
      <c r="N90" s="18">
        <v>1.2631578947368414</v>
      </c>
      <c r="O90" s="15" t="s">
        <v>57</v>
      </c>
      <c r="P90" s="15" t="s">
        <v>102</v>
      </c>
      <c r="Q90" s="18">
        <v>-1.3715170278637765</v>
      </c>
      <c r="R90" s="25" t="s">
        <v>57</v>
      </c>
      <c r="S90" s="15" t="s">
        <v>102</v>
      </c>
      <c r="T90" s="17">
        <f>(N90+Q90)/I90</f>
        <v>-2.1671826625387025E-2</v>
      </c>
      <c r="U90" s="17">
        <v>5</v>
      </c>
    </row>
    <row r="91" spans="1:21">
      <c r="A91" s="19"/>
      <c r="B91" s="20" t="s">
        <v>103</v>
      </c>
      <c r="C91" s="21">
        <v>2</v>
      </c>
      <c r="D91" s="19"/>
      <c r="E91" s="20" t="s">
        <v>103</v>
      </c>
      <c r="F91" s="21">
        <v>2</v>
      </c>
      <c r="G91" s="26"/>
      <c r="H91" s="20" t="s">
        <v>103</v>
      </c>
      <c r="I91" s="17">
        <f>C91+F91</f>
        <v>4</v>
      </c>
      <c r="J91" s="17">
        <v>1.470588235294118E-2</v>
      </c>
      <c r="L91" s="19"/>
      <c r="M91" s="20" t="s">
        <v>103</v>
      </c>
      <c r="N91" s="21">
        <v>-0.30495356037151755</v>
      </c>
      <c r="O91" s="19"/>
      <c r="P91" s="20" t="s">
        <v>103</v>
      </c>
      <c r="Q91" s="21">
        <v>0.36377708978328227</v>
      </c>
      <c r="R91" s="26"/>
      <c r="S91" s="20" t="s">
        <v>103</v>
      </c>
      <c r="T91" s="17">
        <f>(N91+Q91)/I91</f>
        <v>1.470588235294118E-2</v>
      </c>
      <c r="U91" s="17">
        <v>4</v>
      </c>
    </row>
    <row r="92" spans="1:21">
      <c r="A92" s="19"/>
      <c r="B92" s="20" t="s">
        <v>104</v>
      </c>
      <c r="C92" s="21">
        <v>2</v>
      </c>
      <c r="D92" s="19"/>
      <c r="E92" s="20" t="s">
        <v>104</v>
      </c>
      <c r="F92" s="21">
        <v>2</v>
      </c>
      <c r="G92" s="26"/>
      <c r="H92" s="20" t="s">
        <v>104</v>
      </c>
      <c r="I92" s="17">
        <f>C92+F92</f>
        <v>4</v>
      </c>
      <c r="J92" s="17">
        <v>-0.2279411764705882</v>
      </c>
      <c r="L92" s="19"/>
      <c r="M92" s="20" t="s">
        <v>104</v>
      </c>
      <c r="N92" s="21">
        <v>1.3421052631578942</v>
      </c>
      <c r="O92" s="19"/>
      <c r="P92" s="20" t="s">
        <v>104</v>
      </c>
      <c r="Q92" s="21">
        <v>-2.2538699690402471</v>
      </c>
      <c r="R92" s="26"/>
      <c r="S92" s="20" t="s">
        <v>104</v>
      </c>
      <c r="T92" s="17">
        <f>(N92+Q92)/I92</f>
        <v>-0.2279411764705882</v>
      </c>
      <c r="U92" s="17">
        <v>4</v>
      </c>
    </row>
    <row r="93" spans="1:21">
      <c r="A93" s="19"/>
      <c r="B93" s="20" t="s">
        <v>105</v>
      </c>
      <c r="C93" s="21">
        <v>2</v>
      </c>
      <c r="D93" s="19"/>
      <c r="E93" s="20" t="s">
        <v>105</v>
      </c>
      <c r="F93" s="21">
        <v>3</v>
      </c>
      <c r="G93" s="26"/>
      <c r="H93" s="20" t="s">
        <v>105</v>
      </c>
      <c r="I93" s="17">
        <f>C93+F93</f>
        <v>5</v>
      </c>
      <c r="J93" s="17">
        <v>5.4798761609907057E-2</v>
      </c>
      <c r="L93" s="19"/>
      <c r="M93" s="20" t="s">
        <v>105</v>
      </c>
      <c r="N93" s="21">
        <v>5.7275541795664797E-2</v>
      </c>
      <c r="O93" s="19"/>
      <c r="P93" s="20" t="s">
        <v>105</v>
      </c>
      <c r="Q93" s="21">
        <v>0.21671826625387047</v>
      </c>
      <c r="R93" s="26"/>
      <c r="S93" s="20" t="s">
        <v>105</v>
      </c>
      <c r="T93" s="17">
        <f>(N93+Q93)/I93</f>
        <v>5.4798761609907057E-2</v>
      </c>
      <c r="U93" s="17">
        <v>5</v>
      </c>
    </row>
    <row r="94" spans="1:21">
      <c r="A94" s="19"/>
      <c r="B94" s="20" t="s">
        <v>106</v>
      </c>
      <c r="C94" s="21">
        <v>3</v>
      </c>
      <c r="D94" s="19"/>
      <c r="E94" s="20" t="s">
        <v>106</v>
      </c>
      <c r="F94" s="21">
        <v>1</v>
      </c>
      <c r="G94" s="26"/>
      <c r="H94" s="20" t="s">
        <v>106</v>
      </c>
      <c r="I94" s="17">
        <f>C94+F94</f>
        <v>4</v>
      </c>
      <c r="J94" s="17">
        <v>0.25270897832817352</v>
      </c>
      <c r="L94" s="19"/>
      <c r="M94" s="20" t="s">
        <v>106</v>
      </c>
      <c r="N94" s="21">
        <v>0.77399380804953533</v>
      </c>
      <c r="O94" s="19"/>
      <c r="P94" s="20" t="s">
        <v>106</v>
      </c>
      <c r="Q94" s="21">
        <v>0.23684210526315871</v>
      </c>
      <c r="R94" s="26"/>
      <c r="S94" s="20" t="s">
        <v>106</v>
      </c>
      <c r="T94" s="17">
        <f>(N94+Q94)/I94</f>
        <v>0.25270897832817352</v>
      </c>
      <c r="U94" s="17">
        <v>4</v>
      </c>
    </row>
    <row r="95" spans="1:21">
      <c r="A95" s="19"/>
      <c r="B95" s="20" t="s">
        <v>107</v>
      </c>
      <c r="C95" s="21">
        <v>3</v>
      </c>
      <c r="D95" s="19"/>
      <c r="E95" s="20" t="s">
        <v>107</v>
      </c>
      <c r="F95" s="21">
        <v>2</v>
      </c>
      <c r="G95" s="26"/>
      <c r="H95" s="20" t="s">
        <v>107</v>
      </c>
      <c r="I95" s="17">
        <f>C95+F95</f>
        <v>5</v>
      </c>
      <c r="J95" s="17">
        <v>-0.16068111455108355</v>
      </c>
      <c r="L95" s="19"/>
      <c r="M95" s="20" t="s">
        <v>107</v>
      </c>
      <c r="N95" s="21">
        <v>-6.9659442724458787E-2</v>
      </c>
      <c r="O95" s="19"/>
      <c r="P95" s="20" t="s">
        <v>107</v>
      </c>
      <c r="Q95" s="21">
        <v>-0.73374613003095901</v>
      </c>
      <c r="R95" s="26"/>
      <c r="S95" s="20" t="s">
        <v>107</v>
      </c>
      <c r="T95" s="17">
        <f>(N95+Q95)/I95</f>
        <v>-0.16068111455108355</v>
      </c>
      <c r="U95" s="17">
        <v>5</v>
      </c>
    </row>
    <row r="96" spans="1:21">
      <c r="A96" s="19"/>
      <c r="B96" s="20" t="s">
        <v>108</v>
      </c>
      <c r="C96" s="21">
        <v>1</v>
      </c>
      <c r="D96" s="19"/>
      <c r="E96" s="20" t="s">
        <v>108</v>
      </c>
      <c r="F96" s="21">
        <v>2</v>
      </c>
      <c r="G96" s="26"/>
      <c r="H96" s="20" t="s">
        <v>108</v>
      </c>
      <c r="I96" s="17">
        <f>C96+F96</f>
        <v>3</v>
      </c>
      <c r="J96" s="17">
        <v>-6.553147574819411E-2</v>
      </c>
      <c r="L96" s="19"/>
      <c r="M96" s="20" t="s">
        <v>108</v>
      </c>
      <c r="N96" s="21">
        <v>0.19504643962848245</v>
      </c>
      <c r="O96" s="19"/>
      <c r="P96" s="20" t="s">
        <v>108</v>
      </c>
      <c r="Q96" s="21">
        <v>-0.39164086687306476</v>
      </c>
      <c r="R96" s="26"/>
      <c r="S96" s="20" t="s">
        <v>108</v>
      </c>
      <c r="T96" s="17">
        <f>(N96+Q96)/I96</f>
        <v>-6.553147574819411E-2</v>
      </c>
      <c r="U96" s="17">
        <v>3</v>
      </c>
    </row>
    <row r="97" spans="1:21">
      <c r="A97" s="19"/>
      <c r="B97" s="20" t="s">
        <v>109</v>
      </c>
      <c r="C97" s="21">
        <v>2</v>
      </c>
      <c r="D97" s="19"/>
      <c r="E97" s="20" t="s">
        <v>109</v>
      </c>
      <c r="F97" s="21">
        <v>2</v>
      </c>
      <c r="G97" s="27"/>
      <c r="H97" s="20" t="s">
        <v>109</v>
      </c>
      <c r="I97" s="17">
        <f>C97+F97</f>
        <v>4</v>
      </c>
      <c r="J97" s="17">
        <v>0.25735294117647056</v>
      </c>
      <c r="L97" s="19"/>
      <c r="M97" s="20" t="s">
        <v>109</v>
      </c>
      <c r="N97" s="21">
        <v>1.1656346749226001</v>
      </c>
      <c r="O97" s="19"/>
      <c r="P97" s="20" t="s">
        <v>109</v>
      </c>
      <c r="Q97" s="21">
        <v>-0.13622291021671773</v>
      </c>
      <c r="R97" s="27"/>
      <c r="S97" s="20" t="s">
        <v>109</v>
      </c>
      <c r="T97" s="17">
        <f>(N97+Q97)/I97</f>
        <v>0.25735294117647056</v>
      </c>
      <c r="U97" s="17">
        <v>4</v>
      </c>
    </row>
    <row r="98" spans="1:21">
      <c r="A98" s="15" t="s">
        <v>56</v>
      </c>
      <c r="B98" s="15" t="s">
        <v>102</v>
      </c>
      <c r="C98" s="18">
        <v>3</v>
      </c>
      <c r="D98" s="15" t="s">
        <v>56</v>
      </c>
      <c r="E98" s="15" t="s">
        <v>102</v>
      </c>
      <c r="F98" s="18">
        <v>2</v>
      </c>
      <c r="G98" s="25" t="s">
        <v>56</v>
      </c>
      <c r="H98" s="15" t="s">
        <v>102</v>
      </c>
      <c r="I98" s="17">
        <f t="shared" ref="I98" si="14">C98+F98</f>
        <v>5</v>
      </c>
      <c r="J98" s="17">
        <v>-0.20773993808049532</v>
      </c>
      <c r="L98" s="15" t="s">
        <v>56</v>
      </c>
      <c r="M98" s="15" t="s">
        <v>102</v>
      </c>
      <c r="N98" s="18">
        <v>-0.65789473684210575</v>
      </c>
      <c r="O98" s="15" t="s">
        <v>56</v>
      </c>
      <c r="P98" s="15" t="s">
        <v>102</v>
      </c>
      <c r="Q98" s="18">
        <v>-0.38080495356037081</v>
      </c>
      <c r="R98" s="25" t="s">
        <v>56</v>
      </c>
      <c r="S98" s="15" t="s">
        <v>102</v>
      </c>
      <c r="T98" s="17">
        <f>(N98+Q98)/I98</f>
        <v>-0.20773993808049532</v>
      </c>
      <c r="U98" s="17">
        <v>5</v>
      </c>
    </row>
    <row r="99" spans="1:21">
      <c r="A99" s="15" t="s">
        <v>56</v>
      </c>
      <c r="B99" s="20" t="s">
        <v>103</v>
      </c>
      <c r="C99" s="21">
        <v>2</v>
      </c>
      <c r="D99" s="15" t="s">
        <v>56</v>
      </c>
      <c r="E99" s="20" t="s">
        <v>103</v>
      </c>
      <c r="F99" s="21">
        <v>2</v>
      </c>
      <c r="G99" s="26"/>
      <c r="H99" s="20" t="s">
        <v>103</v>
      </c>
      <c r="I99" s="17">
        <f>C99+F99</f>
        <v>4</v>
      </c>
      <c r="J99" s="17">
        <v>-0.19117647058823528</v>
      </c>
      <c r="L99" s="19"/>
      <c r="M99" s="20" t="s">
        <v>103</v>
      </c>
      <c r="N99" s="21">
        <v>-0.45201238390092929</v>
      </c>
      <c r="O99" s="19"/>
      <c r="P99" s="20" t="s">
        <v>103</v>
      </c>
      <c r="Q99" s="21">
        <v>-0.31269349845201189</v>
      </c>
      <c r="R99" s="26"/>
      <c r="S99" s="20" t="s">
        <v>103</v>
      </c>
      <c r="T99" s="17">
        <f>(N99+Q99)/I99</f>
        <v>-0.19117647058823528</v>
      </c>
      <c r="U99" s="17">
        <v>4</v>
      </c>
    </row>
    <row r="100" spans="1:21">
      <c r="A100" s="15" t="s">
        <v>56</v>
      </c>
      <c r="B100" s="20" t="s">
        <v>104</v>
      </c>
      <c r="C100" s="21">
        <v>3</v>
      </c>
      <c r="D100" s="15" t="s">
        <v>56</v>
      </c>
      <c r="E100" s="20" t="s">
        <v>104</v>
      </c>
      <c r="F100" s="21">
        <v>1</v>
      </c>
      <c r="G100" s="26"/>
      <c r="H100" s="20" t="s">
        <v>104</v>
      </c>
      <c r="I100" s="17">
        <f>C100+F100</f>
        <v>4</v>
      </c>
      <c r="J100" s="17">
        <v>0.13506191950464408</v>
      </c>
      <c r="L100" s="19"/>
      <c r="M100" s="20" t="s">
        <v>104</v>
      </c>
      <c r="N100" s="21">
        <v>0.77399380804953533</v>
      </c>
      <c r="O100" s="19"/>
      <c r="P100" s="20" t="s">
        <v>104</v>
      </c>
      <c r="Q100" s="21">
        <v>-0.23374613003095901</v>
      </c>
      <c r="R100" s="26"/>
      <c r="S100" s="20" t="s">
        <v>104</v>
      </c>
      <c r="T100" s="17">
        <f>(N100+Q100)/I100</f>
        <v>0.13506191950464408</v>
      </c>
      <c r="U100" s="17">
        <v>4</v>
      </c>
    </row>
    <row r="101" spans="1:21">
      <c r="A101" s="15" t="s">
        <v>56</v>
      </c>
      <c r="B101" s="20" t="s">
        <v>105</v>
      </c>
      <c r="C101" s="21">
        <v>1</v>
      </c>
      <c r="D101" s="15" t="s">
        <v>56</v>
      </c>
      <c r="E101" s="20" t="s">
        <v>105</v>
      </c>
      <c r="F101" s="21">
        <v>3</v>
      </c>
      <c r="G101" s="26"/>
      <c r="H101" s="20" t="s">
        <v>105</v>
      </c>
      <c r="I101" s="17">
        <f>C101+F101</f>
        <v>4</v>
      </c>
      <c r="J101" s="17">
        <v>-3.2120743034055883E-2</v>
      </c>
      <c r="L101" s="19"/>
      <c r="M101" s="20" t="s">
        <v>105</v>
      </c>
      <c r="N101" s="21">
        <v>-0.32507739938080582</v>
      </c>
      <c r="O101" s="19"/>
      <c r="P101" s="20" t="s">
        <v>105</v>
      </c>
      <c r="Q101" s="21">
        <v>0.19659442724458229</v>
      </c>
      <c r="R101" s="26"/>
      <c r="S101" s="20" t="s">
        <v>105</v>
      </c>
      <c r="T101" s="17">
        <f>(N101+Q101)/I101</f>
        <v>-3.2120743034055883E-2</v>
      </c>
      <c r="U101" s="17">
        <v>4</v>
      </c>
    </row>
    <row r="102" spans="1:21">
      <c r="A102" s="15" t="s">
        <v>56</v>
      </c>
      <c r="B102" s="20" t="s">
        <v>106</v>
      </c>
      <c r="C102" s="21">
        <v>2</v>
      </c>
      <c r="D102" s="15" t="s">
        <v>56</v>
      </c>
      <c r="E102" s="20" t="s">
        <v>106</v>
      </c>
      <c r="F102" s="21">
        <v>2</v>
      </c>
      <c r="G102" s="26"/>
      <c r="H102" s="20" t="s">
        <v>106</v>
      </c>
      <c r="I102" s="17">
        <f>C102+F102</f>
        <v>4</v>
      </c>
      <c r="J102" s="17">
        <v>-0.125</v>
      </c>
      <c r="L102" s="19"/>
      <c r="M102" s="20" t="s">
        <v>106</v>
      </c>
      <c r="N102" s="21">
        <v>0.66563467492260009</v>
      </c>
      <c r="O102" s="19"/>
      <c r="P102" s="20" t="s">
        <v>106</v>
      </c>
      <c r="Q102" s="21">
        <v>-1.1656346749226001</v>
      </c>
      <c r="R102" s="26"/>
      <c r="S102" s="20" t="s">
        <v>106</v>
      </c>
      <c r="T102" s="17">
        <f>(N102+Q102)/I102</f>
        <v>-0.125</v>
      </c>
      <c r="U102" s="17">
        <v>4</v>
      </c>
    </row>
    <row r="103" spans="1:21">
      <c r="A103" s="15" t="s">
        <v>56</v>
      </c>
      <c r="B103" s="20" t="s">
        <v>107</v>
      </c>
      <c r="C103" s="21">
        <v>2</v>
      </c>
      <c r="D103" s="15" t="s">
        <v>56</v>
      </c>
      <c r="E103" s="20" t="s">
        <v>107</v>
      </c>
      <c r="F103" s="21">
        <v>3</v>
      </c>
      <c r="G103" s="26"/>
      <c r="H103" s="20" t="s">
        <v>107</v>
      </c>
      <c r="I103" s="17">
        <f>C103+F103</f>
        <v>5</v>
      </c>
      <c r="J103" s="17">
        <v>6.6563467492259984E-2</v>
      </c>
      <c r="L103" s="19"/>
      <c r="M103" s="20" t="s">
        <v>107</v>
      </c>
      <c r="N103" s="21">
        <v>-0.38390092879257054</v>
      </c>
      <c r="O103" s="19"/>
      <c r="P103" s="20" t="s">
        <v>107</v>
      </c>
      <c r="Q103" s="21">
        <v>0.71671826625387047</v>
      </c>
      <c r="R103" s="26"/>
      <c r="S103" s="20" t="s">
        <v>107</v>
      </c>
      <c r="T103" s="17">
        <f>(N103+Q103)/I103</f>
        <v>6.6563467492259984E-2</v>
      </c>
      <c r="U103" s="17">
        <v>5</v>
      </c>
    </row>
    <row r="104" spans="1:21">
      <c r="A104" s="15" t="s">
        <v>56</v>
      </c>
      <c r="B104" s="20" t="s">
        <v>108</v>
      </c>
      <c r="C104" s="21">
        <v>2</v>
      </c>
      <c r="D104" s="15" t="s">
        <v>56</v>
      </c>
      <c r="E104" s="20" t="s">
        <v>108</v>
      </c>
      <c r="F104" s="21">
        <v>2</v>
      </c>
      <c r="G104" s="26"/>
      <c r="H104" s="20" t="s">
        <v>108</v>
      </c>
      <c r="I104" s="17">
        <f>C104+F104</f>
        <v>4</v>
      </c>
      <c r="J104" s="17">
        <v>-7.3529411764705621E-3</v>
      </c>
      <c r="L104" s="19"/>
      <c r="M104" s="20" t="s">
        <v>108</v>
      </c>
      <c r="N104" s="21">
        <v>0.63622291021671784</v>
      </c>
      <c r="O104" s="19"/>
      <c r="P104" s="20" t="s">
        <v>108</v>
      </c>
      <c r="Q104" s="21">
        <v>-0.66563467492260009</v>
      </c>
      <c r="R104" s="26"/>
      <c r="S104" s="20" t="s">
        <v>108</v>
      </c>
      <c r="T104" s="17">
        <f>(N104+Q104)/I104</f>
        <v>-7.3529411764705621E-3</v>
      </c>
      <c r="U104" s="17">
        <v>4</v>
      </c>
    </row>
    <row r="105" spans="1:21">
      <c r="A105" s="15" t="s">
        <v>56</v>
      </c>
      <c r="B105" s="20" t="s">
        <v>109</v>
      </c>
      <c r="C105" s="21">
        <v>2</v>
      </c>
      <c r="D105" s="15" t="s">
        <v>56</v>
      </c>
      <c r="E105" s="20" t="s">
        <v>109</v>
      </c>
      <c r="F105" s="21">
        <v>2</v>
      </c>
      <c r="G105" s="27"/>
      <c r="H105" s="20" t="s">
        <v>109</v>
      </c>
      <c r="I105" s="17">
        <f>C105+F105</f>
        <v>4</v>
      </c>
      <c r="J105" s="17">
        <v>0.46323529411764713</v>
      </c>
      <c r="L105" s="19"/>
      <c r="M105" s="20" t="s">
        <v>109</v>
      </c>
      <c r="N105" s="21">
        <v>1.6656346749226003</v>
      </c>
      <c r="O105" s="19"/>
      <c r="P105" s="20" t="s">
        <v>109</v>
      </c>
      <c r="Q105" s="21">
        <v>0.18730650154798817</v>
      </c>
      <c r="R105" s="27"/>
      <c r="S105" s="20" t="s">
        <v>109</v>
      </c>
      <c r="T105" s="17">
        <f>(N105+Q105)/I105</f>
        <v>0.46323529411764713</v>
      </c>
      <c r="U105" s="17">
        <v>4</v>
      </c>
    </row>
    <row r="106" spans="1:21">
      <c r="A106" s="15" t="s">
        <v>65</v>
      </c>
      <c r="B106" s="15" t="s">
        <v>102</v>
      </c>
      <c r="C106" s="18">
        <v>3</v>
      </c>
      <c r="D106" s="15" t="s">
        <v>65</v>
      </c>
      <c r="E106" s="15" t="s">
        <v>102</v>
      </c>
      <c r="F106" s="18">
        <v>1</v>
      </c>
      <c r="G106" s="25" t="s">
        <v>65</v>
      </c>
      <c r="H106" s="15" t="s">
        <v>102</v>
      </c>
      <c r="I106" s="17">
        <f t="shared" ref="I106" si="15">C106+F106</f>
        <v>4</v>
      </c>
      <c r="J106" s="17">
        <v>-0.57082043343653233</v>
      </c>
      <c r="L106" s="15" t="s">
        <v>65</v>
      </c>
      <c r="M106" s="15" t="s">
        <v>102</v>
      </c>
      <c r="N106" s="18">
        <v>-0.52012383900928816</v>
      </c>
      <c r="O106" s="15" t="s">
        <v>65</v>
      </c>
      <c r="P106" s="15" t="s">
        <v>102</v>
      </c>
      <c r="Q106" s="18">
        <v>-1.7631578947368414</v>
      </c>
      <c r="R106" s="25" t="s">
        <v>65</v>
      </c>
      <c r="S106" s="15" t="s">
        <v>102</v>
      </c>
      <c r="T106" s="17">
        <f>(N106+Q106)/I106</f>
        <v>-0.57082043343653233</v>
      </c>
      <c r="U106" s="17">
        <v>4</v>
      </c>
    </row>
    <row r="107" spans="1:21">
      <c r="A107" s="19"/>
      <c r="B107" s="20" t="s">
        <v>103</v>
      </c>
      <c r="C107" s="21">
        <v>2</v>
      </c>
      <c r="D107" s="19"/>
      <c r="E107" s="20" t="s">
        <v>103</v>
      </c>
      <c r="F107" s="21">
        <v>2</v>
      </c>
      <c r="G107" s="26"/>
      <c r="H107" s="20" t="s">
        <v>103</v>
      </c>
      <c r="I107" s="17">
        <f>C107+F107</f>
        <v>4</v>
      </c>
      <c r="J107" s="17">
        <v>0.11029411764705882</v>
      </c>
      <c r="L107" s="19"/>
      <c r="M107" s="20" t="s">
        <v>103</v>
      </c>
      <c r="N107" s="21">
        <v>0.66563467492260009</v>
      </c>
      <c r="O107" s="19"/>
      <c r="P107" s="20" t="s">
        <v>103</v>
      </c>
      <c r="Q107" s="21">
        <v>-0.22445820433436484</v>
      </c>
      <c r="R107" s="26"/>
      <c r="S107" s="20" t="s">
        <v>103</v>
      </c>
      <c r="T107" s="17">
        <f>(N107+Q107)/I107</f>
        <v>0.11029411764705882</v>
      </c>
      <c r="U107" s="17">
        <v>4</v>
      </c>
    </row>
    <row r="108" spans="1:21">
      <c r="A108" s="19"/>
      <c r="B108" s="20" t="s">
        <v>104</v>
      </c>
      <c r="C108" s="21">
        <v>2</v>
      </c>
      <c r="D108" s="19"/>
      <c r="E108" s="20" t="s">
        <v>104</v>
      </c>
      <c r="F108" s="21">
        <v>3</v>
      </c>
      <c r="G108" s="26"/>
      <c r="H108" s="20" t="s">
        <v>104</v>
      </c>
      <c r="I108" s="17">
        <f>C108+F108</f>
        <v>5</v>
      </c>
      <c r="J108" s="17">
        <v>0.17832817337461296</v>
      </c>
      <c r="L108" s="19"/>
      <c r="M108" s="20" t="s">
        <v>104</v>
      </c>
      <c r="N108" s="21">
        <v>0.64551083591331193</v>
      </c>
      <c r="O108" s="19"/>
      <c r="P108" s="20" t="s">
        <v>104</v>
      </c>
      <c r="Q108" s="21">
        <v>0.24613003095975286</v>
      </c>
      <c r="R108" s="26"/>
      <c r="S108" s="20" t="s">
        <v>104</v>
      </c>
      <c r="T108" s="17">
        <f>(N108+Q108)/I108</f>
        <v>0.17832817337461296</v>
      </c>
      <c r="U108" s="17">
        <v>5</v>
      </c>
    </row>
    <row r="109" spans="1:21">
      <c r="A109" s="19"/>
      <c r="B109" s="20" t="s">
        <v>105</v>
      </c>
      <c r="C109" s="21">
        <v>1</v>
      </c>
      <c r="D109" s="19"/>
      <c r="E109" s="20" t="s">
        <v>105</v>
      </c>
      <c r="F109" s="21">
        <v>4</v>
      </c>
      <c r="G109" s="26"/>
      <c r="H109" s="20" t="s">
        <v>105</v>
      </c>
      <c r="I109" s="17">
        <f>C109+F109</f>
        <v>5</v>
      </c>
      <c r="J109" s="17">
        <v>2.3219814241485913E-2</v>
      </c>
      <c r="L109" s="19"/>
      <c r="M109" s="20" t="s">
        <v>105</v>
      </c>
      <c r="N109" s="21">
        <v>1.0077399380804943</v>
      </c>
      <c r="O109" s="19"/>
      <c r="P109" s="20" t="s">
        <v>105</v>
      </c>
      <c r="Q109" s="21">
        <v>-0.89164086687306476</v>
      </c>
      <c r="R109" s="26"/>
      <c r="S109" s="20" t="s">
        <v>105</v>
      </c>
      <c r="T109" s="17">
        <f>(N109+Q109)/I109</f>
        <v>2.3219814241485913E-2</v>
      </c>
      <c r="U109" s="17">
        <v>5</v>
      </c>
    </row>
    <row r="110" spans="1:21">
      <c r="A110" s="19"/>
      <c r="B110" s="20" t="s">
        <v>106</v>
      </c>
      <c r="C110" s="21">
        <v>3</v>
      </c>
      <c r="D110" s="19"/>
      <c r="E110" s="20" t="s">
        <v>106</v>
      </c>
      <c r="F110" s="21">
        <v>2</v>
      </c>
      <c r="G110" s="26"/>
      <c r="H110" s="20" t="s">
        <v>106</v>
      </c>
      <c r="I110" s="17">
        <f>C110+F110</f>
        <v>5</v>
      </c>
      <c r="J110" s="17">
        <v>-0.27832817337461296</v>
      </c>
      <c r="L110" s="19"/>
      <c r="M110" s="20" t="s">
        <v>106</v>
      </c>
      <c r="N110" s="21">
        <v>-0.33436532507739997</v>
      </c>
      <c r="O110" s="19"/>
      <c r="P110" s="20" t="s">
        <v>106</v>
      </c>
      <c r="Q110" s="21">
        <v>-1.057275541795665</v>
      </c>
      <c r="R110" s="26"/>
      <c r="S110" s="20" t="s">
        <v>106</v>
      </c>
      <c r="T110" s="17">
        <f>(N110+Q110)/I110</f>
        <v>-0.27832817337461296</v>
      </c>
      <c r="U110" s="17">
        <v>5</v>
      </c>
    </row>
    <row r="111" spans="1:21">
      <c r="A111" s="19"/>
      <c r="B111" s="20" t="s">
        <v>107</v>
      </c>
      <c r="C111" s="21">
        <v>2</v>
      </c>
      <c r="D111" s="19"/>
      <c r="E111" s="20" t="s">
        <v>107</v>
      </c>
      <c r="F111" s="21">
        <v>2</v>
      </c>
      <c r="G111" s="26"/>
      <c r="H111" s="20" t="s">
        <v>107</v>
      </c>
      <c r="I111" s="17">
        <f>C111+F111</f>
        <v>4</v>
      </c>
      <c r="J111" s="17">
        <v>0.21323529411764705</v>
      </c>
      <c r="L111" s="19"/>
      <c r="M111" s="20" t="s">
        <v>107</v>
      </c>
      <c r="N111" s="21">
        <v>0.16563467492260009</v>
      </c>
      <c r="O111" s="19"/>
      <c r="P111" s="20" t="s">
        <v>107</v>
      </c>
      <c r="Q111" s="21">
        <v>0.68730650154798811</v>
      </c>
      <c r="R111" s="26"/>
      <c r="S111" s="20" t="s">
        <v>107</v>
      </c>
      <c r="T111" s="17">
        <f>(N111+Q111)/I111</f>
        <v>0.21323529411764705</v>
      </c>
      <c r="U111" s="17">
        <v>4</v>
      </c>
    </row>
    <row r="112" spans="1:21">
      <c r="A112" s="19"/>
      <c r="B112" s="20" t="s">
        <v>108</v>
      </c>
      <c r="C112" s="21">
        <v>2</v>
      </c>
      <c r="D112" s="19"/>
      <c r="E112" s="20" t="s">
        <v>108</v>
      </c>
      <c r="F112" s="21">
        <v>2</v>
      </c>
      <c r="G112" s="26"/>
      <c r="H112" s="20" t="s">
        <v>108</v>
      </c>
      <c r="I112" s="17">
        <f>C112+F112</f>
        <v>4</v>
      </c>
      <c r="J112" s="17">
        <v>0</v>
      </c>
      <c r="L112" s="19"/>
      <c r="M112" s="20" t="s">
        <v>108</v>
      </c>
      <c r="N112" s="21">
        <v>0.13622291021671773</v>
      </c>
      <c r="O112" s="19"/>
      <c r="P112" s="20" t="s">
        <v>108</v>
      </c>
      <c r="Q112" s="21">
        <v>-0.13622291021671773</v>
      </c>
      <c r="R112" s="26"/>
      <c r="S112" s="20" t="s">
        <v>108</v>
      </c>
      <c r="T112" s="17">
        <f>(N112+Q112)/I112</f>
        <v>0</v>
      </c>
      <c r="U112" s="17">
        <v>4</v>
      </c>
    </row>
    <row r="113" spans="1:21">
      <c r="A113" s="19"/>
      <c r="B113" s="20" t="s">
        <v>109</v>
      </c>
      <c r="C113" s="21">
        <v>2</v>
      </c>
      <c r="D113" s="19"/>
      <c r="E113" s="20" t="s">
        <v>109</v>
      </c>
      <c r="F113" s="21">
        <v>1</v>
      </c>
      <c r="G113" s="27"/>
      <c r="H113" s="20" t="s">
        <v>109</v>
      </c>
      <c r="I113" s="17">
        <f>C113+F113</f>
        <v>3</v>
      </c>
      <c r="J113" s="17">
        <v>4.5923632610939201E-2</v>
      </c>
      <c r="L113" s="19"/>
      <c r="M113" s="20" t="s">
        <v>109</v>
      </c>
      <c r="N113" s="21">
        <v>0.77399380804953533</v>
      </c>
      <c r="O113" s="19"/>
      <c r="P113" s="20" t="s">
        <v>109</v>
      </c>
      <c r="Q113" s="21">
        <v>-0.63622291021671773</v>
      </c>
      <c r="R113" s="27"/>
      <c r="S113" s="20" t="s">
        <v>109</v>
      </c>
      <c r="T113" s="17">
        <f>(N113+Q113)/I113</f>
        <v>4.5923632610939201E-2</v>
      </c>
      <c r="U113" s="17">
        <v>3</v>
      </c>
    </row>
    <row r="114" spans="1:21">
      <c r="A114" s="15" t="s">
        <v>69</v>
      </c>
      <c r="B114" s="15" t="s">
        <v>102</v>
      </c>
      <c r="C114" s="18">
        <v>2</v>
      </c>
      <c r="D114" s="15" t="s">
        <v>69</v>
      </c>
      <c r="E114" s="15" t="s">
        <v>102</v>
      </c>
      <c r="F114" s="18">
        <v>2</v>
      </c>
      <c r="G114" s="25" t="s">
        <v>69</v>
      </c>
      <c r="H114" s="15" t="s">
        <v>102</v>
      </c>
      <c r="I114" s="17">
        <f t="shared" ref="I114" si="16">C114+F114</f>
        <v>4</v>
      </c>
      <c r="J114" s="17">
        <v>0.125</v>
      </c>
      <c r="L114" s="15" t="s">
        <v>69</v>
      </c>
      <c r="M114" s="15" t="s">
        <v>102</v>
      </c>
      <c r="N114" s="18">
        <v>0.84210526315789425</v>
      </c>
      <c r="O114" s="15" t="s">
        <v>69</v>
      </c>
      <c r="P114" s="15" t="s">
        <v>102</v>
      </c>
      <c r="Q114" s="18">
        <v>-0.34210526315789425</v>
      </c>
      <c r="R114" s="25" t="s">
        <v>69</v>
      </c>
      <c r="S114" s="15" t="s">
        <v>102</v>
      </c>
      <c r="T114" s="17">
        <f t="shared" si="7"/>
        <v>0.125</v>
      </c>
      <c r="U114" s="17">
        <v>4</v>
      </c>
    </row>
    <row r="115" spans="1:21">
      <c r="A115" s="15" t="s">
        <v>69</v>
      </c>
      <c r="B115" s="20" t="s">
        <v>103</v>
      </c>
      <c r="C115" s="21">
        <v>2</v>
      </c>
      <c r="D115" s="19"/>
      <c r="E115" s="20" t="s">
        <v>103</v>
      </c>
      <c r="F115" s="21">
        <v>2</v>
      </c>
      <c r="G115" s="26"/>
      <c r="H115" s="20" t="s">
        <v>103</v>
      </c>
      <c r="I115" s="17">
        <f t="shared" si="6"/>
        <v>4</v>
      </c>
      <c r="J115" s="17">
        <v>0.58823529411764708</v>
      </c>
      <c r="L115" s="19"/>
      <c r="M115" s="20" t="s">
        <v>103</v>
      </c>
      <c r="N115" s="21">
        <v>1.7832817337461295</v>
      </c>
      <c r="O115" s="19"/>
      <c r="P115" s="20" t="s">
        <v>103</v>
      </c>
      <c r="Q115" s="21">
        <v>0.56965944272445868</v>
      </c>
      <c r="R115" s="26"/>
      <c r="S115" s="20" t="s">
        <v>103</v>
      </c>
      <c r="T115" s="17">
        <f t="shared" si="7"/>
        <v>0.58823529411764708</v>
      </c>
      <c r="U115" s="17">
        <v>4</v>
      </c>
    </row>
    <row r="116" spans="1:21">
      <c r="A116" s="15" t="s">
        <v>69</v>
      </c>
      <c r="B116" s="20" t="s">
        <v>104</v>
      </c>
      <c r="C116" s="21">
        <v>2</v>
      </c>
      <c r="D116" s="19"/>
      <c r="E116" s="20" t="s">
        <v>104</v>
      </c>
      <c r="F116" s="21">
        <v>3</v>
      </c>
      <c r="G116" s="26"/>
      <c r="H116" s="20" t="s">
        <v>104</v>
      </c>
      <c r="I116" s="17">
        <f t="shared" si="6"/>
        <v>5</v>
      </c>
      <c r="J116" s="17">
        <v>-0.1863777089783282</v>
      </c>
      <c r="L116" s="19"/>
      <c r="M116" s="20" t="s">
        <v>104</v>
      </c>
      <c r="N116" s="21">
        <v>0.70433436532507665</v>
      </c>
      <c r="O116" s="19"/>
      <c r="P116" s="20" t="s">
        <v>104</v>
      </c>
      <c r="Q116" s="21">
        <v>-1.6362229102167176</v>
      </c>
      <c r="R116" s="26"/>
      <c r="S116" s="20" t="s">
        <v>104</v>
      </c>
      <c r="T116" s="17">
        <f t="shared" si="7"/>
        <v>-0.1863777089783282</v>
      </c>
      <c r="U116" s="17">
        <v>5</v>
      </c>
    </row>
    <row r="117" spans="1:21">
      <c r="A117" s="15" t="s">
        <v>69</v>
      </c>
      <c r="B117" s="20" t="s">
        <v>105</v>
      </c>
      <c r="C117" s="21">
        <v>2</v>
      </c>
      <c r="D117" s="19"/>
      <c r="E117" s="20" t="s">
        <v>105</v>
      </c>
      <c r="F117" s="21">
        <v>2</v>
      </c>
      <c r="G117" s="26"/>
      <c r="H117" s="20" t="s">
        <v>105</v>
      </c>
      <c r="I117" s="17">
        <f t="shared" si="6"/>
        <v>4</v>
      </c>
      <c r="J117" s="17">
        <v>4.4117647058823539E-2</v>
      </c>
      <c r="L117" s="19"/>
      <c r="M117" s="20" t="s">
        <v>105</v>
      </c>
      <c r="N117" s="21">
        <v>0.98916408668730604</v>
      </c>
      <c r="O117" s="19"/>
      <c r="P117" s="20" t="s">
        <v>105</v>
      </c>
      <c r="Q117" s="21">
        <v>-0.81269349845201189</v>
      </c>
      <c r="R117" s="26"/>
      <c r="S117" s="20" t="s">
        <v>105</v>
      </c>
      <c r="T117" s="17">
        <f t="shared" si="7"/>
        <v>4.4117647058823539E-2</v>
      </c>
      <c r="U117" s="17">
        <v>4</v>
      </c>
    </row>
    <row r="118" spans="1:21">
      <c r="A118" s="15" t="s">
        <v>69</v>
      </c>
      <c r="B118" s="20" t="s">
        <v>106</v>
      </c>
      <c r="C118" s="21">
        <v>1</v>
      </c>
      <c r="D118" s="19"/>
      <c r="E118" s="20" t="s">
        <v>106</v>
      </c>
      <c r="F118" s="21">
        <v>3</v>
      </c>
      <c r="G118" s="26"/>
      <c r="H118" s="20" t="s">
        <v>106</v>
      </c>
      <c r="I118" s="17">
        <f t="shared" si="6"/>
        <v>4</v>
      </c>
      <c r="J118" s="17">
        <v>0.36493808049535592</v>
      </c>
      <c r="L118" s="19"/>
      <c r="M118" s="20" t="s">
        <v>106</v>
      </c>
      <c r="N118" s="21">
        <v>1.3513931888544883</v>
      </c>
      <c r="O118" s="19"/>
      <c r="P118" s="20" t="s">
        <v>106</v>
      </c>
      <c r="Q118" s="21">
        <v>0.10835913312693526</v>
      </c>
      <c r="R118" s="26"/>
      <c r="S118" s="20" t="s">
        <v>106</v>
      </c>
      <c r="T118" s="17">
        <f t="shared" si="7"/>
        <v>0.36493808049535592</v>
      </c>
      <c r="U118" s="17">
        <v>4</v>
      </c>
    </row>
    <row r="119" spans="1:21">
      <c r="A119" s="15" t="s">
        <v>69</v>
      </c>
      <c r="B119" s="20" t="s">
        <v>107</v>
      </c>
      <c r="C119" s="21">
        <v>3</v>
      </c>
      <c r="D119" s="19"/>
      <c r="E119" s="20" t="s">
        <v>107</v>
      </c>
      <c r="F119" s="21">
        <v>2</v>
      </c>
      <c r="G119" s="26"/>
      <c r="H119" s="20" t="s">
        <v>107</v>
      </c>
      <c r="I119" s="17">
        <f t="shared" si="6"/>
        <v>5</v>
      </c>
      <c r="J119" s="17">
        <v>0.12167182662538704</v>
      </c>
      <c r="L119" s="19"/>
      <c r="M119" s="20" t="s">
        <v>107</v>
      </c>
      <c r="N119" s="21">
        <v>1.3421052631578942</v>
      </c>
      <c r="O119" s="19"/>
      <c r="P119" s="20" t="s">
        <v>107</v>
      </c>
      <c r="Q119" s="21">
        <v>-0.73374613003095901</v>
      </c>
      <c r="R119" s="26"/>
      <c r="S119" s="20" t="s">
        <v>107</v>
      </c>
      <c r="T119" s="17">
        <f t="shared" si="7"/>
        <v>0.12167182662538704</v>
      </c>
      <c r="U119" s="17">
        <v>5</v>
      </c>
    </row>
    <row r="120" spans="1:21">
      <c r="A120" s="15" t="s">
        <v>69</v>
      </c>
      <c r="B120" s="20" t="s">
        <v>108</v>
      </c>
      <c r="C120" s="21">
        <v>3</v>
      </c>
      <c r="D120" s="19"/>
      <c r="E120" s="20" t="s">
        <v>108</v>
      </c>
      <c r="F120" s="21">
        <v>1</v>
      </c>
      <c r="G120" s="26"/>
      <c r="H120" s="20" t="s">
        <v>108</v>
      </c>
      <c r="I120" s="17">
        <f t="shared" si="6"/>
        <v>4</v>
      </c>
      <c r="J120" s="17">
        <v>-0.51934984520123817</v>
      </c>
      <c r="L120" s="19"/>
      <c r="M120" s="20" t="s">
        <v>108</v>
      </c>
      <c r="N120" s="21">
        <v>-0.75541795665634703</v>
      </c>
      <c r="O120" s="19"/>
      <c r="P120" s="20" t="s">
        <v>108</v>
      </c>
      <c r="Q120" s="21">
        <v>-1.3219814241486059</v>
      </c>
      <c r="R120" s="26"/>
      <c r="S120" s="20" t="s">
        <v>108</v>
      </c>
      <c r="T120" s="17">
        <f t="shared" si="7"/>
        <v>-0.51934984520123817</v>
      </c>
      <c r="U120" s="17">
        <v>4</v>
      </c>
    </row>
    <row r="121" spans="1:21">
      <c r="A121" s="15" t="s">
        <v>69</v>
      </c>
      <c r="B121" s="20" t="s">
        <v>109</v>
      </c>
      <c r="C121" s="21">
        <v>2</v>
      </c>
      <c r="D121" s="19"/>
      <c r="E121" s="20" t="s">
        <v>109</v>
      </c>
      <c r="F121" s="21">
        <v>2</v>
      </c>
      <c r="G121" s="27"/>
      <c r="H121" s="20" t="s">
        <v>109</v>
      </c>
      <c r="I121" s="17">
        <f t="shared" si="6"/>
        <v>4</v>
      </c>
      <c r="J121" s="17">
        <v>-8.0882352941176489E-2</v>
      </c>
      <c r="L121" s="19"/>
      <c r="M121" s="20" t="s">
        <v>109</v>
      </c>
      <c r="N121" s="21">
        <v>-0.68730650154798822</v>
      </c>
      <c r="O121" s="19"/>
      <c r="P121" s="20" t="s">
        <v>109</v>
      </c>
      <c r="Q121" s="21">
        <v>0.36377708978328227</v>
      </c>
      <c r="R121" s="27"/>
      <c r="S121" s="20" t="s">
        <v>109</v>
      </c>
      <c r="T121" s="17">
        <f t="shared" si="7"/>
        <v>-8.0882352941176489E-2</v>
      </c>
      <c r="U121" s="17">
        <v>4</v>
      </c>
    </row>
    <row r="122" spans="1:21">
      <c r="A122" s="15" t="s">
        <v>73</v>
      </c>
      <c r="B122" s="15" t="s">
        <v>102</v>
      </c>
      <c r="C122" s="18">
        <v>2</v>
      </c>
      <c r="D122" s="15" t="s">
        <v>73</v>
      </c>
      <c r="E122" s="15" t="s">
        <v>102</v>
      </c>
      <c r="F122" s="18">
        <v>3</v>
      </c>
      <c r="G122" s="25" t="s">
        <v>73</v>
      </c>
      <c r="H122" s="15" t="s">
        <v>102</v>
      </c>
      <c r="I122" s="17">
        <f t="shared" ref="I122" si="17">C122+F122</f>
        <v>5</v>
      </c>
      <c r="J122" s="17">
        <v>0.31950464396284828</v>
      </c>
      <c r="L122" s="15" t="s">
        <v>73</v>
      </c>
      <c r="M122" s="15" t="s">
        <v>102</v>
      </c>
      <c r="N122" s="18">
        <v>1.7337461300309591</v>
      </c>
      <c r="O122" s="15" t="s">
        <v>73</v>
      </c>
      <c r="P122" s="15" t="s">
        <v>102</v>
      </c>
      <c r="Q122" s="18">
        <v>-0.13622291021671773</v>
      </c>
      <c r="R122" s="25" t="s">
        <v>73</v>
      </c>
      <c r="S122" s="15" t="s">
        <v>102</v>
      </c>
      <c r="T122" s="17">
        <f t="shared" si="7"/>
        <v>0.31950464396284828</v>
      </c>
      <c r="U122" s="17">
        <v>5</v>
      </c>
    </row>
    <row r="123" spans="1:21">
      <c r="A123" s="19"/>
      <c r="B123" s="20" t="s">
        <v>103</v>
      </c>
      <c r="C123" s="21">
        <v>2</v>
      </c>
      <c r="D123" s="19"/>
      <c r="E123" s="20" t="s">
        <v>103</v>
      </c>
      <c r="F123" s="21">
        <v>2</v>
      </c>
      <c r="G123" s="26"/>
      <c r="H123" s="20" t="s">
        <v>103</v>
      </c>
      <c r="I123" s="17">
        <f t="shared" si="6"/>
        <v>4</v>
      </c>
      <c r="J123" s="17">
        <v>-0.24999999999999997</v>
      </c>
      <c r="L123" s="19"/>
      <c r="M123" s="20" t="s">
        <v>103</v>
      </c>
      <c r="N123" s="21">
        <v>0.13622291021671773</v>
      </c>
      <c r="O123" s="19"/>
      <c r="P123" s="20" t="s">
        <v>103</v>
      </c>
      <c r="Q123" s="21">
        <v>-1.1362229102167176</v>
      </c>
      <c r="R123" s="26"/>
      <c r="S123" s="20" t="s">
        <v>103</v>
      </c>
      <c r="T123" s="17">
        <f t="shared" si="7"/>
        <v>-0.24999999999999997</v>
      </c>
      <c r="U123" s="17">
        <v>4</v>
      </c>
    </row>
    <row r="124" spans="1:21">
      <c r="A124" s="19"/>
      <c r="B124" s="20" t="s">
        <v>104</v>
      </c>
      <c r="C124" s="21">
        <v>2</v>
      </c>
      <c r="D124" s="19"/>
      <c r="E124" s="20" t="s">
        <v>104</v>
      </c>
      <c r="F124" s="21">
        <v>3</v>
      </c>
      <c r="G124" s="26"/>
      <c r="H124" s="20" t="s">
        <v>104</v>
      </c>
      <c r="I124" s="17">
        <f t="shared" si="6"/>
        <v>5</v>
      </c>
      <c r="J124" s="17">
        <v>-0.22167182662538706</v>
      </c>
      <c r="L124" s="19"/>
      <c r="M124" s="20" t="s">
        <v>104</v>
      </c>
      <c r="N124" s="21">
        <v>-0.58978328173374694</v>
      </c>
      <c r="O124" s="19"/>
      <c r="P124" s="20" t="s">
        <v>104</v>
      </c>
      <c r="Q124" s="21">
        <v>-0.5185758513931884</v>
      </c>
      <c r="R124" s="26"/>
      <c r="S124" s="20" t="s">
        <v>104</v>
      </c>
      <c r="T124" s="17">
        <f t="shared" si="7"/>
        <v>-0.22167182662538706</v>
      </c>
      <c r="U124" s="17">
        <v>5</v>
      </c>
    </row>
    <row r="125" spans="1:21">
      <c r="A125" s="19"/>
      <c r="B125" s="20" t="s">
        <v>105</v>
      </c>
      <c r="C125" s="21">
        <v>3</v>
      </c>
      <c r="D125" s="19"/>
      <c r="E125" s="20" t="s">
        <v>105</v>
      </c>
      <c r="F125" s="21">
        <v>1</v>
      </c>
      <c r="G125" s="26"/>
      <c r="H125" s="20" t="s">
        <v>105</v>
      </c>
      <c r="I125" s="17">
        <f t="shared" si="6"/>
        <v>4</v>
      </c>
      <c r="J125" s="17">
        <v>0.12035603715170295</v>
      </c>
      <c r="L125" s="19"/>
      <c r="M125" s="20" t="s">
        <v>105</v>
      </c>
      <c r="N125" s="21">
        <v>-0.52012383900928816</v>
      </c>
      <c r="O125" s="19"/>
      <c r="P125" s="20" t="s">
        <v>105</v>
      </c>
      <c r="Q125" s="21">
        <v>1.0015479876161</v>
      </c>
      <c r="R125" s="26"/>
      <c r="S125" s="20" t="s">
        <v>105</v>
      </c>
      <c r="T125" s="17">
        <f t="shared" si="7"/>
        <v>0.12035603715170295</v>
      </c>
      <c r="U125" s="17">
        <v>4</v>
      </c>
    </row>
    <row r="126" spans="1:21">
      <c r="A126" s="19"/>
      <c r="B126" s="20" t="s">
        <v>106</v>
      </c>
      <c r="C126" s="21">
        <v>2</v>
      </c>
      <c r="D126" s="19"/>
      <c r="E126" s="20" t="s">
        <v>106</v>
      </c>
      <c r="F126" s="21">
        <v>2</v>
      </c>
      <c r="G126" s="26"/>
      <c r="H126" s="20" t="s">
        <v>106</v>
      </c>
      <c r="I126" s="17">
        <f t="shared" si="6"/>
        <v>4</v>
      </c>
      <c r="J126" s="17">
        <v>9.5588235294117641E-2</v>
      </c>
      <c r="L126" s="19"/>
      <c r="M126" s="20" t="s">
        <v>106</v>
      </c>
      <c r="N126" s="21">
        <v>0.66563467492260009</v>
      </c>
      <c r="O126" s="19"/>
      <c r="P126" s="20" t="s">
        <v>106</v>
      </c>
      <c r="Q126" s="21">
        <v>-0.28328173374612953</v>
      </c>
      <c r="R126" s="26"/>
      <c r="S126" s="20" t="s">
        <v>106</v>
      </c>
      <c r="T126" s="17">
        <f t="shared" si="7"/>
        <v>9.5588235294117641E-2</v>
      </c>
      <c r="U126" s="17">
        <v>4</v>
      </c>
    </row>
    <row r="127" spans="1:21">
      <c r="A127" s="19"/>
      <c r="B127" s="20" t="s">
        <v>107</v>
      </c>
      <c r="C127" s="21">
        <v>3</v>
      </c>
      <c r="D127" s="19"/>
      <c r="E127" s="20" t="s">
        <v>107</v>
      </c>
      <c r="F127" s="21">
        <v>3</v>
      </c>
      <c r="G127" s="26"/>
      <c r="H127" s="20" t="s">
        <v>107</v>
      </c>
      <c r="I127" s="17">
        <f t="shared" si="6"/>
        <v>6</v>
      </c>
      <c r="J127" s="17">
        <v>-0.15196078431372553</v>
      </c>
      <c r="L127" s="19"/>
      <c r="M127" s="20" t="s">
        <v>107</v>
      </c>
      <c r="N127" s="21">
        <v>0.26315789473684126</v>
      </c>
      <c r="O127" s="19"/>
      <c r="P127" s="20" t="s">
        <v>107</v>
      </c>
      <c r="Q127" s="21">
        <v>-1.1749226006191944</v>
      </c>
      <c r="R127" s="26"/>
      <c r="S127" s="20" t="s">
        <v>107</v>
      </c>
      <c r="T127" s="17">
        <f t="shared" si="7"/>
        <v>-0.15196078431372553</v>
      </c>
      <c r="U127" s="17">
        <v>6</v>
      </c>
    </row>
    <row r="128" spans="1:21">
      <c r="A128" s="19"/>
      <c r="B128" s="20" t="s">
        <v>108</v>
      </c>
      <c r="C128" s="21">
        <v>1</v>
      </c>
      <c r="D128" s="19"/>
      <c r="E128" s="20" t="s">
        <v>108</v>
      </c>
      <c r="F128" s="21">
        <v>2</v>
      </c>
      <c r="G128" s="26"/>
      <c r="H128" s="20" t="s">
        <v>108</v>
      </c>
      <c r="I128" s="17">
        <f t="shared" si="6"/>
        <v>3</v>
      </c>
      <c r="J128" s="17">
        <v>0.48348813209494318</v>
      </c>
      <c r="L128" s="19"/>
      <c r="M128" s="20" t="s">
        <v>108</v>
      </c>
      <c r="N128" s="21">
        <v>0.84210526315789425</v>
      </c>
      <c r="O128" s="19"/>
      <c r="P128" s="20" t="s">
        <v>108</v>
      </c>
      <c r="Q128" s="21">
        <v>0.60835913312693524</v>
      </c>
      <c r="R128" s="26"/>
      <c r="S128" s="20" t="s">
        <v>108</v>
      </c>
      <c r="T128" s="17">
        <f t="shared" si="7"/>
        <v>0.48348813209494318</v>
      </c>
      <c r="U128" s="17">
        <v>3</v>
      </c>
    </row>
    <row r="129" spans="1:21">
      <c r="A129" s="19"/>
      <c r="B129" s="20" t="s">
        <v>109</v>
      </c>
      <c r="C129" s="21">
        <v>2</v>
      </c>
      <c r="D129" s="19"/>
      <c r="E129" s="20" t="s">
        <v>109</v>
      </c>
      <c r="F129" s="21">
        <v>1</v>
      </c>
      <c r="G129" s="27"/>
      <c r="H129" s="20" t="s">
        <v>109</v>
      </c>
      <c r="I129" s="17">
        <f t="shared" si="6"/>
        <v>3</v>
      </c>
      <c r="J129" s="17">
        <v>-0.67956656346749211</v>
      </c>
      <c r="L129" s="19"/>
      <c r="M129" s="20" t="s">
        <v>109</v>
      </c>
      <c r="N129" s="21">
        <v>-0.40247678018575883</v>
      </c>
      <c r="O129" s="19"/>
      <c r="P129" s="20" t="s">
        <v>109</v>
      </c>
      <c r="Q129" s="21">
        <v>-1.6362229102167176</v>
      </c>
      <c r="R129" s="27"/>
      <c r="S129" s="20" t="s">
        <v>109</v>
      </c>
      <c r="T129" s="17">
        <f t="shared" si="7"/>
        <v>-0.67956656346749211</v>
      </c>
      <c r="U129" s="17">
        <v>3</v>
      </c>
    </row>
    <row r="130" spans="1:21">
      <c r="A130" s="15" t="s">
        <v>72</v>
      </c>
      <c r="B130" s="15" t="s">
        <v>102</v>
      </c>
      <c r="C130" s="18">
        <v>3</v>
      </c>
      <c r="D130" s="15" t="s">
        <v>72</v>
      </c>
      <c r="E130" s="15" t="s">
        <v>102</v>
      </c>
      <c r="F130" s="18">
        <v>2</v>
      </c>
      <c r="G130" s="25" t="s">
        <v>72</v>
      </c>
      <c r="H130" s="15" t="s">
        <v>102</v>
      </c>
      <c r="I130" s="17">
        <f t="shared" ref="I130" si="18">C130+F130</f>
        <v>5</v>
      </c>
      <c r="J130" s="17">
        <v>0.22755417956656351</v>
      </c>
      <c r="L130" s="15" t="s">
        <v>72</v>
      </c>
      <c r="M130" s="15" t="s">
        <v>102</v>
      </c>
      <c r="N130" s="18">
        <v>0.69504643962848245</v>
      </c>
      <c r="O130" s="15" t="s">
        <v>72</v>
      </c>
      <c r="P130" s="15" t="s">
        <v>102</v>
      </c>
      <c r="Q130" s="18">
        <v>0.4427244582043352</v>
      </c>
      <c r="R130" s="25" t="s">
        <v>72</v>
      </c>
      <c r="S130" s="15" t="s">
        <v>102</v>
      </c>
      <c r="T130" s="17">
        <f t="shared" si="7"/>
        <v>0.22755417956656351</v>
      </c>
      <c r="U130" s="17">
        <v>5</v>
      </c>
    </row>
    <row r="131" spans="1:21">
      <c r="A131" s="19"/>
      <c r="B131" s="20" t="s">
        <v>103</v>
      </c>
      <c r="C131" s="21">
        <v>2</v>
      </c>
      <c r="D131" s="19"/>
      <c r="E131" s="20" t="s">
        <v>103</v>
      </c>
      <c r="F131" s="21">
        <v>2</v>
      </c>
      <c r="G131" s="26"/>
      <c r="H131" s="20" t="s">
        <v>103</v>
      </c>
      <c r="I131" s="17">
        <f t="shared" si="6"/>
        <v>4</v>
      </c>
      <c r="J131" s="17">
        <v>-0.61764705882352944</v>
      </c>
      <c r="L131" s="19"/>
      <c r="M131" s="20" t="s">
        <v>103</v>
      </c>
      <c r="N131" s="21">
        <v>-1.1578947368421058</v>
      </c>
      <c r="O131" s="19"/>
      <c r="P131" s="20" t="s">
        <v>103</v>
      </c>
      <c r="Q131" s="21">
        <v>-1.312693498452012</v>
      </c>
      <c r="R131" s="26"/>
      <c r="S131" s="20" t="s">
        <v>103</v>
      </c>
      <c r="T131" s="17">
        <f t="shared" si="7"/>
        <v>-0.61764705882352944</v>
      </c>
      <c r="U131" s="17">
        <v>4</v>
      </c>
    </row>
    <row r="132" spans="1:21">
      <c r="A132" s="19"/>
      <c r="B132" s="20" t="s">
        <v>104</v>
      </c>
      <c r="C132" s="21">
        <v>3</v>
      </c>
      <c r="D132" s="19"/>
      <c r="E132" s="20" t="s">
        <v>104</v>
      </c>
      <c r="F132" s="21">
        <v>2</v>
      </c>
      <c r="G132" s="26"/>
      <c r="H132" s="20" t="s">
        <v>104</v>
      </c>
      <c r="I132" s="17">
        <f t="shared" si="6"/>
        <v>5</v>
      </c>
      <c r="J132" s="17">
        <v>-0.19597523219814236</v>
      </c>
      <c r="L132" s="19"/>
      <c r="M132" s="20" t="s">
        <v>104</v>
      </c>
      <c r="N132" s="21">
        <v>0.87151702786377649</v>
      </c>
      <c r="O132" s="19"/>
      <c r="P132" s="20" t="s">
        <v>104</v>
      </c>
      <c r="Q132" s="21">
        <v>-1.8513931888544883</v>
      </c>
      <c r="R132" s="26"/>
      <c r="S132" s="20" t="s">
        <v>104</v>
      </c>
      <c r="T132" s="17">
        <f t="shared" si="7"/>
        <v>-0.19597523219814236</v>
      </c>
      <c r="U132" s="17">
        <v>5</v>
      </c>
    </row>
    <row r="133" spans="1:21">
      <c r="A133" s="19"/>
      <c r="B133" s="20" t="s">
        <v>105</v>
      </c>
      <c r="C133" s="21">
        <v>1</v>
      </c>
      <c r="D133" s="19"/>
      <c r="E133" s="20" t="s">
        <v>105</v>
      </c>
      <c r="F133" s="21">
        <v>3</v>
      </c>
      <c r="G133" s="26"/>
      <c r="H133" s="20" t="s">
        <v>105</v>
      </c>
      <c r="I133" s="17">
        <f t="shared" si="6"/>
        <v>4</v>
      </c>
      <c r="J133" s="17">
        <v>0.32082043343653244</v>
      </c>
      <c r="L133" s="19"/>
      <c r="M133" s="20" t="s">
        <v>105</v>
      </c>
      <c r="N133" s="21">
        <v>1.1749226006191944</v>
      </c>
      <c r="O133" s="19"/>
      <c r="P133" s="20" t="s">
        <v>105</v>
      </c>
      <c r="Q133" s="21">
        <v>0.10835913312693526</v>
      </c>
      <c r="R133" s="26"/>
      <c r="S133" s="20" t="s">
        <v>105</v>
      </c>
      <c r="T133" s="17">
        <f t="shared" si="7"/>
        <v>0.32082043343653244</v>
      </c>
      <c r="U133" s="17">
        <v>4</v>
      </c>
    </row>
    <row r="134" spans="1:21">
      <c r="A134" s="19"/>
      <c r="B134" s="20" t="s">
        <v>106</v>
      </c>
      <c r="C134" s="21">
        <v>2</v>
      </c>
      <c r="D134" s="19"/>
      <c r="E134" s="20" t="s">
        <v>106</v>
      </c>
      <c r="F134" s="21">
        <v>2</v>
      </c>
      <c r="G134" s="26"/>
      <c r="H134" s="20" t="s">
        <v>106</v>
      </c>
      <c r="I134" s="17">
        <f t="shared" si="6"/>
        <v>4</v>
      </c>
      <c r="J134" s="17">
        <v>-2.9411764705882346E-2</v>
      </c>
      <c r="L134" s="19"/>
      <c r="M134" s="20" t="s">
        <v>106</v>
      </c>
      <c r="N134" s="21">
        <v>0.48916408668730599</v>
      </c>
      <c r="O134" s="19"/>
      <c r="P134" s="20" t="s">
        <v>106</v>
      </c>
      <c r="Q134" s="21">
        <v>-0.60681114551083537</v>
      </c>
      <c r="R134" s="26"/>
      <c r="S134" s="20" t="s">
        <v>106</v>
      </c>
      <c r="T134" s="17">
        <f t="shared" si="7"/>
        <v>-2.9411764705882346E-2</v>
      </c>
      <c r="U134" s="17">
        <v>4</v>
      </c>
    </row>
    <row r="135" spans="1:21">
      <c r="A135" s="19"/>
      <c r="B135" s="20" t="s">
        <v>107</v>
      </c>
      <c r="C135" s="21">
        <v>2</v>
      </c>
      <c r="D135" s="19"/>
      <c r="E135" s="20" t="s">
        <v>107</v>
      </c>
      <c r="F135" s="21">
        <v>3</v>
      </c>
      <c r="G135" s="26"/>
      <c r="H135" s="20" t="s">
        <v>107</v>
      </c>
      <c r="I135" s="17">
        <f t="shared" si="6"/>
        <v>5</v>
      </c>
      <c r="J135" s="17">
        <v>-5.6965944272445855E-2</v>
      </c>
      <c r="L135" s="19"/>
      <c r="M135" s="20" t="s">
        <v>107</v>
      </c>
      <c r="N135" s="21">
        <v>0.76315789473684137</v>
      </c>
      <c r="O135" s="19"/>
      <c r="P135" s="20" t="s">
        <v>107</v>
      </c>
      <c r="Q135" s="21">
        <v>-1.0479876160990707</v>
      </c>
      <c r="R135" s="26"/>
      <c r="S135" s="20" t="s">
        <v>107</v>
      </c>
      <c r="T135" s="17">
        <f t="shared" si="7"/>
        <v>-5.6965944272445855E-2</v>
      </c>
      <c r="U135" s="17">
        <v>5</v>
      </c>
    </row>
    <row r="136" spans="1:21">
      <c r="A136" s="19"/>
      <c r="B136" s="20" t="s">
        <v>108</v>
      </c>
      <c r="C136" s="21">
        <v>2</v>
      </c>
      <c r="D136" s="19"/>
      <c r="E136" s="20" t="s">
        <v>108</v>
      </c>
      <c r="F136" s="21">
        <v>2</v>
      </c>
      <c r="G136" s="26"/>
      <c r="H136" s="20" t="s">
        <v>108</v>
      </c>
      <c r="I136" s="17">
        <f t="shared" si="6"/>
        <v>4</v>
      </c>
      <c r="J136" s="17">
        <v>-0.2720588235294118</v>
      </c>
      <c r="L136" s="19"/>
      <c r="M136" s="20" t="s">
        <v>108</v>
      </c>
      <c r="N136" s="21">
        <v>-0.18730650154798811</v>
      </c>
      <c r="O136" s="19"/>
      <c r="P136" s="20" t="s">
        <v>108</v>
      </c>
      <c r="Q136" s="21">
        <v>-0.90092879256965896</v>
      </c>
      <c r="R136" s="26"/>
      <c r="S136" s="20" t="s">
        <v>108</v>
      </c>
      <c r="T136" s="17">
        <f t="shared" si="7"/>
        <v>-0.2720588235294118</v>
      </c>
      <c r="U136" s="17">
        <v>4</v>
      </c>
    </row>
    <row r="137" spans="1:21">
      <c r="A137" s="19"/>
      <c r="B137" s="20" t="s">
        <v>109</v>
      </c>
      <c r="C137" s="21">
        <v>2</v>
      </c>
      <c r="D137" s="19"/>
      <c r="E137" s="20" t="s">
        <v>109</v>
      </c>
      <c r="F137" s="21">
        <v>1</v>
      </c>
      <c r="G137" s="27"/>
      <c r="H137" s="20" t="s">
        <v>109</v>
      </c>
      <c r="I137" s="17">
        <f t="shared" si="6"/>
        <v>3</v>
      </c>
      <c r="J137" s="17">
        <v>-7.1723426212590202E-2</v>
      </c>
      <c r="L137" s="19"/>
      <c r="M137" s="20" t="s">
        <v>109</v>
      </c>
      <c r="N137" s="21">
        <v>0.59752321981424128</v>
      </c>
      <c r="O137" s="19"/>
      <c r="P137" s="20" t="s">
        <v>109</v>
      </c>
      <c r="Q137" s="21">
        <v>-0.81269349845201189</v>
      </c>
      <c r="R137" s="27"/>
      <c r="S137" s="20" t="s">
        <v>109</v>
      </c>
      <c r="T137" s="17">
        <f t="shared" si="7"/>
        <v>-7.1723426212590202E-2</v>
      </c>
      <c r="U137" s="17">
        <v>3</v>
      </c>
    </row>
    <row r="138" spans="1:21">
      <c r="A138" s="15" t="s">
        <v>59</v>
      </c>
      <c r="B138" s="15" t="s">
        <v>102</v>
      </c>
      <c r="C138" s="18">
        <v>2</v>
      </c>
      <c r="D138" s="15" t="s">
        <v>59</v>
      </c>
      <c r="E138" s="15" t="s">
        <v>102</v>
      </c>
      <c r="F138" s="18">
        <v>2</v>
      </c>
      <c r="G138" s="25" t="s">
        <v>59</v>
      </c>
      <c r="H138" s="15" t="s">
        <v>102</v>
      </c>
      <c r="I138" s="17">
        <f t="shared" ref="I138:I153" si="19">C138+F138</f>
        <v>4</v>
      </c>
      <c r="J138" s="17">
        <v>8.8235294117647078E-2</v>
      </c>
      <c r="L138" s="15" t="s">
        <v>59</v>
      </c>
      <c r="M138" s="15" t="s">
        <v>102</v>
      </c>
      <c r="N138" s="18">
        <v>1.6656346749226003</v>
      </c>
      <c r="O138" s="15" t="s">
        <v>59</v>
      </c>
      <c r="P138" s="15" t="s">
        <v>102</v>
      </c>
      <c r="Q138" s="18">
        <v>-1.312693498452012</v>
      </c>
      <c r="R138" s="25" t="s">
        <v>59</v>
      </c>
      <c r="S138" s="15" t="s">
        <v>102</v>
      </c>
      <c r="T138" s="17">
        <f t="shared" si="7"/>
        <v>8.8235294117647078E-2</v>
      </c>
      <c r="U138" s="17">
        <v>4</v>
      </c>
    </row>
    <row r="139" spans="1:21">
      <c r="A139" s="19"/>
      <c r="B139" s="20" t="s">
        <v>103</v>
      </c>
      <c r="C139" s="21">
        <v>2</v>
      </c>
      <c r="D139" s="19"/>
      <c r="E139" s="20" t="s">
        <v>103</v>
      </c>
      <c r="F139" s="21">
        <v>1</v>
      </c>
      <c r="G139" s="26"/>
      <c r="H139" s="20" t="s">
        <v>103</v>
      </c>
      <c r="I139" s="17">
        <f t="shared" si="19"/>
        <v>3</v>
      </c>
      <c r="J139" s="17">
        <v>-0.5227038183694529</v>
      </c>
      <c r="L139" s="19"/>
      <c r="M139" s="20" t="s">
        <v>103</v>
      </c>
      <c r="N139" s="21">
        <v>6.8111455108358865E-2</v>
      </c>
      <c r="O139" s="19"/>
      <c r="P139" s="20" t="s">
        <v>103</v>
      </c>
      <c r="Q139" s="21">
        <v>-1.6362229102167176</v>
      </c>
      <c r="R139" s="26"/>
      <c r="S139" s="20" t="s">
        <v>103</v>
      </c>
      <c r="T139" s="17">
        <f t="shared" si="7"/>
        <v>-0.5227038183694529</v>
      </c>
      <c r="U139" s="17">
        <v>3</v>
      </c>
    </row>
    <row r="140" spans="1:21">
      <c r="A140" s="19"/>
      <c r="B140" s="20" t="s">
        <v>104</v>
      </c>
      <c r="C140" s="21">
        <v>2</v>
      </c>
      <c r="D140" s="19"/>
      <c r="E140" s="20" t="s">
        <v>104</v>
      </c>
      <c r="F140" s="21">
        <v>3</v>
      </c>
      <c r="G140" s="26"/>
      <c r="H140" s="20" t="s">
        <v>104</v>
      </c>
      <c r="I140" s="17">
        <f t="shared" si="19"/>
        <v>5</v>
      </c>
      <c r="J140" s="17">
        <v>0.30185758513931887</v>
      </c>
      <c r="L140" s="19"/>
      <c r="M140" s="20" t="s">
        <v>104</v>
      </c>
      <c r="N140" s="21">
        <v>1.2925696594427238</v>
      </c>
      <c r="O140" s="19"/>
      <c r="P140" s="20" t="s">
        <v>104</v>
      </c>
      <c r="Q140" s="21">
        <v>0.21671826625387047</v>
      </c>
      <c r="R140" s="26"/>
      <c r="S140" s="20" t="s">
        <v>104</v>
      </c>
      <c r="T140" s="17">
        <f t="shared" si="7"/>
        <v>0.30185758513931887</v>
      </c>
      <c r="U140" s="17">
        <v>5</v>
      </c>
    </row>
    <row r="141" spans="1:21">
      <c r="A141" s="19"/>
      <c r="B141" s="20" t="s">
        <v>105</v>
      </c>
      <c r="C141" s="21">
        <v>1</v>
      </c>
      <c r="D141" s="19"/>
      <c r="E141" s="20" t="s">
        <v>105</v>
      </c>
      <c r="F141" s="21">
        <v>2</v>
      </c>
      <c r="G141" s="26"/>
      <c r="H141" s="20" t="s">
        <v>105</v>
      </c>
      <c r="I141" s="17">
        <f t="shared" si="19"/>
        <v>3</v>
      </c>
      <c r="J141" s="17">
        <v>-0.20278637770897842</v>
      </c>
      <c r="L141" s="19"/>
      <c r="M141" s="20" t="s">
        <v>105</v>
      </c>
      <c r="N141" s="21">
        <v>-0.18730650154798811</v>
      </c>
      <c r="O141" s="19"/>
      <c r="P141" s="20" t="s">
        <v>105</v>
      </c>
      <c r="Q141" s="21">
        <v>-0.42105263157894712</v>
      </c>
      <c r="R141" s="26"/>
      <c r="S141" s="20" t="s">
        <v>105</v>
      </c>
      <c r="T141" s="17">
        <f t="shared" si="7"/>
        <v>-0.20278637770897842</v>
      </c>
      <c r="U141" s="17">
        <v>3</v>
      </c>
    </row>
    <row r="142" spans="1:21">
      <c r="A142" s="19"/>
      <c r="B142" s="20" t="s">
        <v>106</v>
      </c>
      <c r="C142" s="21">
        <v>3</v>
      </c>
      <c r="D142" s="19"/>
      <c r="E142" s="20" t="s">
        <v>106</v>
      </c>
      <c r="F142" s="21">
        <v>2</v>
      </c>
      <c r="G142" s="26"/>
      <c r="H142" s="20" t="s">
        <v>106</v>
      </c>
      <c r="I142" s="17">
        <f t="shared" si="19"/>
        <v>5</v>
      </c>
      <c r="J142" s="17">
        <v>-9.009287925696588E-2</v>
      </c>
      <c r="L142" s="19"/>
      <c r="M142" s="20" t="s">
        <v>106</v>
      </c>
      <c r="N142" s="21">
        <v>1.1656346749226001</v>
      </c>
      <c r="O142" s="19"/>
      <c r="P142" s="20" t="s">
        <v>106</v>
      </c>
      <c r="Q142" s="21">
        <v>-1.6160990712074295</v>
      </c>
      <c r="R142" s="26"/>
      <c r="S142" s="20" t="s">
        <v>106</v>
      </c>
      <c r="T142" s="17">
        <f t="shared" si="7"/>
        <v>-9.009287925696588E-2</v>
      </c>
      <c r="U142" s="17">
        <v>5</v>
      </c>
    </row>
    <row r="143" spans="1:21">
      <c r="A143" s="19"/>
      <c r="B143" s="20" t="s">
        <v>107</v>
      </c>
      <c r="C143" s="21">
        <v>2</v>
      </c>
      <c r="D143" s="19"/>
      <c r="E143" s="20" t="s">
        <v>107</v>
      </c>
      <c r="F143" s="21">
        <v>3</v>
      </c>
      <c r="G143" s="26"/>
      <c r="H143" s="20" t="s">
        <v>107</v>
      </c>
      <c r="I143" s="17">
        <f t="shared" si="19"/>
        <v>5</v>
      </c>
      <c r="J143" s="17">
        <v>-0.22167182662538704</v>
      </c>
      <c r="L143" s="19"/>
      <c r="M143" s="20" t="s">
        <v>107</v>
      </c>
      <c r="N143" s="21">
        <v>0.17492260061919432</v>
      </c>
      <c r="O143" s="19"/>
      <c r="P143" s="20" t="s">
        <v>107</v>
      </c>
      <c r="Q143" s="21">
        <v>-1.2832817337461295</v>
      </c>
      <c r="R143" s="26"/>
      <c r="S143" s="20" t="s">
        <v>107</v>
      </c>
      <c r="T143" s="17">
        <f t="shared" si="7"/>
        <v>-0.22167182662538704</v>
      </c>
      <c r="U143" s="17">
        <v>5</v>
      </c>
    </row>
    <row r="144" spans="1:21">
      <c r="A144" s="19"/>
      <c r="B144" s="20" t="s">
        <v>108</v>
      </c>
      <c r="C144" s="21">
        <v>3</v>
      </c>
      <c r="D144" s="19"/>
      <c r="E144" s="20" t="s">
        <v>108</v>
      </c>
      <c r="F144" s="21">
        <v>1</v>
      </c>
      <c r="G144" s="26"/>
      <c r="H144" s="20" t="s">
        <v>108</v>
      </c>
      <c r="I144" s="17">
        <f t="shared" si="19"/>
        <v>4</v>
      </c>
      <c r="J144" s="17">
        <v>0.16447368421052647</v>
      </c>
      <c r="L144" s="19"/>
      <c r="M144" s="20" t="s">
        <v>108</v>
      </c>
      <c r="N144" s="21">
        <v>0.59752321981424128</v>
      </c>
      <c r="O144" s="19"/>
      <c r="P144" s="20" t="s">
        <v>108</v>
      </c>
      <c r="Q144" s="21">
        <v>6.0371517027864585E-2</v>
      </c>
      <c r="R144" s="26"/>
      <c r="S144" s="20" t="s">
        <v>108</v>
      </c>
      <c r="T144" s="17">
        <f t="shared" si="7"/>
        <v>0.16447368421052647</v>
      </c>
      <c r="U144" s="17">
        <v>4</v>
      </c>
    </row>
    <row r="145" spans="1:21">
      <c r="A145" s="19"/>
      <c r="B145" s="20" t="s">
        <v>109</v>
      </c>
      <c r="C145" s="21">
        <v>2</v>
      </c>
      <c r="D145" s="19"/>
      <c r="E145" s="20" t="s">
        <v>109</v>
      </c>
      <c r="F145" s="21">
        <v>3</v>
      </c>
      <c r="G145" s="27"/>
      <c r="H145" s="20" t="s">
        <v>109</v>
      </c>
      <c r="I145" s="17">
        <f t="shared" si="19"/>
        <v>5</v>
      </c>
      <c r="J145" s="17">
        <v>-0.10990712074303413</v>
      </c>
      <c r="L145" s="19"/>
      <c r="M145" s="20" t="s">
        <v>109</v>
      </c>
      <c r="N145" s="21">
        <v>-0.23684210526315874</v>
      </c>
      <c r="O145" s="19"/>
      <c r="P145" s="20" t="s">
        <v>109</v>
      </c>
      <c r="Q145" s="21">
        <v>-0.31269349845201189</v>
      </c>
      <c r="R145" s="27"/>
      <c r="S145" s="20" t="s">
        <v>109</v>
      </c>
      <c r="T145" s="17">
        <f t="shared" si="7"/>
        <v>-0.10990712074303413</v>
      </c>
      <c r="U145" s="17">
        <v>5</v>
      </c>
    </row>
    <row r="146" spans="1:21">
      <c r="A146" s="15" t="s">
        <v>49</v>
      </c>
      <c r="B146" s="15" t="s">
        <v>102</v>
      </c>
      <c r="C146" s="18">
        <v>2</v>
      </c>
      <c r="D146" s="15" t="s">
        <v>49</v>
      </c>
      <c r="E146" s="15" t="s">
        <v>102</v>
      </c>
      <c r="F146" s="18">
        <v>2</v>
      </c>
      <c r="G146" s="25" t="s">
        <v>49</v>
      </c>
      <c r="H146" s="15" t="s">
        <v>102</v>
      </c>
      <c r="I146" s="17">
        <f t="shared" ref="I146" si="20">C146+F146</f>
        <v>4</v>
      </c>
      <c r="J146" s="17">
        <v>-0.38970588235294112</v>
      </c>
      <c r="L146" s="15" t="s">
        <v>49</v>
      </c>
      <c r="M146" s="15" t="s">
        <v>102</v>
      </c>
      <c r="N146" s="18">
        <v>-0.30495356037151755</v>
      </c>
      <c r="O146" s="15" t="s">
        <v>49</v>
      </c>
      <c r="P146" s="15" t="s">
        <v>102</v>
      </c>
      <c r="Q146" s="18">
        <v>-1.2538699690402471</v>
      </c>
      <c r="R146" s="25" t="s">
        <v>49</v>
      </c>
      <c r="S146" s="15" t="s">
        <v>102</v>
      </c>
      <c r="T146" s="17">
        <f t="shared" ref="T146:T153" si="21">(N146+Q146)/I146</f>
        <v>-0.38970588235294112</v>
      </c>
      <c r="U146" s="17">
        <v>4</v>
      </c>
    </row>
    <row r="147" spans="1:21">
      <c r="A147" s="19"/>
      <c r="B147" s="20" t="s">
        <v>103</v>
      </c>
      <c r="C147" s="21">
        <v>2</v>
      </c>
      <c r="D147" s="19"/>
      <c r="E147" s="20" t="s">
        <v>103</v>
      </c>
      <c r="F147" s="21">
        <v>2</v>
      </c>
      <c r="G147" s="26"/>
      <c r="H147" s="20" t="s">
        <v>103</v>
      </c>
      <c r="I147" s="17">
        <f t="shared" si="19"/>
        <v>4</v>
      </c>
      <c r="J147" s="17">
        <v>0.22058823529411767</v>
      </c>
      <c r="L147" s="19"/>
      <c r="M147" s="20" t="s">
        <v>103</v>
      </c>
      <c r="N147" s="21">
        <v>1.1950464396284826</v>
      </c>
      <c r="O147" s="19"/>
      <c r="P147" s="20" t="s">
        <v>103</v>
      </c>
      <c r="Q147" s="21">
        <v>-0.31269349845201189</v>
      </c>
      <c r="R147" s="26"/>
      <c r="S147" s="20" t="s">
        <v>103</v>
      </c>
      <c r="T147" s="17">
        <f t="shared" si="21"/>
        <v>0.22058823529411767</v>
      </c>
      <c r="U147" s="17">
        <v>4</v>
      </c>
    </row>
    <row r="148" spans="1:21">
      <c r="A148" s="19"/>
      <c r="B148" s="20" t="s">
        <v>104</v>
      </c>
      <c r="C148" s="21">
        <v>2</v>
      </c>
      <c r="D148" s="19"/>
      <c r="E148" s="20" t="s">
        <v>104</v>
      </c>
      <c r="F148" s="21">
        <v>1</v>
      </c>
      <c r="G148" s="26"/>
      <c r="H148" s="20" t="s">
        <v>104</v>
      </c>
      <c r="I148" s="17">
        <f t="shared" si="19"/>
        <v>3</v>
      </c>
      <c r="J148" s="17">
        <v>-7.1723426212590202E-2</v>
      </c>
      <c r="L148" s="19"/>
      <c r="M148" s="20" t="s">
        <v>104</v>
      </c>
      <c r="N148" s="21">
        <v>0.56811145510835892</v>
      </c>
      <c r="O148" s="19"/>
      <c r="P148" s="20" t="s">
        <v>104</v>
      </c>
      <c r="Q148" s="21">
        <v>-0.78328173374612953</v>
      </c>
      <c r="R148" s="26"/>
      <c r="S148" s="20" t="s">
        <v>104</v>
      </c>
      <c r="T148" s="17">
        <f t="shared" si="21"/>
        <v>-7.1723426212590202E-2</v>
      </c>
      <c r="U148" s="17">
        <v>3</v>
      </c>
    </row>
    <row r="149" spans="1:21">
      <c r="A149" s="19"/>
      <c r="B149" s="20" t="s">
        <v>105</v>
      </c>
      <c r="C149" s="21">
        <v>2</v>
      </c>
      <c r="D149" s="19"/>
      <c r="E149" s="20" t="s">
        <v>105</v>
      </c>
      <c r="F149" s="21">
        <v>3</v>
      </c>
      <c r="G149" s="26"/>
      <c r="H149" s="20" t="s">
        <v>105</v>
      </c>
      <c r="I149" s="17">
        <f t="shared" si="19"/>
        <v>5</v>
      </c>
      <c r="J149" s="17">
        <v>4.8916408668730635E-2</v>
      </c>
      <c r="L149" s="19"/>
      <c r="M149" s="20" t="s">
        <v>105</v>
      </c>
      <c r="N149" s="21">
        <v>1.8808049535603708</v>
      </c>
      <c r="O149" s="19"/>
      <c r="P149" s="20" t="s">
        <v>105</v>
      </c>
      <c r="Q149" s="21">
        <v>-1.6362229102167176</v>
      </c>
      <c r="R149" s="26"/>
      <c r="S149" s="20" t="s">
        <v>105</v>
      </c>
      <c r="T149" s="17">
        <f t="shared" si="21"/>
        <v>4.8916408668730635E-2</v>
      </c>
      <c r="U149" s="17">
        <v>5</v>
      </c>
    </row>
    <row r="150" spans="1:21">
      <c r="A150" s="19"/>
      <c r="B150" s="20" t="s">
        <v>106</v>
      </c>
      <c r="C150" s="21">
        <v>3</v>
      </c>
      <c r="D150" s="19"/>
      <c r="E150" s="20" t="s">
        <v>106</v>
      </c>
      <c r="F150" s="21">
        <v>2</v>
      </c>
      <c r="G150" s="26"/>
      <c r="H150" s="20" t="s">
        <v>106</v>
      </c>
      <c r="I150" s="17">
        <f t="shared" si="19"/>
        <v>5</v>
      </c>
      <c r="J150" s="17">
        <v>0.19814241486068118</v>
      </c>
      <c r="L150" s="19"/>
      <c r="M150" s="20" t="s">
        <v>106</v>
      </c>
      <c r="N150" s="21">
        <v>1.2832817337461295</v>
      </c>
      <c r="O150" s="19"/>
      <c r="P150" s="20" t="s">
        <v>106</v>
      </c>
      <c r="Q150" s="21">
        <v>-0.29256965944272367</v>
      </c>
      <c r="R150" s="26"/>
      <c r="S150" s="20" t="s">
        <v>106</v>
      </c>
      <c r="T150" s="17">
        <f t="shared" si="21"/>
        <v>0.19814241486068118</v>
      </c>
      <c r="U150" s="17">
        <v>5</v>
      </c>
    </row>
    <row r="151" spans="1:21">
      <c r="A151" s="19"/>
      <c r="B151" s="20" t="s">
        <v>107</v>
      </c>
      <c r="C151" s="21">
        <v>2</v>
      </c>
      <c r="D151" s="19"/>
      <c r="E151" s="20" t="s">
        <v>107</v>
      </c>
      <c r="F151" s="21">
        <v>2</v>
      </c>
      <c r="G151" s="26"/>
      <c r="H151" s="20" t="s">
        <v>107</v>
      </c>
      <c r="I151" s="17">
        <f t="shared" si="19"/>
        <v>4</v>
      </c>
      <c r="J151" s="17">
        <v>9.5588235294117627E-2</v>
      </c>
      <c r="L151" s="19"/>
      <c r="M151" s="20" t="s">
        <v>107</v>
      </c>
      <c r="N151" s="21">
        <v>-0.33436532507739997</v>
      </c>
      <c r="O151" s="19"/>
      <c r="P151" s="20" t="s">
        <v>107</v>
      </c>
      <c r="Q151" s="21">
        <v>0.71671826625387047</v>
      </c>
      <c r="R151" s="26"/>
      <c r="S151" s="20" t="s">
        <v>107</v>
      </c>
      <c r="T151" s="17">
        <f t="shared" si="21"/>
        <v>9.5588235294117627E-2</v>
      </c>
      <c r="U151" s="17">
        <v>4</v>
      </c>
    </row>
    <row r="152" spans="1:21">
      <c r="A152" s="19"/>
      <c r="B152" s="20" t="s">
        <v>108</v>
      </c>
      <c r="C152" s="21">
        <v>2</v>
      </c>
      <c r="D152" s="19"/>
      <c r="E152" s="20" t="s">
        <v>108</v>
      </c>
      <c r="F152" s="21">
        <v>3</v>
      </c>
      <c r="G152" s="26"/>
      <c r="H152" s="20" t="s">
        <v>108</v>
      </c>
      <c r="I152" s="17">
        <f t="shared" si="19"/>
        <v>5</v>
      </c>
      <c r="J152" s="17">
        <v>1.9504643962848255E-2</v>
      </c>
      <c r="L152" s="19"/>
      <c r="M152" s="20" t="s">
        <v>108</v>
      </c>
      <c r="N152" s="21">
        <v>1.2631578947368414</v>
      </c>
      <c r="O152" s="19"/>
      <c r="P152" s="20" t="s">
        <v>108</v>
      </c>
      <c r="Q152" s="21">
        <v>-1.1656346749226001</v>
      </c>
      <c r="R152" s="26"/>
      <c r="S152" s="20" t="s">
        <v>108</v>
      </c>
      <c r="T152" s="17">
        <f t="shared" si="21"/>
        <v>1.9504643962848255E-2</v>
      </c>
      <c r="U152" s="17">
        <v>5</v>
      </c>
    </row>
    <row r="153" spans="1:21">
      <c r="A153" s="19"/>
      <c r="B153" s="20" t="s">
        <v>109</v>
      </c>
      <c r="C153" s="21">
        <v>2</v>
      </c>
      <c r="D153" s="19"/>
      <c r="E153" s="20" t="s">
        <v>109</v>
      </c>
      <c r="F153" s="21">
        <v>2</v>
      </c>
      <c r="G153" s="27"/>
      <c r="H153" s="20" t="s">
        <v>109</v>
      </c>
      <c r="I153" s="17">
        <f t="shared" si="19"/>
        <v>4</v>
      </c>
      <c r="J153" s="17">
        <v>-0.11764705882352944</v>
      </c>
      <c r="L153" s="19"/>
      <c r="M153" s="20" t="s">
        <v>109</v>
      </c>
      <c r="N153" s="21">
        <v>0.84210526315789425</v>
      </c>
      <c r="O153" s="19"/>
      <c r="P153" s="20" t="s">
        <v>109</v>
      </c>
      <c r="Q153" s="21">
        <v>-1.312693498452012</v>
      </c>
      <c r="R153" s="27"/>
      <c r="S153" s="20" t="s">
        <v>109</v>
      </c>
      <c r="T153" s="17">
        <f t="shared" si="21"/>
        <v>-0.11764705882352944</v>
      </c>
      <c r="U153" s="17">
        <v>4</v>
      </c>
    </row>
    <row r="154" spans="1:21">
      <c r="L154" s="28"/>
      <c r="R154" s="17"/>
    </row>
    <row r="155" spans="1:21" ht="48.75">
      <c r="A155" s="14" t="s">
        <v>42</v>
      </c>
      <c r="B155" s="16" t="s">
        <v>117</v>
      </c>
      <c r="C155" s="16" t="s">
        <v>117</v>
      </c>
    </row>
    <row r="156" spans="1:21">
      <c r="A156" s="22" t="s">
        <v>72</v>
      </c>
      <c r="B156" s="18">
        <v>-5.9814241486068056</v>
      </c>
      <c r="C156" s="18">
        <v>3.2461300309597485</v>
      </c>
      <c r="D156" s="17">
        <f t="shared" ref="D156:D174" si="22">B156+C156</f>
        <v>-2.7352941176470571</v>
      </c>
    </row>
    <row r="157" spans="1:21">
      <c r="A157" s="23" t="s">
        <v>59</v>
      </c>
      <c r="B157" s="21">
        <v>-6.3049535603715112</v>
      </c>
      <c r="C157" s="21">
        <v>4.5402476780185719</v>
      </c>
      <c r="D157" s="17">
        <f t="shared" si="22"/>
        <v>-1.7647058823529393</v>
      </c>
    </row>
    <row r="158" spans="1:21">
      <c r="A158" s="20" t="s">
        <v>70</v>
      </c>
      <c r="B158" s="21">
        <v>-4.304953560371513</v>
      </c>
      <c r="C158" s="21">
        <v>2.9226006191950424</v>
      </c>
      <c r="D158" s="17">
        <f t="shared" si="22"/>
        <v>-1.3823529411764706</v>
      </c>
    </row>
    <row r="159" spans="1:21">
      <c r="A159" s="20" t="s">
        <v>46</v>
      </c>
      <c r="B159" s="21">
        <v>-5.8637770897832766</v>
      </c>
      <c r="C159" s="21">
        <v>4.5402476780185728</v>
      </c>
      <c r="D159" s="17">
        <f t="shared" si="22"/>
        <v>-1.3235294117647038</v>
      </c>
    </row>
    <row r="160" spans="1:21">
      <c r="A160" s="23" t="s">
        <v>65</v>
      </c>
      <c r="B160" s="21">
        <v>-3.7755417956656299</v>
      </c>
      <c r="C160" s="21">
        <v>2.5402476780185714</v>
      </c>
      <c r="D160" s="17">
        <f t="shared" si="22"/>
        <v>-1.2352941176470584</v>
      </c>
    </row>
    <row r="161" spans="1:4">
      <c r="A161" s="23" t="s">
        <v>73</v>
      </c>
      <c r="B161" s="21">
        <v>-3.2755417956656299</v>
      </c>
      <c r="C161" s="21">
        <v>2.1284829721362191</v>
      </c>
      <c r="D161" s="17">
        <f t="shared" si="22"/>
        <v>-1.1470588235294108</v>
      </c>
    </row>
    <row r="162" spans="1:4">
      <c r="A162" s="20" t="s">
        <v>53</v>
      </c>
      <c r="B162" s="21">
        <v>-4.4520123839009242</v>
      </c>
      <c r="C162" s="21">
        <v>3.922600619195042</v>
      </c>
      <c r="D162" s="17">
        <f t="shared" si="22"/>
        <v>-0.52941176470588225</v>
      </c>
    </row>
    <row r="163" spans="1:4">
      <c r="A163" s="20" t="s">
        <v>63</v>
      </c>
      <c r="B163" s="21">
        <v>-2.9814241486068065</v>
      </c>
      <c r="C163" s="21">
        <v>3.0990712074303364</v>
      </c>
      <c r="D163" s="17">
        <f t="shared" si="22"/>
        <v>0.11764705882352988</v>
      </c>
    </row>
    <row r="164" spans="1:4">
      <c r="A164" s="20" t="s">
        <v>66</v>
      </c>
      <c r="B164" s="21">
        <v>-4.7755417956656316</v>
      </c>
      <c r="C164" s="21">
        <v>4.9520123839009251</v>
      </c>
      <c r="D164" s="17">
        <f t="shared" si="22"/>
        <v>0.17647058823529349</v>
      </c>
    </row>
    <row r="165" spans="1:4">
      <c r="A165" s="23" t="s">
        <v>56</v>
      </c>
      <c r="B165" s="21">
        <v>-1.6578947368421009</v>
      </c>
      <c r="C165" s="21">
        <v>1.922600619195042</v>
      </c>
      <c r="D165" s="17">
        <f t="shared" si="22"/>
        <v>0.26470588235294112</v>
      </c>
    </row>
    <row r="166" spans="1:4">
      <c r="A166" s="23" t="s">
        <v>57</v>
      </c>
      <c r="B166" s="21">
        <v>-4.0696594427244532</v>
      </c>
      <c r="C166" s="21">
        <v>4.422600619195042</v>
      </c>
      <c r="D166" s="17">
        <f t="shared" si="22"/>
        <v>0.35294117647058876</v>
      </c>
    </row>
    <row r="167" spans="1:4">
      <c r="A167" s="20" t="s">
        <v>76</v>
      </c>
      <c r="B167" s="21">
        <v>-3.0402476780185714</v>
      </c>
      <c r="C167" s="21">
        <v>3.3931888544891606</v>
      </c>
      <c r="D167" s="17">
        <f t="shared" si="22"/>
        <v>0.3529411764705892</v>
      </c>
    </row>
    <row r="168" spans="1:4">
      <c r="A168" s="23" t="s">
        <v>49</v>
      </c>
      <c r="B168" s="21">
        <v>-6.0402476780185701</v>
      </c>
      <c r="C168" s="21">
        <v>6.3931888544891606</v>
      </c>
      <c r="D168" s="17">
        <f t="shared" si="22"/>
        <v>0.35294117647059053</v>
      </c>
    </row>
    <row r="169" spans="1:4">
      <c r="A169" s="20" t="s">
        <v>52</v>
      </c>
      <c r="B169" s="21">
        <v>-3.3343653250773952</v>
      </c>
      <c r="C169" s="21">
        <v>3.8931888544891597</v>
      </c>
      <c r="D169" s="17">
        <f t="shared" si="22"/>
        <v>0.5588235294117645</v>
      </c>
    </row>
    <row r="170" spans="1:4">
      <c r="A170" s="20" t="s">
        <v>60</v>
      </c>
      <c r="B170" s="21">
        <v>-5.0990712074303364</v>
      </c>
      <c r="C170" s="21">
        <v>5.6578947368421009</v>
      </c>
      <c r="D170" s="17">
        <f t="shared" si="22"/>
        <v>0.5588235294117645</v>
      </c>
    </row>
    <row r="171" spans="1:4">
      <c r="A171" s="20" t="s">
        <v>45</v>
      </c>
      <c r="B171" s="21">
        <v>-4.9226006191950429</v>
      </c>
      <c r="C171" s="21">
        <v>5.5990712074303373</v>
      </c>
      <c r="D171" s="17">
        <f t="shared" si="22"/>
        <v>0.67647058823529438</v>
      </c>
    </row>
    <row r="172" spans="1:4">
      <c r="A172" s="23" t="s">
        <v>69</v>
      </c>
      <c r="B172" s="21">
        <v>-3.8049535603715117</v>
      </c>
      <c r="C172" s="21">
        <v>5.5696594427244559</v>
      </c>
      <c r="D172" s="17">
        <f t="shared" si="22"/>
        <v>1.7647058823529442</v>
      </c>
    </row>
    <row r="173" spans="1:4">
      <c r="A173" s="20" t="s">
        <v>50</v>
      </c>
      <c r="B173" s="21">
        <v>-1.6578947368421009</v>
      </c>
      <c r="C173" s="21">
        <v>3.7755417956656303</v>
      </c>
      <c r="D173" s="17">
        <f t="shared" si="22"/>
        <v>2.1176470588235294</v>
      </c>
    </row>
    <row r="174" spans="1:4">
      <c r="A174" s="23" t="s">
        <v>62</v>
      </c>
      <c r="B174" s="21">
        <v>-3.6578947368421004</v>
      </c>
      <c r="C174" s="21">
        <v>6.4814241486068074</v>
      </c>
      <c r="D174" s="17">
        <f t="shared" si="22"/>
        <v>2.823529411764707</v>
      </c>
    </row>
  </sheetData>
  <autoFilter ref="A1:I153"/>
  <mergeCells count="38">
    <mergeCell ref="R138:R145"/>
    <mergeCell ref="R66:R73"/>
    <mergeCell ref="R74:R81"/>
    <mergeCell ref="R146:R153"/>
    <mergeCell ref="R42:R49"/>
    <mergeCell ref="R50:R57"/>
    <mergeCell ref="R58:R65"/>
    <mergeCell ref="R114:R121"/>
    <mergeCell ref="R122:R129"/>
    <mergeCell ref="R130:R137"/>
    <mergeCell ref="G146:G153"/>
    <mergeCell ref="R2:R9"/>
    <mergeCell ref="R82:R89"/>
    <mergeCell ref="R90:R97"/>
    <mergeCell ref="R10:R17"/>
    <mergeCell ref="R18:R25"/>
    <mergeCell ref="R98:R105"/>
    <mergeCell ref="R26:R33"/>
    <mergeCell ref="R106:R113"/>
    <mergeCell ref="R34:R41"/>
    <mergeCell ref="G114:G121"/>
    <mergeCell ref="G122:G129"/>
    <mergeCell ref="G130:G137"/>
    <mergeCell ref="G138:G145"/>
    <mergeCell ref="G66:G73"/>
    <mergeCell ref="G74:G81"/>
    <mergeCell ref="G26:G33"/>
    <mergeCell ref="G106:G113"/>
    <mergeCell ref="G34:G41"/>
    <mergeCell ref="G42:G49"/>
    <mergeCell ref="G50:G57"/>
    <mergeCell ref="G58:G65"/>
    <mergeCell ref="G2:G9"/>
    <mergeCell ref="G82:G89"/>
    <mergeCell ref="G90:G97"/>
    <mergeCell ref="G10:G17"/>
    <mergeCell ref="G18:G25"/>
    <mergeCell ref="G98:G105"/>
  </mergeCells>
  <conditionalFormatting sqref="T146:T153 T155:T1048576 N154 U146:U1048576 I1:J1048576 T1:U145">
    <cfRule type="cellIs" dxfId="20" priority="9" stopIfTrue="1" operator="equal">
      <formula>3</formula>
    </cfRule>
    <cfRule type="cellIs" dxfId="19" priority="10" stopIfTrue="1" operator="equal">
      <formula>6</formula>
    </cfRule>
  </conditionalFormatting>
  <conditionalFormatting sqref="F1:F1048576">
    <cfRule type="cellIs" dxfId="18" priority="7" stopIfTrue="1" operator="equal">
      <formula>4</formula>
    </cfRule>
    <cfRule type="cellIs" dxfId="17" priority="8" stopIfTrue="1" operator="equal">
      <formula>3</formula>
    </cfRule>
  </conditionalFormatting>
  <conditionalFormatting sqref="T2:T153">
    <cfRule type="top10" dxfId="16" priority="3" percent="1" bottom="1" rank="4"/>
    <cfRule type="top10" dxfId="15" priority="4" percent="1" rank="4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workbookViewId="0"/>
  </sheetViews>
  <sheetFormatPr defaultRowHeight="11.25"/>
  <cols>
    <col min="1" max="1" width="13.5703125" style="17" bestFit="1" customWidth="1"/>
    <col min="2" max="20" width="7.5703125" style="17" bestFit="1" customWidth="1"/>
    <col min="21" max="16384" width="9.140625" style="17"/>
  </cols>
  <sheetData>
    <row r="1" spans="1:20" ht="54">
      <c r="A1" s="14" t="s">
        <v>42</v>
      </c>
      <c r="B1" s="43" t="s">
        <v>66</v>
      </c>
      <c r="C1" s="44" t="s">
        <v>62</v>
      </c>
      <c r="D1" s="44" t="s">
        <v>57</v>
      </c>
      <c r="E1" s="45" t="s">
        <v>63</v>
      </c>
      <c r="F1" s="45" t="s">
        <v>53</v>
      </c>
      <c r="G1" s="44" t="s">
        <v>56</v>
      </c>
      <c r="H1" s="45" t="s">
        <v>52</v>
      </c>
      <c r="I1" s="44" t="s">
        <v>65</v>
      </c>
      <c r="J1" s="45" t="s">
        <v>60</v>
      </c>
      <c r="K1" s="45" t="s">
        <v>76</v>
      </c>
      <c r="L1" s="45" t="s">
        <v>70</v>
      </c>
      <c r="M1" s="45" t="s">
        <v>45</v>
      </c>
      <c r="N1" s="44" t="s">
        <v>69</v>
      </c>
      <c r="O1" s="44" t="s">
        <v>73</v>
      </c>
      <c r="P1" s="44" t="s">
        <v>72</v>
      </c>
      <c r="Q1" s="44" t="s">
        <v>59</v>
      </c>
      <c r="R1" s="45" t="s">
        <v>46</v>
      </c>
      <c r="S1" s="45" t="s">
        <v>50</v>
      </c>
      <c r="T1" s="44" t="s">
        <v>49</v>
      </c>
    </row>
    <row r="2" spans="1:20">
      <c r="A2" s="46" t="s">
        <v>66</v>
      </c>
      <c r="B2" s="47"/>
      <c r="C2" s="48">
        <v>1740.9</v>
      </c>
      <c r="D2" s="48">
        <v>903.5</v>
      </c>
      <c r="E2" s="49">
        <v>279.39999999999998</v>
      </c>
      <c r="F2" s="49">
        <v>604.29999999999995</v>
      </c>
      <c r="G2" s="48">
        <v>773.9</v>
      </c>
      <c r="H2" s="49">
        <v>933.5</v>
      </c>
      <c r="I2" s="48">
        <v>1740.9</v>
      </c>
      <c r="J2" s="49">
        <v>758.8</v>
      </c>
      <c r="K2" s="49">
        <v>850.2</v>
      </c>
      <c r="L2" s="49">
        <v>712.8</v>
      </c>
      <c r="M2" s="49">
        <v>663.6</v>
      </c>
      <c r="N2" s="48">
        <v>1751.4</v>
      </c>
      <c r="O2" s="48">
        <v>1252.7</v>
      </c>
      <c r="P2" s="48">
        <v>1833.3</v>
      </c>
      <c r="Q2" s="48">
        <v>1730</v>
      </c>
      <c r="R2" s="49">
        <v>412</v>
      </c>
      <c r="S2" s="49">
        <v>445.3</v>
      </c>
      <c r="T2" s="48">
        <v>1770.1</v>
      </c>
    </row>
    <row r="3" spans="1:20">
      <c r="A3" s="50" t="s">
        <v>62</v>
      </c>
      <c r="B3" s="48">
        <v>1740.9</v>
      </c>
      <c r="C3" s="51"/>
      <c r="D3" s="52">
        <v>845.2</v>
      </c>
      <c r="E3" s="53">
        <v>1982.1</v>
      </c>
      <c r="F3" s="53">
        <v>2305.6999999999998</v>
      </c>
      <c r="G3" s="52">
        <v>1234.5</v>
      </c>
      <c r="H3" s="53">
        <v>1374.2</v>
      </c>
      <c r="I3" s="52">
        <v>0</v>
      </c>
      <c r="J3" s="53">
        <v>2476.4</v>
      </c>
      <c r="K3" s="53">
        <v>2591</v>
      </c>
      <c r="L3" s="53">
        <v>2446.8000000000002</v>
      </c>
      <c r="M3" s="29">
        <v>2385.9</v>
      </c>
      <c r="N3" s="52">
        <v>839.5</v>
      </c>
      <c r="O3" s="52">
        <v>581.70000000000005</v>
      </c>
      <c r="P3" s="52">
        <v>317.39999999999998</v>
      </c>
      <c r="Q3" s="52">
        <v>972.8</v>
      </c>
      <c r="R3" s="53">
        <v>1348.7</v>
      </c>
      <c r="S3" s="53">
        <v>2179.1</v>
      </c>
      <c r="T3" s="52">
        <v>1094.5</v>
      </c>
    </row>
    <row r="4" spans="1:20">
      <c r="A4" s="50" t="s">
        <v>57</v>
      </c>
      <c r="B4" s="48">
        <v>903.5</v>
      </c>
      <c r="C4" s="52">
        <v>845.2</v>
      </c>
      <c r="D4" s="51"/>
      <c r="E4" s="53">
        <v>1159.2</v>
      </c>
      <c r="F4" s="53">
        <v>1488.7</v>
      </c>
      <c r="G4" s="52">
        <v>641.6</v>
      </c>
      <c r="H4" s="53">
        <v>882.4</v>
      </c>
      <c r="I4" s="52">
        <v>845.2</v>
      </c>
      <c r="J4" s="53">
        <v>1631.2</v>
      </c>
      <c r="K4" s="53">
        <v>1752.6</v>
      </c>
      <c r="L4" s="53">
        <v>1615.3</v>
      </c>
      <c r="M4" s="53">
        <v>1560.7</v>
      </c>
      <c r="N4" s="52">
        <v>985.1</v>
      </c>
      <c r="O4" s="52">
        <v>373.7</v>
      </c>
      <c r="P4" s="52">
        <v>935.7</v>
      </c>
      <c r="Q4" s="52">
        <v>1021.6</v>
      </c>
      <c r="R4" s="54">
        <v>539.5</v>
      </c>
      <c r="S4" s="53">
        <v>1336</v>
      </c>
      <c r="T4" s="52">
        <v>1107.0999999999999</v>
      </c>
    </row>
    <row r="5" spans="1:20">
      <c r="A5" s="55" t="s">
        <v>63</v>
      </c>
      <c r="B5" s="49">
        <v>279.39999999999998</v>
      </c>
      <c r="C5" s="53">
        <v>1982.1</v>
      </c>
      <c r="D5" s="53">
        <v>1159.2</v>
      </c>
      <c r="E5" s="56"/>
      <c r="F5" s="57">
        <v>330.6</v>
      </c>
      <c r="G5" s="58">
        <v>901.7</v>
      </c>
      <c r="H5" s="57">
        <v>997.3</v>
      </c>
      <c r="I5" s="53">
        <v>1982.1</v>
      </c>
      <c r="J5" s="57">
        <v>613.4</v>
      </c>
      <c r="K5" s="57">
        <v>627.9</v>
      </c>
      <c r="L5" s="57">
        <v>468.3</v>
      </c>
      <c r="M5" s="57">
        <v>403.8</v>
      </c>
      <c r="N5" s="58">
        <v>2030.3</v>
      </c>
      <c r="O5" s="58">
        <v>1518.4</v>
      </c>
      <c r="P5" s="58">
        <v>2094.3000000000002</v>
      </c>
      <c r="Q5" s="58">
        <v>2009.4</v>
      </c>
      <c r="R5" s="57">
        <v>633.4</v>
      </c>
      <c r="S5" s="57">
        <v>310.89999999999998</v>
      </c>
      <c r="T5" s="58">
        <v>2048.5</v>
      </c>
    </row>
    <row r="6" spans="1:20">
      <c r="A6" s="55" t="s">
        <v>53</v>
      </c>
      <c r="B6" s="49">
        <v>604.29999999999995</v>
      </c>
      <c r="C6" s="53">
        <v>2305.6999999999998</v>
      </c>
      <c r="D6" s="53">
        <v>1488.7</v>
      </c>
      <c r="E6" s="57">
        <v>330.6</v>
      </c>
      <c r="F6" s="56"/>
      <c r="G6" s="58">
        <v>1176.9000000000001</v>
      </c>
      <c r="H6" s="57">
        <v>1223.2</v>
      </c>
      <c r="I6" s="53">
        <v>2305.6999999999998</v>
      </c>
      <c r="J6" s="57">
        <v>493.6</v>
      </c>
      <c r="K6" s="57">
        <v>372.9</v>
      </c>
      <c r="L6" s="57">
        <v>196.9</v>
      </c>
      <c r="M6" s="59">
        <v>107.2</v>
      </c>
      <c r="N6" s="58">
        <v>2354.1</v>
      </c>
      <c r="O6" s="58">
        <v>1849.1</v>
      </c>
      <c r="P6" s="58">
        <v>2424.1999999999998</v>
      </c>
      <c r="Q6" s="58">
        <v>2327.8000000000002</v>
      </c>
      <c r="R6" s="57">
        <v>958.2</v>
      </c>
      <c r="S6" s="57">
        <v>351.8</v>
      </c>
      <c r="T6" s="58">
        <v>2361.5</v>
      </c>
    </row>
    <row r="7" spans="1:20">
      <c r="A7" s="50" t="s">
        <v>56</v>
      </c>
      <c r="B7" s="48">
        <v>773.9</v>
      </c>
      <c r="C7" s="52">
        <v>1234.5</v>
      </c>
      <c r="D7" s="52">
        <v>641.6</v>
      </c>
      <c r="E7" s="58">
        <v>901.7</v>
      </c>
      <c r="F7" s="58">
        <v>1176.9000000000001</v>
      </c>
      <c r="G7" s="51"/>
      <c r="H7" s="60">
        <v>253.3</v>
      </c>
      <c r="I7" s="52">
        <v>1234.5</v>
      </c>
      <c r="J7" s="53">
        <v>1503.3</v>
      </c>
      <c r="K7" s="53">
        <v>1523.5</v>
      </c>
      <c r="L7" s="29">
        <v>1354.2</v>
      </c>
      <c r="M7" s="53">
        <v>1275.4000000000001</v>
      </c>
      <c r="N7" s="52">
        <v>1615.3</v>
      </c>
      <c r="O7" s="52">
        <v>976.9</v>
      </c>
      <c r="P7" s="52">
        <v>1442.7</v>
      </c>
      <c r="Q7" s="52">
        <v>1661.2</v>
      </c>
      <c r="R7" s="54">
        <v>427.7</v>
      </c>
      <c r="S7" s="53">
        <v>1186.0999999999999</v>
      </c>
      <c r="T7" s="52">
        <v>1748.7</v>
      </c>
    </row>
    <row r="8" spans="1:20">
      <c r="A8" s="55" t="s">
        <v>52</v>
      </c>
      <c r="B8" s="49">
        <v>933.5</v>
      </c>
      <c r="C8" s="53">
        <v>1374.2</v>
      </c>
      <c r="D8" s="53">
        <v>882.4</v>
      </c>
      <c r="E8" s="57">
        <v>997.3</v>
      </c>
      <c r="F8" s="57">
        <v>1223.2</v>
      </c>
      <c r="G8" s="60">
        <v>253.3</v>
      </c>
      <c r="H8" s="56"/>
      <c r="I8" s="53">
        <v>1374.2</v>
      </c>
      <c r="J8" s="57">
        <v>1610.7</v>
      </c>
      <c r="K8" s="57">
        <v>1589.2</v>
      </c>
      <c r="L8" s="57">
        <v>1413.7</v>
      </c>
      <c r="M8" s="57">
        <v>1328.2</v>
      </c>
      <c r="N8" s="58">
        <v>1839.3</v>
      </c>
      <c r="O8" s="61">
        <v>1196.5</v>
      </c>
      <c r="P8" s="58">
        <v>1614.8</v>
      </c>
      <c r="Q8" s="58">
        <v>1893.9</v>
      </c>
      <c r="R8" s="57">
        <v>651</v>
      </c>
      <c r="S8" s="57">
        <v>1302</v>
      </c>
      <c r="T8" s="58">
        <v>1985.7</v>
      </c>
    </row>
    <row r="9" spans="1:20">
      <c r="A9" s="50" t="s">
        <v>65</v>
      </c>
      <c r="B9" s="48">
        <v>1740.9</v>
      </c>
      <c r="C9" s="62">
        <v>0</v>
      </c>
      <c r="D9" s="52">
        <v>845.2</v>
      </c>
      <c r="E9" s="53">
        <v>1982.1</v>
      </c>
      <c r="F9" s="53">
        <v>2305.6999999999998</v>
      </c>
      <c r="G9" s="52">
        <v>1234.5</v>
      </c>
      <c r="H9" s="53">
        <v>1374.2</v>
      </c>
      <c r="I9" s="63"/>
      <c r="J9" s="53">
        <v>2476.4</v>
      </c>
      <c r="K9" s="53">
        <v>2591</v>
      </c>
      <c r="L9" s="53">
        <v>2446.8000000000002</v>
      </c>
      <c r="M9" s="29">
        <v>2385.9</v>
      </c>
      <c r="N9" s="52">
        <v>839.5</v>
      </c>
      <c r="O9" s="52">
        <v>581.70000000000005</v>
      </c>
      <c r="P9" s="52">
        <v>317.39999999999998</v>
      </c>
      <c r="Q9" s="52">
        <v>972.8</v>
      </c>
      <c r="R9" s="53">
        <v>1348.7</v>
      </c>
      <c r="S9" s="53">
        <v>2179.1</v>
      </c>
      <c r="T9" s="52">
        <v>1094.5</v>
      </c>
    </row>
    <row r="10" spans="1:20">
      <c r="A10" s="55" t="s">
        <v>60</v>
      </c>
      <c r="B10" s="49">
        <v>758.8</v>
      </c>
      <c r="C10" s="53">
        <v>2476.4</v>
      </c>
      <c r="D10" s="53">
        <v>1631.2</v>
      </c>
      <c r="E10" s="57">
        <v>613.4</v>
      </c>
      <c r="F10" s="57">
        <v>493.6</v>
      </c>
      <c r="G10" s="53">
        <v>1503.3</v>
      </c>
      <c r="H10" s="57">
        <v>1610.7</v>
      </c>
      <c r="I10" s="53">
        <v>2476.4</v>
      </c>
      <c r="J10" s="56"/>
      <c r="K10" s="57">
        <v>265.89999999999998</v>
      </c>
      <c r="L10" s="57">
        <v>335.2</v>
      </c>
      <c r="M10" s="57">
        <v>407.1</v>
      </c>
      <c r="N10" s="58">
        <v>2342.1999999999998</v>
      </c>
      <c r="O10" s="58">
        <v>1948.6</v>
      </c>
      <c r="P10" s="58">
        <v>2531.6</v>
      </c>
      <c r="Q10" s="58">
        <v>2284.9</v>
      </c>
      <c r="R10" s="57">
        <v>1170.7</v>
      </c>
      <c r="S10" s="57">
        <v>318.10000000000002</v>
      </c>
      <c r="T10" s="58">
        <v>2291.6999999999998</v>
      </c>
    </row>
    <row r="11" spans="1:20">
      <c r="A11" s="55" t="s">
        <v>76</v>
      </c>
      <c r="B11" s="49">
        <v>850.2</v>
      </c>
      <c r="C11" s="53">
        <v>2591</v>
      </c>
      <c r="D11" s="53">
        <v>1752.6</v>
      </c>
      <c r="E11" s="57">
        <v>627.9</v>
      </c>
      <c r="F11" s="57">
        <v>372.9</v>
      </c>
      <c r="G11" s="53">
        <v>1523.5</v>
      </c>
      <c r="H11" s="57">
        <v>1589.2</v>
      </c>
      <c r="I11" s="53">
        <v>2591</v>
      </c>
      <c r="J11" s="57">
        <v>265.89999999999998</v>
      </c>
      <c r="K11" s="56"/>
      <c r="L11" s="59">
        <v>176.6</v>
      </c>
      <c r="M11" s="57">
        <v>265.60000000000002</v>
      </c>
      <c r="N11" s="58">
        <v>2402.3000000000002</v>
      </c>
      <c r="O11" s="58">
        <v>1915.6</v>
      </c>
      <c r="P11" s="58">
        <v>2676.2</v>
      </c>
      <c r="Q11" s="58">
        <v>2369.8000000000002</v>
      </c>
      <c r="R11" s="57">
        <v>1037.3</v>
      </c>
      <c r="S11" s="57">
        <v>335.3</v>
      </c>
      <c r="T11" s="58">
        <v>2398.3000000000002</v>
      </c>
    </row>
    <row r="12" spans="1:20">
      <c r="A12" s="55" t="s">
        <v>70</v>
      </c>
      <c r="B12" s="49">
        <v>712.8</v>
      </c>
      <c r="C12" s="53">
        <v>2446.8000000000002</v>
      </c>
      <c r="D12" s="53">
        <v>1615.3</v>
      </c>
      <c r="E12" s="57">
        <v>468.3</v>
      </c>
      <c r="F12" s="57">
        <v>196.9</v>
      </c>
      <c r="G12" s="29">
        <v>1354.2</v>
      </c>
      <c r="H12" s="57">
        <v>1413.7</v>
      </c>
      <c r="I12" s="53">
        <v>2446.8000000000002</v>
      </c>
      <c r="J12" s="57">
        <v>335.2</v>
      </c>
      <c r="K12" s="59">
        <v>176.6</v>
      </c>
      <c r="L12" s="56"/>
      <c r="M12" s="59">
        <v>90</v>
      </c>
      <c r="N12" s="58">
        <v>2434.9</v>
      </c>
      <c r="O12" s="58">
        <v>1964.9</v>
      </c>
      <c r="P12" s="58">
        <v>2546.1</v>
      </c>
      <c r="Q12" s="58">
        <v>2397.1999999999998</v>
      </c>
      <c r="R12" s="57">
        <v>1099.5999999999999</v>
      </c>
      <c r="S12" s="57">
        <v>336</v>
      </c>
      <c r="T12" s="58">
        <v>2421</v>
      </c>
    </row>
    <row r="13" spans="1:20">
      <c r="A13" s="55" t="s">
        <v>45</v>
      </c>
      <c r="B13" s="49">
        <v>663.6</v>
      </c>
      <c r="C13" s="29">
        <v>2385.9</v>
      </c>
      <c r="D13" s="53">
        <v>1560.7</v>
      </c>
      <c r="E13" s="57">
        <v>403.8</v>
      </c>
      <c r="F13" s="59">
        <v>107.2</v>
      </c>
      <c r="G13" s="53">
        <v>1275.4000000000001</v>
      </c>
      <c r="H13" s="57">
        <v>1328.2</v>
      </c>
      <c r="I13" s="29">
        <v>2385.9</v>
      </c>
      <c r="J13" s="57">
        <v>407.1</v>
      </c>
      <c r="K13" s="57">
        <v>265.60000000000002</v>
      </c>
      <c r="L13" s="59">
        <v>90</v>
      </c>
      <c r="M13" s="56"/>
      <c r="N13" s="58">
        <v>2402.3000000000002</v>
      </c>
      <c r="O13" s="58">
        <v>1915.6</v>
      </c>
      <c r="P13" s="58">
        <v>2494.4</v>
      </c>
      <c r="Q13" s="58">
        <v>2369.8000000000002</v>
      </c>
      <c r="R13" s="57">
        <v>1037.3</v>
      </c>
      <c r="S13" s="57">
        <v>335.3</v>
      </c>
      <c r="T13" s="58">
        <v>2398.3000000000002</v>
      </c>
    </row>
    <row r="14" spans="1:20">
      <c r="A14" s="50" t="s">
        <v>69</v>
      </c>
      <c r="B14" s="48">
        <v>1751.4</v>
      </c>
      <c r="C14" s="52">
        <v>839.5</v>
      </c>
      <c r="D14" s="52">
        <v>985.1</v>
      </c>
      <c r="E14" s="58">
        <v>2030.3</v>
      </c>
      <c r="F14" s="58">
        <v>2354.1</v>
      </c>
      <c r="G14" s="52">
        <v>1615.3</v>
      </c>
      <c r="H14" s="58">
        <v>1839.3</v>
      </c>
      <c r="I14" s="52">
        <v>839.5</v>
      </c>
      <c r="J14" s="58">
        <v>2342.1999999999998</v>
      </c>
      <c r="K14" s="58">
        <v>2402.3000000000002</v>
      </c>
      <c r="L14" s="58">
        <v>2434.9</v>
      </c>
      <c r="M14" s="58">
        <v>2402.3000000000002</v>
      </c>
      <c r="N14" s="51"/>
      <c r="O14" s="52">
        <v>643</v>
      </c>
      <c r="P14" s="52">
        <v>566.5</v>
      </c>
      <c r="Q14" s="62">
        <v>144.4</v>
      </c>
      <c r="R14" s="53">
        <v>1483.8</v>
      </c>
      <c r="S14" s="53">
        <v>2110.1999999999998</v>
      </c>
      <c r="T14" s="52">
        <v>260.5</v>
      </c>
    </row>
    <row r="15" spans="1:20">
      <c r="A15" s="50" t="s">
        <v>73</v>
      </c>
      <c r="B15" s="48">
        <v>1252.7</v>
      </c>
      <c r="C15" s="52">
        <v>581.70000000000005</v>
      </c>
      <c r="D15" s="52">
        <v>373.7</v>
      </c>
      <c r="E15" s="58">
        <v>1518.4</v>
      </c>
      <c r="F15" s="58">
        <v>1849.1</v>
      </c>
      <c r="G15" s="52">
        <v>976.9</v>
      </c>
      <c r="H15" s="61">
        <v>1196.5</v>
      </c>
      <c r="I15" s="52">
        <v>581.70000000000005</v>
      </c>
      <c r="J15" s="58">
        <v>1948.6</v>
      </c>
      <c r="K15" s="58">
        <v>1915.6</v>
      </c>
      <c r="L15" s="58">
        <v>1964.9</v>
      </c>
      <c r="M15" s="58">
        <v>1915.6</v>
      </c>
      <c r="N15" s="52">
        <v>643</v>
      </c>
      <c r="O15" s="51"/>
      <c r="P15" s="52">
        <v>584.1</v>
      </c>
      <c r="Q15" s="52">
        <v>708.9</v>
      </c>
      <c r="R15" s="29">
        <v>910.6</v>
      </c>
      <c r="S15" s="53">
        <v>1669.1</v>
      </c>
      <c r="T15" s="52">
        <v>812.9</v>
      </c>
    </row>
    <row r="16" spans="1:20">
      <c r="A16" s="50" t="s">
        <v>72</v>
      </c>
      <c r="B16" s="48">
        <v>1833.3</v>
      </c>
      <c r="C16" s="52">
        <v>317.39999999999998</v>
      </c>
      <c r="D16" s="52">
        <v>935.7</v>
      </c>
      <c r="E16" s="58">
        <v>2094.3000000000002</v>
      </c>
      <c r="F16" s="58">
        <v>2424.1999999999998</v>
      </c>
      <c r="G16" s="52">
        <v>1442.7</v>
      </c>
      <c r="H16" s="58">
        <v>1614.8</v>
      </c>
      <c r="I16" s="52">
        <v>317.39999999999998</v>
      </c>
      <c r="J16" s="58">
        <v>2531.6</v>
      </c>
      <c r="K16" s="58">
        <v>2676.2</v>
      </c>
      <c r="L16" s="58">
        <v>2546.1</v>
      </c>
      <c r="M16" s="58">
        <v>2494.4</v>
      </c>
      <c r="N16" s="52">
        <v>566.5</v>
      </c>
      <c r="O16" s="52">
        <v>584.1</v>
      </c>
      <c r="P16" s="51"/>
      <c r="Q16" s="52">
        <v>708.8</v>
      </c>
      <c r="R16" s="53">
        <v>1472.6</v>
      </c>
      <c r="S16" s="53">
        <v>2253</v>
      </c>
      <c r="T16" s="52">
        <v>827</v>
      </c>
    </row>
    <row r="17" spans="1:20">
      <c r="A17" s="50" t="s">
        <v>59</v>
      </c>
      <c r="B17" s="48">
        <v>1730</v>
      </c>
      <c r="C17" s="52">
        <v>972.8</v>
      </c>
      <c r="D17" s="52">
        <v>1021.6</v>
      </c>
      <c r="E17" s="58">
        <v>2009.4</v>
      </c>
      <c r="F17" s="58">
        <v>2327.8000000000002</v>
      </c>
      <c r="G17" s="52">
        <v>1661.2</v>
      </c>
      <c r="H17" s="58">
        <v>1893.9</v>
      </c>
      <c r="I17" s="52">
        <v>972.8</v>
      </c>
      <c r="J17" s="58">
        <v>2284.9</v>
      </c>
      <c r="K17" s="58">
        <v>2369.8000000000002</v>
      </c>
      <c r="L17" s="58">
        <v>2397.1999999999998</v>
      </c>
      <c r="M17" s="58">
        <v>2369.8000000000002</v>
      </c>
      <c r="N17" s="62">
        <v>144.4</v>
      </c>
      <c r="O17" s="52">
        <v>708.9</v>
      </c>
      <c r="P17" s="52">
        <v>708.8</v>
      </c>
      <c r="Q17" s="51"/>
      <c r="R17" s="53">
        <v>1492.3</v>
      </c>
      <c r="S17" s="53">
        <v>2067.5</v>
      </c>
      <c r="T17" s="62">
        <v>121.9</v>
      </c>
    </row>
    <row r="18" spans="1:20">
      <c r="A18" s="55" t="s">
        <v>46</v>
      </c>
      <c r="B18" s="49">
        <v>412</v>
      </c>
      <c r="C18" s="53">
        <v>1348.7</v>
      </c>
      <c r="D18" s="54">
        <v>539.5</v>
      </c>
      <c r="E18" s="57">
        <v>633.4</v>
      </c>
      <c r="F18" s="57">
        <v>958.2</v>
      </c>
      <c r="G18" s="54">
        <v>427.7</v>
      </c>
      <c r="H18" s="57">
        <v>651</v>
      </c>
      <c r="I18" s="53">
        <v>1348.7</v>
      </c>
      <c r="J18" s="57">
        <v>1170.7</v>
      </c>
      <c r="K18" s="57">
        <v>1037.3</v>
      </c>
      <c r="L18" s="57">
        <v>1099.5999999999999</v>
      </c>
      <c r="M18" s="57">
        <v>1037.3</v>
      </c>
      <c r="N18" s="53">
        <v>1483.8</v>
      </c>
      <c r="O18" s="29">
        <v>910.6</v>
      </c>
      <c r="P18" s="53">
        <v>1472.6</v>
      </c>
      <c r="Q18" s="53">
        <v>1492.3</v>
      </c>
      <c r="R18" s="56"/>
      <c r="S18" s="59">
        <v>856.7</v>
      </c>
      <c r="T18" s="58">
        <v>1556.3</v>
      </c>
    </row>
    <row r="19" spans="1:20">
      <c r="A19" s="55" t="s">
        <v>50</v>
      </c>
      <c r="B19" s="49">
        <v>445.3</v>
      </c>
      <c r="C19" s="53">
        <v>2179.1</v>
      </c>
      <c r="D19" s="53">
        <v>1336</v>
      </c>
      <c r="E19" s="57">
        <v>310.89999999999998</v>
      </c>
      <c r="F19" s="57">
        <v>351.8</v>
      </c>
      <c r="G19" s="53">
        <v>1186.0999999999999</v>
      </c>
      <c r="H19" s="57">
        <v>1302</v>
      </c>
      <c r="I19" s="53">
        <v>2179.1</v>
      </c>
      <c r="J19" s="57">
        <v>318.10000000000002</v>
      </c>
      <c r="K19" s="57">
        <v>335.3</v>
      </c>
      <c r="L19" s="57">
        <v>336</v>
      </c>
      <c r="M19" s="57">
        <v>335.3</v>
      </c>
      <c r="N19" s="53">
        <v>2110.1999999999998</v>
      </c>
      <c r="O19" s="53">
        <v>1669.1</v>
      </c>
      <c r="P19" s="53">
        <v>2253</v>
      </c>
      <c r="Q19" s="53">
        <v>2067.5</v>
      </c>
      <c r="R19" s="59">
        <v>856.7</v>
      </c>
      <c r="S19" s="56"/>
      <c r="T19" s="64">
        <v>2088.1999999999998</v>
      </c>
    </row>
    <row r="20" spans="1:20">
      <c r="A20" s="50" t="s">
        <v>49</v>
      </c>
      <c r="B20" s="48">
        <v>1770.1</v>
      </c>
      <c r="C20" s="52">
        <v>1094.5</v>
      </c>
      <c r="D20" s="52">
        <v>1107.0999999999999</v>
      </c>
      <c r="E20" s="58">
        <v>2048.5</v>
      </c>
      <c r="F20" s="58">
        <v>2361.5</v>
      </c>
      <c r="G20" s="52">
        <v>1748.7</v>
      </c>
      <c r="H20" s="58">
        <v>1985.7</v>
      </c>
      <c r="I20" s="52">
        <v>1094.5</v>
      </c>
      <c r="J20" s="58">
        <v>2291.6999999999998</v>
      </c>
      <c r="K20" s="58">
        <v>2398.3000000000002</v>
      </c>
      <c r="L20" s="58">
        <v>2421</v>
      </c>
      <c r="M20" s="58">
        <v>2398.3000000000002</v>
      </c>
      <c r="N20" s="52">
        <v>260.5</v>
      </c>
      <c r="O20" s="52">
        <v>812.9</v>
      </c>
      <c r="P20" s="52">
        <v>827</v>
      </c>
      <c r="Q20" s="62">
        <v>121.9</v>
      </c>
      <c r="R20" s="58">
        <v>1556.3</v>
      </c>
      <c r="S20" s="64">
        <v>2088.1999999999998</v>
      </c>
      <c r="T20" s="51"/>
    </row>
    <row r="22" spans="1:20" ht="54">
      <c r="A22" s="14" t="s">
        <v>42</v>
      </c>
      <c r="B22" s="14" t="s">
        <v>66</v>
      </c>
      <c r="C22" s="65" t="s">
        <v>62</v>
      </c>
      <c r="D22" s="65" t="s">
        <v>57</v>
      </c>
      <c r="E22" s="65" t="s">
        <v>63</v>
      </c>
      <c r="F22" s="65" t="s">
        <v>53</v>
      </c>
      <c r="G22" s="65" t="s">
        <v>56</v>
      </c>
      <c r="H22" s="65" t="s">
        <v>52</v>
      </c>
      <c r="I22" s="65" t="s">
        <v>65</v>
      </c>
      <c r="J22" s="65" t="s">
        <v>60</v>
      </c>
      <c r="K22" s="65" t="s">
        <v>76</v>
      </c>
      <c r="L22" s="65" t="s">
        <v>70</v>
      </c>
      <c r="M22" s="65" t="s">
        <v>45</v>
      </c>
      <c r="N22" s="65" t="s">
        <v>69</v>
      </c>
      <c r="O22" s="65" t="s">
        <v>73</v>
      </c>
      <c r="P22" s="65" t="s">
        <v>72</v>
      </c>
      <c r="Q22" s="65" t="s">
        <v>59</v>
      </c>
      <c r="R22" s="65" t="s">
        <v>46</v>
      </c>
      <c r="S22" s="65" t="s">
        <v>50</v>
      </c>
      <c r="T22" s="65" t="s">
        <v>49</v>
      </c>
    </row>
    <row r="23" spans="1:20">
      <c r="A23" s="66" t="s">
        <v>66</v>
      </c>
      <c r="B23" s="67"/>
      <c r="C23" s="68">
        <v>1</v>
      </c>
      <c r="D23" s="68">
        <v>1</v>
      </c>
      <c r="E23" s="68">
        <v>1</v>
      </c>
      <c r="F23" s="68">
        <v>2</v>
      </c>
      <c r="G23" s="68"/>
      <c r="H23" s="68">
        <v>1</v>
      </c>
      <c r="I23" s="68"/>
      <c r="J23" s="68">
        <v>2</v>
      </c>
      <c r="K23" s="68">
        <v>2</v>
      </c>
      <c r="L23" s="68">
        <v>1</v>
      </c>
      <c r="M23" s="68">
        <v>1</v>
      </c>
      <c r="N23" s="68">
        <v>1</v>
      </c>
      <c r="O23" s="68"/>
      <c r="P23" s="68">
        <v>1</v>
      </c>
      <c r="Q23" s="68"/>
      <c r="R23" s="68">
        <v>2</v>
      </c>
      <c r="S23" s="68">
        <v>1</v>
      </c>
      <c r="T23" s="68"/>
    </row>
    <row r="24" spans="1:20">
      <c r="A24" s="69" t="s">
        <v>62</v>
      </c>
      <c r="B24" s="70"/>
      <c r="C24" s="71"/>
      <c r="D24" s="71">
        <v>2</v>
      </c>
      <c r="E24" s="71">
        <v>1</v>
      </c>
      <c r="F24" s="71">
        <v>1</v>
      </c>
      <c r="G24" s="71">
        <v>2</v>
      </c>
      <c r="H24" s="71"/>
      <c r="I24" s="71">
        <v>1</v>
      </c>
      <c r="J24" s="71"/>
      <c r="K24" s="71">
        <v>1</v>
      </c>
      <c r="L24" s="71">
        <v>1</v>
      </c>
      <c r="M24" s="71"/>
      <c r="N24" s="71">
        <v>2</v>
      </c>
      <c r="O24" s="71">
        <v>1</v>
      </c>
      <c r="P24" s="71">
        <v>2</v>
      </c>
      <c r="Q24" s="71">
        <v>1</v>
      </c>
      <c r="R24" s="71"/>
      <c r="S24" s="71">
        <v>1</v>
      </c>
      <c r="T24" s="71">
        <v>1</v>
      </c>
    </row>
    <row r="25" spans="1:20">
      <c r="A25" s="69" t="s">
        <v>57</v>
      </c>
      <c r="B25" s="70"/>
      <c r="C25" s="71">
        <v>1</v>
      </c>
      <c r="D25" s="71"/>
      <c r="E25" s="71"/>
      <c r="F25" s="71">
        <v>1</v>
      </c>
      <c r="G25" s="71">
        <v>2</v>
      </c>
      <c r="H25" s="71"/>
      <c r="I25" s="71">
        <v>1</v>
      </c>
      <c r="J25" s="71"/>
      <c r="K25" s="71">
        <v>1</v>
      </c>
      <c r="L25" s="71">
        <v>1</v>
      </c>
      <c r="M25" s="71">
        <v>1</v>
      </c>
      <c r="N25" s="71">
        <v>1</v>
      </c>
      <c r="O25" s="71">
        <v>2</v>
      </c>
      <c r="P25" s="71">
        <v>1</v>
      </c>
      <c r="Q25" s="71">
        <v>2</v>
      </c>
      <c r="R25" s="71"/>
      <c r="S25" s="71">
        <v>1</v>
      </c>
      <c r="T25" s="71">
        <v>2</v>
      </c>
    </row>
    <row r="26" spans="1:20">
      <c r="A26" s="72" t="s">
        <v>63</v>
      </c>
      <c r="B26" s="70">
        <v>2</v>
      </c>
      <c r="C26" s="71"/>
      <c r="D26" s="71">
        <v>1</v>
      </c>
      <c r="E26" s="71"/>
      <c r="F26" s="71">
        <v>1</v>
      </c>
      <c r="G26" s="71"/>
      <c r="H26" s="71">
        <v>2</v>
      </c>
      <c r="I26" s="71"/>
      <c r="J26" s="71">
        <v>1</v>
      </c>
      <c r="K26" s="71">
        <v>2</v>
      </c>
      <c r="L26" s="71">
        <v>2</v>
      </c>
      <c r="M26" s="71">
        <v>1</v>
      </c>
      <c r="N26" s="71">
        <v>1</v>
      </c>
      <c r="O26" s="71"/>
      <c r="P26" s="71">
        <v>1</v>
      </c>
      <c r="Q26" s="71">
        <v>1</v>
      </c>
      <c r="R26" s="71">
        <v>1</v>
      </c>
      <c r="S26" s="71">
        <v>1</v>
      </c>
      <c r="T26" s="71"/>
    </row>
    <row r="27" spans="1:20">
      <c r="A27" s="72" t="s">
        <v>53</v>
      </c>
      <c r="B27" s="70">
        <v>1</v>
      </c>
      <c r="C27" s="71"/>
      <c r="D27" s="71"/>
      <c r="E27" s="71">
        <v>1</v>
      </c>
      <c r="F27" s="71"/>
      <c r="G27" s="71"/>
      <c r="H27" s="71">
        <v>2</v>
      </c>
      <c r="I27" s="71">
        <v>1</v>
      </c>
      <c r="J27" s="71">
        <v>1</v>
      </c>
      <c r="K27" s="71">
        <v>1</v>
      </c>
      <c r="L27" s="71">
        <v>1</v>
      </c>
      <c r="M27" s="71">
        <v>2</v>
      </c>
      <c r="N27" s="71">
        <v>1</v>
      </c>
      <c r="O27" s="71">
        <v>1</v>
      </c>
      <c r="P27" s="71">
        <v>1</v>
      </c>
      <c r="Q27" s="71"/>
      <c r="R27" s="71">
        <v>1</v>
      </c>
      <c r="S27" s="71">
        <v>2</v>
      </c>
      <c r="T27" s="71">
        <v>1</v>
      </c>
    </row>
    <row r="28" spans="1:20">
      <c r="A28" s="69" t="s">
        <v>56</v>
      </c>
      <c r="B28" s="70">
        <v>1</v>
      </c>
      <c r="C28" s="71">
        <v>1</v>
      </c>
      <c r="D28" s="71">
        <v>1</v>
      </c>
      <c r="E28" s="71">
        <v>1</v>
      </c>
      <c r="F28" s="71">
        <v>1</v>
      </c>
      <c r="G28" s="71"/>
      <c r="H28" s="71">
        <v>1</v>
      </c>
      <c r="I28" s="71">
        <v>2</v>
      </c>
      <c r="J28" s="71"/>
      <c r="K28" s="71"/>
      <c r="L28" s="71"/>
      <c r="M28" s="71"/>
      <c r="N28" s="71">
        <v>1</v>
      </c>
      <c r="O28" s="71">
        <v>2</v>
      </c>
      <c r="P28" s="71">
        <v>2</v>
      </c>
      <c r="Q28" s="71">
        <v>1</v>
      </c>
      <c r="R28" s="71">
        <v>1</v>
      </c>
      <c r="S28" s="71"/>
      <c r="T28" s="71">
        <v>2</v>
      </c>
    </row>
    <row r="29" spans="1:20">
      <c r="A29" s="72" t="s">
        <v>52</v>
      </c>
      <c r="B29" s="70">
        <v>2</v>
      </c>
      <c r="C29" s="71">
        <v>1</v>
      </c>
      <c r="D29" s="71">
        <v>1</v>
      </c>
      <c r="E29" s="71">
        <v>1</v>
      </c>
      <c r="F29" s="71">
        <v>1</v>
      </c>
      <c r="G29" s="71"/>
      <c r="H29" s="71"/>
      <c r="I29" s="71"/>
      <c r="J29" s="71">
        <v>1</v>
      </c>
      <c r="K29" s="71">
        <v>1</v>
      </c>
      <c r="L29" s="71">
        <v>2</v>
      </c>
      <c r="M29" s="71">
        <v>1</v>
      </c>
      <c r="N29" s="71"/>
      <c r="O29" s="71"/>
      <c r="P29" s="71">
        <v>1</v>
      </c>
      <c r="Q29" s="71">
        <v>1</v>
      </c>
      <c r="R29" s="71">
        <v>2</v>
      </c>
      <c r="S29" s="71">
        <v>1</v>
      </c>
      <c r="T29" s="71">
        <v>1</v>
      </c>
    </row>
    <row r="30" spans="1:20">
      <c r="A30" s="69" t="s">
        <v>65</v>
      </c>
      <c r="B30" s="70">
        <v>1</v>
      </c>
      <c r="C30" s="71">
        <v>2</v>
      </c>
      <c r="D30" s="71">
        <v>2</v>
      </c>
      <c r="E30" s="71">
        <v>1</v>
      </c>
      <c r="F30" s="71"/>
      <c r="G30" s="71">
        <v>1</v>
      </c>
      <c r="H30" s="71">
        <v>1</v>
      </c>
      <c r="I30" s="71"/>
      <c r="J30" s="71">
        <v>1</v>
      </c>
      <c r="K30" s="71"/>
      <c r="L30" s="71"/>
      <c r="M30" s="71"/>
      <c r="N30" s="71">
        <v>1</v>
      </c>
      <c r="O30" s="71">
        <v>1</v>
      </c>
      <c r="P30" s="71">
        <v>2</v>
      </c>
      <c r="Q30" s="71">
        <v>2</v>
      </c>
      <c r="R30" s="71">
        <v>1</v>
      </c>
      <c r="S30" s="71"/>
      <c r="T30" s="71">
        <v>1</v>
      </c>
    </row>
    <row r="31" spans="1:20">
      <c r="A31" s="72" t="s">
        <v>60</v>
      </c>
      <c r="B31" s="70">
        <v>1</v>
      </c>
      <c r="C31" s="71">
        <v>1</v>
      </c>
      <c r="D31" s="71">
        <v>1</v>
      </c>
      <c r="E31" s="71">
        <v>2</v>
      </c>
      <c r="F31" s="71">
        <v>1</v>
      </c>
      <c r="G31" s="71">
        <v>1</v>
      </c>
      <c r="H31" s="71">
        <v>2</v>
      </c>
      <c r="I31" s="71"/>
      <c r="J31" s="71"/>
      <c r="K31" s="71">
        <v>1</v>
      </c>
      <c r="L31" s="71">
        <v>1</v>
      </c>
      <c r="M31" s="71">
        <v>2</v>
      </c>
      <c r="N31" s="71"/>
      <c r="O31" s="71">
        <v>1</v>
      </c>
      <c r="P31" s="71"/>
      <c r="Q31" s="71"/>
      <c r="R31" s="71">
        <v>1</v>
      </c>
      <c r="S31" s="71">
        <v>1</v>
      </c>
      <c r="T31" s="71">
        <v>1</v>
      </c>
    </row>
    <row r="32" spans="1:20">
      <c r="A32" s="72" t="s">
        <v>76</v>
      </c>
      <c r="B32" s="70">
        <v>1</v>
      </c>
      <c r="C32" s="71"/>
      <c r="D32" s="71"/>
      <c r="E32" s="71">
        <v>1</v>
      </c>
      <c r="F32" s="71">
        <v>2</v>
      </c>
      <c r="G32" s="71">
        <v>1</v>
      </c>
      <c r="H32" s="71">
        <v>2</v>
      </c>
      <c r="I32" s="71">
        <v>1</v>
      </c>
      <c r="J32" s="71">
        <v>1</v>
      </c>
      <c r="K32" s="71"/>
      <c r="L32" s="71">
        <v>1</v>
      </c>
      <c r="M32" s="71">
        <v>2</v>
      </c>
      <c r="N32" s="71"/>
      <c r="O32" s="71">
        <v>1</v>
      </c>
      <c r="P32" s="71">
        <v>1</v>
      </c>
      <c r="Q32" s="71"/>
      <c r="R32" s="71">
        <v>1</v>
      </c>
      <c r="S32" s="71">
        <v>2</v>
      </c>
      <c r="T32" s="71"/>
    </row>
    <row r="33" spans="1:21">
      <c r="A33" s="69" t="s">
        <v>70</v>
      </c>
      <c r="B33" s="70">
        <v>1</v>
      </c>
      <c r="C33" s="71"/>
      <c r="D33" s="71"/>
      <c r="E33" s="71">
        <v>1</v>
      </c>
      <c r="F33" s="71">
        <v>2</v>
      </c>
      <c r="G33" s="71">
        <v>1</v>
      </c>
      <c r="H33" s="71">
        <v>1</v>
      </c>
      <c r="I33" s="71">
        <v>1</v>
      </c>
      <c r="J33" s="71">
        <v>2</v>
      </c>
      <c r="K33" s="71">
        <v>2</v>
      </c>
      <c r="L33" s="71"/>
      <c r="M33" s="71">
        <v>2</v>
      </c>
      <c r="N33" s="71"/>
      <c r="O33" s="71">
        <v>1</v>
      </c>
      <c r="P33" s="71"/>
      <c r="Q33" s="71"/>
      <c r="R33" s="71">
        <v>1</v>
      </c>
      <c r="S33" s="71">
        <v>1</v>
      </c>
      <c r="T33" s="71">
        <v>1</v>
      </c>
    </row>
    <row r="34" spans="1:21">
      <c r="A34" s="72" t="s">
        <v>45</v>
      </c>
      <c r="B34" s="70">
        <v>2</v>
      </c>
      <c r="C34" s="71">
        <v>1</v>
      </c>
      <c r="D34" s="71"/>
      <c r="E34" s="71">
        <v>1</v>
      </c>
      <c r="F34" s="71">
        <v>1</v>
      </c>
      <c r="G34" s="71">
        <v>1</v>
      </c>
      <c r="H34" s="71">
        <v>1</v>
      </c>
      <c r="I34" s="71">
        <v>1</v>
      </c>
      <c r="J34" s="71">
        <v>1</v>
      </c>
      <c r="K34" s="71">
        <v>1</v>
      </c>
      <c r="L34" s="71">
        <v>1</v>
      </c>
      <c r="M34" s="71"/>
      <c r="N34" s="71">
        <v>1</v>
      </c>
      <c r="O34" s="71"/>
      <c r="P34" s="71"/>
      <c r="Q34" s="71">
        <v>1</v>
      </c>
      <c r="R34" s="71">
        <v>2</v>
      </c>
      <c r="S34" s="71">
        <v>2</v>
      </c>
      <c r="T34" s="71"/>
    </row>
    <row r="35" spans="1:21">
      <c r="A35" s="69" t="s">
        <v>69</v>
      </c>
      <c r="B35" s="70"/>
      <c r="C35" s="71">
        <v>1</v>
      </c>
      <c r="D35" s="71">
        <v>2</v>
      </c>
      <c r="E35" s="71"/>
      <c r="F35" s="71"/>
      <c r="G35" s="71">
        <v>2</v>
      </c>
      <c r="H35" s="71">
        <v>1</v>
      </c>
      <c r="I35" s="71">
        <v>2</v>
      </c>
      <c r="J35" s="71">
        <v>1</v>
      </c>
      <c r="K35" s="71">
        <v>1</v>
      </c>
      <c r="L35" s="71">
        <v>1</v>
      </c>
      <c r="M35" s="71"/>
      <c r="N35" s="71"/>
      <c r="O35" s="71">
        <v>2</v>
      </c>
      <c r="P35" s="71">
        <v>1</v>
      </c>
      <c r="Q35" s="71">
        <v>1</v>
      </c>
      <c r="R35" s="71"/>
      <c r="S35" s="71">
        <v>1</v>
      </c>
      <c r="T35" s="71">
        <v>1</v>
      </c>
    </row>
    <row r="36" spans="1:21">
      <c r="A36" s="69" t="s">
        <v>73</v>
      </c>
      <c r="B36" s="70">
        <v>1</v>
      </c>
      <c r="C36" s="71">
        <v>2</v>
      </c>
      <c r="D36" s="71">
        <v>1</v>
      </c>
      <c r="E36" s="71">
        <v>1</v>
      </c>
      <c r="F36" s="71"/>
      <c r="G36" s="71">
        <v>1</v>
      </c>
      <c r="H36" s="71">
        <v>1</v>
      </c>
      <c r="I36" s="71">
        <v>2</v>
      </c>
      <c r="J36" s="71"/>
      <c r="K36" s="71"/>
      <c r="L36" s="71"/>
      <c r="M36" s="71">
        <v>1</v>
      </c>
      <c r="N36" s="71">
        <v>1</v>
      </c>
      <c r="O36" s="71"/>
      <c r="P36" s="71">
        <v>2</v>
      </c>
      <c r="Q36" s="71">
        <v>2</v>
      </c>
      <c r="R36" s="71">
        <v>1</v>
      </c>
      <c r="S36" s="71"/>
      <c r="T36" s="71">
        <v>1</v>
      </c>
    </row>
    <row r="37" spans="1:21">
      <c r="A37" s="69" t="s">
        <v>72</v>
      </c>
      <c r="B37" s="70"/>
      <c r="C37" s="71">
        <v>1</v>
      </c>
      <c r="D37" s="71">
        <v>2</v>
      </c>
      <c r="E37" s="71"/>
      <c r="F37" s="71"/>
      <c r="G37" s="71">
        <v>1</v>
      </c>
      <c r="H37" s="71"/>
      <c r="I37" s="71">
        <v>1</v>
      </c>
      <c r="J37" s="71">
        <v>1</v>
      </c>
      <c r="K37" s="71"/>
      <c r="L37" s="71">
        <v>1</v>
      </c>
      <c r="M37" s="71">
        <v>1</v>
      </c>
      <c r="N37" s="71">
        <v>2</v>
      </c>
      <c r="O37" s="71">
        <v>1</v>
      </c>
      <c r="P37" s="71"/>
      <c r="Q37" s="71">
        <v>2</v>
      </c>
      <c r="R37" s="71">
        <v>1</v>
      </c>
      <c r="S37" s="71">
        <v>1</v>
      </c>
      <c r="T37" s="71">
        <v>2</v>
      </c>
    </row>
    <row r="38" spans="1:21">
      <c r="A38" s="69" t="s">
        <v>59</v>
      </c>
      <c r="B38" s="70">
        <v>1</v>
      </c>
      <c r="C38" s="71">
        <v>2</v>
      </c>
      <c r="D38" s="71">
        <v>1</v>
      </c>
      <c r="E38" s="71"/>
      <c r="F38" s="71">
        <v>1</v>
      </c>
      <c r="G38" s="71">
        <v>2</v>
      </c>
      <c r="H38" s="71"/>
      <c r="I38" s="71">
        <v>1</v>
      </c>
      <c r="J38" s="71">
        <v>1</v>
      </c>
      <c r="K38" s="71">
        <v>1</v>
      </c>
      <c r="L38" s="71">
        <v>1</v>
      </c>
      <c r="M38" s="71"/>
      <c r="N38" s="71">
        <v>2</v>
      </c>
      <c r="O38" s="71">
        <v>1</v>
      </c>
      <c r="P38" s="71">
        <v>1</v>
      </c>
      <c r="Q38" s="71"/>
      <c r="R38" s="71"/>
      <c r="S38" s="71"/>
      <c r="T38" s="71">
        <v>2</v>
      </c>
    </row>
    <row r="39" spans="1:21">
      <c r="A39" s="69" t="s">
        <v>46</v>
      </c>
      <c r="B39" s="70">
        <v>1</v>
      </c>
      <c r="C39" s="71">
        <v>1</v>
      </c>
      <c r="D39" s="71">
        <v>1</v>
      </c>
      <c r="E39" s="71">
        <v>2</v>
      </c>
      <c r="F39" s="71">
        <v>2</v>
      </c>
      <c r="G39" s="71"/>
      <c r="H39" s="71">
        <v>1</v>
      </c>
      <c r="I39" s="71"/>
      <c r="J39" s="71">
        <v>2</v>
      </c>
      <c r="K39" s="71">
        <v>1</v>
      </c>
      <c r="L39" s="71">
        <v>1</v>
      </c>
      <c r="M39" s="71">
        <v>1</v>
      </c>
      <c r="N39" s="71">
        <v>1</v>
      </c>
      <c r="O39" s="71"/>
      <c r="P39" s="71"/>
      <c r="Q39" s="71">
        <v>1</v>
      </c>
      <c r="R39" s="71"/>
      <c r="S39" s="71">
        <v>1</v>
      </c>
      <c r="T39" s="71">
        <v>1</v>
      </c>
    </row>
    <row r="40" spans="1:21">
      <c r="A40" s="72" t="s">
        <v>50</v>
      </c>
      <c r="B40" s="70">
        <v>1</v>
      </c>
      <c r="C40" s="71"/>
      <c r="D40" s="71"/>
      <c r="E40" s="71">
        <v>2</v>
      </c>
      <c r="F40" s="71">
        <v>1</v>
      </c>
      <c r="G40" s="71">
        <v>1</v>
      </c>
      <c r="H40" s="71">
        <v>1</v>
      </c>
      <c r="I40" s="71">
        <v>1</v>
      </c>
      <c r="J40" s="71">
        <v>2</v>
      </c>
      <c r="K40" s="71">
        <v>1</v>
      </c>
      <c r="L40" s="71">
        <v>2</v>
      </c>
      <c r="M40" s="71">
        <v>1</v>
      </c>
      <c r="N40" s="71"/>
      <c r="O40" s="71">
        <v>1</v>
      </c>
      <c r="P40" s="71"/>
      <c r="Q40" s="71">
        <v>1</v>
      </c>
      <c r="R40" s="71">
        <v>2</v>
      </c>
      <c r="S40" s="71"/>
      <c r="T40" s="71"/>
    </row>
    <row r="41" spans="1:21">
      <c r="A41" s="69" t="s">
        <v>49</v>
      </c>
      <c r="B41" s="70">
        <v>1</v>
      </c>
      <c r="C41" s="71">
        <v>2</v>
      </c>
      <c r="D41" s="71">
        <v>1</v>
      </c>
      <c r="E41" s="71">
        <v>1</v>
      </c>
      <c r="F41" s="71"/>
      <c r="G41" s="71">
        <v>1</v>
      </c>
      <c r="H41" s="71"/>
      <c r="I41" s="71">
        <v>2</v>
      </c>
      <c r="J41" s="71"/>
      <c r="K41" s="71">
        <v>1</v>
      </c>
      <c r="L41" s="71"/>
      <c r="M41" s="71">
        <v>1</v>
      </c>
      <c r="N41" s="71">
        <v>2</v>
      </c>
      <c r="O41" s="71">
        <v>2</v>
      </c>
      <c r="P41" s="71">
        <v>1</v>
      </c>
      <c r="Q41" s="71">
        <v>1</v>
      </c>
      <c r="R41" s="71"/>
      <c r="S41" s="71">
        <v>1</v>
      </c>
      <c r="T41" s="71"/>
    </row>
    <row r="43" spans="1:21" ht="54">
      <c r="A43" s="14" t="s">
        <v>42</v>
      </c>
      <c r="B43" s="14" t="s">
        <v>66</v>
      </c>
      <c r="C43" s="65" t="s">
        <v>62</v>
      </c>
      <c r="D43" s="65" t="s">
        <v>57</v>
      </c>
      <c r="E43" s="65" t="s">
        <v>63</v>
      </c>
      <c r="F43" s="65" t="s">
        <v>53</v>
      </c>
      <c r="G43" s="65" t="s">
        <v>56</v>
      </c>
      <c r="H43" s="65" t="s">
        <v>52</v>
      </c>
      <c r="I43" s="65" t="s">
        <v>65</v>
      </c>
      <c r="J43" s="65" t="s">
        <v>60</v>
      </c>
      <c r="K43" s="65" t="s">
        <v>76</v>
      </c>
      <c r="L43" s="65" t="s">
        <v>70</v>
      </c>
      <c r="M43" s="65" t="s">
        <v>45</v>
      </c>
      <c r="N43" s="65" t="s">
        <v>69</v>
      </c>
      <c r="O43" s="65" t="s">
        <v>73</v>
      </c>
      <c r="P43" s="65" t="s">
        <v>72</v>
      </c>
      <c r="Q43" s="65" t="s">
        <v>59</v>
      </c>
      <c r="R43" s="65" t="s">
        <v>46</v>
      </c>
      <c r="S43" s="65" t="s">
        <v>50</v>
      </c>
      <c r="T43" s="65" t="s">
        <v>49</v>
      </c>
    </row>
    <row r="44" spans="1:21">
      <c r="A44" s="66" t="s">
        <v>66</v>
      </c>
      <c r="B44" s="67">
        <f>B23*B2</f>
        <v>0</v>
      </c>
      <c r="C44" s="67">
        <f t="shared" ref="C44:T44" si="0">C23*C2</f>
        <v>1740.9</v>
      </c>
      <c r="D44" s="67">
        <f t="shared" si="0"/>
        <v>903.5</v>
      </c>
      <c r="E44" s="67">
        <f t="shared" si="0"/>
        <v>279.39999999999998</v>
      </c>
      <c r="F44" s="67">
        <f t="shared" si="0"/>
        <v>1208.5999999999999</v>
      </c>
      <c r="G44" s="67">
        <f t="shared" si="0"/>
        <v>0</v>
      </c>
      <c r="H44" s="67">
        <f t="shared" si="0"/>
        <v>933.5</v>
      </c>
      <c r="I44" s="67">
        <f t="shared" si="0"/>
        <v>0</v>
      </c>
      <c r="J44" s="67">
        <f t="shared" si="0"/>
        <v>1517.6</v>
      </c>
      <c r="K44" s="67">
        <f t="shared" si="0"/>
        <v>1700.4</v>
      </c>
      <c r="L44" s="67">
        <f t="shared" si="0"/>
        <v>712.8</v>
      </c>
      <c r="M44" s="67">
        <f t="shared" si="0"/>
        <v>663.6</v>
      </c>
      <c r="N44" s="67">
        <f t="shared" si="0"/>
        <v>1751.4</v>
      </c>
      <c r="O44" s="67">
        <f t="shared" si="0"/>
        <v>0</v>
      </c>
      <c r="P44" s="67">
        <f t="shared" si="0"/>
        <v>1833.3</v>
      </c>
      <c r="Q44" s="67">
        <f t="shared" si="0"/>
        <v>0</v>
      </c>
      <c r="R44" s="67">
        <f t="shared" si="0"/>
        <v>824</v>
      </c>
      <c r="S44" s="67">
        <f t="shared" si="0"/>
        <v>445.3</v>
      </c>
      <c r="T44" s="67">
        <f t="shared" si="0"/>
        <v>0</v>
      </c>
      <c r="U44" s="17">
        <f>SUM(B44:T44)</f>
        <v>14514.299999999997</v>
      </c>
    </row>
    <row r="45" spans="1:21">
      <c r="A45" s="69" t="s">
        <v>62</v>
      </c>
      <c r="B45" s="67">
        <f t="shared" ref="B45:T45" si="1">B24*B3</f>
        <v>0</v>
      </c>
      <c r="C45" s="67">
        <f t="shared" si="1"/>
        <v>0</v>
      </c>
      <c r="D45" s="67">
        <f t="shared" si="1"/>
        <v>1690.4</v>
      </c>
      <c r="E45" s="67">
        <f t="shared" si="1"/>
        <v>1982.1</v>
      </c>
      <c r="F45" s="67">
        <f t="shared" si="1"/>
        <v>2305.6999999999998</v>
      </c>
      <c r="G45" s="67">
        <f t="shared" si="1"/>
        <v>2469</v>
      </c>
      <c r="H45" s="67">
        <f t="shared" si="1"/>
        <v>0</v>
      </c>
      <c r="I45" s="67">
        <f t="shared" si="1"/>
        <v>0</v>
      </c>
      <c r="J45" s="67">
        <f t="shared" si="1"/>
        <v>0</v>
      </c>
      <c r="K45" s="67">
        <f t="shared" si="1"/>
        <v>2591</v>
      </c>
      <c r="L45" s="67">
        <f t="shared" si="1"/>
        <v>2446.8000000000002</v>
      </c>
      <c r="M45" s="67">
        <f t="shared" si="1"/>
        <v>0</v>
      </c>
      <c r="N45" s="67">
        <f t="shared" si="1"/>
        <v>1679</v>
      </c>
      <c r="O45" s="67">
        <f t="shared" si="1"/>
        <v>581.70000000000005</v>
      </c>
      <c r="P45" s="67">
        <f t="shared" si="1"/>
        <v>634.79999999999995</v>
      </c>
      <c r="Q45" s="67">
        <f t="shared" si="1"/>
        <v>972.8</v>
      </c>
      <c r="R45" s="67">
        <f t="shared" si="1"/>
        <v>0</v>
      </c>
      <c r="S45" s="67">
        <f t="shared" si="1"/>
        <v>2179.1</v>
      </c>
      <c r="T45" s="67">
        <f t="shared" si="1"/>
        <v>1094.5</v>
      </c>
      <c r="U45" s="17">
        <f t="shared" ref="U45:U62" si="2">SUM(B45:T45)</f>
        <v>20626.899999999998</v>
      </c>
    </row>
    <row r="46" spans="1:21">
      <c r="A46" s="69" t="s">
        <v>57</v>
      </c>
      <c r="B46" s="67">
        <f t="shared" ref="B46:T46" si="3">B25*B4</f>
        <v>0</v>
      </c>
      <c r="C46" s="67">
        <f t="shared" si="3"/>
        <v>845.2</v>
      </c>
      <c r="D46" s="67">
        <f t="shared" si="3"/>
        <v>0</v>
      </c>
      <c r="E46" s="67">
        <f t="shared" si="3"/>
        <v>0</v>
      </c>
      <c r="F46" s="67">
        <f t="shared" si="3"/>
        <v>1488.7</v>
      </c>
      <c r="G46" s="67">
        <f t="shared" si="3"/>
        <v>1283.2</v>
      </c>
      <c r="H46" s="67">
        <f t="shared" si="3"/>
        <v>0</v>
      </c>
      <c r="I46" s="67">
        <f t="shared" si="3"/>
        <v>845.2</v>
      </c>
      <c r="J46" s="67">
        <f t="shared" si="3"/>
        <v>0</v>
      </c>
      <c r="K46" s="67">
        <f t="shared" si="3"/>
        <v>1752.6</v>
      </c>
      <c r="L46" s="67">
        <f t="shared" si="3"/>
        <v>1615.3</v>
      </c>
      <c r="M46" s="67">
        <f t="shared" si="3"/>
        <v>1560.7</v>
      </c>
      <c r="N46" s="67">
        <f t="shared" si="3"/>
        <v>985.1</v>
      </c>
      <c r="O46" s="67">
        <f t="shared" si="3"/>
        <v>747.4</v>
      </c>
      <c r="P46" s="67">
        <f t="shared" si="3"/>
        <v>935.7</v>
      </c>
      <c r="Q46" s="67">
        <f t="shared" si="3"/>
        <v>2043.2</v>
      </c>
      <c r="R46" s="67">
        <f t="shared" si="3"/>
        <v>0</v>
      </c>
      <c r="S46" s="67">
        <f t="shared" si="3"/>
        <v>1336</v>
      </c>
      <c r="T46" s="67">
        <f t="shared" si="3"/>
        <v>2214.1999999999998</v>
      </c>
      <c r="U46" s="17">
        <f t="shared" si="2"/>
        <v>17652.5</v>
      </c>
    </row>
    <row r="47" spans="1:21">
      <c r="A47" s="72" t="s">
        <v>63</v>
      </c>
      <c r="B47" s="67">
        <f t="shared" ref="B47:T47" si="4">B26*B5</f>
        <v>558.79999999999995</v>
      </c>
      <c r="C47" s="67">
        <f t="shared" si="4"/>
        <v>0</v>
      </c>
      <c r="D47" s="67">
        <f t="shared" si="4"/>
        <v>1159.2</v>
      </c>
      <c r="E47" s="67">
        <f t="shared" si="4"/>
        <v>0</v>
      </c>
      <c r="F47" s="67">
        <f t="shared" si="4"/>
        <v>330.6</v>
      </c>
      <c r="G47" s="67">
        <f t="shared" si="4"/>
        <v>0</v>
      </c>
      <c r="H47" s="67">
        <f t="shared" si="4"/>
        <v>1994.6</v>
      </c>
      <c r="I47" s="67">
        <f t="shared" si="4"/>
        <v>0</v>
      </c>
      <c r="J47" s="67">
        <f t="shared" si="4"/>
        <v>613.4</v>
      </c>
      <c r="K47" s="67">
        <f t="shared" si="4"/>
        <v>1255.8</v>
      </c>
      <c r="L47" s="67">
        <f t="shared" si="4"/>
        <v>936.6</v>
      </c>
      <c r="M47" s="67">
        <f t="shared" si="4"/>
        <v>403.8</v>
      </c>
      <c r="N47" s="67">
        <f t="shared" si="4"/>
        <v>2030.3</v>
      </c>
      <c r="O47" s="67">
        <f t="shared" si="4"/>
        <v>0</v>
      </c>
      <c r="P47" s="67">
        <f t="shared" si="4"/>
        <v>2094.3000000000002</v>
      </c>
      <c r="Q47" s="67">
        <f t="shared" si="4"/>
        <v>2009.4</v>
      </c>
      <c r="R47" s="67">
        <f t="shared" si="4"/>
        <v>633.4</v>
      </c>
      <c r="S47" s="67">
        <f t="shared" si="4"/>
        <v>310.89999999999998</v>
      </c>
      <c r="T47" s="67">
        <f t="shared" si="4"/>
        <v>0</v>
      </c>
      <c r="U47" s="17">
        <f t="shared" si="2"/>
        <v>14331.1</v>
      </c>
    </row>
    <row r="48" spans="1:21">
      <c r="A48" s="72" t="s">
        <v>53</v>
      </c>
      <c r="B48" s="67">
        <f t="shared" ref="B48:T48" si="5">B27*B6</f>
        <v>604.29999999999995</v>
      </c>
      <c r="C48" s="67">
        <f t="shared" si="5"/>
        <v>0</v>
      </c>
      <c r="D48" s="67">
        <f t="shared" si="5"/>
        <v>0</v>
      </c>
      <c r="E48" s="67">
        <f t="shared" si="5"/>
        <v>330.6</v>
      </c>
      <c r="F48" s="67">
        <f t="shared" si="5"/>
        <v>0</v>
      </c>
      <c r="G48" s="67">
        <f t="shared" si="5"/>
        <v>0</v>
      </c>
      <c r="H48" s="67">
        <f t="shared" si="5"/>
        <v>2446.4</v>
      </c>
      <c r="I48" s="67">
        <f t="shared" si="5"/>
        <v>2305.6999999999998</v>
      </c>
      <c r="J48" s="67">
        <f t="shared" si="5"/>
        <v>493.6</v>
      </c>
      <c r="K48" s="67">
        <f t="shared" si="5"/>
        <v>372.9</v>
      </c>
      <c r="L48" s="67">
        <f t="shared" si="5"/>
        <v>196.9</v>
      </c>
      <c r="M48" s="67">
        <f t="shared" si="5"/>
        <v>214.4</v>
      </c>
      <c r="N48" s="67">
        <f t="shared" si="5"/>
        <v>2354.1</v>
      </c>
      <c r="O48" s="67">
        <f t="shared" si="5"/>
        <v>1849.1</v>
      </c>
      <c r="P48" s="67">
        <f t="shared" si="5"/>
        <v>2424.1999999999998</v>
      </c>
      <c r="Q48" s="67">
        <f t="shared" si="5"/>
        <v>0</v>
      </c>
      <c r="R48" s="67">
        <f t="shared" si="5"/>
        <v>958.2</v>
      </c>
      <c r="S48" s="67">
        <f t="shared" si="5"/>
        <v>703.6</v>
      </c>
      <c r="T48" s="67">
        <f t="shared" si="5"/>
        <v>2361.5</v>
      </c>
      <c r="U48" s="17">
        <f t="shared" si="2"/>
        <v>17615.5</v>
      </c>
    </row>
    <row r="49" spans="1:21">
      <c r="A49" s="69" t="s">
        <v>56</v>
      </c>
      <c r="B49" s="67">
        <f t="shared" ref="B49:T49" si="6">B28*B7</f>
        <v>773.9</v>
      </c>
      <c r="C49" s="67">
        <f t="shared" si="6"/>
        <v>1234.5</v>
      </c>
      <c r="D49" s="67">
        <f t="shared" si="6"/>
        <v>641.6</v>
      </c>
      <c r="E49" s="67">
        <f t="shared" si="6"/>
        <v>901.7</v>
      </c>
      <c r="F49" s="67">
        <f t="shared" si="6"/>
        <v>1176.9000000000001</v>
      </c>
      <c r="G49" s="67">
        <f t="shared" si="6"/>
        <v>0</v>
      </c>
      <c r="H49" s="67">
        <f t="shared" si="6"/>
        <v>253.3</v>
      </c>
      <c r="I49" s="67">
        <f t="shared" si="6"/>
        <v>2469</v>
      </c>
      <c r="J49" s="67">
        <f t="shared" si="6"/>
        <v>0</v>
      </c>
      <c r="K49" s="67">
        <f t="shared" si="6"/>
        <v>0</v>
      </c>
      <c r="L49" s="67">
        <f t="shared" si="6"/>
        <v>0</v>
      </c>
      <c r="M49" s="67">
        <f t="shared" si="6"/>
        <v>0</v>
      </c>
      <c r="N49" s="67">
        <f t="shared" si="6"/>
        <v>1615.3</v>
      </c>
      <c r="O49" s="67">
        <f t="shared" si="6"/>
        <v>1953.8</v>
      </c>
      <c r="P49" s="67">
        <f t="shared" si="6"/>
        <v>2885.4</v>
      </c>
      <c r="Q49" s="67">
        <f t="shared" si="6"/>
        <v>1661.2</v>
      </c>
      <c r="R49" s="67">
        <f t="shared" si="6"/>
        <v>427.7</v>
      </c>
      <c r="S49" s="67">
        <f t="shared" si="6"/>
        <v>0</v>
      </c>
      <c r="T49" s="67">
        <f t="shared" si="6"/>
        <v>3497.4</v>
      </c>
      <c r="U49" s="17">
        <f t="shared" si="2"/>
        <v>19491.7</v>
      </c>
    </row>
    <row r="50" spans="1:21">
      <c r="A50" s="72" t="s">
        <v>52</v>
      </c>
      <c r="B50" s="67">
        <f t="shared" ref="B50:T50" si="7">B29*B8</f>
        <v>1867</v>
      </c>
      <c r="C50" s="67">
        <f t="shared" si="7"/>
        <v>1374.2</v>
      </c>
      <c r="D50" s="67">
        <f t="shared" si="7"/>
        <v>882.4</v>
      </c>
      <c r="E50" s="67">
        <f t="shared" si="7"/>
        <v>997.3</v>
      </c>
      <c r="F50" s="67">
        <f t="shared" si="7"/>
        <v>1223.2</v>
      </c>
      <c r="G50" s="67">
        <f t="shared" si="7"/>
        <v>0</v>
      </c>
      <c r="H50" s="67">
        <f t="shared" si="7"/>
        <v>0</v>
      </c>
      <c r="I50" s="67">
        <f t="shared" si="7"/>
        <v>0</v>
      </c>
      <c r="J50" s="67">
        <f t="shared" si="7"/>
        <v>1610.7</v>
      </c>
      <c r="K50" s="67">
        <f t="shared" si="7"/>
        <v>1589.2</v>
      </c>
      <c r="L50" s="67">
        <f t="shared" si="7"/>
        <v>2827.4</v>
      </c>
      <c r="M50" s="67">
        <f t="shared" si="7"/>
        <v>1328.2</v>
      </c>
      <c r="N50" s="67">
        <f t="shared" si="7"/>
        <v>0</v>
      </c>
      <c r="O50" s="67">
        <f t="shared" si="7"/>
        <v>0</v>
      </c>
      <c r="P50" s="67">
        <f t="shared" si="7"/>
        <v>1614.8</v>
      </c>
      <c r="Q50" s="67">
        <f t="shared" si="7"/>
        <v>1893.9</v>
      </c>
      <c r="R50" s="67">
        <f t="shared" si="7"/>
        <v>1302</v>
      </c>
      <c r="S50" s="67">
        <f t="shared" si="7"/>
        <v>1302</v>
      </c>
      <c r="T50" s="67">
        <f t="shared" si="7"/>
        <v>1985.7</v>
      </c>
      <c r="U50" s="17">
        <f t="shared" si="2"/>
        <v>21798</v>
      </c>
    </row>
    <row r="51" spans="1:21">
      <c r="A51" s="69" t="s">
        <v>65</v>
      </c>
      <c r="B51" s="67">
        <f t="shared" ref="B51:T51" si="8">B30*B9</f>
        <v>1740.9</v>
      </c>
      <c r="C51" s="67">
        <f t="shared" si="8"/>
        <v>0</v>
      </c>
      <c r="D51" s="67">
        <f t="shared" si="8"/>
        <v>1690.4</v>
      </c>
      <c r="E51" s="67">
        <f t="shared" si="8"/>
        <v>1982.1</v>
      </c>
      <c r="F51" s="67">
        <f t="shared" si="8"/>
        <v>0</v>
      </c>
      <c r="G51" s="67">
        <f t="shared" si="8"/>
        <v>1234.5</v>
      </c>
      <c r="H51" s="67">
        <f t="shared" si="8"/>
        <v>1374.2</v>
      </c>
      <c r="I51" s="67">
        <f t="shared" si="8"/>
        <v>0</v>
      </c>
      <c r="J51" s="67">
        <f t="shared" si="8"/>
        <v>2476.4</v>
      </c>
      <c r="K51" s="67">
        <f t="shared" si="8"/>
        <v>0</v>
      </c>
      <c r="L51" s="67">
        <f t="shared" si="8"/>
        <v>0</v>
      </c>
      <c r="M51" s="67">
        <f t="shared" si="8"/>
        <v>0</v>
      </c>
      <c r="N51" s="67">
        <f t="shared" si="8"/>
        <v>839.5</v>
      </c>
      <c r="O51" s="67">
        <f t="shared" si="8"/>
        <v>581.70000000000005</v>
      </c>
      <c r="P51" s="67">
        <f t="shared" si="8"/>
        <v>634.79999999999995</v>
      </c>
      <c r="Q51" s="67">
        <f t="shared" si="8"/>
        <v>1945.6</v>
      </c>
      <c r="R51" s="67">
        <f t="shared" si="8"/>
        <v>1348.7</v>
      </c>
      <c r="S51" s="67">
        <f t="shared" si="8"/>
        <v>0</v>
      </c>
      <c r="T51" s="67">
        <f t="shared" si="8"/>
        <v>1094.5</v>
      </c>
      <c r="U51" s="17">
        <f t="shared" si="2"/>
        <v>16943.300000000003</v>
      </c>
    </row>
    <row r="52" spans="1:21">
      <c r="A52" s="72" t="s">
        <v>60</v>
      </c>
      <c r="B52" s="67">
        <f t="shared" ref="B52:T52" si="9">B31*B10</f>
        <v>758.8</v>
      </c>
      <c r="C52" s="67">
        <f t="shared" si="9"/>
        <v>2476.4</v>
      </c>
      <c r="D52" s="67">
        <f t="shared" si="9"/>
        <v>1631.2</v>
      </c>
      <c r="E52" s="67">
        <f t="shared" si="9"/>
        <v>1226.8</v>
      </c>
      <c r="F52" s="67">
        <f t="shared" si="9"/>
        <v>493.6</v>
      </c>
      <c r="G52" s="67">
        <f t="shared" si="9"/>
        <v>1503.3</v>
      </c>
      <c r="H52" s="67">
        <f t="shared" si="9"/>
        <v>3221.4</v>
      </c>
      <c r="I52" s="67">
        <f t="shared" si="9"/>
        <v>0</v>
      </c>
      <c r="J52" s="67">
        <f t="shared" si="9"/>
        <v>0</v>
      </c>
      <c r="K52" s="67">
        <f t="shared" si="9"/>
        <v>265.89999999999998</v>
      </c>
      <c r="L52" s="67">
        <f t="shared" si="9"/>
        <v>335.2</v>
      </c>
      <c r="M52" s="67">
        <f t="shared" si="9"/>
        <v>814.2</v>
      </c>
      <c r="N52" s="67">
        <f t="shared" si="9"/>
        <v>0</v>
      </c>
      <c r="O52" s="67">
        <f t="shared" si="9"/>
        <v>1948.6</v>
      </c>
      <c r="P52" s="67">
        <f t="shared" si="9"/>
        <v>0</v>
      </c>
      <c r="Q52" s="67">
        <f t="shared" si="9"/>
        <v>0</v>
      </c>
      <c r="R52" s="67">
        <f t="shared" si="9"/>
        <v>1170.7</v>
      </c>
      <c r="S52" s="67">
        <f t="shared" si="9"/>
        <v>318.10000000000002</v>
      </c>
      <c r="T52" s="67">
        <f t="shared" si="9"/>
        <v>2291.6999999999998</v>
      </c>
      <c r="U52" s="17">
        <f t="shared" si="2"/>
        <v>18455.900000000001</v>
      </c>
    </row>
    <row r="53" spans="1:21">
      <c r="A53" s="72" t="s">
        <v>76</v>
      </c>
      <c r="B53" s="67">
        <f t="shared" ref="B53:T53" si="10">B32*B11</f>
        <v>850.2</v>
      </c>
      <c r="C53" s="67">
        <f t="shared" si="10"/>
        <v>0</v>
      </c>
      <c r="D53" s="67">
        <f t="shared" si="10"/>
        <v>0</v>
      </c>
      <c r="E53" s="67">
        <f t="shared" si="10"/>
        <v>627.9</v>
      </c>
      <c r="F53" s="67">
        <f t="shared" si="10"/>
        <v>745.8</v>
      </c>
      <c r="G53" s="67">
        <f t="shared" si="10"/>
        <v>1523.5</v>
      </c>
      <c r="H53" s="67">
        <f t="shared" si="10"/>
        <v>3178.4</v>
      </c>
      <c r="I53" s="67">
        <f t="shared" si="10"/>
        <v>2591</v>
      </c>
      <c r="J53" s="67">
        <f t="shared" si="10"/>
        <v>265.89999999999998</v>
      </c>
      <c r="K53" s="67">
        <f t="shared" si="10"/>
        <v>0</v>
      </c>
      <c r="L53" s="67">
        <f t="shared" si="10"/>
        <v>176.6</v>
      </c>
      <c r="M53" s="67">
        <f t="shared" si="10"/>
        <v>531.20000000000005</v>
      </c>
      <c r="N53" s="67">
        <f t="shared" si="10"/>
        <v>0</v>
      </c>
      <c r="O53" s="67">
        <f t="shared" si="10"/>
        <v>1915.6</v>
      </c>
      <c r="P53" s="67">
        <f t="shared" si="10"/>
        <v>2676.2</v>
      </c>
      <c r="Q53" s="67">
        <f t="shared" si="10"/>
        <v>0</v>
      </c>
      <c r="R53" s="67">
        <f t="shared" si="10"/>
        <v>1037.3</v>
      </c>
      <c r="S53" s="67">
        <f t="shared" si="10"/>
        <v>670.6</v>
      </c>
      <c r="T53" s="67">
        <f t="shared" si="10"/>
        <v>0</v>
      </c>
      <c r="U53" s="17">
        <f t="shared" si="2"/>
        <v>16790.199999999997</v>
      </c>
    </row>
    <row r="54" spans="1:21">
      <c r="A54" s="69" t="s">
        <v>70</v>
      </c>
      <c r="B54" s="67">
        <f t="shared" ref="B54:T54" si="11">B33*B12</f>
        <v>712.8</v>
      </c>
      <c r="C54" s="67">
        <f t="shared" si="11"/>
        <v>0</v>
      </c>
      <c r="D54" s="67">
        <f t="shared" si="11"/>
        <v>0</v>
      </c>
      <c r="E54" s="67">
        <f t="shared" si="11"/>
        <v>468.3</v>
      </c>
      <c r="F54" s="67">
        <f t="shared" si="11"/>
        <v>393.8</v>
      </c>
      <c r="G54" s="67">
        <f t="shared" si="11"/>
        <v>1354.2</v>
      </c>
      <c r="H54" s="67">
        <f t="shared" si="11"/>
        <v>1413.7</v>
      </c>
      <c r="I54" s="67">
        <f t="shared" si="11"/>
        <v>2446.8000000000002</v>
      </c>
      <c r="J54" s="67">
        <f t="shared" si="11"/>
        <v>670.4</v>
      </c>
      <c r="K54" s="67">
        <f t="shared" si="11"/>
        <v>353.2</v>
      </c>
      <c r="L54" s="67">
        <f t="shared" si="11"/>
        <v>0</v>
      </c>
      <c r="M54" s="67">
        <f t="shared" si="11"/>
        <v>180</v>
      </c>
      <c r="N54" s="67">
        <f t="shared" si="11"/>
        <v>0</v>
      </c>
      <c r="O54" s="67">
        <f t="shared" si="11"/>
        <v>1964.9</v>
      </c>
      <c r="P54" s="67">
        <f t="shared" si="11"/>
        <v>0</v>
      </c>
      <c r="Q54" s="67">
        <f t="shared" si="11"/>
        <v>0</v>
      </c>
      <c r="R54" s="67">
        <f t="shared" si="11"/>
        <v>1099.5999999999999</v>
      </c>
      <c r="S54" s="67">
        <f t="shared" si="11"/>
        <v>336</v>
      </c>
      <c r="T54" s="67">
        <f t="shared" si="11"/>
        <v>2421</v>
      </c>
      <c r="U54" s="17">
        <f t="shared" si="2"/>
        <v>13814.7</v>
      </c>
    </row>
    <row r="55" spans="1:21">
      <c r="A55" s="72" t="s">
        <v>45</v>
      </c>
      <c r="B55" s="67">
        <f t="shared" ref="B55:T55" si="12">B34*B13</f>
        <v>1327.2</v>
      </c>
      <c r="C55" s="67">
        <f t="shared" si="12"/>
        <v>2385.9</v>
      </c>
      <c r="D55" s="67">
        <f t="shared" si="12"/>
        <v>0</v>
      </c>
      <c r="E55" s="67">
        <f t="shared" si="12"/>
        <v>403.8</v>
      </c>
      <c r="F55" s="67">
        <f t="shared" si="12"/>
        <v>107.2</v>
      </c>
      <c r="G55" s="67">
        <f t="shared" si="12"/>
        <v>1275.4000000000001</v>
      </c>
      <c r="H55" s="67">
        <f t="shared" si="12"/>
        <v>1328.2</v>
      </c>
      <c r="I55" s="67">
        <f t="shared" si="12"/>
        <v>2385.9</v>
      </c>
      <c r="J55" s="67">
        <f t="shared" si="12"/>
        <v>407.1</v>
      </c>
      <c r="K55" s="67">
        <f t="shared" si="12"/>
        <v>265.60000000000002</v>
      </c>
      <c r="L55" s="67">
        <f t="shared" si="12"/>
        <v>90</v>
      </c>
      <c r="M55" s="67">
        <f t="shared" si="12"/>
        <v>0</v>
      </c>
      <c r="N55" s="67">
        <f t="shared" si="12"/>
        <v>2402.3000000000002</v>
      </c>
      <c r="O55" s="67">
        <f t="shared" si="12"/>
        <v>0</v>
      </c>
      <c r="P55" s="67">
        <f t="shared" si="12"/>
        <v>0</v>
      </c>
      <c r="Q55" s="67">
        <f t="shared" si="12"/>
        <v>2369.8000000000002</v>
      </c>
      <c r="R55" s="67">
        <f t="shared" si="12"/>
        <v>2074.6</v>
      </c>
      <c r="S55" s="67">
        <f t="shared" si="12"/>
        <v>670.6</v>
      </c>
      <c r="T55" s="67">
        <f t="shared" si="12"/>
        <v>0</v>
      </c>
      <c r="U55" s="17">
        <f t="shared" si="2"/>
        <v>17493.599999999999</v>
      </c>
    </row>
    <row r="56" spans="1:21">
      <c r="A56" s="69" t="s">
        <v>69</v>
      </c>
      <c r="B56" s="67">
        <f t="shared" ref="B56:T56" si="13">B35*B14</f>
        <v>0</v>
      </c>
      <c r="C56" s="67">
        <f t="shared" si="13"/>
        <v>839.5</v>
      </c>
      <c r="D56" s="67">
        <f t="shared" si="13"/>
        <v>1970.2</v>
      </c>
      <c r="E56" s="67">
        <f t="shared" si="13"/>
        <v>0</v>
      </c>
      <c r="F56" s="67">
        <f t="shared" si="13"/>
        <v>0</v>
      </c>
      <c r="G56" s="67">
        <f t="shared" si="13"/>
        <v>3230.6</v>
      </c>
      <c r="H56" s="67">
        <f t="shared" si="13"/>
        <v>1839.3</v>
      </c>
      <c r="I56" s="67">
        <f t="shared" si="13"/>
        <v>1679</v>
      </c>
      <c r="J56" s="67">
        <f t="shared" si="13"/>
        <v>2342.1999999999998</v>
      </c>
      <c r="K56" s="67">
        <f t="shared" si="13"/>
        <v>2402.3000000000002</v>
      </c>
      <c r="L56" s="67">
        <f t="shared" si="13"/>
        <v>2434.9</v>
      </c>
      <c r="M56" s="67">
        <f t="shared" si="13"/>
        <v>0</v>
      </c>
      <c r="N56" s="67">
        <f t="shared" si="13"/>
        <v>0</v>
      </c>
      <c r="O56" s="67">
        <f t="shared" si="13"/>
        <v>1286</v>
      </c>
      <c r="P56" s="67">
        <f t="shared" si="13"/>
        <v>566.5</v>
      </c>
      <c r="Q56" s="67">
        <f t="shared" si="13"/>
        <v>144.4</v>
      </c>
      <c r="R56" s="67">
        <f t="shared" si="13"/>
        <v>0</v>
      </c>
      <c r="S56" s="67">
        <f t="shared" si="13"/>
        <v>2110.1999999999998</v>
      </c>
      <c r="T56" s="67">
        <f t="shared" si="13"/>
        <v>260.5</v>
      </c>
      <c r="U56" s="17">
        <f t="shared" si="2"/>
        <v>21105.600000000002</v>
      </c>
    </row>
    <row r="57" spans="1:21">
      <c r="A57" s="69" t="s">
        <v>73</v>
      </c>
      <c r="B57" s="67">
        <f t="shared" ref="B57:T57" si="14">B36*B15</f>
        <v>1252.7</v>
      </c>
      <c r="C57" s="67">
        <f t="shared" si="14"/>
        <v>1163.4000000000001</v>
      </c>
      <c r="D57" s="67">
        <f t="shared" si="14"/>
        <v>373.7</v>
      </c>
      <c r="E57" s="67">
        <f t="shared" si="14"/>
        <v>1518.4</v>
      </c>
      <c r="F57" s="67">
        <f t="shared" si="14"/>
        <v>0</v>
      </c>
      <c r="G57" s="67">
        <f t="shared" si="14"/>
        <v>976.9</v>
      </c>
      <c r="H57" s="67">
        <f t="shared" si="14"/>
        <v>1196.5</v>
      </c>
      <c r="I57" s="67">
        <f t="shared" si="14"/>
        <v>1163.4000000000001</v>
      </c>
      <c r="J57" s="67">
        <f t="shared" si="14"/>
        <v>0</v>
      </c>
      <c r="K57" s="67">
        <f t="shared" si="14"/>
        <v>0</v>
      </c>
      <c r="L57" s="67">
        <f t="shared" si="14"/>
        <v>0</v>
      </c>
      <c r="M57" s="67">
        <f t="shared" si="14"/>
        <v>1915.6</v>
      </c>
      <c r="N57" s="67">
        <f t="shared" si="14"/>
        <v>643</v>
      </c>
      <c r="O57" s="67">
        <f t="shared" si="14"/>
        <v>0</v>
      </c>
      <c r="P57" s="67">
        <f t="shared" si="14"/>
        <v>1168.2</v>
      </c>
      <c r="Q57" s="67">
        <f t="shared" si="14"/>
        <v>1417.8</v>
      </c>
      <c r="R57" s="67">
        <f t="shared" si="14"/>
        <v>910.6</v>
      </c>
      <c r="S57" s="67">
        <f t="shared" si="14"/>
        <v>0</v>
      </c>
      <c r="T57" s="67">
        <f t="shared" si="14"/>
        <v>812.9</v>
      </c>
      <c r="U57" s="17">
        <f t="shared" si="2"/>
        <v>14513.1</v>
      </c>
    </row>
    <row r="58" spans="1:21">
      <c r="A58" s="69" t="s">
        <v>72</v>
      </c>
      <c r="B58" s="67">
        <f t="shared" ref="B58:T58" si="15">B37*B16</f>
        <v>0</v>
      </c>
      <c r="C58" s="67">
        <f t="shared" si="15"/>
        <v>317.39999999999998</v>
      </c>
      <c r="D58" s="67">
        <f t="shared" si="15"/>
        <v>1871.4</v>
      </c>
      <c r="E58" s="67">
        <f t="shared" si="15"/>
        <v>0</v>
      </c>
      <c r="F58" s="67">
        <f t="shared" si="15"/>
        <v>0</v>
      </c>
      <c r="G58" s="67">
        <f t="shared" si="15"/>
        <v>1442.7</v>
      </c>
      <c r="H58" s="67">
        <f t="shared" si="15"/>
        <v>0</v>
      </c>
      <c r="I58" s="67">
        <f t="shared" si="15"/>
        <v>317.39999999999998</v>
      </c>
      <c r="J58" s="67">
        <f t="shared" si="15"/>
        <v>2531.6</v>
      </c>
      <c r="K58" s="67">
        <f t="shared" si="15"/>
        <v>0</v>
      </c>
      <c r="L58" s="67">
        <f t="shared" si="15"/>
        <v>2546.1</v>
      </c>
      <c r="M58" s="67">
        <f t="shared" si="15"/>
        <v>2494.4</v>
      </c>
      <c r="N58" s="67">
        <f t="shared" si="15"/>
        <v>1133</v>
      </c>
      <c r="O58" s="67">
        <f t="shared" si="15"/>
        <v>584.1</v>
      </c>
      <c r="P58" s="67">
        <f t="shared" si="15"/>
        <v>0</v>
      </c>
      <c r="Q58" s="67">
        <f t="shared" si="15"/>
        <v>1417.6</v>
      </c>
      <c r="R58" s="67">
        <f t="shared" si="15"/>
        <v>1472.6</v>
      </c>
      <c r="S58" s="67">
        <f t="shared" si="15"/>
        <v>2253</v>
      </c>
      <c r="T58" s="67">
        <f t="shared" si="15"/>
        <v>1654</v>
      </c>
      <c r="U58" s="17">
        <f t="shared" si="2"/>
        <v>20035.300000000003</v>
      </c>
    </row>
    <row r="59" spans="1:21">
      <c r="A59" s="69" t="s">
        <v>59</v>
      </c>
      <c r="B59" s="67">
        <f t="shared" ref="B59:T59" si="16">B38*B17</f>
        <v>1730</v>
      </c>
      <c r="C59" s="67">
        <f t="shared" si="16"/>
        <v>1945.6</v>
      </c>
      <c r="D59" s="67">
        <f t="shared" si="16"/>
        <v>1021.6</v>
      </c>
      <c r="E59" s="67">
        <f t="shared" si="16"/>
        <v>0</v>
      </c>
      <c r="F59" s="67">
        <f t="shared" si="16"/>
        <v>2327.8000000000002</v>
      </c>
      <c r="G59" s="67">
        <f t="shared" si="16"/>
        <v>3322.4</v>
      </c>
      <c r="H59" s="67">
        <f t="shared" si="16"/>
        <v>0</v>
      </c>
      <c r="I59" s="67">
        <f t="shared" si="16"/>
        <v>972.8</v>
      </c>
      <c r="J59" s="67">
        <f t="shared" si="16"/>
        <v>2284.9</v>
      </c>
      <c r="K59" s="67">
        <f t="shared" si="16"/>
        <v>2369.8000000000002</v>
      </c>
      <c r="L59" s="67">
        <f t="shared" si="16"/>
        <v>2397.1999999999998</v>
      </c>
      <c r="M59" s="67">
        <f t="shared" si="16"/>
        <v>0</v>
      </c>
      <c r="N59" s="67">
        <f t="shared" si="16"/>
        <v>288.8</v>
      </c>
      <c r="O59" s="67">
        <f t="shared" si="16"/>
        <v>708.9</v>
      </c>
      <c r="P59" s="67">
        <f t="shared" si="16"/>
        <v>708.8</v>
      </c>
      <c r="Q59" s="67">
        <f t="shared" si="16"/>
        <v>0</v>
      </c>
      <c r="R59" s="67">
        <f t="shared" si="16"/>
        <v>0</v>
      </c>
      <c r="S59" s="67">
        <f t="shared" si="16"/>
        <v>0</v>
      </c>
      <c r="T59" s="67">
        <f t="shared" si="16"/>
        <v>243.8</v>
      </c>
      <c r="U59" s="17">
        <f t="shared" si="2"/>
        <v>20322.399999999998</v>
      </c>
    </row>
    <row r="60" spans="1:21">
      <c r="A60" s="69" t="s">
        <v>46</v>
      </c>
      <c r="B60" s="67">
        <f t="shared" ref="B60:T60" si="17">B39*B18</f>
        <v>412</v>
      </c>
      <c r="C60" s="67">
        <f t="shared" si="17"/>
        <v>1348.7</v>
      </c>
      <c r="D60" s="67">
        <f t="shared" si="17"/>
        <v>539.5</v>
      </c>
      <c r="E60" s="67">
        <f t="shared" si="17"/>
        <v>1266.8</v>
      </c>
      <c r="F60" s="67">
        <f t="shared" si="17"/>
        <v>1916.4</v>
      </c>
      <c r="G60" s="67">
        <f t="shared" si="17"/>
        <v>0</v>
      </c>
      <c r="H60" s="67">
        <f t="shared" si="17"/>
        <v>651</v>
      </c>
      <c r="I60" s="67">
        <f t="shared" si="17"/>
        <v>0</v>
      </c>
      <c r="J60" s="67">
        <f t="shared" si="17"/>
        <v>2341.4</v>
      </c>
      <c r="K60" s="67">
        <f t="shared" si="17"/>
        <v>1037.3</v>
      </c>
      <c r="L60" s="67">
        <f t="shared" si="17"/>
        <v>1099.5999999999999</v>
      </c>
      <c r="M60" s="67">
        <f t="shared" si="17"/>
        <v>1037.3</v>
      </c>
      <c r="N60" s="67">
        <f t="shared" si="17"/>
        <v>1483.8</v>
      </c>
      <c r="O60" s="67">
        <f t="shared" si="17"/>
        <v>0</v>
      </c>
      <c r="P60" s="67">
        <f t="shared" si="17"/>
        <v>0</v>
      </c>
      <c r="Q60" s="67">
        <f t="shared" si="17"/>
        <v>1492.3</v>
      </c>
      <c r="R60" s="67">
        <f t="shared" si="17"/>
        <v>0</v>
      </c>
      <c r="S60" s="67">
        <f t="shared" si="17"/>
        <v>856.7</v>
      </c>
      <c r="T60" s="67">
        <f t="shared" si="17"/>
        <v>1556.3</v>
      </c>
      <c r="U60" s="17">
        <f t="shared" si="2"/>
        <v>17039.099999999999</v>
      </c>
    </row>
    <row r="61" spans="1:21">
      <c r="A61" s="72" t="s">
        <v>50</v>
      </c>
      <c r="B61" s="67">
        <f t="shared" ref="B61:T61" si="18">B40*B19</f>
        <v>445.3</v>
      </c>
      <c r="C61" s="67">
        <f t="shared" si="18"/>
        <v>0</v>
      </c>
      <c r="D61" s="67">
        <f t="shared" si="18"/>
        <v>0</v>
      </c>
      <c r="E61" s="67">
        <f t="shared" si="18"/>
        <v>621.79999999999995</v>
      </c>
      <c r="F61" s="67">
        <f t="shared" si="18"/>
        <v>351.8</v>
      </c>
      <c r="G61" s="67">
        <f t="shared" si="18"/>
        <v>1186.0999999999999</v>
      </c>
      <c r="H61" s="67">
        <f t="shared" si="18"/>
        <v>1302</v>
      </c>
      <c r="I61" s="67">
        <f t="shared" si="18"/>
        <v>2179.1</v>
      </c>
      <c r="J61" s="67">
        <f t="shared" si="18"/>
        <v>636.20000000000005</v>
      </c>
      <c r="K61" s="67">
        <f t="shared" si="18"/>
        <v>335.3</v>
      </c>
      <c r="L61" s="67">
        <f t="shared" si="18"/>
        <v>672</v>
      </c>
      <c r="M61" s="67">
        <f t="shared" si="18"/>
        <v>335.3</v>
      </c>
      <c r="N61" s="67">
        <f t="shared" si="18"/>
        <v>0</v>
      </c>
      <c r="O61" s="67">
        <f t="shared" si="18"/>
        <v>1669.1</v>
      </c>
      <c r="P61" s="67">
        <f t="shared" si="18"/>
        <v>0</v>
      </c>
      <c r="Q61" s="67">
        <f t="shared" si="18"/>
        <v>2067.5</v>
      </c>
      <c r="R61" s="67">
        <f t="shared" si="18"/>
        <v>1713.4</v>
      </c>
      <c r="S61" s="67">
        <f t="shared" si="18"/>
        <v>0</v>
      </c>
      <c r="T61" s="67">
        <f t="shared" si="18"/>
        <v>0</v>
      </c>
      <c r="U61" s="17">
        <f t="shared" si="2"/>
        <v>13514.9</v>
      </c>
    </row>
    <row r="62" spans="1:21">
      <c r="A62" s="69" t="s">
        <v>49</v>
      </c>
      <c r="B62" s="67">
        <f t="shared" ref="B62:T62" si="19">B41*B20</f>
        <v>1770.1</v>
      </c>
      <c r="C62" s="67">
        <f t="shared" si="19"/>
        <v>2189</v>
      </c>
      <c r="D62" s="67">
        <f t="shared" si="19"/>
        <v>1107.0999999999999</v>
      </c>
      <c r="E62" s="67">
        <f t="shared" si="19"/>
        <v>2048.5</v>
      </c>
      <c r="F62" s="67">
        <f t="shared" si="19"/>
        <v>0</v>
      </c>
      <c r="G62" s="67">
        <f t="shared" si="19"/>
        <v>1748.7</v>
      </c>
      <c r="H62" s="67">
        <f t="shared" si="19"/>
        <v>0</v>
      </c>
      <c r="I62" s="67">
        <f t="shared" si="19"/>
        <v>2189</v>
      </c>
      <c r="J62" s="67">
        <f t="shared" si="19"/>
        <v>0</v>
      </c>
      <c r="K62" s="67">
        <f t="shared" si="19"/>
        <v>2398.3000000000002</v>
      </c>
      <c r="L62" s="67">
        <f t="shared" si="19"/>
        <v>0</v>
      </c>
      <c r="M62" s="67">
        <f t="shared" si="19"/>
        <v>2398.3000000000002</v>
      </c>
      <c r="N62" s="67">
        <f t="shared" si="19"/>
        <v>521</v>
      </c>
      <c r="O62" s="67">
        <f t="shared" si="19"/>
        <v>1625.8</v>
      </c>
      <c r="P62" s="67">
        <f t="shared" si="19"/>
        <v>827</v>
      </c>
      <c r="Q62" s="67">
        <f t="shared" si="19"/>
        <v>121.9</v>
      </c>
      <c r="R62" s="67">
        <f t="shared" si="19"/>
        <v>0</v>
      </c>
      <c r="S62" s="67">
        <f t="shared" si="19"/>
        <v>2088.1999999999998</v>
      </c>
      <c r="T62" s="67">
        <f t="shared" si="19"/>
        <v>0</v>
      </c>
      <c r="U62" s="17">
        <f t="shared" si="2"/>
        <v>21032.9</v>
      </c>
    </row>
    <row r="63" spans="1:21">
      <c r="B63" s="17">
        <f>SUM(B44:B62)</f>
        <v>14804</v>
      </c>
      <c r="C63" s="17">
        <f t="shared" ref="C63:T63" si="20">SUM(C44:C62)</f>
        <v>17860.7</v>
      </c>
      <c r="D63" s="17">
        <f t="shared" si="20"/>
        <v>15482.200000000003</v>
      </c>
      <c r="E63" s="17">
        <f t="shared" si="20"/>
        <v>14655.499999999998</v>
      </c>
      <c r="F63" s="17">
        <f t="shared" si="20"/>
        <v>14070.099999999997</v>
      </c>
      <c r="G63" s="17">
        <f t="shared" si="20"/>
        <v>22550.5</v>
      </c>
      <c r="H63" s="17">
        <f t="shared" si="20"/>
        <v>21132.5</v>
      </c>
      <c r="I63" s="17">
        <f t="shared" si="20"/>
        <v>21544.3</v>
      </c>
      <c r="J63" s="17">
        <f t="shared" si="20"/>
        <v>18191.400000000001</v>
      </c>
      <c r="K63" s="17">
        <f t="shared" si="20"/>
        <v>18689.599999999999</v>
      </c>
      <c r="L63" s="17">
        <f t="shared" si="20"/>
        <v>18487.400000000001</v>
      </c>
      <c r="M63" s="17">
        <f t="shared" si="20"/>
        <v>13877</v>
      </c>
      <c r="N63" s="17">
        <f t="shared" si="20"/>
        <v>17726.599999999999</v>
      </c>
      <c r="O63" s="17">
        <f t="shared" si="20"/>
        <v>17416.7</v>
      </c>
      <c r="P63" s="17">
        <f t="shared" si="20"/>
        <v>19004</v>
      </c>
      <c r="Q63" s="17">
        <f t="shared" si="20"/>
        <v>19557.400000000001</v>
      </c>
      <c r="R63" s="17">
        <f t="shared" si="20"/>
        <v>14972.800000000001</v>
      </c>
      <c r="S63" s="17">
        <f t="shared" si="20"/>
        <v>15580.300000000003</v>
      </c>
      <c r="T63" s="17">
        <f t="shared" si="20"/>
        <v>21488</v>
      </c>
    </row>
  </sheetData>
  <conditionalFormatting sqref="B2:T20">
    <cfRule type="top10" dxfId="0" priority="1" percent="1" bottom="1" rank="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hist tables</vt:lpstr>
      <vt:lpstr>sched pivot</vt:lpstr>
      <vt:lpstr>2013 sched</vt:lpstr>
      <vt:lpstr>2012 to SoS</vt:lpstr>
      <vt:lpstr>club-month</vt:lpstr>
      <vt:lpstr>travel dist</vt:lpstr>
    </vt:vector>
  </TitlesOfParts>
  <Company>PNC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PPXP3ZH7XN1</dc:creator>
  <cp:lastModifiedBy>PPXP3ZH7XN1</cp:lastModifiedBy>
  <cp:lastPrinted>2013-01-10T21:43:01Z</cp:lastPrinted>
  <dcterms:created xsi:type="dcterms:W3CDTF">2013-01-10T13:15:19Z</dcterms:created>
  <dcterms:modified xsi:type="dcterms:W3CDTF">2013-01-11T21:23:49Z</dcterms:modified>
</cp:coreProperties>
</file>